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26"/>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9"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<sst xmlns="http://schemas.openxmlformats.org/spreadsheetml/2006/main" count="28762" uniqueCount="9120">
  <si>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</si>
  <si>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</si>
  <si>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</si>
  <si>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</si>
  <si>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</si>
  <si>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</si>
  <si>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</si>
  <si>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</si>
  <si>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</si>
  <si>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</si>
  <si>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</si>
  <si>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</si>
  <si>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</si>
  <si>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</si>
  <si>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</si>
  <si>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</si>
  <si>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</si>
  <si>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</si>
  <si>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</si>
  <si>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</si>
  <si>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</si>
  <si>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</si>
  <si>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</si>
  <si>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</si>
  <si>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</si>
  <si>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</si>
  <si>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</si>
  <si>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</si>
  <si>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</si>
  <si>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</si>
  <si>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</si>
  <si>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</si>
  <si>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</si>
  <si>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</si>
  <si>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</si>
  <si>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</si>
  <si>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</si>
  <si>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</si>
  <si>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</si>
  <si>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</si>
  <si>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</si>
  <si>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</si>
  <si>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</si>
  <si>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</si>
  <si>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</si>
  <si>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</si>
  <si>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</si>
  <si>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</si>
  <si>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</si>
  <si>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</si>
  <si>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</si>
  <si>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</si>
  <si>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</si>
  <si>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</si>
  <si>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</si>
  <si>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</si>
  <si>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</si>
  <si>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</si>
  <si>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</si>
  <si>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</si>
  <si>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</si>
  <si>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</si>
  <si>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</si>
  <si>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</si>
  <si>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</si>
  <si>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</si>
  <si>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</si>
  <si>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</si>
  <si>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</si>
  <si>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</si>
  <si>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</si>
  <si>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</si>
  <si>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</si>
  <si>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</si>
  <si>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</si>
  <si>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</si>
  <si>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</si>
  <si>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</si>
  <si>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</si>
  <si>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</si>
  <si>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</si>
  <si>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</si>
  <si>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</si>
  <si>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</si>
  <si>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</si>
  <si>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</si>
  <si>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</si>
  <si>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</si>
  <si>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</si>
  <si>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</si>
  <si>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</si>
  <si>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</si>
  <si>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</si>
  <si>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</si>
  <si>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</si>
  <si>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</si>
  <si>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</si>
  <si>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</si>
  <si>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</si>
  <si>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</si>
  <si>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</si>
  <si>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</si>
  <si>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</si>
  <si>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</si>
  <si>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</si>
  <si>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</si>
  <si>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</si>
  <si>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</si>
  <si>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</si>
  <si>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</si>
  <si>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</si>
  <si>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</si>
  <si>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</si>
  <si>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</si>
  <si>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</si>
  <si>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</si>
  <si>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</si>
  <si>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</si>
  <si>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</si>
  <si>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</si>
  <si>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</si>
  <si>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</si>
  <si>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</si>
  <si>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</si>
  <si>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</si>
  <si>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</si>
  <si>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</si>
  <si>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</si>
  <si>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</si>
  <si>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</si>
  <si>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</si>
  <si>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</si>
  <si>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</si>
  <si>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</si>
  <si>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</si>
  <si>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</si>
  <si>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</si>
  <si>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</si>
  <si>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</si>
  <si>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</si>
  <si>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</si>
  <si>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</si>
  <si>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</si>
  <si>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</si>
  <si>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</si>
  <si>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</si>
  <si>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</si>
  <si>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</si>
  <si>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</si>
  <si>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</si>
  <si>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</si>
  <si>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</si>
  <si>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</si>
  <si>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</si>
  <si>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</si>
  <si>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</si>
  <si>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</si>
  <si>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</si>
  <si>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</si>
  <si>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</si>
  <si>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</si>
  <si>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</si>
  <si>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</si>
  <si>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</si>
  <si>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</si>
  <si>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</si>
  <si>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</si>
  <si>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</si>
  <si>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</si>
  <si>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</si>
  <si>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</si>
  <si>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</si>
  <si>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</si>
  <si>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</si>
  <si>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</si>
  <si>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</si>
  <si>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</si>
  <si>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</si>
  <si>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</si>
  <si>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</si>
  <si>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</si>
  <si>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</si>
  <si>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</si>
  <si>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</si>
  <si>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</si>
  <si>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</si>
  <si>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</si>
  <si>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</si>
  <si>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</si>
  <si>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</si>
  <si>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</si>
  <si>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</si>
  <si>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</si>
  <si>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</si>
  <si>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</si>
  <si>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</si>
  <si>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</si>
  <si>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</si>
  <si>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</si>
  <si>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</si>
  <si>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</si>
  <si>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</si>
  <si>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</si>
  <si>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</si>
  <si>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</si>
  <si>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</si>
  <si>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</si>
  <si>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</si>
  <si>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</si>
  <si>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</si>
  <si>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</si>
  <si>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</si>
  <si>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</si>
  <si>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</si>
  <si>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</si>
  <si>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</si>
  <si>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</si>
  <si>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</si>
  <si>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</si>
  <si>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</si>
  <si>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</si>
  <si>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</si>
  <si>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</si>
  <si>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</si>
  <si>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</si>
  <si>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</si>
  <si>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</si>
  <si>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</si>
  <si>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</si>
  <si>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</si>
  <si>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</si>
  <si>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</si>
  <si>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</si>
  <si>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</si>
  <si>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</si>
  <si>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</si>
  <si>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</si>
  <si>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</si>
  <si>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</si>
  <si>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</si>
  <si>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</si>
  <si>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</si>
  <si>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justinvanfleet</t>
  </si>
  <si>
    <t>lizgrant360</t>
  </si>
  <si>
    <t>wilmshursteuan</t>
  </si>
  <si>
    <t>theirworld</t>
  </si>
  <si>
    <t>dorothygithae</t>
  </si>
  <si>
    <t>eawadplatform</t>
  </si>
  <si>
    <t>lynda_eunice</t>
  </si>
  <si>
    <t>ungei</t>
  </si>
  <si>
    <t>educannotwait</t>
  </si>
  <si>
    <t>gpforeducation</t>
  </si>
  <si>
    <t>legofoundation</t>
  </si>
  <si>
    <t>unesco</t>
  </si>
  <si>
    <t>who</t>
  </si>
  <si>
    <t>educommission</t>
  </si>
  <si>
    <t>aasu_72</t>
  </si>
  <si>
    <t>educ_sportsug</t>
  </si>
  <si>
    <t>fcdogec</t>
  </si>
  <si>
    <t>gbceducation</t>
  </si>
  <si>
    <t>genderunitmoes</t>
  </si>
  <si>
    <t>equalitynow</t>
  </si>
  <si>
    <t>vowforgirls</t>
  </si>
  <si>
    <t>nankunda20</t>
  </si>
  <si>
    <t>jmkikwete</t>
  </si>
  <si>
    <t>people</t>
  </si>
  <si>
    <t>MentionsInRetweet</t>
  </si>
  <si>
    <t>Retweet</t>
  </si>
  <si>
    <t>Mentions</t>
  </si>
  <si>
    <t>Replies to</t>
  </si>
  <si>
    <t>Watch @GBCeducation's interview with @WilmshurstEuan about the @LEGOFoundation's commitment to #EarlyChildhoodEducation through their #LearnTo Play initiative and financial support of @EduCannotWait _xD83D__xDC47_ https://t.co/IPxjlRPS1o</t>
  </si>
  <si>
    <t>Time has shown and taught us that investing in sustainable education systems is the right thing to do. 
@nankunda20  @vowforgirls  @equalitynow  @UNGEI  @GPforEducation  @EduCannotWait  @EAWADPlatform  @UNESCO  @GenderUnitMoES  @FCDOGEC   @gbceducation  @Educ_SportsUg  @aasu_72 https://t.co/11Dkirmn7M</t>
  </si>
  <si>
    <t>youtube.com</t>
  </si>
  <si>
    <t>twitter.com</t>
  </si>
  <si>
    <t>zoom.us</t>
  </si>
  <si>
    <t>theirworld.org</t>
  </si>
  <si>
    <t>gbc-education.org</t>
  </si>
  <si>
    <t>sdg4</t>
  </si>
  <si>
    <t>educationforall</t>
  </si>
  <si>
    <t>education</t>
  </si>
  <si>
    <t>earlychildhoodeducation learnto</t>
  </si>
  <si>
    <t>unga76</t>
  </si>
  <si>
    <t>ff</t>
  </si>
  <si>
    <t>17:24:19</t>
  </si>
  <si>
    <t>14:42:24</t>
  </si>
  <si>
    <t>13:06:00</t>
  </si>
  <si>
    <t>15:46:45</t>
  </si>
  <si>
    <t>16:59:24</t>
  </si>
  <si>
    <t>14:40:11</t>
  </si>
  <si>
    <t>06:54:33</t>
  </si>
  <si>
    <t>16:55:25</t>
  </si>
  <si>
    <t>1432691141468696580</t>
  </si>
  <si>
    <t>1442516068182937602</t>
  </si>
  <si>
    <t>1442534350566739979</t>
  </si>
  <si>
    <t>1440324989035548678</t>
  </si>
  <si>
    <t>1437671090533412864</t>
  </si>
  <si>
    <t/>
  </si>
  <si>
    <t>917510713131888642</t>
  </si>
  <si>
    <t>en</t>
  </si>
  <si>
    <t>fr</t>
  </si>
  <si>
    <t>und</t>
  </si>
  <si>
    <t>in</t>
  </si>
  <si>
    <t>hi</t>
  </si>
  <si>
    <t>de</t>
  </si>
  <si>
    <t>1439736223833235461</t>
  </si>
  <si>
    <t>Twitter for Android</t>
  </si>
  <si>
    <t>Twitter Web App</t>
  </si>
  <si>
    <t>Twitter for iPhone</t>
  </si>
  <si>
    <t>Sprout Social</t>
  </si>
  <si>
    <t>Kenya</t>
  </si>
  <si>
    <t>United Kingdom</t>
  </si>
  <si>
    <t>United States</t>
  </si>
  <si>
    <t>GB</t>
  </si>
  <si>
    <t>US</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</si>
  <si>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</si>
  <si>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</si>
  <si>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</si>
  <si>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</si>
  <si>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</si>
  <si>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</si>
  <si>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</si>
  <si>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</si>
  <si>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</si>
  <si>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</si>
  <si>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</si>
  <si>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</si>
  <si>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</si>
  <si>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</si>
  <si>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</si>
  <si>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</si>
  <si>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</si>
  <si>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</si>
  <si>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</si>
  <si>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</si>
  <si>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</si>
  <si>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</si>
  <si>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</si>
  <si>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Education Cannot Wait</t>
  </si>
  <si>
    <t>Global Partnership for Education</t>
  </si>
  <si>
    <t>UN Girls' Education Initiative</t>
  </si>
  <si>
    <t>UNESCO _xD83C__xDFDB_️ #Education #Sciences #Culture _xD83C__xDDFA__xD83C__xDDF3__xD83D__xDE37_</t>
  </si>
  <si>
    <t>The LEGO Foundation</t>
  </si>
  <si>
    <t>Education Commission</t>
  </si>
  <si>
    <t>All-Africa Students Union</t>
  </si>
  <si>
    <t>Ministry of Education and Sports - Uganda</t>
  </si>
  <si>
    <t>Lynda Eunice Nakaibale</t>
  </si>
  <si>
    <t>Girls' Education Challenge</t>
  </si>
  <si>
    <t>Jakaya Kikwete</t>
  </si>
  <si>
    <t>Justin W. van Fleet</t>
  </si>
  <si>
    <t>Theirworld</t>
  </si>
  <si>
    <t>liz grant</t>
  </si>
  <si>
    <t>NYC</t>
  </si>
  <si>
    <t>Euan Wilmshurst</t>
  </si>
  <si>
    <t>Global Business Coalition for Education</t>
  </si>
  <si>
    <t>#PrivateSectorPartnerships #IATF2021 Dorothy MCIM</t>
  </si>
  <si>
    <t>Education Advocacy With A Difference- Platform</t>
  </si>
  <si>
    <t>Ministry of Education Gender Unit</t>
  </si>
  <si>
    <t>VOW for Girls</t>
  </si>
  <si>
    <t>Hope Nankunda</t>
  </si>
  <si>
    <t>171314974</t>
  </si>
  <si>
    <t>29748673</t>
  </si>
  <si>
    <t>20646711</t>
  </si>
  <si>
    <t>2327961549</t>
  </si>
  <si>
    <t>4814928135</t>
  </si>
  <si>
    <t>750335575954194432</t>
  </si>
  <si>
    <t>842687044342218754</t>
  </si>
  <si>
    <t>4103572215</t>
  </si>
  <si>
    <t>1049933705811296256</t>
  </si>
  <si>
    <t>15770654</t>
  </si>
  <si>
    <t>29953962</t>
  </si>
  <si>
    <t>91387794</t>
  </si>
  <si>
    <t>997647621983367168</t>
  </si>
  <si>
    <t>537304238</t>
  </si>
  <si>
    <t>2343650066</t>
  </si>
  <si>
    <t>1352192154987339782</t>
  </si>
  <si>
    <t>1385510786576130049</t>
  </si>
  <si>
    <t>14800620</t>
  </si>
  <si>
    <t>1029776136241389568</t>
  </si>
  <si>
    <t>3184011989</t>
  </si>
  <si>
    <t>269780552</t>
  </si>
  <si>
    <t>#EducationCannotWait is the UN's global fund for education in emergencies and protracted crises. @UN #GlobalGoals #SDG4 #ECWResults</t>
  </si>
  <si>
    <t>GPE is a shared commitment to end the world's learning crisis. We mobilize partners and funds to transform education systems in 76 countries.</t>
  </si>
  <si>
    <t>Advancing gender equality in education and the empowerment of girls through the power of partnership.</t>
  </si>
  <si>
    <t>Building peace where it starts - in the minds of men &amp; women.</t>
  </si>
  <si>
    <t>seven</t>
  </si>
  <si>
    <t>We are on a journey to redefine play and reimagine learning. Because play is how children learn best.</t>
  </si>
  <si>
    <t>peace</t>
  </si>
  <si>
    <t>A global initiative dedicated to action on quality education. We help create pathways for reform &amp; increased investment in education. #IFFEd #EWI #SaveOurFuture</t>
  </si>
  <si>
    <t>All Africa Students Union is the umbrella organization of all students union in #Africa. We work to promote Access, Equity and Quality of #Education4All.</t>
  </si>
  <si>
    <t>The Ministry of Education and Sports of the Republic of Uganda.</t>
  </si>
  <si>
    <t>SRHR| Disability&amp;Inclusion Advocate| Peace Builder |AWLI fellow| #GirlsBack2SchoolCampaign Lead Coordinator Uganda/Education Enthusiast | Proud SocialWorker ❤️</t>
  </si>
  <si>
    <t>The UK Government's Girls' Education Challenge - transforming the lives of over a million of the world's marginalised girls through quality education &amp; learning</t>
  </si>
  <si>
    <t>President @theirworld | Executive Director @gbceducation</t>
  </si>
  <si>
    <t>A children's charity dedicated to ending the global education crisis and unleashing the potential of the next generation. 
#UnlockBigChange</t>
  </si>
  <si>
    <t>Assistant Principal, &amp; Director Global Health Academy, Uni Edinburgh. Passionate about the equality of humanity, &amp; our shared right to live well in faith &amp; hope</t>
  </si>
  <si>
    <t>create</t>
  </si>
  <si>
    <t>Global comms &amp; advocacy leader living the dream @LEGOFoundation, Board &amp; ExCo Member @GPforEducation, @awpagesociety &amp; @cipr_global member. Dad to 5yr old Keir.</t>
  </si>
  <si>
    <t>Founded as a @Theirworld initiative in 2012, @GBCEducation is a movement of businesses working to #UnlockBigChange and end the global education crisis.</t>
  </si>
  <si>
    <t>Award Winning Private Sector Partnerships Prof| Innovative Digital Marketing| @_AfricanUnion “The Africa We Want”|Board Member @AfricaTourismBD|VIEWS ARE MY OWN</t>
  </si>
  <si>
    <t>We are a Civil Society led evidence based platform seeking to amplify national wide education advocacy campaigns</t>
  </si>
  <si>
    <t>Gender Unit, Ministry of Education and Sports</t>
  </si>
  <si>
    <t>An international human rights organization using the law to protect &amp; promote the rights of women &amp; girls since 1992. Int'l Gender Equality Prize 2019 winner.</t>
  </si>
  <si>
    <t>Count to three. 1...2...3... A child just became a bride. Take a vow for girls to end child marriage.
#VOWForGirls</t>
  </si>
  <si>
    <t>Regional Coordinator #GirlsNotBridesUganda. An adolescent Counselor and a champion for Girls. Team leader @RaisingTeensUg1 and A
Human Rights advocate.</t>
  </si>
  <si>
    <t>4th President of #Tanzania | UDSM Chancellor | High Level Representative of #African Union to #Libya | Co-Chair World Refugee Council | Chairman JMKF</t>
  </si>
  <si>
    <t>New York, New York</t>
  </si>
  <si>
    <t>Washington, DC</t>
  </si>
  <si>
    <t>New York, NY</t>
  </si>
  <si>
    <t>Kampala, Uganda</t>
  </si>
  <si>
    <t>Uganda</t>
  </si>
  <si>
    <t>Worldwide</t>
  </si>
  <si>
    <t>Accra, Ghana</t>
  </si>
  <si>
    <t>New York</t>
  </si>
  <si>
    <t>Global</t>
  </si>
  <si>
    <t>hell</t>
  </si>
  <si>
    <t>Africa</t>
  </si>
  <si>
    <t>everywhere</t>
  </si>
  <si>
    <t>UK</t>
  </si>
  <si>
    <t>London, England</t>
  </si>
  <si>
    <t>Tanzania</t>
  </si>
  <si>
    <t>USA</t>
  </si>
  <si>
    <t>Billund</t>
  </si>
  <si>
    <t>New York, USA</t>
  </si>
  <si>
    <t>New York City</t>
  </si>
  <si>
    <t>New Delhi, India</t>
  </si>
  <si>
    <t>Alexandria, VA</t>
  </si>
  <si>
    <t>UK charity, working globally</t>
  </si>
  <si>
    <t>nowhere</t>
  </si>
  <si>
    <t>Edinburgh</t>
  </si>
  <si>
    <t>Billund, Danmark</t>
  </si>
  <si>
    <t>Edinburgh, Scotland</t>
  </si>
  <si>
    <t>heaven</t>
  </si>
  <si>
    <t>United States of America</t>
  </si>
  <si>
    <t>Plot 92 Semawata Road Ntinda</t>
  </si>
  <si>
    <t xml:space="preserve">Kyadondo Road, Kampala Uganda </t>
  </si>
  <si>
    <t xml:space="preserve">Msoga, Tanzania </t>
  </si>
  <si>
    <t>Open Twitter Page for This Person</t>
  </si>
  <si>
    <t xml:space="preserve">unesco
</t>
  </si>
  <si>
    <t xml:space="preserve">educommission
</t>
  </si>
  <si>
    <t xml:space="preserve">aasu_72
</t>
  </si>
  <si>
    <t xml:space="preserve">educ_sportsug
</t>
  </si>
  <si>
    <t xml:space="preserve">fcdogec
</t>
  </si>
  <si>
    <t>theirworld
Watch @GBCeducation's interview
with @WilmshurstEuan about the
@LEGOFoundation's commitment to
#EarlyChildhoodEducation through
their #LearnTo Play initiative
and financial support of @EduCannotWait
_xD83D__xDC47_ https://t.co/IPxjlRPS1o</t>
  </si>
  <si>
    <t>wilmshursteuan
Watch @GBCeducation's interview
with @WilmshurstEuan about the
@LEGOFoundation's commitment to
#EarlyChildhoodEducation through
their #LearnTo Play initiative
and financial support of @EduCannotWait
_xD83D__xDC47_ https://t.co/IPxjlRPS1o</t>
  </si>
  <si>
    <t>eawadplatform
Time has shown and taught us that
investing in sustainable education
systems is the right thing to do.
@nankunda20 @vowforgirls @equalitynow
@UNGEI @GPforEducation @EduCannotWait
@EAWADPlatform @UNESCO @GenderUnitMoES
@FCDOGEC @gbceducation @Educ_SportsUg
@aasu_72 https://t.co/11Dkirmn7M</t>
  </si>
  <si>
    <t xml:space="preserve">genderunitmoes
</t>
  </si>
  <si>
    <t xml:space="preserve">equalitynow
</t>
  </si>
  <si>
    <t xml:space="preserve">vowforgirls
</t>
  </si>
  <si>
    <t xml:space="preserve">nankunda20
</t>
  </si>
  <si>
    <t xml:space="preserve">jmkikwete
</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</si>
  <si>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</si>
  <si>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</si>
  <si>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</si>
  <si>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</si>
  <si>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</si>
  <si>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</si>
  <si>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</si>
  <si>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</si>
  <si>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</si>
  <si>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</si>
  <si>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</si>
  <si>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</si>
  <si>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</si>
  <si>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</si>
  <si>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</si>
  <si>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</si>
  <si>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</si>
  <si>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</si>
  <si>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</si>
  <si>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</si>
  <si>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</si>
  <si>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</si>
  <si>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</si>
  <si>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#sdg4</t>
  </si>
  <si>
    <t>children</t>
  </si>
  <si>
    <t>agree</t>
  </si>
  <si>
    <t>support</t>
  </si>
  <si>
    <t>girls</t>
  </si>
  <si>
    <t>join</t>
  </si>
  <si>
    <t>quality</t>
  </si>
  <si>
    <t>right</t>
  </si>
  <si>
    <t>crisis</t>
  </si>
  <si>
    <t>world</t>
  </si>
  <si>
    <t>crises</t>
  </si>
  <si>
    <t>conflict</t>
  </si>
  <si>
    <t>work</t>
  </si>
  <si>
    <t>#education</t>
  </si>
  <si>
    <t>learn</t>
  </si>
  <si>
    <t>risk</t>
  </si>
  <si>
    <t>contribution</t>
  </si>
  <si>
    <t>school</t>
  </si>
  <si>
    <t>help</t>
  </si>
  <si>
    <t>global</t>
  </si>
  <si>
    <t>inclusive</t>
  </si>
  <si>
    <t>ensure</t>
  </si>
  <si>
    <t>co</t>
  </si>
  <si>
    <t>read</t>
  </si>
  <si>
    <t>protracted</t>
  </si>
  <si>
    <t>leaders</t>
  </si>
  <si>
    <t>vulnerable</t>
  </si>
  <si>
    <t>deliver</t>
  </si>
  <si>
    <t>equitable</t>
  </si>
  <si>
    <t>watch</t>
  </si>
  <si>
    <t>better</t>
  </si>
  <si>
    <t>reach</t>
  </si>
  <si>
    <t>proud</t>
  </si>
  <si>
    <t>life</t>
  </si>
  <si>
    <t>think</t>
  </si>
  <si>
    <t>interview</t>
  </si>
  <si>
    <t>emergency</t>
  </si>
  <si>
    <t>poverty</t>
  </si>
  <si>
    <t>inspiring</t>
  </si>
  <si>
    <t>partnership</t>
  </si>
  <si>
    <t>financing</t>
  </si>
  <si>
    <t>commitment</t>
  </si>
  <si>
    <t>best</t>
  </si>
  <si>
    <t>enfants</t>
  </si>
  <si>
    <t>youth</t>
  </si>
  <si>
    <t>safe</t>
  </si>
  <si>
    <t>pleased</t>
  </si>
  <si>
    <t>strong</t>
  </si>
  <si>
    <t>great</t>
  </si>
  <si>
    <t>defeat</t>
  </si>
  <si>
    <t>critical</t>
  </si>
  <si>
    <t>sector</t>
  </si>
  <si>
    <t>innovative</t>
  </si>
  <si>
    <t>governments</t>
  </si>
  <si>
    <t>generous</t>
  </si>
  <si>
    <t>young</t>
  </si>
  <si>
    <t>wonderful</t>
  </si>
  <si>
    <t>like</t>
  </si>
  <si>
    <t>thrive</t>
  </si>
  <si>
    <t>funding</t>
  </si>
  <si>
    <t>pledge</t>
  </si>
  <si>
    <t>social</t>
  </si>
  <si>
    <t>future</t>
  </si>
  <si>
    <t>thing</t>
  </si>
  <si>
    <t>incredible</t>
  </si>
  <si>
    <t>generation</t>
  </si>
  <si>
    <t>including</t>
  </si>
  <si>
    <t>éducation</t>
  </si>
  <si>
    <t>change</t>
  </si>
  <si>
    <t>program</t>
  </si>
  <si>
    <t>hard</t>
  </si>
  <si>
    <t>champion</t>
  </si>
  <si>
    <t>unwavering</t>
  </si>
  <si>
    <t>welcome</t>
  </si>
  <si>
    <t>countries</t>
  </si>
  <si>
    <t>families</t>
  </si>
  <si>
    <t>team</t>
  </si>
  <si>
    <t>promise</t>
  </si>
  <si>
    <t>supporting</t>
  </si>
  <si>
    <t>intelligence</t>
  </si>
  <si>
    <t>fun</t>
  </si>
  <si>
    <t>happy</t>
  </si>
  <si>
    <t>skills</t>
  </si>
  <si>
    <t>show</t>
  </si>
  <si>
    <t>aider</t>
  </si>
  <si>
    <t>amazing</t>
  </si>
  <si>
    <t>responsive</t>
  </si>
  <si>
    <t>investing</t>
  </si>
  <si>
    <t>priority</t>
  </si>
  <si>
    <t>#unga76</t>
  </si>
  <si>
    <t>well</t>
  </si>
  <si>
    <t>beautiful</t>
  </si>
  <si>
    <t>impact</t>
  </si>
  <si>
    <t>focus</t>
  </si>
  <si>
    <t>inspiration</t>
  </si>
  <si>
    <t>leadership</t>
  </si>
  <si>
    <t>learners</t>
  </si>
  <si>
    <t>committed</t>
  </si>
  <si>
    <t>#educationforall</t>
  </si>
  <si>
    <t>taught</t>
  </si>
  <si>
    <t>recover</t>
  </si>
  <si>
    <t>opportunity</t>
  </si>
  <si>
    <t>supports</t>
  </si>
  <si>
    <t>empower</t>
  </si>
  <si>
    <t>powerful</t>
  </si>
  <si>
    <t>dedicated</t>
  </si>
  <si>
    <t>commit</t>
  </si>
  <si>
    <t>chance</t>
  </si>
  <si>
    <t>des</t>
  </si>
  <si>
    <t>advocate</t>
  </si>
  <si>
    <t>led</t>
  </si>
  <si>
    <t>newsletter</t>
  </si>
  <si>
    <t>featuring</t>
  </si>
  <si>
    <t>love</t>
  </si>
  <si>
    <t>lost</t>
  </si>
  <si>
    <t>stress</t>
  </si>
  <si>
    <t>important</t>
  </si>
  <si>
    <t>wealthy</t>
  </si>
  <si>
    <t>privilege</t>
  </si>
  <si>
    <t>fail</t>
  </si>
  <si>
    <t>health</t>
  </si>
  <si>
    <t>educated</t>
  </si>
  <si>
    <t>pleasure</t>
  </si>
  <si>
    <t>students</t>
  </si>
  <si>
    <t>systems</t>
  </si>
  <si>
    <t>break</t>
  </si>
  <si>
    <t>recovery</t>
  </si>
  <si>
    <t>opportunities</t>
  </si>
  <si>
    <t>happier</t>
  </si>
  <si>
    <t>empowerment</t>
  </si>
  <si>
    <t>danke</t>
  </si>
  <si>
    <t>suffer</t>
  </si>
  <si>
    <t>lack</t>
  </si>
  <si>
    <t>respect</t>
  </si>
  <si>
    <t>bring</t>
  </si>
  <si>
    <t>leading</t>
  </si>
  <si>
    <t>unity</t>
  </si>
  <si>
    <t>bold</t>
  </si>
  <si>
    <t>financial</t>
  </si>
  <si>
    <t>protection</t>
  </si>
  <si>
    <t>unknown</t>
  </si>
  <si>
    <t>displaced</t>
  </si>
  <si>
    <t>die</t>
  </si>
  <si>
    <t>businesses</t>
  </si>
  <si>
    <t>bright</t>
  </si>
  <si>
    <t>brighter</t>
  </si>
  <si>
    <t>protect</t>
  </si>
  <si>
    <t>time</t>
  </si>
  <si>
    <t>denied</t>
  </si>
  <si>
    <t>supporter</t>
  </si>
  <si>
    <t>floored</t>
  </si>
  <si>
    <t>won</t>
  </si>
  <si>
    <t>advantage</t>
  </si>
  <si>
    <t>miss</t>
  </si>
  <si>
    <t>devastating</t>
  </si>
  <si>
    <t>generously</t>
  </si>
  <si>
    <t>organizations</t>
  </si>
  <si>
    <t>success</t>
  </si>
  <si>
    <t>fine</t>
  </si>
  <si>
    <t>pas</t>
  </si>
  <si>
    <t>#technology</t>
  </si>
  <si>
    <t>abuse</t>
  </si>
  <si>
    <t>challenges</t>
  </si>
  <si>
    <t>appeal</t>
  </si>
  <si>
    <t>improve</t>
  </si>
  <si>
    <t>exploitation</t>
  </si>
  <si>
    <t>innovation</t>
  </si>
  <si>
    <t>positively</t>
  </si>
  <si>
    <t>tout</t>
  </si>
  <si>
    <t>encouragement</t>
  </si>
  <si>
    <t>ready</t>
  </si>
  <si>
    <t>congratulations</t>
  </si>
  <si>
    <t>dr</t>
  </si>
  <si>
    <t>excellent</t>
  </si>
  <si>
    <t>extraordinary</t>
  </si>
  <si>
    <t>loved</t>
  </si>
  <si>
    <t>coherence</t>
  </si>
  <si>
    <t>effectively</t>
  </si>
  <si>
    <t>effectiveness</t>
  </si>
  <si>
    <t>sustainability</t>
  </si>
  <si>
    <t>conflicts</t>
  </si>
  <si>
    <t>voice</t>
  </si>
  <si>
    <t>report</t>
  </si>
  <si>
    <t>ne</t>
  </si>
  <si>
    <t>enter</t>
  </si>
  <si>
    <t>climate</t>
  </si>
  <si>
    <t>positive</t>
  </si>
  <si>
    <t>ignorance</t>
  </si>
  <si>
    <t>missed</t>
  </si>
  <si>
    <t>fortunate</t>
  </si>
  <si>
    <t>comprehensive</t>
  </si>
  <si>
    <t>sont</t>
  </si>
  <si>
    <t>sin</t>
  </si>
  <si>
    <t>bless</t>
  </si>
  <si>
    <t>2021</t>
  </si>
  <si>
    <t>complex</t>
  </si>
  <si>
    <t>available</t>
  </si>
  <si>
    <t>effective</t>
  </si>
  <si>
    <t>good</t>
  </si>
  <si>
    <t>fave</t>
  </si>
  <si>
    <t>solutions</t>
  </si>
  <si>
    <t>empowers</t>
  </si>
  <si>
    <t>video</t>
  </si>
  <si>
    <t>valuable</t>
  </si>
  <si>
    <t>courage</t>
  </si>
  <si>
    <t>super</t>
  </si>
  <si>
    <t>unable</t>
  </si>
  <si>
    <t>inexcusable</t>
  </si>
  <si>
    <t>afraid</t>
  </si>
  <si>
    <t>excited</t>
  </si>
  <si>
    <t>generosity</t>
  </si>
  <si>
    <t>disaster</t>
  </si>
  <si>
    <t>knowledge</t>
  </si>
  <si>
    <t>helping</t>
  </si>
  <si>
    <t>regard</t>
  </si>
  <si>
    <t>fall</t>
  </si>
  <si>
    <t>gain</t>
  </si>
  <si>
    <t>internet</t>
  </si>
  <si>
    <t>backbone</t>
  </si>
  <si>
    <t>cute</t>
  </si>
  <si>
    <t>initiative</t>
  </si>
  <si>
    <t>sustainable</t>
  </si>
  <si>
    <t>wisdom</t>
  </si>
  <si>
    <t>gem</t>
  </si>
  <si>
    <t>urgent</t>
  </si>
  <si>
    <t>uplifting</t>
  </si>
  <si>
    <t>progress</t>
  </si>
  <si>
    <t>flee</t>
  </si>
  <si>
    <t>dignity</t>
  </si>
  <si>
    <t>benefit</t>
  </si>
  <si>
    <t>rapport</t>
  </si>
  <si>
    <t>practical</t>
  </si>
  <si>
    <t>secure</t>
  </si>
  <si>
    <t>delighted</t>
  </si>
  <si>
    <t>supported</t>
  </si>
  <si>
    <t>peaceful</t>
  </si>
  <si>
    <t>discrimination</t>
  </si>
  <si>
    <t>honored</t>
  </si>
  <si>
    <t>happiness</t>
  </si>
  <si>
    <t>disruption</t>
  </si>
  <si>
    <t>rue</t>
  </si>
  <si>
    <t>faut</t>
  </si>
  <si>
    <t>#refugee</t>
  </si>
  <si>
    <t>achievements</t>
  </si>
  <si>
    <t>promising</t>
  </si>
  <si>
    <t>worst</t>
  </si>
  <si>
    <t>rapid</t>
  </si>
  <si>
    <t>problem</t>
  </si>
  <si>
    <t>gbceducation's</t>
  </si>
  <si>
    <t>legofoundation's</t>
  </si>
  <si>
    <t>#earlychildhoodeducation</t>
  </si>
  <si>
    <t>#learnto</t>
  </si>
  <si>
    <t>play</t>
  </si>
  <si>
    <t>celebrate</t>
  </si>
  <si>
    <t>thrilled</t>
  </si>
  <si>
    <t>bad</t>
  </si>
  <si>
    <t>cruel</t>
  </si>
  <si>
    <t>refugee</t>
  </si>
  <si>
    <t>accessible</t>
  </si>
  <si>
    <t>genocide</t>
  </si>
  <si>
    <t>affection</t>
  </si>
  <si>
    <t>jobs</t>
  </si>
  <si>
    <t>succeed</t>
  </si>
  <si>
    <t>hindrance</t>
  </si>
  <si>
    <t>inspire</t>
  </si>
  <si>
    <t>favour</t>
  </si>
  <si>
    <t>worried</t>
  </si>
  <si>
    <t>difficult</t>
  </si>
  <si>
    <t>pledging</t>
  </si>
  <si>
    <t>wrong</t>
  </si>
  <si>
    <t>worked</t>
  </si>
  <si>
    <t>disadvantaged</t>
  </si>
  <si>
    <t>lovely</t>
  </si>
  <si>
    <t>adorable</t>
  </si>
  <si>
    <t>shame</t>
  </si>
  <si>
    <t>apply</t>
  </si>
  <si>
    <t>entertain</t>
  </si>
  <si>
    <t>passion</t>
  </si>
  <si>
    <t>enthusiasm</t>
  </si>
  <si>
    <t>achievement</t>
  </si>
  <si>
    <t>resilient</t>
  </si>
  <si>
    <t>lacking</t>
  </si>
  <si>
    <t>nice</t>
  </si>
  <si>
    <t>fair</t>
  </si>
  <si>
    <t>poor</t>
  </si>
  <si>
    <t>endorsed</t>
  </si>
  <si>
    <t>reduce</t>
  </si>
  <si>
    <t>rampage</t>
  </si>
  <si>
    <t>fantastic</t>
  </si>
  <si>
    <t>partnering</t>
  </si>
  <si>
    <t>appreciated</t>
  </si>
  <si>
    <t>cure</t>
  </si>
  <si>
    <t>educating</t>
  </si>
  <si>
    <t>business</t>
  </si>
  <si>
    <t>collapse</t>
  </si>
  <si>
    <t>freedom</t>
  </si>
  <si>
    <t>transform</t>
  </si>
  <si>
    <t>nonprofit</t>
  </si>
  <si>
    <t>lead</t>
  </si>
  <si>
    <t>improving</t>
  </si>
  <si>
    <t>captivating</t>
  </si>
  <si>
    <t>coherent</t>
  </si>
  <si>
    <t>revitalize</t>
  </si>
  <si>
    <t>sad</t>
  </si>
  <si>
    <t>set</t>
  </si>
  <si>
    <t>heal</t>
  </si>
  <si>
    <t>adversity</t>
  </si>
  <si>
    <t>risks</t>
  </si>
  <si>
    <t>sensitive</t>
  </si>
  <si>
    <t>afford</t>
  </si>
  <si>
    <t>garbage</t>
  </si>
  <si>
    <t>paramount</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</si>
  <si>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</si>
  <si>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</si>
  <si>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</si>
  <si>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</si>
  <si>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</si>
  <si>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</si>
  <si>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</si>
  <si>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</si>
  <si>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</si>
  <si>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</si>
  <si>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</si>
  <si>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</si>
  <si>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</si>
  <si>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</si>
  <si>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</si>
  <si>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</si>
  <si>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</si>
  <si>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</si>
  <si>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</si>
  <si>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</si>
  <si>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</si>
  <si>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</si>
  <si>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</si>
  <si>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</si>
  <si>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</si>
  <si>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</si>
  <si>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</si>
  <si>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</si>
  <si>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</si>
  <si>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</si>
  <si>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is</t>
  </si>
  <si>
    <t>a</t>
  </si>
  <si>
    <t>and</t>
  </si>
  <si>
    <t>for</t>
  </si>
  <si>
    <t>to</t>
  </si>
  <si>
    <t>Thank</t>
  </si>
  <si>
    <t>you</t>
  </si>
  <si>
    <t>EduCannotWait</t>
  </si>
  <si>
    <t>today</t>
  </si>
  <si>
    <t>s</t>
  </si>
  <si>
    <t>it</t>
  </si>
  <si>
    <t>that</t>
  </si>
  <si>
    <t>nobody</t>
  </si>
  <si>
    <t>need</t>
  </si>
  <si>
    <t>before</t>
  </si>
  <si>
    <t>the</t>
  </si>
  <si>
    <t>if</t>
  </si>
  <si>
    <t>w</t>
  </si>
  <si>
    <t>this</t>
  </si>
  <si>
    <t>amp</t>
  </si>
  <si>
    <t>any</t>
  </si>
  <si>
    <t>SDG4</t>
  </si>
  <si>
    <t>having</t>
  </si>
  <si>
    <t>these</t>
  </si>
  <si>
    <t>mean</t>
  </si>
  <si>
    <t>are</t>
  </si>
  <si>
    <t>Join</t>
  </si>
  <si>
    <t>our</t>
  </si>
  <si>
    <t>no</t>
  </si>
  <si>
    <t>behind</t>
  </si>
  <si>
    <t>t</t>
  </si>
  <si>
    <t>go</t>
  </si>
  <si>
    <t>through</t>
  </si>
  <si>
    <t>up</t>
  </si>
  <si>
    <t>what</t>
  </si>
  <si>
    <t>of</t>
  </si>
  <si>
    <t>them</t>
  </si>
  <si>
    <t>Education</t>
  </si>
  <si>
    <t>has</t>
  </si>
  <si>
    <t>been</t>
  </si>
  <si>
    <t>particularly</t>
  </si>
  <si>
    <t>by</t>
  </si>
  <si>
    <t>never</t>
  </si>
  <si>
    <t>COVID</t>
  </si>
  <si>
    <t>date</t>
  </si>
  <si>
    <t>more</t>
  </si>
  <si>
    <t>https</t>
  </si>
  <si>
    <t>new</t>
  </si>
  <si>
    <t>during</t>
  </si>
  <si>
    <t>que</t>
  </si>
  <si>
    <t>The</t>
  </si>
  <si>
    <t>about</t>
  </si>
  <si>
    <t>can</t>
  </si>
  <si>
    <t>take</t>
  </si>
  <si>
    <t>away</t>
  </si>
  <si>
    <t>from</t>
  </si>
  <si>
    <t>other</t>
  </si>
  <si>
    <t>on</t>
  </si>
  <si>
    <t>your</t>
  </si>
  <si>
    <t>once</t>
  </si>
  <si>
    <t>With</t>
  </si>
  <si>
    <t>her</t>
  </si>
  <si>
    <t>full</t>
  </si>
  <si>
    <t>Sept</t>
  </si>
  <si>
    <t>at</t>
  </si>
  <si>
    <t>here</t>
  </si>
  <si>
    <t>Germany</t>
  </si>
  <si>
    <t>I</t>
  </si>
  <si>
    <t>am</t>
  </si>
  <si>
    <t>will</t>
  </si>
  <si>
    <t>Minister</t>
  </si>
  <si>
    <t>every</t>
  </si>
  <si>
    <t>needs</t>
  </si>
  <si>
    <t>see</t>
  </si>
  <si>
    <t>how</t>
  </si>
  <si>
    <t>à</t>
  </si>
  <si>
    <t>e</t>
  </si>
  <si>
    <t>na</t>
  </si>
  <si>
    <t>We</t>
  </si>
  <si>
    <t>latest</t>
  </si>
  <si>
    <t>out</t>
  </si>
  <si>
    <t>both</t>
  </si>
  <si>
    <t>showing</t>
  </si>
  <si>
    <t>with</t>
  </si>
  <si>
    <t>an</t>
  </si>
  <si>
    <t>getting</t>
  </si>
  <si>
    <t>across</t>
  </si>
  <si>
    <t>us</t>
  </si>
  <si>
    <t>say</t>
  </si>
  <si>
    <t>was</t>
  </si>
  <si>
    <t>doing</t>
  </si>
  <si>
    <t>must</t>
  </si>
  <si>
    <t>together</t>
  </si>
  <si>
    <t>where</t>
  </si>
  <si>
    <t>all</t>
  </si>
  <si>
    <t>don</t>
  </si>
  <si>
    <t>already</t>
  </si>
  <si>
    <t>know</t>
  </si>
  <si>
    <t>does</t>
  </si>
  <si>
    <t>without</t>
  </si>
  <si>
    <t>please</t>
  </si>
  <si>
    <t>give</t>
  </si>
  <si>
    <t>making</t>
  </si>
  <si>
    <t>possible</t>
  </si>
  <si>
    <t>very</t>
  </si>
  <si>
    <t>clear</t>
  </si>
  <si>
    <t>we</t>
  </si>
  <si>
    <t>cannot</t>
  </si>
  <si>
    <t>do</t>
  </si>
  <si>
    <t>alone</t>
  </si>
  <si>
    <t>have</t>
  </si>
  <si>
    <t>side</t>
  </si>
  <si>
    <t>made</t>
  </si>
  <si>
    <t>taking</t>
  </si>
  <si>
    <t>day</t>
  </si>
  <si>
    <t>begins</t>
  </si>
  <si>
    <t>be</t>
  </si>
  <si>
    <t>move</t>
  </si>
  <si>
    <t>Watch</t>
  </si>
  <si>
    <t>little</t>
  </si>
  <si>
    <t>ones</t>
  </si>
  <si>
    <t>too</t>
  </si>
  <si>
    <t>often</t>
  </si>
  <si>
    <t>why</t>
  </si>
  <si>
    <t>m</t>
  </si>
  <si>
    <t>forward</t>
  </si>
  <si>
    <t>again</t>
  </si>
  <si>
    <t>yet</t>
  </si>
  <si>
    <t>They</t>
  </si>
  <si>
    <t>hour</t>
  </si>
  <si>
    <t>most</t>
  </si>
  <si>
    <t>President</t>
  </si>
  <si>
    <t>around</t>
  </si>
  <si>
    <t>also</t>
  </si>
  <si>
    <t>currently</t>
  </si>
  <si>
    <t>year</t>
  </si>
  <si>
    <t>not</t>
  </si>
  <si>
    <t>y</t>
  </si>
  <si>
    <t>This</t>
  </si>
  <si>
    <t>another</t>
  </si>
  <si>
    <t>its</t>
  </si>
  <si>
    <t>which</t>
  </si>
  <si>
    <t>allows</t>
  </si>
  <si>
    <t>those</t>
  </si>
  <si>
    <t>as</t>
  </si>
  <si>
    <t>makes</t>
  </si>
  <si>
    <t>now</t>
  </si>
  <si>
    <t>so</t>
  </si>
  <si>
    <t>fierce</t>
  </si>
  <si>
    <t>d</t>
  </si>
  <si>
    <t>si</t>
  </si>
  <si>
    <t>whole</t>
  </si>
  <si>
    <t>turn</t>
  </si>
  <si>
    <t>into</t>
  </si>
  <si>
    <t>By</t>
  </si>
  <si>
    <t>or</t>
  </si>
  <si>
    <t>enough</t>
  </si>
  <si>
    <t>put</t>
  </si>
  <si>
    <t>we've</t>
  </si>
  <si>
    <t>several</t>
  </si>
  <si>
    <t>free</t>
  </si>
  <si>
    <t>but</t>
  </si>
  <si>
    <t>much</t>
  </si>
  <si>
    <t>everything</t>
  </si>
  <si>
    <t>able</t>
  </si>
  <si>
    <t>then</t>
  </si>
  <si>
    <t>she</t>
  </si>
  <si>
    <t>UNGA76</t>
  </si>
  <si>
    <t>until</t>
  </si>
  <si>
    <t>whose</t>
  </si>
  <si>
    <t>re</t>
  </si>
  <si>
    <t>anywhere</t>
  </si>
  <si>
    <t>their</t>
  </si>
  <si>
    <t>half</t>
  </si>
  <si>
    <t>namely</t>
  </si>
  <si>
    <t>UNESCO</t>
  </si>
  <si>
    <t>nothing</t>
  </si>
  <si>
    <t>less</t>
  </si>
  <si>
    <t>than</t>
  </si>
  <si>
    <t>Powerful</t>
  </si>
  <si>
    <t>they</t>
  </si>
  <si>
    <t>had</t>
  </si>
  <si>
    <t>especially</t>
  </si>
  <si>
    <t>Their</t>
  </si>
  <si>
    <t>looks</t>
  </si>
  <si>
    <t>one</t>
  </si>
  <si>
    <t>over</t>
  </si>
  <si>
    <t>Congratulations</t>
  </si>
  <si>
    <t>Don't</t>
  </si>
  <si>
    <t>comes</t>
  </si>
  <si>
    <t>ourselves</t>
  </si>
  <si>
    <t>During</t>
  </si>
  <si>
    <t>days</t>
  </si>
  <si>
    <t>look</t>
  </si>
  <si>
    <t>tell</t>
  </si>
  <si>
    <t>l</t>
  </si>
  <si>
    <t>technology</t>
  </si>
  <si>
    <t>make</t>
  </si>
  <si>
    <t>except</t>
  </si>
  <si>
    <t>going</t>
  </si>
  <si>
    <t>known</t>
  </si>
  <si>
    <t>always</t>
  </si>
  <si>
    <t>wanted</t>
  </si>
  <si>
    <t>my</t>
  </si>
  <si>
    <t>self</t>
  </si>
  <si>
    <t>recent</t>
  </si>
  <si>
    <t>even</t>
  </si>
  <si>
    <t>between</t>
  </si>
  <si>
    <t>themselves</t>
  </si>
  <si>
    <t>wherever</t>
  </si>
  <si>
    <t>Dr</t>
  </si>
  <si>
    <t>plus</t>
  </si>
  <si>
    <t>just</t>
  </si>
  <si>
    <t>can't</t>
  </si>
  <si>
    <t>gives</t>
  </si>
  <si>
    <t>years</t>
  </si>
  <si>
    <t>ever</t>
  </si>
  <si>
    <t>come</t>
  </si>
  <si>
    <t>condemnation</t>
  </si>
  <si>
    <t>concern</t>
  </si>
  <si>
    <t>should</t>
  </si>
  <si>
    <t>same</t>
  </si>
  <si>
    <t>means</t>
  </si>
  <si>
    <t>back</t>
  </si>
  <si>
    <t>many</t>
  </si>
  <si>
    <t>may</t>
  </si>
  <si>
    <t>v</t>
  </si>
  <si>
    <t>want</t>
  </si>
  <si>
    <t>Great</t>
  </si>
  <si>
    <t>others</t>
  </si>
  <si>
    <t>each</t>
  </si>
  <si>
    <t>becomes</t>
  </si>
  <si>
    <t>till</t>
  </si>
  <si>
    <t>EducationForAll</t>
  </si>
  <si>
    <t>thanks</t>
  </si>
  <si>
    <t>early</t>
  </si>
  <si>
    <t>thank</t>
  </si>
  <si>
    <t>provides</t>
  </si>
  <si>
    <t>needed</t>
  </si>
  <si>
    <t>Our</t>
  </si>
  <si>
    <t>Together</t>
  </si>
  <si>
    <t>saying</t>
  </si>
  <si>
    <t>neither</t>
  </si>
  <si>
    <t>top</t>
  </si>
  <si>
    <t>after</t>
  </si>
  <si>
    <t>ways</t>
  </si>
  <si>
    <t>sure</t>
  </si>
  <si>
    <t>Through</t>
  </si>
  <si>
    <t>took</t>
  </si>
  <si>
    <t>nos</t>
  </si>
  <si>
    <t>soon</t>
  </si>
  <si>
    <t>don't</t>
  </si>
  <si>
    <t>everyone</t>
  </si>
  <si>
    <t>almost</t>
  </si>
  <si>
    <t>GPforEducation</t>
  </si>
  <si>
    <t>towards</t>
  </si>
  <si>
    <t>We're</t>
  </si>
  <si>
    <t>there</t>
  </si>
  <si>
    <t>next</t>
  </si>
  <si>
    <t>against</t>
  </si>
  <si>
    <t>further</t>
  </si>
  <si>
    <t>Want</t>
  </si>
  <si>
    <t>hours</t>
  </si>
  <si>
    <t>might</t>
  </si>
  <si>
    <t>that's</t>
  </si>
  <si>
    <t>only</t>
  </si>
  <si>
    <t>indeed</t>
  </si>
  <si>
    <t>til</t>
  </si>
  <si>
    <t>n</t>
  </si>
  <si>
    <t>UNGEI</t>
  </si>
  <si>
    <t>famine</t>
  </si>
  <si>
    <t>via</t>
  </si>
  <si>
    <t>faces</t>
  </si>
  <si>
    <t>noone</t>
  </si>
  <si>
    <t>dont</t>
  </si>
  <si>
    <t>seen</t>
  </si>
  <si>
    <t>doesn't</t>
  </si>
  <si>
    <t>shown</t>
  </si>
  <si>
    <t>thoughts</t>
  </si>
  <si>
    <t>seriously</t>
  </si>
  <si>
    <t>use</t>
  </si>
  <si>
    <t>consistent</t>
  </si>
  <si>
    <t>someone</t>
  </si>
  <si>
    <t>first</t>
  </si>
  <si>
    <t>would</t>
  </si>
  <si>
    <t>useful</t>
  </si>
  <si>
    <t>I'd</t>
  </si>
  <si>
    <t>promises</t>
  </si>
  <si>
    <t>int</t>
  </si>
  <si>
    <t>because</t>
  </si>
  <si>
    <t>refused</t>
  </si>
  <si>
    <t>condemn</t>
  </si>
  <si>
    <t>meritorious</t>
  </si>
  <si>
    <t>talented</t>
  </si>
  <si>
    <t>own</t>
  </si>
  <si>
    <t>rather</t>
  </si>
  <si>
    <t>thought</t>
  </si>
  <si>
    <t>In</t>
  </si>
  <si>
    <t>something</t>
  </si>
  <si>
    <t>anything</t>
  </si>
  <si>
    <t>when</t>
  </si>
  <si>
    <t>directly</t>
  </si>
  <si>
    <t>under</t>
  </si>
  <si>
    <t>puts</t>
  </si>
  <si>
    <t>way</t>
  </si>
  <si>
    <t>inside</t>
  </si>
  <si>
    <t>EAWADPlatform</t>
  </si>
  <si>
    <t>GenderUnitMoES</t>
  </si>
  <si>
    <t>FCDOGEC</t>
  </si>
  <si>
    <t>Educ_SportsUg</t>
  </si>
  <si>
    <t>nightmare</t>
  </si>
  <si>
    <t>downside</t>
  </si>
  <si>
    <t>lets</t>
  </si>
  <si>
    <t>lose</t>
  </si>
  <si>
    <t>were</t>
  </si>
  <si>
    <t>GBCeducation's</t>
  </si>
  <si>
    <t>WilmshurstEuan</t>
  </si>
  <si>
    <t>LEGOFoundation's</t>
  </si>
  <si>
    <t>EarlyChildhoodEducation</t>
  </si>
  <si>
    <t>LearnTo</t>
  </si>
  <si>
    <t>Play</t>
  </si>
  <si>
    <t>thus</t>
  </si>
  <si>
    <t>burden</t>
  </si>
  <si>
    <t>really</t>
  </si>
  <si>
    <t>becoming</t>
  </si>
  <si>
    <t>u</t>
  </si>
  <si>
    <t>last</t>
  </si>
  <si>
    <t>Action</t>
  </si>
  <si>
    <t>patient</t>
  </si>
  <si>
    <t>yourself</t>
  </si>
  <si>
    <t>let's</t>
  </si>
  <si>
    <t>among</t>
  </si>
  <si>
    <t>confidence</t>
  </si>
  <si>
    <t>mature</t>
  </si>
  <si>
    <t>ups</t>
  </si>
  <si>
    <t>whom</t>
  </si>
  <si>
    <t>anyway</t>
  </si>
  <si>
    <t>become</t>
  </si>
  <si>
    <t>wow</t>
  </si>
  <si>
    <t>immediate</t>
  </si>
  <si>
    <t>me</t>
  </si>
  <si>
    <t>either</t>
  </si>
  <si>
    <t>struggle</t>
  </si>
  <si>
    <t>upon</t>
  </si>
  <si>
    <t>horrible</t>
  </si>
  <si>
    <t>unless</t>
  </si>
  <si>
    <t>throughout</t>
  </si>
  <si>
    <t>forever</t>
  </si>
  <si>
    <t>virus</t>
  </si>
  <si>
    <t>cause</t>
  </si>
  <si>
    <t>eh</t>
  </si>
  <si>
    <t>death</t>
  </si>
  <si>
    <t>third</t>
  </si>
  <si>
    <t>productive</t>
  </si>
  <si>
    <t>while</t>
  </si>
  <si>
    <t>let</t>
  </si>
  <si>
    <t>did</t>
  </si>
  <si>
    <t>still</t>
  </si>
  <si>
    <t>stuck</t>
  </si>
  <si>
    <t>uncertain</t>
  </si>
  <si>
    <t>inhuman</t>
  </si>
  <si>
    <t>exactly</t>
  </si>
  <si>
    <t>said</t>
  </si>
  <si>
    <t>poorer</t>
  </si>
  <si>
    <t>meaningful</t>
  </si>
  <si>
    <t>i'm</t>
  </si>
  <si>
    <t>Rachel</t>
  </si>
  <si>
    <t>timely</t>
  </si>
  <si>
    <t>weak</t>
  </si>
  <si>
    <t>point</t>
  </si>
  <si>
    <t>area</t>
  </si>
  <si>
    <t>get</t>
  </si>
  <si>
    <t>run</t>
  </si>
  <si>
    <t>obviously</t>
  </si>
  <si>
    <t>correct</t>
  </si>
  <si>
    <t>could</t>
  </si>
  <si>
    <t>helped</t>
  </si>
  <si>
    <t>ago</t>
  </si>
  <si>
    <t>lying</t>
  </si>
  <si>
    <t>toll</t>
  </si>
  <si>
    <t>dead</t>
  </si>
  <si>
    <t>disabled</t>
  </si>
  <si>
    <t>violate</t>
  </si>
  <si>
    <t>nu</t>
  </si>
  <si>
    <t>he</t>
  </si>
  <si>
    <t>awe</t>
  </si>
  <si>
    <t>besides</t>
  </si>
  <si>
    <t>some</t>
  </si>
  <si>
    <t>example</t>
  </si>
  <si>
    <t>orphan</t>
  </si>
  <si>
    <t>provided</t>
  </si>
  <si>
    <t>somehow</t>
  </si>
  <si>
    <t>got</t>
  </si>
  <si>
    <t>aren't</t>
  </si>
  <si>
    <t>two</t>
  </si>
  <si>
    <t>name</t>
  </si>
  <si>
    <t>wounds</t>
  </si>
  <si>
    <t>used</t>
  </si>
  <si>
    <t>ongoing</t>
  </si>
  <si>
    <t>non</t>
  </si>
  <si>
    <t>organisations</t>
  </si>
  <si>
    <t>connected</t>
  </si>
  <si>
    <t>loose</t>
  </si>
  <si>
    <t>threat</t>
  </si>
  <si>
    <t>i</t>
  </si>
  <si>
    <t>loses</t>
  </si>
  <si>
    <t>corruption</t>
  </si>
  <si>
    <t>lies</t>
  </si>
  <si>
    <t>enjoy</t>
  </si>
  <si>
    <t>his</t>
  </si>
  <si>
    <t>Key</t>
  </si>
  <si>
    <t>inequality</t>
  </si>
  <si>
    <t>says</t>
  </si>
  <si>
    <t>pure</t>
  </si>
  <si>
    <t>looking</t>
  </si>
  <si>
    <t>board</t>
  </si>
  <si>
    <t>anybody</t>
  </si>
  <si>
    <t>you're</t>
  </si>
  <si>
    <t>him</t>
  </si>
  <si>
    <t>significant</t>
  </si>
  <si>
    <t>yes</t>
  </si>
  <si>
    <t>instead</t>
  </si>
  <si>
    <t>off</t>
  </si>
  <si>
    <t>due</t>
  </si>
  <si>
    <t>Il</t>
  </si>
  <si>
    <t>works</t>
  </si>
  <si>
    <t>such</t>
  </si>
  <si>
    <t>Éducation</t>
  </si>
  <si>
    <t>é</t>
  </si>
  <si>
    <t>cc</t>
  </si>
  <si>
    <t>it's</t>
  </si>
  <si>
    <t>guide</t>
  </si>
  <si>
    <t>web</t>
  </si>
  <si>
    <t>issue</t>
  </si>
  <si>
    <t>few</t>
  </si>
  <si>
    <t>shouldn</t>
  </si>
  <si>
    <t>warmly</t>
  </si>
  <si>
    <t>didn't</t>
  </si>
  <si>
    <t>quite</t>
  </si>
  <si>
    <t>maybe</t>
  </si>
  <si>
    <t>EST</t>
  </si>
  <si>
    <t>genial</t>
  </si>
  <si>
    <t>radical</t>
  </si>
  <si>
    <t>done</t>
  </si>
  <si>
    <t>seems</t>
  </si>
  <si>
    <t>came</t>
  </si>
  <si>
    <t>within</t>
  </si>
  <si>
    <t>fanatical</t>
  </si>
  <si>
    <t>petrified</t>
  </si>
  <si>
    <t>number</t>
  </si>
  <si>
    <t>per</t>
  </si>
  <si>
    <t>whilst</t>
  </si>
  <si>
    <t>according</t>
  </si>
  <si>
    <t>likely</t>
  </si>
  <si>
    <t>silent</t>
  </si>
  <si>
    <t>anymore</t>
  </si>
  <si>
    <t>different</t>
  </si>
  <si>
    <t>á</t>
  </si>
  <si>
    <t>â</t>
  </si>
  <si>
    <t>å</t>
  </si>
  <si>
    <t>ä</t>
  </si>
  <si>
    <t>ã</t>
  </si>
  <si>
    <t>ableabout</t>
  </si>
  <si>
    <t>above</t>
  </si>
  <si>
    <t>abroad</t>
  </si>
  <si>
    <t>abst</t>
  </si>
  <si>
    <t>accordance</t>
  </si>
  <si>
    <t>accordingly</t>
  </si>
  <si>
    <t>actually</t>
  </si>
  <si>
    <t>added</t>
  </si>
  <si>
    <t>afterwards</t>
  </si>
  <si>
    <t>ah</t>
  </si>
  <si>
    <t>ahead</t>
  </si>
  <si>
    <t>ain't</t>
  </si>
  <si>
    <t>aint</t>
  </si>
  <si>
    <t>allow</t>
  </si>
  <si>
    <t>along</t>
  </si>
  <si>
    <t>alongside</t>
  </si>
  <si>
    <t>although</t>
  </si>
  <si>
    <t>amid</t>
  </si>
  <si>
    <t>amidst</t>
  </si>
  <si>
    <t>amongst</t>
  </si>
  <si>
    <t>amoungst</t>
  </si>
  <si>
    <t>anyhow</t>
  </si>
  <si>
    <t>anyone</t>
  </si>
  <si>
    <t>anyways</t>
  </si>
  <si>
    <t>apart</t>
  </si>
  <si>
    <t>apparently</t>
  </si>
  <si>
    <t>areas</t>
  </si>
  <si>
    <t>aren</t>
  </si>
  <si>
    <t>arent</t>
  </si>
  <si>
    <t>arise</t>
  </si>
  <si>
    <t>arpa</t>
  </si>
  <si>
    <t>aside</t>
  </si>
  <si>
    <t>aspx</t>
  </si>
  <si>
    <t>aw</t>
  </si>
  <si>
    <t>b</t>
  </si>
  <si>
    <t>backs</t>
  </si>
  <si>
    <t>backward</t>
  </si>
  <si>
    <t>backwards</t>
  </si>
  <si>
    <t>became</t>
  </si>
  <si>
    <t>beforehand</t>
  </si>
  <si>
    <t>began</t>
  </si>
  <si>
    <t>begin</t>
  </si>
  <si>
    <t>beginning</t>
  </si>
  <si>
    <t>beginnings</t>
  </si>
  <si>
    <t>below</t>
  </si>
  <si>
    <t>beside</t>
  </si>
  <si>
    <t>beyond</t>
  </si>
  <si>
    <t>bottom</t>
  </si>
  <si>
    <t>br</t>
  </si>
  <si>
    <t>briefly</t>
  </si>
  <si>
    <t>c</t>
  </si>
  <si>
    <t>c'mon</t>
  </si>
  <si>
    <t>c's</t>
  </si>
  <si>
    <t>cant</t>
  </si>
  <si>
    <t>causes</t>
  </si>
  <si>
    <t>certain</t>
  </si>
  <si>
    <t>certainly</t>
  </si>
  <si>
    <t>clearly</t>
  </si>
  <si>
    <t>cmon</t>
  </si>
  <si>
    <t>consequently</t>
  </si>
  <si>
    <t>contain</t>
  </si>
  <si>
    <t>containing</t>
  </si>
  <si>
    <t>contains</t>
  </si>
  <si>
    <t>could've</t>
  </si>
  <si>
    <t>couldn</t>
  </si>
  <si>
    <t>couldn't</t>
  </si>
  <si>
    <t>couldnt</t>
  </si>
  <si>
    <t>cry</t>
  </si>
  <si>
    <t>ð</t>
  </si>
  <si>
    <t>dare</t>
  </si>
  <si>
    <t>daren't</t>
  </si>
  <si>
    <t>darent</t>
  </si>
  <si>
    <t>dear</t>
  </si>
  <si>
    <t>definitely</t>
  </si>
  <si>
    <t>despite</t>
  </si>
  <si>
    <t>didn</t>
  </si>
  <si>
    <t>didnt</t>
  </si>
  <si>
    <t>differently</t>
  </si>
  <si>
    <t>dm</t>
  </si>
  <si>
    <t>doesn</t>
  </si>
  <si>
    <t>doesnt</t>
  </si>
  <si>
    <t>ðÿ</t>
  </si>
  <si>
    <t>ðÿš</t>
  </si>
  <si>
    <t>è</t>
  </si>
  <si>
    <t>edu</t>
  </si>
  <si>
    <t>eg</t>
  </si>
  <si>
    <t>eight</t>
  </si>
  <si>
    <t>eighty</t>
  </si>
  <si>
    <t>eleven</t>
  </si>
  <si>
    <t>else</t>
  </si>
  <si>
    <t>elsewhere</t>
  </si>
  <si>
    <t>entirely</t>
  </si>
  <si>
    <t>evenly</t>
  </si>
  <si>
    <t>evermore</t>
  </si>
  <si>
    <t>everybody</t>
  </si>
  <si>
    <t>f</t>
  </si>
  <si>
    <t>face</t>
  </si>
  <si>
    <t>felt</t>
  </si>
  <si>
    <t>fewer</t>
  </si>
  <si>
    <t>fifteen</t>
  </si>
  <si>
    <t>fifth</t>
  </si>
  <si>
    <t>fifty</t>
  </si>
  <si>
    <t>fify</t>
  </si>
  <si>
    <t>fill</t>
  </si>
  <si>
    <t>find</t>
  </si>
  <si>
    <t>finds</t>
  </si>
  <si>
    <t>five</t>
  </si>
  <si>
    <t>former</t>
  </si>
  <si>
    <t>formerly</t>
  </si>
  <si>
    <t>forth</t>
  </si>
  <si>
    <t>forty</t>
  </si>
  <si>
    <t>found</t>
  </si>
  <si>
    <t>four</t>
  </si>
  <si>
    <t>front</t>
  </si>
  <si>
    <t>fully</t>
  </si>
  <si>
    <t>furthered</t>
  </si>
  <si>
    <t>furthering</t>
  </si>
  <si>
    <t>furthermore</t>
  </si>
  <si>
    <t>furthers</t>
  </si>
  <si>
    <t>g</t>
  </si>
  <si>
    <t>gave</t>
  </si>
  <si>
    <t>general</t>
  </si>
  <si>
    <t>generally</t>
  </si>
  <si>
    <t>gets</t>
  </si>
  <si>
    <t>given</t>
  </si>
  <si>
    <t>giving</t>
  </si>
  <si>
    <t>goes</t>
  </si>
  <si>
    <t>gone</t>
  </si>
  <si>
    <t>gotten</t>
  </si>
  <si>
    <t>h</t>
  </si>
  <si>
    <t>hadn't</t>
  </si>
  <si>
    <t>hadnt</t>
  </si>
  <si>
    <t>happens</t>
  </si>
  <si>
    <t>hardly</t>
  </si>
  <si>
    <t>hasn</t>
  </si>
  <si>
    <t>hasn't</t>
  </si>
  <si>
    <t>hasnt</t>
  </si>
  <si>
    <t>haven</t>
  </si>
  <si>
    <t>haven't</t>
  </si>
  <si>
    <t>havent</t>
  </si>
  <si>
    <t>he'd</t>
  </si>
  <si>
    <t>he'll</t>
  </si>
  <si>
    <t>he's</t>
  </si>
  <si>
    <t>hello</t>
  </si>
  <si>
    <t>hence</t>
  </si>
  <si>
    <t>here's</t>
  </si>
  <si>
    <t>hereafter</t>
  </si>
  <si>
    <t>hereby</t>
  </si>
  <si>
    <t>herein</t>
  </si>
  <si>
    <t>heres</t>
  </si>
  <si>
    <t>hereupon</t>
  </si>
  <si>
    <t>hers</t>
  </si>
  <si>
    <t>herself</t>
  </si>
  <si>
    <t>himself</t>
  </si>
  <si>
    <t>how'd</t>
  </si>
  <si>
    <t>how'll</t>
  </si>
  <si>
    <t>how's</t>
  </si>
  <si>
    <t>howbeit</t>
  </si>
  <si>
    <t>however</t>
  </si>
  <si>
    <t>href</t>
  </si>
  <si>
    <t>html</t>
  </si>
  <si>
    <t>http</t>
  </si>
  <si>
    <t>hundred</t>
  </si>
  <si>
    <t>ï</t>
  </si>
  <si>
    <t>i.e.</t>
  </si>
  <si>
    <t>i'd</t>
  </si>
  <si>
    <t>i'll</t>
  </si>
  <si>
    <t>i've</t>
  </si>
  <si>
    <t>ie</t>
  </si>
  <si>
    <t>im</t>
  </si>
  <si>
    <t>immediately</t>
  </si>
  <si>
    <t>inasmuch</t>
  </si>
  <si>
    <t>inner</t>
  </si>
  <si>
    <t>insofar</t>
  </si>
  <si>
    <t>inward</t>
  </si>
  <si>
    <t>isn</t>
  </si>
  <si>
    <t>isn't</t>
  </si>
  <si>
    <t>isnt</t>
  </si>
  <si>
    <t>it'd</t>
  </si>
  <si>
    <t>it'll</t>
  </si>
  <si>
    <t>itd</t>
  </si>
  <si>
    <t>itll</t>
  </si>
  <si>
    <t>itself</t>
  </si>
  <si>
    <t>ive</t>
  </si>
  <si>
    <t>j</t>
  </si>
  <si>
    <t>k</t>
  </si>
  <si>
    <t>knew</t>
  </si>
  <si>
    <t>knows</t>
  </si>
  <si>
    <t>lately</t>
  </si>
  <si>
    <t>later</t>
  </si>
  <si>
    <t>latter</t>
  </si>
  <si>
    <t>latterly</t>
  </si>
  <si>
    <t>least</t>
  </si>
  <si>
    <t>lest</t>
  </si>
  <si>
    <t>likewise</t>
  </si>
  <si>
    <t>low</t>
  </si>
  <si>
    <t>mainly</t>
  </si>
  <si>
    <t>mayn't</t>
  </si>
  <si>
    <t>maynt</t>
  </si>
  <si>
    <t>meantime</t>
  </si>
  <si>
    <t>meanwhile</t>
  </si>
  <si>
    <t>merely</t>
  </si>
  <si>
    <t>might've</t>
  </si>
  <si>
    <t>mightn't</t>
  </si>
  <si>
    <t>mightnt</t>
  </si>
  <si>
    <t>mine</t>
  </si>
  <si>
    <t>moreover</t>
  </si>
  <si>
    <t>mostly</t>
  </si>
  <si>
    <t>mr</t>
  </si>
  <si>
    <t>mrs</t>
  </si>
  <si>
    <t>ms</t>
  </si>
  <si>
    <t>must've</t>
  </si>
  <si>
    <t>mustn't</t>
  </si>
  <si>
    <t>mustnt</t>
  </si>
  <si>
    <t>myself</t>
  </si>
  <si>
    <t>ñ</t>
  </si>
  <si>
    <t>nay</t>
  </si>
  <si>
    <t>near</t>
  </si>
  <si>
    <t>nearly</t>
  </si>
  <si>
    <t>necessarily</t>
  </si>
  <si>
    <t>necessary</t>
  </si>
  <si>
    <t>needing</t>
  </si>
  <si>
    <t>needn't</t>
  </si>
  <si>
    <t>neednt</t>
  </si>
  <si>
    <t>net</t>
  </si>
  <si>
    <t>neverless</t>
  </si>
  <si>
    <t>nevertheless</t>
  </si>
  <si>
    <t>newer</t>
  </si>
  <si>
    <t>newest</t>
  </si>
  <si>
    <t>nine</t>
  </si>
  <si>
    <t>ninety</t>
  </si>
  <si>
    <t>no-one</t>
  </si>
  <si>
    <t>none</t>
  </si>
  <si>
    <t>nonetheless</t>
  </si>
  <si>
    <t>nor</t>
  </si>
  <si>
    <t>normally</t>
  </si>
  <si>
    <t>noted</t>
  </si>
  <si>
    <t>notwithstanding</t>
  </si>
  <si>
    <t>numbers</t>
  </si>
  <si>
    <t>o</t>
  </si>
  <si>
    <t>ó</t>
  </si>
  <si>
    <t>ò</t>
  </si>
  <si>
    <t>ö</t>
  </si>
  <si>
    <t>obtain</t>
  </si>
  <si>
    <t>obtained</t>
  </si>
  <si>
    <t>oh</t>
  </si>
  <si>
    <t>ok</t>
  </si>
  <si>
    <t>okay</t>
  </si>
  <si>
    <t>old</t>
  </si>
  <si>
    <t>older</t>
  </si>
  <si>
    <t>oldest</t>
  </si>
  <si>
    <t>om</t>
  </si>
  <si>
    <t>one's</t>
  </si>
  <si>
    <t>onto</t>
  </si>
  <si>
    <t>ord</t>
  </si>
  <si>
    <t>otherwise</t>
  </si>
  <si>
    <t>ought</t>
  </si>
  <si>
    <t>oughtn't</t>
  </si>
  <si>
    <t>oughtnt</t>
  </si>
  <si>
    <t>ours</t>
  </si>
  <si>
    <t>outside</t>
  </si>
  <si>
    <t>overall</t>
  </si>
  <si>
    <t>owing</t>
  </si>
  <si>
    <t>p</t>
  </si>
  <si>
    <t>parted</t>
  </si>
  <si>
    <t>particular</t>
  </si>
  <si>
    <t>parting</t>
  </si>
  <si>
    <t>perhaps</t>
  </si>
  <si>
    <t>pm</t>
  </si>
  <si>
    <t>pointed</t>
  </si>
  <si>
    <t>pointing</t>
  </si>
  <si>
    <t>points</t>
  </si>
  <si>
    <t>possibly</t>
  </si>
  <si>
    <t>potentially</t>
  </si>
  <si>
    <t>predominantly</t>
  </si>
  <si>
    <t>presumably</t>
  </si>
  <si>
    <t>previously</t>
  </si>
  <si>
    <t>primarily</t>
  </si>
  <si>
    <t>probably</t>
  </si>
  <si>
    <t>promptly</t>
  </si>
  <si>
    <t>pw</t>
  </si>
  <si>
    <t>q</t>
  </si>
  <si>
    <t>quickly</t>
  </si>
  <si>
    <t>r</t>
  </si>
  <si>
    <t>ran</t>
  </si>
  <si>
    <t>readily</t>
  </si>
  <si>
    <t>recently</t>
  </si>
  <si>
    <t>regarding</t>
  </si>
  <si>
    <t>regardless</t>
  </si>
  <si>
    <t>regards</t>
  </si>
  <si>
    <t>relatively</t>
  </si>
  <si>
    <t>respectively</t>
  </si>
  <si>
    <t>ro</t>
  </si>
  <si>
    <t>round</t>
  </si>
  <si>
    <t>rt</t>
  </si>
  <si>
    <t>saw</t>
  </si>
  <si>
    <t>second</t>
  </si>
  <si>
    <t>secondly</t>
  </si>
  <si>
    <t>seconds</t>
  </si>
  <si>
    <t>seeing</t>
  </si>
  <si>
    <t>seem</t>
  </si>
  <si>
    <t>seemed</t>
  </si>
  <si>
    <t>seeming</t>
  </si>
  <si>
    <t>sees</t>
  </si>
  <si>
    <t>selves</t>
  </si>
  <si>
    <t>sent</t>
  </si>
  <si>
    <t>serious</t>
  </si>
  <si>
    <t>seventy</t>
  </si>
  <si>
    <t>shall</t>
  </si>
  <si>
    <t>shan't</t>
  </si>
  <si>
    <t>shant</t>
  </si>
  <si>
    <t>she'd</t>
  </si>
  <si>
    <t>she'll</t>
  </si>
  <si>
    <t>she's</t>
  </si>
  <si>
    <t>shed</t>
  </si>
  <si>
    <t>shell</t>
  </si>
  <si>
    <t>shes</t>
  </si>
  <si>
    <t>should've</t>
  </si>
  <si>
    <t>shouldn't</t>
  </si>
  <si>
    <t>shouldnt</t>
  </si>
  <si>
    <t>showed</t>
  </si>
  <si>
    <t>showns</t>
  </si>
  <si>
    <t>sides</t>
  </si>
  <si>
    <t>similar</t>
  </si>
  <si>
    <t>similarly</t>
  </si>
  <si>
    <t>since</t>
  </si>
  <si>
    <t>sincere</t>
  </si>
  <si>
    <t>six</t>
  </si>
  <si>
    <t>sixty</t>
  </si>
  <si>
    <t>slightly</t>
  </si>
  <si>
    <t>small</t>
  </si>
  <si>
    <t>smaller</t>
  </si>
  <si>
    <t>smallest</t>
  </si>
  <si>
    <t>somebody</t>
  </si>
  <si>
    <t>someday</t>
  </si>
  <si>
    <t>somethan</t>
  </si>
  <si>
    <t>sometime</t>
  </si>
  <si>
    <t>sometimes</t>
  </si>
  <si>
    <t>somewhat</t>
  </si>
  <si>
    <t>somewhere</t>
  </si>
  <si>
    <t>sorry</t>
  </si>
  <si>
    <t>ß</t>
  </si>
  <si>
    <t>sub</t>
  </si>
  <si>
    <t>suggest</t>
  </si>
  <si>
    <t>sup</t>
  </si>
  <si>
    <t>taken</t>
  </si>
  <si>
    <t>ten</t>
  </si>
  <si>
    <t>thanx</t>
  </si>
  <si>
    <t>that'll</t>
  </si>
  <si>
    <t>that've</t>
  </si>
  <si>
    <t>thatll</t>
  </si>
  <si>
    <t>thats</t>
  </si>
  <si>
    <t>thatve</t>
  </si>
  <si>
    <t>theirs</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</si>
  <si>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</si>
  <si>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</si>
  <si>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</si>
  <si>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</si>
  <si>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</si>
  <si>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</si>
  <si>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</si>
  <si>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</si>
  <si>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</si>
  <si>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</si>
  <si>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</si>
  <si>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</si>
  <si>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</si>
  <si>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</si>
  <si>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</si>
  <si>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</si>
  <si>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</si>
  <si>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</si>
  <si>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</si>
  <si>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</si>
  <si>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</si>
  <si>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</si>
  <si>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</si>
  <si>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</si>
  <si>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</si>
  <si>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</si>
  <si>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thirty</t>
  </si>
  <si>
    <t>thou</t>
  </si>
  <si>
    <t>though</t>
  </si>
  <si>
    <t>thoughh</t>
  </si>
  <si>
    <t>thousand</t>
  </si>
  <si>
    <t>three</t>
  </si>
  <si>
    <t>throug</t>
  </si>
  <si>
    <t>thru</t>
  </si>
  <si>
    <t>tis</t>
  </si>
  <si>
    <t>toward</t>
  </si>
  <si>
    <t>tried</t>
  </si>
  <si>
    <t>tries</t>
  </si>
  <si>
    <t>trillion</t>
  </si>
  <si>
    <t>truly</t>
  </si>
  <si>
    <t>turned</t>
  </si>
  <si>
    <t>turning</t>
  </si>
  <si>
    <t>turns</t>
  </si>
  <si>
    <t>twas</t>
  </si>
  <si>
    <t>twelve</t>
  </si>
  <si>
    <t>twenty</t>
  </si>
  <si>
    <t>twice</t>
  </si>
  <si>
    <t>ú</t>
  </si>
  <si>
    <t>ù</t>
  </si>
  <si>
    <t>ü</t>
  </si>
  <si>
    <t>um</t>
  </si>
  <si>
    <t>underneath</t>
  </si>
  <si>
    <t>undoing</t>
  </si>
  <si>
    <t>unlike</t>
  </si>
  <si>
    <t>unlikely</t>
  </si>
  <si>
    <t>unto</t>
  </si>
  <si>
    <t>upwards</t>
  </si>
  <si>
    <t>url</t>
  </si>
  <si>
    <t>uses</t>
  </si>
  <si>
    <t>using</t>
  </si>
  <si>
    <t>usually</t>
  </si>
  <si>
    <t>wanting</t>
  </si>
  <si>
    <t>wants</t>
  </si>
  <si>
    <t>wasn</t>
  </si>
  <si>
    <t>wasn't</t>
  </si>
  <si>
    <t>wasnt</t>
  </si>
  <si>
    <t>we'd</t>
  </si>
  <si>
    <t>we'll</t>
  </si>
  <si>
    <t>we're</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</si>
  <si>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</si>
  <si>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</si>
  <si>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</si>
  <si>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</si>
  <si>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</si>
  <si>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</si>
  <si>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</si>
  <si>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</si>
  <si>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</si>
  <si>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</si>
  <si>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</si>
  <si>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</si>
  <si>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</si>
  <si>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</si>
  <si>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</si>
  <si>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</si>
  <si>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</si>
  <si>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</si>
  <si>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</si>
  <si>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</si>
  <si>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</si>
  <si>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</si>
  <si>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</si>
  <si>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</si>
  <si>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</si>
  <si>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</si>
  <si>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</si>
  <si>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whether</t>
  </si>
  <si>
    <t>whichever</t>
  </si>
  <si>
    <t>whim</t>
  </si>
  <si>
    <t>whither</t>
  </si>
  <si>
    <t>who'd</t>
  </si>
  <si>
    <t>who'll</t>
  </si>
  <si>
    <t>who's</t>
  </si>
  <si>
    <t>whod</t>
  </si>
  <si>
    <t>whoever</t>
  </si>
  <si>
    <t>wholl</t>
  </si>
  <si>
    <t>whomever</t>
  </si>
  <si>
    <t>whos</t>
  </si>
  <si>
    <t>why'd</t>
  </si>
  <si>
    <t>why'll</t>
  </si>
  <si>
    <t>why's</t>
  </si>
  <si>
    <t>won't</t>
  </si>
  <si>
    <t>wonder</t>
  </si>
  <si>
    <t>wont</t>
  </si>
  <si>
    <t>would've</t>
  </si>
  <si>
    <t>wouldn</t>
  </si>
  <si>
    <t>wouldn't</t>
  </si>
  <si>
    <t>wouldnt</t>
  </si>
  <si>
    <t>www</t>
  </si>
  <si>
    <t>x</t>
  </si>
  <si>
    <t>ya</t>
  </si>
  <si>
    <t>ye</t>
  </si>
  <si>
    <t>yo</t>
  </si>
  <si>
    <t>you'd</t>
  </si>
  <si>
    <t>you'll</t>
  </si>
  <si>
    <t>you've</t>
  </si>
  <si>
    <t>youd</t>
  </si>
  <si>
    <t>youll</t>
  </si>
  <si>
    <t>youre</t>
  </si>
  <si>
    <t>yours</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</si>
  <si>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</si>
  <si>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</si>
  <si>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</si>
  <si>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</si>
  <si>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</si>
  <si>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</si>
  <si>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</si>
  <si>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</si>
  <si>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</si>
  <si>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</si>
  <si>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</si>
  <si>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</si>
  <si>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</si>
  <si>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</si>
  <si>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</si>
  <si>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</si>
  <si>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</si>
  <si>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</si>
  <si>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</si>
  <si>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</si>
  <si>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</si>
  <si>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</si>
  <si>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</si>
  <si>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</si>
  <si>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achievible</t>
  </si>
  <si>
    <t>acumen</t>
  </si>
  <si>
    <t>adaptable</t>
  </si>
  <si>
    <t>adaptive</t>
  </si>
  <si>
    <t>adequate</t>
  </si>
  <si>
    <t>adjustable</t>
  </si>
  <si>
    <t>admirable</t>
  </si>
  <si>
    <t>admirably</t>
  </si>
  <si>
    <t>admiration</t>
  </si>
  <si>
    <t>admire</t>
  </si>
  <si>
    <t>admirer</t>
  </si>
  <si>
    <t>admiring</t>
  </si>
  <si>
    <t>admiringly</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</si>
  <si>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</si>
  <si>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</si>
  <si>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</si>
  <si>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</si>
  <si>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</si>
  <si>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</si>
  <si>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</si>
  <si>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</si>
  <si>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</si>
  <si>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</si>
  <si>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</si>
  <si>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</si>
  <si>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</si>
  <si>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</si>
  <si>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</si>
  <si>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</si>
  <si>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advocated</t>
  </si>
  <si>
    <t>advocates</t>
  </si>
  <si>
    <t>affability</t>
  </si>
  <si>
    <t>affable</t>
  </si>
  <si>
    <t>affably</t>
  </si>
  <si>
    <t>affectation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</si>
  <si>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</si>
  <si>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</si>
  <si>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</si>
  <si>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</si>
  <si>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</si>
  <si>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</si>
  <si>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</si>
  <si>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</si>
  <si>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</si>
  <si>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</si>
  <si>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</si>
  <si>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</si>
  <si>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</si>
  <si>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</si>
  <si>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</si>
  <si>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</si>
  <si>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</si>
  <si>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</si>
  <si>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</si>
  <si>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</si>
  <si>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</si>
  <si>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</si>
  <si>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</si>
  <si>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</si>
  <si>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</si>
  <si>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</si>
  <si>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</si>
  <si>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</si>
  <si>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</si>
  <si>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</si>
  <si>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</si>
  <si>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</si>
  <si>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</si>
  <si>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</si>
  <si>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</si>
  <si>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</si>
  <si>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</si>
  <si>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</si>
  <si>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</si>
  <si>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</si>
  <si>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</si>
  <si>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</si>
  <si>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</si>
  <si>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</si>
  <si>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</si>
  <si>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</si>
  <si>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</si>
  <si>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</si>
  <si>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</si>
  <si>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</si>
  <si>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</si>
  <si>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</si>
  <si>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</si>
  <si>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</si>
  <si>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</si>
  <si>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</si>
  <si>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</si>
  <si>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</si>
  <si>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</si>
  <si>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</si>
  <si>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</si>
  <si>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</si>
  <si>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</si>
  <si>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</si>
  <si>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</si>
  <si>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</si>
  <si>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</si>
  <si>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</si>
  <si>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</si>
  <si>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</si>
  <si>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</si>
  <si>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</si>
  <si>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</si>
  <si>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</si>
  <si>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</si>
  <si>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</si>
  <si>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</si>
  <si>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</si>
  <si>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</si>
  <si>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</si>
  <si>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</si>
  <si>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</si>
  <si>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</si>
  <si>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</si>
  <si>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</si>
  <si>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</si>
  <si>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</si>
  <si>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</si>
  <si>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</si>
  <si>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</si>
  <si>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</si>
  <si>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</si>
  <si>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</si>
  <si>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</si>
  <si>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</si>
  <si>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awed</t>
  </si>
  <si>
    <t>awesome</t>
  </si>
  <si>
    <t>awesomely</t>
  </si>
  <si>
    <t>awesomeness</t>
  </si>
  <si>
    <t>awestruck</t>
  </si>
  <si>
    <t>awsome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</si>
  <si>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</si>
  <si>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</si>
  <si>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</si>
  <si>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</si>
  <si>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</si>
  <si>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</si>
  <si>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</si>
  <si>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</si>
  <si>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</si>
  <si>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</si>
  <si>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</si>
  <si>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</si>
  <si>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</si>
  <si>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</si>
  <si>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</si>
  <si>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</si>
  <si>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</si>
  <si>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</si>
  <si>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</si>
  <si>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</si>
  <si>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</si>
  <si>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</si>
  <si>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</si>
  <si>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</si>
  <si>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</si>
  <si>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</si>
  <si>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</si>
  <si>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</si>
  <si>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</si>
  <si>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</si>
  <si>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</si>
  <si>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</si>
  <si>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</si>
  <si>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</si>
  <si>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</si>
  <si>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</si>
  <si>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</si>
  <si>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</si>
  <si>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</si>
  <si>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</si>
  <si>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</si>
  <si>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</si>
  <si>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</si>
  <si>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</si>
  <si>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</si>
  <si>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</si>
  <si>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</si>
  <si>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</si>
  <si>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</si>
  <si>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</si>
  <si>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</si>
  <si>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</si>
  <si>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</si>
  <si>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</si>
  <si>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</si>
  <si>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</si>
  <si>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</si>
  <si>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</si>
  <si>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</si>
  <si>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</si>
  <si>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</si>
  <si>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</si>
  <si>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</si>
  <si>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</si>
  <si>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</si>
  <si>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</si>
  <si>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</si>
  <si>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</si>
  <si>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</si>
  <si>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</si>
  <si>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</si>
  <si>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</si>
  <si>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</si>
  <si>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</si>
  <si>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</si>
  <si>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</si>
  <si>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</si>
  <si>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carefree</t>
  </si>
  <si>
    <t>cashback</t>
  </si>
  <si>
    <t>cashbacks</t>
  </si>
  <si>
    <t>catchy</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</si>
  <si>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</si>
  <si>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</si>
  <si>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</si>
  <si>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</si>
  <si>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</si>
  <si>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</si>
  <si>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</si>
  <si>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</si>
  <si>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</si>
  <si>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</si>
  <si>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</si>
  <si>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</si>
  <si>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</si>
  <si>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</si>
  <si>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</si>
  <si>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</si>
  <si>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</si>
  <si>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</si>
  <si>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</si>
  <si>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</si>
  <si>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</si>
  <si>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</si>
  <si>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</si>
  <si>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</si>
  <si>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</si>
  <si>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</si>
  <si>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</si>
  <si>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</si>
  <si>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</si>
  <si>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</si>
  <si>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</si>
  <si>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</si>
  <si>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</si>
  <si>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</si>
  <si>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</si>
  <si>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</si>
  <si>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</si>
  <si>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</si>
  <si>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</si>
  <si>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</si>
  <si>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</si>
  <si>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</si>
  <si>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</si>
  <si>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</si>
  <si>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</si>
  <si>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</si>
  <si>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</si>
  <si>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</si>
  <si>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</si>
  <si>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</si>
  <si>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</si>
  <si>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</si>
  <si>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</si>
  <si>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</si>
  <si>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</si>
  <si>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</si>
  <si>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</si>
  <si>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</si>
  <si>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</si>
  <si>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</si>
  <si>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</si>
  <si>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</si>
  <si>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</si>
  <si>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</si>
  <si>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</si>
  <si>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</si>
  <si>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</si>
  <si>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confident</t>
  </si>
  <si>
    <t>congenial</t>
  </si>
  <si>
    <t>congratulate</t>
  </si>
  <si>
    <t>congratulation</t>
  </si>
  <si>
    <t>congratulatory</t>
  </si>
  <si>
    <t>conscientious</t>
  </si>
  <si>
    <t>considerate</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</si>
  <si>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</si>
  <si>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</si>
  <si>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</si>
  <si>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</si>
  <si>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</si>
  <si>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</si>
  <si>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</si>
  <si>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</si>
  <si>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</si>
  <si>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</si>
  <si>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</si>
  <si>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</si>
  <si>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</si>
  <si>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</si>
  <si>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</si>
  <si>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</si>
  <si>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</si>
  <si>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</si>
  <si>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</si>
  <si>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</si>
  <si>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</si>
  <si>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</si>
  <si>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</si>
  <si>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</si>
  <si>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</si>
  <si>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</si>
  <si>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</si>
  <si>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</si>
  <si>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</si>
  <si>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</si>
  <si>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</si>
  <si>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</si>
  <si>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</si>
  <si>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</si>
  <si>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</si>
  <si>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</si>
  <si>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cure-all</t>
  </si>
  <si>
    <t>cushy</t>
  </si>
  <si>
    <t>cuteness</t>
  </si>
  <si>
    <t>danken</t>
  </si>
  <si>
    <t>daring</t>
  </si>
  <si>
    <t>daringly</t>
  </si>
  <si>
    <t>darling</t>
  </si>
  <si>
    <t>dashing</t>
  </si>
  <si>
    <t>dauntless</t>
  </si>
  <si>
    <t>dawn</t>
  </si>
  <si>
    <t>dazzle</t>
  </si>
  <si>
    <t>dazzled</t>
  </si>
  <si>
    <t>dazzling</t>
  </si>
  <si>
    <t>dead-cheap</t>
  </si>
  <si>
    <t>dead-on</t>
  </si>
  <si>
    <t>decency</t>
  </si>
  <si>
    <t>decent</t>
  </si>
  <si>
    <t>decisive</t>
  </si>
  <si>
    <t>decisiveness</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</si>
  <si>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</si>
  <si>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</si>
  <si>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</si>
  <si>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</si>
  <si>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</si>
  <si>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</si>
  <si>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</si>
  <si>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</si>
  <si>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</si>
  <si>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</si>
  <si>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</si>
  <si>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</si>
  <si>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</si>
  <si>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</si>
  <si>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</si>
  <si>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</si>
  <si>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</si>
  <si>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</si>
  <si>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</si>
  <si>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</si>
  <si>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</si>
  <si>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</si>
  <si>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</si>
  <si>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</si>
  <si>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</si>
  <si>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</si>
  <si>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</si>
  <si>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</si>
  <si>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</si>
  <si>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</si>
  <si>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</si>
  <si>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</si>
  <si>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</si>
  <si>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</si>
  <si>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</si>
  <si>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</si>
  <si>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</si>
  <si>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</si>
  <si>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</si>
  <si>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</si>
  <si>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</si>
  <si>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</si>
  <si>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</si>
  <si>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</si>
  <si>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</si>
  <si>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</si>
  <si>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</si>
  <si>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</si>
  <si>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</si>
  <si>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</si>
  <si>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</si>
  <si>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</si>
  <si>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</si>
  <si>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</si>
  <si>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</si>
  <si>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</si>
  <si>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</si>
  <si>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</si>
  <si>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</si>
  <si>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</si>
  <si>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</si>
  <si>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</si>
  <si>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</si>
  <si>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</si>
  <si>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</si>
  <si>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</si>
  <si>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</si>
  <si>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</si>
  <si>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</si>
  <si>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</si>
  <si>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</si>
  <si>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</si>
  <si>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</si>
  <si>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</si>
  <si>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</si>
  <si>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</si>
  <si>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</si>
  <si>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</si>
  <si>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</si>
  <si>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</si>
  <si>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</si>
  <si>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</si>
  <si>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</si>
  <si>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</si>
  <si>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</si>
  <si>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</si>
  <si>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</si>
  <si>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</si>
  <si>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</si>
  <si>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</si>
  <si>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</si>
  <si>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</si>
  <si>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</si>
  <si>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</si>
  <si>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</si>
  <si>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</si>
  <si>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</si>
  <si>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</si>
  <si>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</si>
  <si>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</si>
  <si>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</si>
  <si>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</si>
  <si>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</si>
  <si>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</si>
  <si>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</si>
  <si>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</si>
  <si>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</si>
  <si>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</si>
  <si>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</si>
  <si>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</si>
  <si>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</si>
  <si>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</si>
  <si>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t>
  </si>
  <si>
    <t>encouraging</t>
  </si>
  <si>
    <t>encouragingly</t>
  </si>
  <si>
    <t>endear</t>
  </si>
  <si>
    <t>endearing</t>
  </si>
  <si>
    <t>endorse</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</si>
  <si>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</si>
  <si>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</si>
  <si>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</si>
  <si>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</si>
  <si>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</si>
  <si>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</si>
  <si>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</si>
  <si>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</si>
  <si>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</si>
  <si>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</si>
  <si>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</si>
  <si>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</si>
  <si>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</si>
  <si>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</si>
  <si>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</si>
  <si>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</si>
  <si>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</si>
  <si>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</si>
  <si>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</si>
  <si>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</si>
  <si>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</si>
  <si>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</si>
  <si>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</si>
  <si>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</si>
  <si>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</si>
  <si>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</si>
  <si>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</si>
  <si>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</si>
  <si>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</si>
  <si>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</si>
  <si>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</si>
  <si>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</si>
  <si>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</si>
  <si>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</si>
  <si>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</si>
  <si>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</si>
  <si>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</si>
  <si>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</si>
  <si>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</si>
  <si>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</si>
  <si>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</si>
  <si>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</si>
  <si>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</si>
  <si>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</si>
  <si>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</si>
  <si>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</si>
  <si>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</si>
  <si>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</si>
  <si>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</si>
  <si>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</si>
  <si>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</si>
  <si>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</si>
  <si>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</si>
  <si>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</si>
  <si>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</si>
  <si>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</si>
  <si>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</si>
  <si>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</si>
  <si>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</si>
  <si>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</si>
  <si>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</si>
  <si>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</si>
  <si>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</si>
  <si>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</si>
  <si>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</si>
  <si>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</si>
  <si>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</si>
  <si>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</si>
  <si>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</si>
  <si>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</si>
  <si>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</si>
  <si>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</si>
  <si>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</si>
  <si>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</si>
  <si>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</si>
  <si>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</si>
  <si>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</si>
  <si>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</si>
  <si>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</si>
  <si>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</si>
  <si>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</si>
  <si>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</si>
  <si>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</si>
  <si>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</si>
  <si>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</si>
  <si>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</si>
  <si>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</si>
  <si>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</si>
  <si>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</si>
  <si>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</si>
  <si>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</si>
  <si>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</si>
  <si>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</si>
  <si>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</si>
  <si>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</si>
  <si>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</si>
  <si>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</si>
  <si>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</si>
  <si>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</si>
  <si>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</si>
  <si>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</si>
  <si>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</si>
  <si>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</si>
  <si>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</si>
  <si>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</si>
  <si>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</si>
  <si>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</si>
  <si>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</si>
  <si>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</si>
  <si>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</si>
  <si>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</si>
  <si>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</si>
  <si>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</si>
  <si>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</si>
  <si>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</si>
  <si>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</si>
  <si>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</si>
  <si>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</si>
  <si>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</si>
  <si>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</si>
  <si>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</si>
  <si>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</si>
  <si>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</si>
  <si>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</si>
  <si>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</si>
  <si>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</si>
  <si>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</si>
  <si>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</si>
  <si>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</si>
  <si>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</si>
  <si>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</si>
  <si>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</si>
  <si>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</si>
  <si>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</si>
  <si>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</si>
  <si>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</si>
  <si>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</si>
  <si>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</si>
  <si>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</si>
  <si>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</si>
  <si>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</si>
  <si>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</si>
  <si>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</si>
  <si>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</si>
  <si>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</si>
  <si>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</si>
  <si>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</si>
  <si>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</si>
  <si>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</si>
  <si>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</si>
  <si>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</si>
  <si>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</si>
  <si>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</si>
  <si>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</si>
  <si>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</si>
  <si>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favor</t>
  </si>
  <si>
    <t>favorable</t>
  </si>
  <si>
    <t>favored</t>
  </si>
  <si>
    <t>favorite</t>
  </si>
  <si>
    <t>favorited</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</si>
  <si>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</si>
  <si>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</si>
  <si>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</si>
  <si>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</si>
  <si>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</si>
  <si>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</si>
  <si>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</si>
  <si>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</si>
  <si>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</si>
  <si>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</si>
  <si>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</si>
  <si>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</si>
  <si>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</si>
  <si>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</si>
  <si>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</si>
  <si>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</si>
  <si>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</si>
  <si>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</si>
  <si>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</si>
  <si>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</si>
  <si>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</si>
  <si>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</si>
  <si>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</si>
  <si>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</si>
  <si>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</si>
  <si>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</si>
  <si>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</si>
  <si>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</si>
  <si>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</si>
  <si>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</si>
  <si>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</si>
  <si>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</si>
  <si>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</si>
  <si>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</si>
  <si>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</si>
  <si>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</si>
  <si>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</si>
  <si>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</si>
  <si>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</si>
  <si>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</si>
  <si>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</si>
  <si>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</si>
  <si>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</si>
  <si>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</si>
  <si>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</si>
  <si>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</si>
  <si>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</si>
  <si>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</si>
  <si>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</si>
  <si>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</si>
  <si>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fortunately</t>
  </si>
  <si>
    <t>fortune</t>
  </si>
  <si>
    <t>fragrant</t>
  </si>
  <si>
    <t>freed</t>
  </si>
  <si>
    <t>freedoms</t>
  </si>
  <si>
    <t>fresh</t>
  </si>
  <si>
    <t>fresher</t>
  </si>
  <si>
    <t>freshest</t>
  </si>
  <si>
    <t>friendliness</t>
  </si>
  <si>
    <t>friendly</t>
  </si>
  <si>
    <t>frolic</t>
  </si>
  <si>
    <t>frugal</t>
  </si>
  <si>
    <t>fruitful</t>
  </si>
  <si>
    <t>ftw</t>
  </si>
  <si>
    <t>fulfillment</t>
  </si>
  <si>
    <t>futurestic</t>
  </si>
  <si>
    <t>futuristic</t>
  </si>
  <si>
    <t>gaiety</t>
  </si>
  <si>
    <t>gaily</t>
  </si>
  <si>
    <t>gained</t>
  </si>
  <si>
    <t>gainful</t>
  </si>
  <si>
    <t>gainfully</t>
  </si>
  <si>
    <t>gaining</t>
  </si>
  <si>
    <t>gains</t>
  </si>
  <si>
    <t>gallant</t>
  </si>
  <si>
    <t>gallantly</t>
  </si>
  <si>
    <t>galore</t>
  </si>
  <si>
    <t>geekier</t>
  </si>
  <si>
    <t>geeky</t>
  </si>
  <si>
    <t>gems</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</si>
  <si>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</si>
  <si>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</si>
  <si>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</si>
  <si>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</si>
  <si>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</si>
  <si>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</si>
  <si>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</si>
  <si>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</si>
  <si>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</si>
  <si>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</si>
  <si>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</si>
  <si>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</si>
  <si>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</si>
  <si>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</si>
  <si>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</si>
  <si>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</si>
  <si>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</si>
  <si>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</si>
  <si>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</si>
  <si>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</si>
  <si>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</si>
  <si>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</si>
  <si>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</si>
  <si>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</si>
  <si>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</si>
  <si>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</si>
  <si>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</si>
  <si>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</si>
  <si>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</si>
  <si>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</si>
  <si>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</si>
  <si>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</si>
  <si>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</si>
  <si>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</si>
  <si>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</si>
  <si>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</si>
  <si>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</si>
  <si>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</si>
  <si>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</si>
  <si>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</si>
  <si>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</si>
  <si>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</si>
  <si>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</si>
  <si>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</si>
  <si>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</si>
  <si>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</si>
  <si>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</si>
  <si>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</si>
  <si>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</si>
  <si>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</si>
  <si>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</si>
  <si>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</si>
  <si>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</si>
  <si>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</si>
  <si>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</si>
  <si>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</si>
  <si>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</si>
  <si>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</si>
  <si>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</si>
  <si>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</si>
  <si>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</si>
  <si>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</si>
  <si>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</si>
  <si>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</si>
  <si>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</si>
  <si>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</si>
  <si>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</si>
  <si>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</si>
  <si>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</si>
  <si>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</si>
  <si>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</si>
  <si>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</si>
  <si>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</si>
  <si>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</si>
  <si>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</si>
  <si>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</si>
  <si>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</si>
  <si>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</si>
  <si>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</si>
  <si>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</si>
  <si>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hard-working</t>
  </si>
  <si>
    <t>hardier</t>
  </si>
  <si>
    <t>hardy</t>
  </si>
  <si>
    <t>harmless</t>
  </si>
  <si>
    <t>harmonious</t>
  </si>
  <si>
    <t>harmoniously</t>
  </si>
  <si>
    <t>harmonize</t>
  </si>
  <si>
    <t>harmony</t>
  </si>
  <si>
    <t>headway</t>
  </si>
  <si>
    <t>healthful</t>
  </si>
  <si>
    <t>healthy</t>
  </si>
  <si>
    <t>hearten</t>
  </si>
  <si>
    <t>heartening</t>
  </si>
  <si>
    <t>heartfelt</t>
  </si>
  <si>
    <t>heartily</t>
  </si>
  <si>
    <t>heartwarming</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</si>
  <si>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</si>
  <si>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</si>
  <si>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</si>
  <si>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</si>
  <si>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</si>
  <si>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</si>
  <si>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</si>
  <si>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</si>
  <si>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</si>
  <si>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</si>
  <si>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</si>
  <si>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</si>
  <si>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</si>
  <si>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</si>
  <si>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</si>
  <si>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</si>
  <si>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</si>
  <si>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</si>
  <si>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</si>
  <si>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</si>
  <si>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</si>
  <si>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</si>
  <si>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</si>
  <si>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</si>
  <si>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</si>
  <si>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</si>
  <si>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</si>
  <si>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</si>
  <si>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</si>
  <si>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</si>
  <si>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</si>
  <si>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</si>
  <si>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</si>
  <si>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</si>
  <si>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</si>
  <si>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</si>
  <si>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</si>
  <si>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</si>
  <si>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</si>
  <si>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</si>
  <si>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</si>
  <si>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</si>
  <si>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</si>
  <si>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</si>
  <si>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</si>
  <si>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</si>
  <si>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</si>
  <si>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</si>
  <si>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</si>
  <si>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</si>
  <si>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</si>
  <si>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</si>
  <si>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</si>
  <si>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</si>
  <si>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</si>
  <si>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</si>
  <si>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</si>
  <si>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</si>
  <si>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</si>
  <si>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</si>
  <si>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</si>
  <si>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</si>
  <si>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</si>
  <si>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</si>
  <si>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</si>
  <si>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</si>
  <si>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</si>
  <si>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</si>
  <si>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</si>
  <si>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</si>
  <si>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</si>
  <si>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</si>
  <si>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</si>
  <si>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</si>
  <si>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</si>
  <si>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</si>
  <si>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</si>
  <si>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</si>
  <si>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</si>
  <si>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</si>
  <si>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</si>
  <si>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</si>
  <si>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</si>
  <si>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</si>
  <si>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</si>
  <si>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</si>
  <si>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</si>
  <si>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</si>
  <si>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</si>
  <si>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</si>
  <si>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inspirational</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</si>
  <si>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</si>
  <si>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</si>
  <si>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</si>
  <si>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</si>
  <si>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</si>
  <si>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</si>
  <si>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</si>
  <si>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</si>
  <si>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</si>
  <si>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</si>
  <si>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</si>
  <si>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</si>
  <si>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</si>
  <si>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</si>
  <si>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</si>
  <si>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</si>
  <si>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</si>
  <si>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</si>
  <si>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</si>
  <si>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</si>
  <si>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</si>
  <si>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</si>
  <si>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</si>
  <si>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</si>
  <si>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</si>
  <si>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</si>
  <si>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</si>
  <si>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</si>
  <si>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</si>
  <si>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</si>
  <si>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</si>
  <si>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</si>
  <si>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</si>
  <si>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</si>
  <si>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</si>
  <si>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</si>
  <si>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</si>
  <si>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</si>
  <si>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</si>
  <si>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</si>
  <si>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</si>
  <si>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</si>
  <si>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</si>
  <si>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</si>
  <si>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</si>
  <si>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</si>
  <si>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</si>
  <si>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</si>
  <si>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</si>
  <si>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</si>
  <si>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</si>
  <si>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</si>
  <si>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</si>
  <si>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</si>
  <si>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</si>
  <si>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</si>
  <si>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</si>
  <si>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</si>
  <si>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</si>
  <si>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</si>
  <si>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</si>
  <si>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</si>
  <si>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</si>
  <si>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</si>
  <si>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</si>
  <si>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</si>
  <si>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</si>
  <si>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</si>
  <si>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</si>
  <si>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</si>
  <si>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</si>
  <si>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</si>
  <si>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</si>
  <si>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</si>
  <si>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</si>
  <si>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</si>
  <si>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</si>
  <si>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</si>
  <si>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</si>
  <si>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</si>
  <si>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</si>
  <si>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</si>
  <si>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</si>
  <si>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</si>
  <si>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</si>
  <si>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</si>
  <si>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</si>
  <si>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</si>
  <si>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</si>
  <si>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</si>
  <si>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</si>
  <si>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</si>
  <si>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</si>
  <si>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</si>
  <si>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</si>
  <si>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</si>
  <si>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</si>
  <si>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</si>
  <si>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</si>
  <si>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</si>
  <si>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</si>
  <si>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</si>
  <si>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</si>
  <si>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</si>
  <si>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</si>
  <si>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</si>
  <si>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</si>
  <si>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</si>
  <si>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</si>
  <si>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</si>
  <si>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</si>
  <si>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</si>
  <si>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</si>
  <si>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</si>
  <si>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</si>
  <si>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</si>
  <si>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</si>
  <si>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</si>
  <si>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</si>
  <si>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</si>
  <si>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</si>
  <si>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</si>
  <si>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</si>
  <si>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</si>
  <si>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</si>
  <si>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</si>
  <si>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</si>
  <si>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</si>
  <si>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</si>
  <si>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</si>
  <si>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</si>
  <si>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</si>
  <si>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</si>
  <si>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</si>
  <si>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</si>
  <si>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</si>
  <si>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</si>
  <si>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</si>
  <si>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</si>
  <si>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</si>
  <si>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</si>
  <si>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</si>
  <si>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</si>
  <si>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maturely</t>
  </si>
  <si>
    <t>maturity</t>
  </si>
  <si>
    <t>memorable</t>
  </si>
  <si>
    <t>merciful</t>
  </si>
  <si>
    <t>mercifully</t>
  </si>
  <si>
    <t>mercy</t>
  </si>
  <si>
    <t>merit</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</si>
  <si>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</si>
  <si>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</si>
  <si>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</si>
  <si>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</si>
  <si>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</si>
  <si>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</si>
  <si>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</si>
  <si>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</si>
  <si>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</si>
  <si>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</si>
  <si>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</si>
  <si>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</si>
  <si>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</si>
  <si>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</si>
  <si>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</si>
  <si>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</si>
  <si>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</si>
  <si>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</si>
  <si>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</si>
  <si>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</si>
  <si>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</si>
  <si>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</si>
  <si>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</si>
  <si>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</si>
  <si>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</si>
  <si>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</si>
  <si>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</si>
  <si>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</si>
  <si>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</si>
  <si>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</si>
  <si>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</si>
  <si>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</si>
  <si>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</si>
  <si>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</si>
  <si>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</si>
  <si>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</si>
  <si>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</si>
  <si>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</si>
  <si>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</si>
  <si>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</si>
  <si>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</si>
  <si>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</si>
  <si>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</si>
  <si>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</si>
  <si>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</si>
  <si>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</si>
  <si>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</si>
  <si>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</si>
  <si>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</si>
  <si>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</si>
  <si>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</si>
  <si>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</si>
  <si>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</si>
  <si>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</si>
  <si>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</si>
  <si>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</si>
  <si>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</si>
  <si>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</si>
  <si>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</si>
  <si>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</si>
  <si>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</si>
  <si>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</si>
  <si>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</si>
  <si>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</si>
  <si>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</si>
  <si>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</si>
  <si>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</si>
  <si>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</si>
  <si>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</si>
  <si>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</si>
  <si>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</si>
  <si>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</si>
  <si>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</si>
  <si>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</si>
  <si>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</si>
  <si>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</si>
  <si>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</si>
  <si>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</si>
  <si>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</si>
  <si>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</si>
  <si>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</si>
  <si>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</si>
  <si>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</si>
  <si>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</si>
  <si>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</si>
  <si>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</si>
  <si>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</si>
  <si>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</si>
  <si>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</si>
  <si>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</si>
  <si>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</si>
  <si>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</si>
  <si>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</si>
  <si>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pardon</t>
  </si>
  <si>
    <t>passionate</t>
  </si>
  <si>
    <t>passionately</t>
  </si>
  <si>
    <t>patience</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</si>
  <si>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</si>
  <si>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</si>
  <si>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</si>
  <si>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</si>
  <si>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</si>
  <si>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</si>
  <si>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</si>
  <si>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</si>
  <si>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</si>
  <si>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</si>
  <si>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</si>
  <si>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</si>
  <si>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</si>
  <si>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</si>
  <si>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</si>
  <si>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</si>
  <si>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</si>
  <si>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</si>
  <si>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</si>
  <si>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</si>
  <si>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</si>
  <si>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</si>
  <si>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</si>
  <si>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</si>
  <si>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</si>
  <si>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</si>
  <si>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</si>
  <si>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</si>
  <si>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</si>
  <si>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</si>
  <si>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</si>
  <si>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</si>
  <si>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</si>
  <si>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</si>
  <si>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</si>
  <si>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</si>
  <si>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</si>
  <si>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</si>
  <si>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</si>
  <si>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</si>
  <si>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</si>
  <si>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</si>
  <si>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</si>
  <si>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</si>
  <si>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</si>
  <si>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</si>
  <si>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</si>
  <si>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</si>
  <si>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</si>
  <si>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</si>
  <si>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</si>
  <si>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</si>
  <si>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</si>
  <si>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</si>
  <si>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</si>
  <si>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</si>
  <si>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</si>
  <si>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</si>
  <si>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</si>
  <si>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</si>
  <si>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</si>
  <si>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</si>
  <si>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</si>
  <si>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</si>
  <si>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</si>
  <si>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</si>
  <si>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</si>
  <si>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</si>
  <si>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</si>
  <si>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</si>
  <si>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</si>
  <si>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</si>
  <si>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</si>
  <si>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</si>
  <si>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</si>
  <si>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</si>
  <si>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</si>
  <si>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</si>
  <si>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</si>
  <si>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</si>
  <si>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</si>
  <si>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</si>
  <si>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</si>
  <si>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</si>
  <si>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</si>
  <si>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</si>
  <si>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</si>
  <si>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</si>
  <si>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</si>
  <si>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</si>
  <si>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</si>
  <si>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</si>
  <si>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</si>
  <si>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</si>
  <si>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promised</t>
  </si>
  <si>
    <t>promoter</t>
  </si>
  <si>
    <t>prompt</t>
  </si>
  <si>
    <t>proper</t>
  </si>
  <si>
    <t>properly</t>
  </si>
  <si>
    <t>propitious</t>
  </si>
  <si>
    <t>propitiously</t>
  </si>
  <si>
    <t>pros</t>
  </si>
  <si>
    <t>prosper</t>
  </si>
  <si>
    <t>prosperity</t>
  </si>
  <si>
    <t>prosperous</t>
  </si>
  <si>
    <t>prospros</t>
  </si>
  <si>
    <t>protective</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</si>
  <si>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</si>
  <si>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</si>
  <si>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</si>
  <si>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</si>
  <si>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</si>
  <si>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</si>
  <si>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</si>
  <si>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</si>
  <si>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</si>
  <si>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</si>
  <si>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</si>
  <si>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</si>
  <si>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</si>
  <si>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</si>
  <si>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</si>
  <si>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</si>
  <si>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</si>
  <si>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</si>
  <si>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</si>
  <si>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</si>
  <si>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</si>
  <si>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</si>
  <si>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</si>
  <si>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</si>
  <si>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</si>
  <si>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</si>
  <si>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</si>
  <si>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</si>
  <si>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</si>
  <si>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</si>
  <si>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</si>
  <si>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</si>
  <si>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</si>
  <si>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</si>
  <si>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</si>
  <si>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</si>
  <si>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</si>
  <si>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</si>
  <si>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</si>
  <si>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</si>
  <si>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</si>
  <si>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</si>
  <si>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</si>
  <si>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</si>
  <si>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</si>
  <si>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</si>
  <si>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</si>
  <si>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</si>
  <si>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</si>
  <si>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</si>
  <si>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</si>
  <si>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</si>
  <si>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</si>
  <si>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</si>
  <si>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</si>
  <si>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</si>
  <si>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</si>
  <si>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</si>
  <si>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</si>
  <si>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</si>
  <si>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</si>
  <si>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</si>
  <si>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</si>
  <si>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</si>
  <si>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</si>
  <si>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</si>
  <si>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</si>
  <si>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</si>
  <si>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</si>
  <si>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</si>
  <si>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</si>
  <si>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</si>
  <si>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</si>
  <si>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</si>
  <si>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</si>
  <si>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</si>
  <si>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</si>
  <si>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</si>
  <si>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</si>
  <si>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</si>
  <si>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</si>
  <si>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</si>
  <si>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</si>
  <si>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</si>
  <si>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</si>
  <si>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</si>
  <si>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</si>
  <si>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</si>
  <si>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</si>
  <si>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</si>
  <si>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</si>
  <si>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</si>
  <si>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</si>
  <si>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</si>
  <si>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</si>
  <si>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</si>
  <si>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</si>
  <si>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</si>
  <si>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</si>
  <si>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</si>
  <si>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</si>
  <si>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</si>
  <si>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</si>
  <si>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</si>
  <si>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</si>
  <si>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</si>
  <si>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</si>
  <si>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</si>
  <si>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</si>
  <si>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</si>
  <si>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</si>
  <si>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</si>
  <si>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</si>
  <si>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</si>
  <si>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</si>
  <si>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</si>
  <si>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</si>
  <si>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</si>
  <si>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</si>
  <si>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</si>
  <si>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</si>
  <si>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</si>
  <si>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</si>
  <si>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</si>
  <si>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</si>
  <si>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</si>
  <si>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</si>
  <si>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</si>
  <si>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</si>
  <si>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</si>
  <si>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</si>
  <si>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</si>
  <si>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</si>
  <si>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</si>
  <si>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</si>
  <si>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</si>
  <si>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</si>
  <si>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</si>
  <si>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</si>
  <si>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</si>
  <si>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</si>
  <si>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</si>
  <si>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</si>
  <si>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</si>
  <si>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</si>
  <si>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</si>
  <si>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</si>
  <si>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</si>
  <si>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</si>
  <si>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</si>
  <si>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</si>
  <si>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</si>
  <si>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</si>
  <si>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</si>
  <si>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</si>
  <si>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</si>
  <si>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</si>
  <si>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</si>
  <si>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</si>
  <si>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</si>
  <si>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</si>
  <si>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</si>
  <si>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</si>
  <si>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</si>
  <si>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</si>
  <si>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</si>
  <si>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</si>
  <si>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</si>
  <si>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</si>
  <si>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</si>
  <si>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</si>
  <si>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</si>
  <si>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</si>
  <si>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</si>
  <si>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</si>
  <si>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</si>
  <si>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</si>
  <si>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</si>
  <si>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</si>
  <si>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</si>
  <si>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</si>
  <si>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</si>
  <si>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</si>
  <si>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</si>
  <si>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</si>
  <si>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</si>
  <si>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</si>
  <si>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</si>
  <si>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</si>
  <si>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</si>
  <si>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</si>
  <si>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</si>
  <si>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</si>
  <si>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</si>
  <si>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</si>
  <si>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</si>
  <si>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</si>
  <si>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</si>
  <si>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</si>
  <si>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</si>
  <si>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</si>
  <si>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</si>
  <si>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</si>
  <si>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</si>
  <si>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</si>
  <si>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</si>
  <si>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</si>
  <si>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</si>
  <si>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</si>
  <si>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</si>
  <si>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</si>
  <si>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</si>
  <si>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</si>
  <si>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</si>
  <si>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</si>
  <si>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</si>
  <si>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</si>
  <si>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</si>
  <si>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</si>
  <si>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</si>
  <si>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</si>
  <si>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</si>
  <si>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</si>
  <si>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</si>
  <si>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</si>
  <si>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</si>
  <si>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</si>
  <si>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</si>
  <si>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</si>
  <si>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</si>
  <si>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</si>
  <si>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</si>
  <si>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</si>
  <si>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</si>
  <si>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</si>
  <si>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</si>
  <si>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</si>
  <si>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</si>
  <si>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</si>
  <si>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</si>
  <si>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</si>
  <si>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</si>
  <si>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</si>
  <si>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</si>
  <si>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</si>
  <si>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</si>
  <si>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</si>
  <si>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</si>
  <si>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</si>
  <si>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</si>
  <si>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</si>
  <si>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</si>
  <si>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</si>
  <si>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</si>
  <si>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</si>
  <si>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</si>
  <si>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</si>
  <si>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</si>
  <si>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</si>
  <si>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</si>
  <si>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</si>
  <si>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</si>
  <si>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</si>
  <si>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</si>
  <si>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</si>
  <si>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</si>
  <si>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</si>
  <si>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</si>
  <si>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</si>
  <si>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</si>
  <si>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</si>
  <si>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</si>
  <si>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</si>
  <si>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</si>
  <si>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</si>
  <si>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</si>
  <si>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</si>
  <si>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</si>
  <si>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</si>
  <si>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</si>
  <si>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</si>
  <si>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</si>
  <si>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</si>
  <si>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</si>
  <si>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</si>
  <si>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</si>
  <si>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</si>
  <si>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</si>
  <si>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</si>
  <si>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</si>
  <si>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</si>
  <si>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</si>
  <si>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</si>
  <si>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</si>
  <si>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</si>
  <si>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</si>
  <si>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</si>
  <si>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</si>
  <si>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</si>
  <si>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</si>
  <si>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</si>
  <si>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</si>
  <si>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</si>
  <si>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</si>
  <si>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</si>
  <si>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</si>
  <si>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</si>
  <si>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</si>
  <si>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</si>
  <si>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</si>
  <si>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</si>
  <si>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</si>
  <si>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</si>
  <si>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</si>
  <si>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</si>
  <si>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</si>
  <si>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</si>
  <si>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</si>
  <si>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</si>
  <si>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</si>
  <si>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</si>
  <si>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</si>
  <si>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</si>
  <si>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</si>
  <si>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</si>
  <si>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</si>
  <si>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</si>
  <si>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</si>
  <si>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</si>
  <si>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</si>
  <si>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</si>
  <si>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</si>
  <si>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</si>
  <si>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</si>
  <si>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</si>
  <si>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</si>
  <si>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</si>
  <si>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</si>
  <si>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</si>
  <si>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</si>
  <si>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</si>
  <si>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</si>
  <si>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</si>
  <si>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</si>
  <si>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</si>
  <si>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</si>
  <si>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</si>
  <si>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</si>
  <si>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</si>
  <si>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</si>
  <si>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</si>
  <si>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</si>
  <si>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</si>
  <si>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</si>
  <si>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</si>
  <si>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</si>
  <si>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</si>
  <si>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</si>
  <si>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</si>
  <si>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</si>
  <si>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</si>
  <si>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</si>
  <si>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</si>
  <si>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</si>
  <si>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</si>
  <si>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</si>
  <si>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</si>
  <si>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</si>
  <si>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</si>
  <si>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</si>
  <si>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</si>
  <si>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</si>
  <si>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</si>
  <si>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</si>
  <si>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</si>
  <si>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</si>
  <si>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</si>
  <si>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</si>
  <si>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</si>
  <si>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</si>
  <si>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</si>
  <si>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</si>
  <si>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</si>
  <si>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</si>
  <si>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</si>
  <si>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</si>
  <si>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</si>
  <si>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</si>
  <si>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</si>
  <si>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</si>
  <si>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</si>
  <si>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</si>
  <si>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</si>
  <si>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</si>
  <si>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</si>
  <si>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</si>
  <si>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</si>
  <si>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</si>
  <si>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</si>
  <si>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</si>
  <si>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</si>
  <si>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</si>
  <si>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</si>
  <si>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</si>
  <si>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</si>
  <si>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</si>
  <si>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</si>
  <si>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</si>
  <si>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</si>
  <si>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</si>
  <si>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</si>
  <si>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</si>
  <si>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</si>
  <si>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</si>
  <si>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</si>
  <si>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</si>
  <si>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</si>
  <si>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</si>
  <si>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</si>
  <si>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</si>
  <si>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</si>
  <si>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</si>
  <si>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</si>
  <si>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</si>
  <si>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</si>
  <si>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</si>
  <si>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</si>
  <si>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</si>
  <si>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</si>
  <si>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</si>
  <si>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</si>
  <si>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</si>
  <si>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</si>
  <si>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</si>
  <si>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</si>
  <si>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</si>
  <si>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</si>
  <si>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</si>
  <si>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</si>
  <si>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</si>
  <si>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</si>
  <si>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</si>
  <si>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</si>
  <si>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</si>
  <si>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</si>
  <si>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</si>
  <si>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</si>
  <si>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</si>
  <si>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</si>
  <si>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</si>
  <si>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</si>
  <si>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</si>
  <si>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</si>
  <si>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</si>
  <si>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</si>
  <si>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</si>
  <si>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</si>
  <si>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</si>
  <si>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upbeat</t>
  </si>
  <si>
    <t>upgradable</t>
  </si>
  <si>
    <t>upgradeable</t>
  </si>
  <si>
    <t>upgraded</t>
  </si>
  <si>
    <t>upheld</t>
  </si>
  <si>
    <t>uphold</t>
  </si>
  <si>
    <t>uplift</t>
  </si>
  <si>
    <t>upliftingly</t>
  </si>
  <si>
    <t>upliftment</t>
  </si>
  <si>
    <t>upscale</t>
  </si>
  <si>
    <t>usable</t>
  </si>
  <si>
    <t>useable</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</si>
  <si>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</si>
  <si>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</si>
  <si>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</si>
  <si>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</si>
  <si>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</si>
  <si>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</si>
  <si>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</si>
  <si>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</si>
  <si>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</si>
  <si>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</si>
  <si>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</si>
  <si>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</si>
  <si>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</si>
  <si>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</si>
  <si>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</si>
  <si>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</si>
  <si>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</si>
  <si>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</si>
  <si>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</si>
  <si>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</si>
  <si>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</si>
  <si>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</si>
  <si>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</si>
  <si>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</si>
  <si>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</si>
  <si>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</si>
  <si>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</si>
  <si>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</si>
  <si>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</si>
  <si>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warmth</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</si>
  <si>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</si>
  <si>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</si>
  <si>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</si>
  <si>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</si>
  <si>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</si>
  <si>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</si>
  <si>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</si>
  <si>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</si>
  <si>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</si>
  <si>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</si>
  <si>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</si>
  <si>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</si>
  <si>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</si>
  <si>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</si>
  <si>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</si>
  <si>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</si>
  <si>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</si>
  <si>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</si>
  <si>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</si>
  <si>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</si>
  <si>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</si>
  <si>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</si>
  <si>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</si>
  <si>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</si>
  <si>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</si>
  <si>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</si>
  <si>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</si>
  <si>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</si>
  <si>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</si>
  <si>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</si>
  <si>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</si>
  <si>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</si>
  <si>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</si>
  <si>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</si>
  <si>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</si>
  <si>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</si>
  <si>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</si>
  <si>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wise</t>
  </si>
  <si>
    <t>wisely</t>
  </si>
  <si>
    <t>witty</t>
  </si>
  <si>
    <t>wonderfully</t>
  </si>
  <si>
    <t>wonderous</t>
  </si>
  <si>
    <t>wonderously</t>
  </si>
  <si>
    <t>wonders</t>
  </si>
  <si>
    <t>wondrous</t>
  </si>
  <si>
    <t>woo</t>
  </si>
  <si>
    <t>workable</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</si>
  <si>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</si>
  <si>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</si>
  <si>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</si>
  <si>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</si>
  <si>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</si>
  <si>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</si>
  <si>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</si>
  <si>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</si>
  <si>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</si>
  <si>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</si>
  <si>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</si>
  <si>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</si>
  <si>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</si>
  <si>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</si>
  <si>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</si>
  <si>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</si>
  <si>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</si>
  <si>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</si>
  <si>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</si>
  <si>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</si>
  <si>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</si>
  <si>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</si>
  <si>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</si>
  <si>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</si>
  <si>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</si>
  <si>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</si>
  <si>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</si>
  <si>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</si>
  <si>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</si>
  <si>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</si>
  <si>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</si>
  <si>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</si>
  <si>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</si>
  <si>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</si>
  <si>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</si>
  <si>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</si>
  <si>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</si>
  <si>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</si>
  <si>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</si>
  <si>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</si>
  <si>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</si>
  <si>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</si>
  <si>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</si>
  <si>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</si>
  <si>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</si>
  <si>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</si>
  <si>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</si>
  <si>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</si>
  <si>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</si>
  <si>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</si>
  <si>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</si>
  <si>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</si>
  <si>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</si>
  <si>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</si>
  <si>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</si>
  <si>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</si>
  <si>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</si>
  <si>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</si>
  <si>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</si>
  <si>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</si>
  <si>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</si>
  <si>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</si>
  <si>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</si>
  <si>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</si>
  <si>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</si>
  <si>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</si>
  <si>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</si>
  <si>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</si>
  <si>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</si>
  <si>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</si>
  <si>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</si>
  <si>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</si>
  <si>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</si>
  <si>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</si>
  <si>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</si>
  <si>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</si>
  <si>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</si>
  <si>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</si>
  <si>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</si>
  <si>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</si>
  <si>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</si>
  <si>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</si>
  <si>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</si>
  <si>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</si>
  <si>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</si>
  <si>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</si>
  <si>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</si>
  <si>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</si>
  <si>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</si>
  <si>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</si>
  <si>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</si>
  <si>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</si>
  <si>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</si>
  <si>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</si>
  <si>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</si>
  <si>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</si>
  <si>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</si>
  <si>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</si>
  <si>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</si>
  <si>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</si>
  <si>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</si>
  <si>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</si>
  <si>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</si>
  <si>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</si>
  <si>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</si>
  <si>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</si>
  <si>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</si>
  <si>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</si>
  <si>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</si>
  <si>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</si>
  <si>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</si>
  <si>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</si>
  <si>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</si>
  <si>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</si>
  <si>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</si>
  <si>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</si>
  <si>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</si>
  <si>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</si>
  <si>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</si>
  <si>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</si>
  <si>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</si>
  <si>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</si>
  <si>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</si>
  <si>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</si>
  <si>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</si>
  <si>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</si>
  <si>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</si>
  <si>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</si>
  <si>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</si>
  <si>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</si>
  <si>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</si>
  <si>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</si>
  <si>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</si>
  <si>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</si>
  <si>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</si>
  <si>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</si>
  <si>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</si>
  <si>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</si>
  <si>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</si>
  <si>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</si>
  <si>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</si>
  <si>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</si>
  <si>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</si>
  <si>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</si>
  <si>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</si>
  <si>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</si>
  <si>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</si>
  <si>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</si>
  <si>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</si>
  <si>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</si>
  <si>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</si>
  <si>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</si>
  <si>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</si>
  <si>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</si>
  <si>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</si>
  <si>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</si>
  <si>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</si>
  <si>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</si>
  <si>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</si>
  <si>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</si>
  <si>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</si>
  <si>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</si>
  <si>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</si>
  <si>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</si>
  <si>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</si>
  <si>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</si>
  <si>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</si>
  <si>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</si>
  <si>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</si>
  <si>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</si>
  <si>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</si>
  <si>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</si>
  <si>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</si>
  <si>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</si>
  <si>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</si>
  <si>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</si>
  <si>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</si>
  <si>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</si>
  <si>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</si>
  <si>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</si>
  <si>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</si>
  <si>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</si>
  <si>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</si>
  <si>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</si>
  <si>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</si>
  <si>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</si>
  <si>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</si>
  <si>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</si>
  <si>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</si>
  <si>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</si>
  <si>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</si>
  <si>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</si>
  <si>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</si>
  <si>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</si>
  <si>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</si>
  <si>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</si>
  <si>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</si>
  <si>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</si>
  <si>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</si>
  <si>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</si>
  <si>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</si>
  <si>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</si>
  <si>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</si>
  <si>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</si>
  <si>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</si>
  <si>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</si>
  <si>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</si>
  <si>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</si>
  <si>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</si>
  <si>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</si>
  <si>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</si>
  <si>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</si>
  <si>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</si>
  <si>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</si>
  <si>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</si>
  <si>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</si>
  <si>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</si>
  <si>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</si>
  <si>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</si>
  <si>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</si>
  <si>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</si>
  <si>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</si>
  <si>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</si>
  <si>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</si>
  <si>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</si>
  <si>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</si>
  <si>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</si>
  <si>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</si>
  <si>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</si>
  <si>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</si>
  <si>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</si>
  <si>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</si>
  <si>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</si>
  <si>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</si>
  <si>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</si>
  <si>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</si>
  <si>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</si>
  <si>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</si>
  <si>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</si>
  <si>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</si>
  <si>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</si>
  <si>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</si>
  <si>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</si>
  <si>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</si>
  <si>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</si>
  <si>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</si>
  <si>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</si>
  <si>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</si>
  <si>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</si>
  <si>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</si>
  <si>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</si>
  <si>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</si>
  <si>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</si>
  <si>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</si>
  <si>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</si>
  <si>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</si>
  <si>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</si>
  <si>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</si>
  <si>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</si>
  <si>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</si>
  <si>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</si>
  <si>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</si>
  <si>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</si>
  <si>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</si>
  <si>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</si>
  <si>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</si>
  <si>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</si>
  <si>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</si>
  <si>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</si>
  <si>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</si>
  <si>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</si>
  <si>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</si>
  <si>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</si>
  <si>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</si>
  <si>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</si>
  <si>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</si>
  <si>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</si>
  <si>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</si>
  <si>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</si>
  <si>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</si>
  <si>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</si>
  <si>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</si>
  <si>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</si>
  <si>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</si>
  <si>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</si>
  <si>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</si>
  <si>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</si>
  <si>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</si>
  <si>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</si>
  <si>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</si>
  <si>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</si>
  <si>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</si>
  <si>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</si>
  <si>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</si>
  <si>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</si>
  <si>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</si>
  <si>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</si>
  <si>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</si>
  <si>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</si>
  <si>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</si>
  <si>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</si>
  <si>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</si>
  <si>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</si>
  <si>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</si>
  <si>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</si>
  <si>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</si>
  <si>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</si>
  <si>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</si>
  <si>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</si>
  <si>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</si>
  <si>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</si>
  <si>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</si>
  <si>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</si>
  <si>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</si>
  <si>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</si>
  <si>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</si>
  <si>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</si>
  <si>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</si>
  <si>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</si>
  <si>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</si>
  <si>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</si>
  <si>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</si>
  <si>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</si>
  <si>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</si>
  <si>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</si>
  <si>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</si>
  <si>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</si>
  <si>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</si>
  <si>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</si>
  <si>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</si>
  <si>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</si>
  <si>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</si>
  <si>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</si>
  <si>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</si>
  <si>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</si>
  <si>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</si>
  <si>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</si>
  <si>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</si>
  <si>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</si>
  <si>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</si>
  <si>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</si>
  <si>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</si>
  <si>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</si>
  <si>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</si>
  <si>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</si>
  <si>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</si>
  <si>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</si>
  <si>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</si>
  <si>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</si>
  <si>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</si>
  <si>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</si>
  <si>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</si>
  <si>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</si>
  <si>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</si>
  <si>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</si>
  <si>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</si>
  <si>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</si>
  <si>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</si>
  <si>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</si>
  <si>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</si>
  <si>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</si>
  <si>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</si>
  <si>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</si>
  <si>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</si>
  <si>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</si>
  <si>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</si>
  <si>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</si>
  <si>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</si>
  <si>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</si>
  <si>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</si>
  <si>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</si>
  <si>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</si>
  <si>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</si>
  <si>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</si>
  <si>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</si>
  <si>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</si>
  <si>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</si>
  <si>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</si>
  <si>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</si>
  <si>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</si>
  <si>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</si>
  <si>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</si>
  <si>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</si>
  <si>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</si>
  <si>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</si>
  <si>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</si>
  <si>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</si>
  <si>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</si>
  <si>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</si>
  <si>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</si>
  <si>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</si>
  <si>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</si>
  <si>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</si>
  <si>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</si>
  <si>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</si>
  <si>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</si>
  <si>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</si>
  <si>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</si>
  <si>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</si>
  <si>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</si>
  <si>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</si>
  <si>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</si>
  <si>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</si>
  <si>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</si>
  <si>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</si>
  <si>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</si>
  <si>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</si>
  <si>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</si>
  <si>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</si>
  <si>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</si>
  <si>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</si>
  <si>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</si>
  <si>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</si>
  <si>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</si>
  <si>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</si>
  <si>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</si>
  <si>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</si>
  <si>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</si>
  <si>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</si>
  <si>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</si>
  <si>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</si>
  <si>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</si>
  <si>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</si>
  <si>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</si>
  <si>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</si>
  <si>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</si>
  <si>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</si>
  <si>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</si>
  <si>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</si>
  <si>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</si>
  <si>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</si>
  <si>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</si>
  <si>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</si>
  <si>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</si>
  <si>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</si>
  <si>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</si>
  <si>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</si>
  <si>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</si>
  <si>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</si>
  <si>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</si>
  <si>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</si>
  <si>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</si>
  <si>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</si>
  <si>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</si>
  <si>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</si>
  <si>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</si>
  <si>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</si>
  <si>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</si>
  <si>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</si>
  <si>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</si>
  <si>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</si>
  <si>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</si>
  <si>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</si>
  <si>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</si>
  <si>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</si>
  <si>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</si>
  <si>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</si>
  <si>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</si>
  <si>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</si>
  <si>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</si>
  <si>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</si>
  <si>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</si>
  <si>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</si>
  <si>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</si>
  <si>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</si>
  <si>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</si>
  <si>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</si>
  <si>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</si>
  <si>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</si>
  <si>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</si>
  <si>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</si>
  <si>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</si>
  <si>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</si>
  <si>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</si>
  <si>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</si>
  <si>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</si>
  <si>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</si>
  <si>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</si>
  <si>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</si>
  <si>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</si>
  <si>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</si>
  <si>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</si>
  <si>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</si>
  <si>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</si>
  <si>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</si>
  <si>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</si>
  <si>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</si>
  <si>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</si>
  <si>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</si>
  <si>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</si>
  <si>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</si>
  <si>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</si>
  <si>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</si>
  <si>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</si>
  <si>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</si>
  <si>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</si>
  <si>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</si>
  <si>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</si>
  <si>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</si>
  <si>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</si>
  <si>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</si>
  <si>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</si>
  <si>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</si>
  <si>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</si>
  <si>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</si>
  <si>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</si>
  <si>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</si>
  <si>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</si>
  <si>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</si>
  <si>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</si>
  <si>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</si>
  <si>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</si>
  <si>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</si>
  <si>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</si>
  <si>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</si>
  <si>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</si>
  <si>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</si>
  <si>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</si>
  <si>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</si>
  <si>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</si>
  <si>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</si>
  <si>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</si>
  <si>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</si>
  <si>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</si>
  <si>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</si>
  <si>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</si>
  <si>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</si>
  <si>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</si>
  <si>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</si>
  <si>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</si>
  <si>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</si>
  <si>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</si>
  <si>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</si>
  <si>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</si>
  <si>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</si>
  <si>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</si>
  <si>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</si>
  <si>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</si>
  <si>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</si>
  <si>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</si>
  <si>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</si>
  <si>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</si>
  <si>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</si>
  <si>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</si>
  <si>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</si>
  <si>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</si>
  <si>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</si>
  <si>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</si>
  <si>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</si>
  <si>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</si>
  <si>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</si>
  <si>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</si>
  <si>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</si>
  <si>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</si>
  <si>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</si>
  <si>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</si>
  <si>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</si>
  <si>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</si>
  <si>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</si>
  <si>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</si>
  <si>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</si>
  <si>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</si>
  <si>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</si>
  <si>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</si>
  <si>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</si>
  <si>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</si>
  <si>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</si>
  <si>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</si>
  <si>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</si>
  <si>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</si>
  <si>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</si>
  <si>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</si>
  <si>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</si>
  <si>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</si>
  <si>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</si>
  <si>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</si>
  <si>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</si>
  <si>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</si>
  <si>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</si>
  <si>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</si>
  <si>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</si>
  <si>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</si>
  <si>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</si>
  <si>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</si>
  <si>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</si>
  <si>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</si>
  <si>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</si>
  <si>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</si>
  <si>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</si>
  <si>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</si>
  <si>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</si>
  <si>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</si>
  <si>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</si>
  <si>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</si>
  <si>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</si>
  <si>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</si>
  <si>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</si>
  <si>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</si>
  <si>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</si>
  <si>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</si>
  <si>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</si>
  <si>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</si>
  <si>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</si>
  <si>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</si>
  <si>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</si>
  <si>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</si>
  <si>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</si>
  <si>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</si>
  <si>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</si>
  <si>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</si>
  <si>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</si>
  <si>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</si>
  <si>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</si>
  <si>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</si>
  <si>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</si>
  <si>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</si>
  <si>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</si>
  <si>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</si>
  <si>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</si>
  <si>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</si>
  <si>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</si>
  <si>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</si>
  <si>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</si>
  <si>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</si>
  <si>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</si>
  <si>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</si>
  <si>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</si>
  <si>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</si>
  <si>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</si>
  <si>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</si>
  <si>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</si>
  <si>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</si>
  <si>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</si>
  <si>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</si>
  <si>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</si>
  <si>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</si>
  <si>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</si>
  <si>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</si>
  <si>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</si>
  <si>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condemnable</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</si>
  <si>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</si>
  <si>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</si>
  <si>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</si>
  <si>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</si>
  <si>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</si>
  <si>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</si>
  <si>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</si>
  <si>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</si>
  <si>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</si>
  <si>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</si>
  <si>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</si>
  <si>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</si>
  <si>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</si>
  <si>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</si>
  <si>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</si>
  <si>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</si>
  <si>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</si>
  <si>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</si>
  <si>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</si>
  <si>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</si>
  <si>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</si>
  <si>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</si>
  <si>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</si>
  <si>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</si>
  <si>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</si>
  <si>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</si>
  <si>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</si>
  <si>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</si>
  <si>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</si>
  <si>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</si>
  <si>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</si>
  <si>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</si>
  <si>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</si>
  <si>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</si>
  <si>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</si>
  <si>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</si>
  <si>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</si>
  <si>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</si>
  <si>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</si>
  <si>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</si>
  <si>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</si>
  <si>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</si>
  <si>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</si>
  <si>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</si>
  <si>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</si>
  <si>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</si>
  <si>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</si>
  <si>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</si>
  <si>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</si>
  <si>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</si>
  <si>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</si>
  <si>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</si>
  <si>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</si>
  <si>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</si>
  <si>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</si>
  <si>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</si>
  <si>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</si>
  <si>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</si>
  <si>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</si>
  <si>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</si>
  <si>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</si>
  <si>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</si>
  <si>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</si>
  <si>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</si>
  <si>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</si>
  <si>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</si>
  <si>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</si>
  <si>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</si>
  <si>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</si>
  <si>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</si>
  <si>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</si>
  <si>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</si>
  <si>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</si>
  <si>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</si>
  <si>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</si>
  <si>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</si>
  <si>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</si>
  <si>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</si>
  <si>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</si>
  <si>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</si>
  <si>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</si>
  <si>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</si>
  <si>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</si>
  <si>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</si>
  <si>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</si>
  <si>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</si>
  <si>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</si>
  <si>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</si>
  <si>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</si>
  <si>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</si>
  <si>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</si>
  <si>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</si>
  <si>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</si>
  <si>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</si>
  <si>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</si>
  <si>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</si>
  <si>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</si>
  <si>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</si>
  <si>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</si>
  <si>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</si>
  <si>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</si>
  <si>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</si>
  <si>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</si>
  <si>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</si>
  <si>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</si>
  <si>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</si>
  <si>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</si>
  <si>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</si>
  <si>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</si>
  <si>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</si>
  <si>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</si>
  <si>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</si>
  <si>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</si>
  <si>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</si>
  <si>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</si>
  <si>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</si>
  <si>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</si>
  <si>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</si>
  <si>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</si>
  <si>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</si>
  <si>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</si>
  <si>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</si>
  <si>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</si>
  <si>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</si>
  <si>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</si>
  <si>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</si>
  <si>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</si>
  <si>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</si>
  <si>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</si>
  <si>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</si>
  <si>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</si>
  <si>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</si>
  <si>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</si>
  <si>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</si>
  <si>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</si>
  <si>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</si>
  <si>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</si>
  <si>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</si>
  <si>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</si>
  <si>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</si>
  <si>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</si>
  <si>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</si>
  <si>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</si>
  <si>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</si>
  <si>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</si>
  <si>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</si>
  <si>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</si>
  <si>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</si>
  <si>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</si>
  <si>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</si>
  <si>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</si>
  <si>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</si>
  <si>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</si>
  <si>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</si>
  <si>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</si>
  <si>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</si>
  <si>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</si>
  <si>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</si>
  <si>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</si>
  <si>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</si>
  <si>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</si>
  <si>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</si>
  <si>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</si>
  <si>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</si>
  <si>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</si>
  <si>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</si>
  <si>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</si>
  <si>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</si>
  <si>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</si>
  <si>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</si>
  <si>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</si>
  <si>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</si>
  <si>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</si>
  <si>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</si>
  <si>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</si>
  <si>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</si>
  <si>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</si>
  <si>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</si>
  <si>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</si>
  <si>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</si>
  <si>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</si>
  <si>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</si>
  <si>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</si>
  <si>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</si>
  <si>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</si>
  <si>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</si>
  <si>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</si>
  <si>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</si>
  <si>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</si>
  <si>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</si>
  <si>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</si>
  <si>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</si>
  <si>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</si>
  <si>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</si>
  <si>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</si>
  <si>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</si>
  <si>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</si>
  <si>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</si>
  <si>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</si>
  <si>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</si>
  <si>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</si>
  <si>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</si>
  <si>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</si>
  <si>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</si>
  <si>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</si>
  <si>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</si>
  <si>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</si>
  <si>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</si>
  <si>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</si>
  <si>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</si>
  <si>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</si>
  <si>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</si>
  <si>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</si>
  <si>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</si>
  <si>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</si>
  <si>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</si>
  <si>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</si>
  <si>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</si>
  <si>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</si>
  <si>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</si>
  <si>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</si>
  <si>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</si>
  <si>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</si>
  <si>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</si>
  <si>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</si>
  <si>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</si>
  <si>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</si>
  <si>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</si>
  <si>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</si>
  <si>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</si>
  <si>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</si>
  <si>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</si>
  <si>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</si>
  <si>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</si>
  <si>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</si>
  <si>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</si>
  <si>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</si>
  <si>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</si>
  <si>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</si>
  <si>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</si>
  <si>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</si>
  <si>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</si>
  <si>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</si>
  <si>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</si>
  <si>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</si>
  <si>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</si>
  <si>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</si>
  <si>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</si>
  <si>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</si>
  <si>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</si>
  <si>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</si>
  <si>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</si>
  <si>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</si>
  <si>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</si>
  <si>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</si>
  <si>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</si>
  <si>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</si>
  <si>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</si>
  <si>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</si>
  <si>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</si>
  <si>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</si>
  <si>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</si>
  <si>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</si>
  <si>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</si>
  <si>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</si>
  <si>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</si>
  <si>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</si>
  <si>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</si>
  <si>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</si>
  <si>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</si>
  <si>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</si>
  <si>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</si>
  <si>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</si>
  <si>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</si>
  <si>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</si>
  <si>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</si>
  <si>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</si>
  <si>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</si>
  <si>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</si>
  <si>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</si>
  <si>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</si>
  <si>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</si>
  <si>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</si>
  <si>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</si>
  <si>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</si>
  <si>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</si>
  <si>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</si>
  <si>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</si>
  <si>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</si>
  <si>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</si>
  <si>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</si>
  <si>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</si>
  <si>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</si>
  <si>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</si>
  <si>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</si>
  <si>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</si>
  <si>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</si>
  <si>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</si>
  <si>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</si>
  <si>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</si>
  <si>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</si>
  <si>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</si>
  <si>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</si>
  <si>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</si>
  <si>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</si>
  <si>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</si>
  <si>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</si>
  <si>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</si>
  <si>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</si>
  <si>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</si>
  <si>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</si>
  <si>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</si>
  <si>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</si>
  <si>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</si>
  <si>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</si>
  <si>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</si>
  <si>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</si>
  <si>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</si>
  <si>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</si>
  <si>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</si>
  <si>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</si>
  <si>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</si>
  <si>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</si>
  <si>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</si>
  <si>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</si>
  <si>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</si>
  <si>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</si>
  <si>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</si>
  <si>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</si>
  <si>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</si>
  <si>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</si>
  <si>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</si>
  <si>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</si>
  <si>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</si>
  <si>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</si>
  <si>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</si>
  <si>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</si>
  <si>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</si>
  <si>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</si>
  <si>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</si>
  <si>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</si>
  <si>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</si>
  <si>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</si>
  <si>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</si>
  <si>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</si>
  <si>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</si>
  <si>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</si>
  <si>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</si>
  <si>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</si>
  <si>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</si>
  <si>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</si>
  <si>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</si>
  <si>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</si>
  <si>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</si>
  <si>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</si>
  <si>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</si>
  <si>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</si>
  <si>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</si>
  <si>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</si>
  <si>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</si>
  <si>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</si>
  <si>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</si>
  <si>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</si>
  <si>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</si>
  <si>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</si>
  <si>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</si>
  <si>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</si>
  <si>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</si>
  <si>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</si>
  <si>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</si>
  <si>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</si>
  <si>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</si>
  <si>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</si>
  <si>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</si>
  <si>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</si>
  <si>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</si>
  <si>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</si>
  <si>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</si>
  <si>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</si>
  <si>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</si>
  <si>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</si>
  <si>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</si>
  <si>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</si>
  <si>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</si>
  <si>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</si>
  <si>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</si>
  <si>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</si>
  <si>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</si>
  <si>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</si>
  <si>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</si>
  <si>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</si>
  <si>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</si>
  <si>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</si>
  <si>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</si>
  <si>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</si>
  <si>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</si>
  <si>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</si>
  <si>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</si>
  <si>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</si>
  <si>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</si>
  <si>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</si>
  <si>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</si>
  <si>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</si>
  <si>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</si>
  <si>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</si>
  <si>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</si>
  <si>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</si>
  <si>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</si>
  <si>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</si>
  <si>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</si>
  <si>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</si>
  <si>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</si>
  <si>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</si>
  <si>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</si>
  <si>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</si>
  <si>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</si>
  <si>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</si>
  <si>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</si>
  <si>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</si>
  <si>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</si>
  <si>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</si>
  <si>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</si>
  <si>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</si>
  <si>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</si>
  <si>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</si>
  <si>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</si>
  <si>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</si>
  <si>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</si>
  <si>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</si>
  <si>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</si>
  <si>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</si>
  <si>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</si>
  <si>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</si>
  <si>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</si>
  <si>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</si>
  <si>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</si>
  <si>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</si>
  <si>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</si>
  <si>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</si>
  <si>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</si>
  <si>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</si>
  <si>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</si>
  <si>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</si>
  <si>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</si>
  <si>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</si>
  <si>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</si>
  <si>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</si>
  <si>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</si>
  <si>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</si>
  <si>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</si>
  <si>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</si>
  <si>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</si>
  <si>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</si>
  <si>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</si>
  <si>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</si>
  <si>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</si>
  <si>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</si>
  <si>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</si>
  <si>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</si>
  <si>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</si>
  <si>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</si>
  <si>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</si>
  <si>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</si>
  <si>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</si>
  <si>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</si>
  <si>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</si>
  <si>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</si>
  <si>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</si>
  <si>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</si>
  <si>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</si>
  <si>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</si>
  <si>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</si>
  <si>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</si>
  <si>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</si>
  <si>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</si>
  <si>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</si>
  <si>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</si>
  <si>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</si>
  <si>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</si>
  <si>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</si>
  <si>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</si>
  <si>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</si>
  <si>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</si>
  <si>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</si>
  <si>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</si>
  <si>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</si>
  <si>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</si>
  <si>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</si>
  <si>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</si>
  <si>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</si>
  <si>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</si>
  <si>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</si>
  <si>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</si>
  <si>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</si>
  <si>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</si>
  <si>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</si>
  <si>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</si>
  <si>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</si>
  <si>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</si>
  <si>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</si>
  <si>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</si>
  <si>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</si>
  <si>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</si>
  <si>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</si>
  <si>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</si>
  <si>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</si>
  <si>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</si>
  <si>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</si>
  <si>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</si>
  <si>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</si>
  <si>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</si>
  <si>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</si>
  <si>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</si>
  <si>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</si>
  <si>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</si>
  <si>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</si>
  <si>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</si>
  <si>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</si>
  <si>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</si>
  <si>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</si>
  <si>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</si>
  <si>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</si>
  <si>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</si>
  <si>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</si>
  <si>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</si>
  <si>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</si>
  <si>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</si>
  <si>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</si>
  <si>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</si>
  <si>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</si>
  <si>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</si>
  <si>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</si>
  <si>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</si>
  <si>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</si>
  <si>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</si>
  <si>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</si>
  <si>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</si>
  <si>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</si>
  <si>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</si>
  <si>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</si>
  <si>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</si>
  <si>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</si>
  <si>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</si>
  <si>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</si>
  <si>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</si>
  <si>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</si>
  <si>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</si>
  <si>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</si>
  <si>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</si>
  <si>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</si>
  <si>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</si>
  <si>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</si>
  <si>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</si>
  <si>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</si>
  <si>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</si>
  <si>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</si>
  <si>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</si>
  <si>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</si>
  <si>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</si>
  <si>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</si>
  <si>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</si>
  <si>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</si>
  <si>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</si>
  <si>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</si>
  <si>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</si>
  <si>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</si>
  <si>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</si>
  <si>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</si>
  <si>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</si>
  <si>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</si>
  <si>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</si>
  <si>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</si>
  <si>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</si>
  <si>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</si>
  <si>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</si>
  <si>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</si>
  <si>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</si>
  <si>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</si>
  <si>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</si>
  <si>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</si>
  <si>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</si>
  <si>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</si>
  <si>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</si>
  <si>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</si>
  <si>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</si>
  <si>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</si>
  <si>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</si>
  <si>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</si>
  <si>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</si>
  <si>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</si>
  <si>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</si>
  <si>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</si>
  <si>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</si>
  <si>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</si>
  <si>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</si>
  <si>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</si>
  <si>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</si>
  <si>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</si>
  <si>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</si>
  <si>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</si>
  <si>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</si>
  <si>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</si>
  <si>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</si>
  <si>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</si>
  <si>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</si>
  <si>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</si>
  <si>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</si>
  <si>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</si>
  <si>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</si>
  <si>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</si>
  <si>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</si>
  <si>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</si>
  <si>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</si>
  <si>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</si>
  <si>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</si>
  <si>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</si>
  <si>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</si>
  <si>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</si>
  <si>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</si>
  <si>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</si>
  <si>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</si>
  <si>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</si>
  <si>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</si>
  <si>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</si>
  <si>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</si>
  <si>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</si>
  <si>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</si>
  <si>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</si>
  <si>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</si>
  <si>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</si>
  <si>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</si>
  <si>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</si>
  <si>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</si>
  <si>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</si>
  <si>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</si>
  <si>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</si>
  <si>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</si>
  <si>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</si>
  <si>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</si>
  <si>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</si>
  <si>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</si>
  <si>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</si>
  <si>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</si>
  <si>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</si>
  <si>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</si>
  <si>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</si>
  <si>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</si>
  <si>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</si>
  <si>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</si>
  <si>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</si>
  <si>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</si>
  <si>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</si>
  <si>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</si>
  <si>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</si>
  <si>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</si>
  <si>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</si>
  <si>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</si>
  <si>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</si>
  <si>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</si>
  <si>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</si>
  <si>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</si>
  <si>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</si>
  <si>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</si>
  <si>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</si>
  <si>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</si>
  <si>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</si>
  <si>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</si>
  <si>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</si>
  <si>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</si>
  <si>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</si>
  <si>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</si>
  <si>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</si>
  <si>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</si>
  <si>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</si>
  <si>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</si>
  <si>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</si>
  <si>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</si>
  <si>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</si>
  <si>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</si>
  <si>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</si>
  <si>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</si>
  <si>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</si>
  <si>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</si>
  <si>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</si>
  <si>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</si>
  <si>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</si>
  <si>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</si>
  <si>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</si>
  <si>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</si>
  <si>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</si>
  <si>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</si>
  <si>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</si>
  <si>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</si>
  <si>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</si>
  <si>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</si>
  <si>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</si>
  <si>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</si>
  <si>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</si>
  <si>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</si>
  <si>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</si>
  <si>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</si>
  <si>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</si>
  <si>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</si>
  <si>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</si>
  <si>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</si>
  <si>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</si>
  <si>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</si>
  <si>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</si>
  <si>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</si>
  <si>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</si>
  <si>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</si>
  <si>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</si>
  <si>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</si>
  <si>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</si>
  <si>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</si>
  <si>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</si>
  <si>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</si>
  <si>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</si>
  <si>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</si>
  <si>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</si>
  <si>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</si>
  <si>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</si>
  <si>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</si>
  <si>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</si>
  <si>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</si>
  <si>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</si>
  <si>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</si>
  <si>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</si>
  <si>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</si>
  <si>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</si>
  <si>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</si>
  <si>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</si>
  <si>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</si>
  <si>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</si>
  <si>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</si>
  <si>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</si>
  <si>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</si>
  <si>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</si>
  <si>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</si>
  <si>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</si>
  <si>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</si>
  <si>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</si>
  <si>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</si>
  <si>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</si>
  <si>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</si>
  <si>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</si>
  <si>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</si>
  <si>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</si>
  <si>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</si>
  <si>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</si>
  <si>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</si>
  <si>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</si>
  <si>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</si>
  <si>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</si>
  <si>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</si>
  <si>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</si>
  <si>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</si>
  <si>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</si>
  <si>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</si>
  <si>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</si>
  <si>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</si>
  <si>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</si>
  <si>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</si>
  <si>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</si>
  <si>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</si>
  <si>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</si>
  <si>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</si>
  <si>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</si>
  <si>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</si>
  <si>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</si>
  <si>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</si>
  <si>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</si>
  <si>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</si>
  <si>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</si>
  <si>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</si>
  <si>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</si>
  <si>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</si>
  <si>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</si>
  <si>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</si>
  <si>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</si>
  <si>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</si>
  <si>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</si>
  <si>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</si>
  <si>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</si>
  <si>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</si>
  <si>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</si>
  <si>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</si>
  <si>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</si>
  <si>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</si>
  <si>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</si>
  <si>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</si>
  <si>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</si>
  <si>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</si>
  <si>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</si>
  <si>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</si>
  <si>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</si>
  <si>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</si>
  <si>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</si>
  <si>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</si>
  <si>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</si>
  <si>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</si>
  <si>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</si>
  <si>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</si>
  <si>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</si>
  <si>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</si>
  <si>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</si>
  <si>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</si>
  <si>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</si>
  <si>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</si>
  <si>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</si>
  <si>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</si>
  <si>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</si>
  <si>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</si>
  <si>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</si>
  <si>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</si>
  <si>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</si>
  <si>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</si>
  <si>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</si>
  <si>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</si>
  <si>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</si>
  <si>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</si>
  <si>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</si>
  <si>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</si>
  <si>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</si>
  <si>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</si>
  <si>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</si>
  <si>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</si>
  <si>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</si>
  <si>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</si>
  <si>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</si>
  <si>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</si>
  <si>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</si>
  <si>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</si>
  <si>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</si>
  <si>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</si>
  <si>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</si>
  <si>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</si>
  <si>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</si>
  <si>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</si>
  <si>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</si>
  <si>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</si>
  <si>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</si>
  <si>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</si>
  <si>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</si>
  <si>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</si>
  <si>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</si>
  <si>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</si>
  <si>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</si>
  <si>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</si>
  <si>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</si>
  <si>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</si>
  <si>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</si>
  <si>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</si>
  <si>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</si>
  <si>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</si>
  <si>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</si>
  <si>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</si>
  <si>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</si>
  <si>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</si>
  <si>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</si>
  <si>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</si>
  <si>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</si>
  <si>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</si>
  <si>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</si>
  <si>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</si>
  <si>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</si>
  <si>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</si>
  <si>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</si>
  <si>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</si>
  <si>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</si>
  <si>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</si>
  <si>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</si>
  <si>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</si>
  <si>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</si>
  <si>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</si>
  <si>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</si>
  <si>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</si>
  <si>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</si>
  <si>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</si>
  <si>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</si>
  <si>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</si>
  <si>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</si>
  <si>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</si>
  <si>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</si>
  <si>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</si>
  <si>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</si>
  <si>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</si>
  <si>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</si>
  <si>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</si>
  <si>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</si>
  <si>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</si>
  <si>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</si>
  <si>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</si>
  <si>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</si>
  <si>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</si>
  <si>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</si>
  <si>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</si>
  <si>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</si>
  <si>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</si>
  <si>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</si>
  <si>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</si>
  <si>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</si>
  <si>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</si>
  <si>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</si>
  <si>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</si>
  <si>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</si>
  <si>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</si>
  <si>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</si>
  <si>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</si>
  <si>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</si>
  <si>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</si>
  <si>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</si>
  <si>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</si>
  <si>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</si>
  <si>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</si>
  <si>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</si>
  <si>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</si>
  <si>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</si>
  <si>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</si>
  <si>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</si>
  <si>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</si>
  <si>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</si>
  <si>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</si>
  <si>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</si>
  <si>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</si>
  <si>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famished</t>
  </si>
  <si>
    <t>fanatic</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</si>
  <si>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</si>
  <si>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</si>
  <si>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</si>
  <si>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</si>
  <si>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</si>
  <si>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</si>
  <si>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</si>
  <si>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</si>
  <si>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</si>
  <si>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</si>
  <si>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</si>
  <si>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</si>
  <si>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</si>
  <si>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</si>
  <si>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</si>
  <si>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</si>
  <si>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</si>
  <si>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</si>
  <si>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</si>
  <si>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</si>
  <si>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</si>
  <si>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</si>
  <si>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</si>
  <si>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</si>
  <si>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</si>
  <si>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</si>
  <si>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</si>
  <si>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</si>
  <si>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</si>
  <si>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</si>
  <si>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</si>
  <si>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</si>
  <si>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</si>
  <si>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</si>
  <si>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</si>
  <si>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</si>
  <si>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</si>
  <si>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</si>
  <si>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</si>
  <si>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</si>
  <si>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</si>
  <si>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</si>
  <si>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</si>
  <si>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</si>
  <si>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</si>
  <si>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</si>
  <si>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</si>
  <si>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</si>
  <si>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</si>
  <si>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</si>
  <si>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</si>
  <si>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</si>
  <si>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</si>
  <si>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</si>
  <si>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</si>
  <si>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</si>
  <si>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</si>
  <si>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</si>
  <si>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</si>
  <si>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</si>
  <si>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</si>
  <si>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</si>
  <si>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</si>
  <si>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</si>
  <si>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</si>
  <si>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</si>
  <si>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</si>
  <si>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</si>
  <si>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</si>
  <si>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</si>
  <si>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</si>
  <si>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</si>
  <si>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</si>
  <si>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</si>
  <si>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</si>
  <si>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</si>
  <si>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</si>
  <si>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</si>
  <si>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</si>
  <si>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</si>
  <si>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</si>
  <si>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</si>
  <si>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</si>
  <si>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</si>
  <si>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</si>
  <si>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</si>
  <si>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</si>
  <si>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</si>
  <si>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</si>
  <si>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</si>
  <si>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</si>
  <si>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</si>
  <si>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</si>
  <si>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</si>
  <si>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</si>
  <si>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</si>
  <si>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</si>
  <si>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</si>
  <si>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</si>
  <si>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fleed</t>
  </si>
  <si>
    <t>fleeing</t>
  </si>
  <si>
    <t>fleer</t>
  </si>
  <si>
    <t>flees</t>
  </si>
  <si>
    <t>fleeting</t>
  </si>
  <si>
    <t>flicering</t>
  </si>
  <si>
    <t>flicker</t>
  </si>
  <si>
    <t>flickering</t>
  </si>
  <si>
    <t>flickers</t>
  </si>
  <si>
    <t>flighty</t>
  </si>
  <si>
    <t>flimflam</t>
  </si>
  <si>
    <t>flimsy</t>
  </si>
  <si>
    <t>flirt</t>
  </si>
  <si>
    <t>flirty</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</si>
  <si>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</si>
  <si>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</si>
  <si>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</si>
  <si>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</si>
  <si>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</si>
  <si>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</si>
  <si>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</si>
  <si>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</si>
  <si>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</si>
  <si>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</si>
  <si>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</si>
  <si>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</si>
  <si>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</si>
  <si>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</si>
  <si>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</si>
  <si>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</si>
  <si>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</si>
  <si>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</si>
  <si>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</si>
  <si>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</si>
  <si>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</si>
  <si>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</si>
  <si>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</si>
  <si>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</si>
  <si>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</si>
  <si>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</si>
  <si>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</si>
  <si>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</si>
  <si>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</si>
  <si>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</si>
  <si>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</si>
  <si>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</si>
  <si>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</si>
  <si>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</si>
  <si>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</si>
  <si>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</si>
  <si>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</si>
  <si>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</si>
  <si>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</si>
  <si>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</si>
  <si>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</si>
  <si>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</si>
  <si>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</si>
  <si>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</si>
  <si>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</si>
  <si>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</si>
  <si>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</si>
  <si>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</si>
  <si>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</si>
  <si>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</si>
  <si>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</si>
  <si>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</si>
  <si>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</si>
  <si>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</si>
  <si>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</si>
  <si>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</si>
  <si>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</si>
  <si>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</si>
  <si>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</si>
  <si>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</si>
  <si>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</si>
  <si>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</si>
  <si>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</si>
  <si>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</si>
  <si>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</si>
  <si>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</si>
  <si>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</si>
  <si>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</si>
  <si>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</si>
  <si>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</si>
  <si>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</si>
  <si>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</si>
  <si>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</si>
  <si>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</si>
  <si>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</si>
  <si>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</si>
  <si>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</si>
  <si>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</si>
  <si>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</si>
  <si>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</si>
  <si>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</si>
  <si>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</si>
  <si>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</si>
  <si>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</si>
  <si>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</si>
  <si>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</si>
  <si>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</si>
  <si>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</si>
  <si>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</si>
  <si>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</si>
  <si>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</si>
  <si>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</si>
  <si>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</si>
  <si>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</si>
  <si>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</si>
  <si>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</si>
  <si>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</si>
  <si>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</si>
  <si>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</si>
  <si>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</si>
  <si>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</si>
  <si>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</si>
  <si>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</si>
  <si>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</si>
  <si>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</si>
  <si>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</si>
  <si>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</si>
  <si>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</si>
  <si>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</si>
  <si>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</si>
  <si>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</si>
  <si>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</si>
  <si>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</si>
  <si>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</si>
  <si>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</si>
  <si>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</si>
  <si>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</si>
  <si>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</si>
  <si>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</si>
  <si>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</si>
  <si>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</si>
  <si>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</si>
  <si>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</si>
  <si>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</si>
  <si>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</si>
  <si>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</si>
  <si>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</si>
  <si>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</si>
  <si>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</si>
  <si>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</si>
  <si>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</si>
  <si>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</si>
  <si>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</si>
  <si>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</si>
  <si>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</si>
  <si>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</si>
  <si>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</si>
  <si>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</si>
  <si>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</si>
  <si>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</si>
  <si>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</si>
  <si>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</si>
  <si>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</si>
  <si>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</si>
  <si>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</si>
  <si>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</si>
  <si>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</si>
  <si>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</si>
  <si>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</si>
  <si>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</si>
  <si>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</si>
  <si>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</si>
  <si>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</si>
  <si>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</si>
  <si>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</si>
  <si>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</si>
  <si>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</si>
  <si>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</si>
  <si>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</si>
  <si>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</si>
  <si>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</si>
  <si>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</si>
  <si>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</si>
  <si>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</si>
  <si>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</si>
  <si>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</si>
  <si>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</si>
  <si>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</si>
  <si>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</si>
  <si>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</si>
  <si>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</si>
  <si>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</si>
  <si>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</si>
  <si>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</si>
  <si>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</si>
  <si>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</si>
  <si>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</si>
  <si>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</si>
  <si>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</si>
  <si>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</si>
  <si>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</si>
  <si>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</si>
  <si>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</si>
  <si>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</si>
  <si>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</si>
  <si>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</si>
  <si>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</si>
  <si>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</si>
  <si>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</si>
  <si>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</si>
  <si>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</si>
  <si>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</si>
  <si>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</si>
  <si>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</si>
  <si>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</si>
  <si>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</si>
  <si>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</si>
  <si>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</si>
  <si>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</si>
  <si>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</si>
  <si>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</si>
  <si>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</si>
  <si>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</si>
  <si>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</si>
  <si>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</si>
  <si>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</si>
  <si>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</si>
  <si>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</si>
  <si>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</si>
  <si>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</si>
  <si>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</si>
  <si>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</si>
  <si>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</si>
  <si>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</si>
  <si>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</si>
  <si>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</si>
  <si>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</si>
  <si>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</si>
  <si>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</si>
  <si>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</si>
  <si>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</si>
  <si>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</si>
  <si>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</si>
  <si>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</si>
  <si>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</si>
  <si>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</si>
  <si>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</si>
  <si>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</si>
  <si>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</si>
  <si>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</si>
  <si>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</si>
  <si>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</si>
  <si>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</si>
  <si>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</si>
  <si>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</si>
  <si>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</si>
  <si>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</si>
  <si>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</si>
  <si>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</si>
  <si>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</si>
  <si>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</si>
  <si>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</si>
  <si>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</si>
  <si>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</si>
  <si>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</si>
  <si>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</si>
  <si>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</si>
  <si>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</si>
  <si>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</si>
  <si>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</si>
  <si>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</si>
  <si>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</si>
  <si>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</si>
  <si>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</si>
  <si>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</si>
  <si>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</si>
  <si>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</si>
  <si>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</si>
  <si>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</si>
  <si>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</si>
  <si>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</si>
  <si>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</si>
  <si>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</si>
  <si>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</si>
  <si>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</si>
  <si>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</si>
  <si>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</si>
  <si>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</si>
  <si>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</si>
  <si>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</si>
  <si>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</si>
  <si>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</si>
  <si>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</si>
  <si>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</si>
  <si>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</si>
  <si>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</si>
  <si>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</si>
  <si>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</si>
  <si>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</si>
  <si>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</si>
  <si>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</si>
  <si>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</si>
  <si>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</si>
  <si>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</si>
  <si>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</si>
  <si>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</si>
  <si>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</si>
  <si>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</si>
  <si>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</si>
  <si>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</si>
  <si>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</si>
  <si>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</si>
  <si>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</si>
  <si>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</si>
  <si>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</si>
  <si>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</si>
  <si>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</si>
  <si>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</si>
  <si>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</si>
  <si>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</si>
  <si>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</si>
  <si>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</si>
  <si>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</si>
  <si>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</si>
  <si>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</si>
  <si>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</si>
  <si>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</si>
  <si>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</si>
  <si>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</si>
  <si>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</si>
  <si>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</si>
  <si>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</si>
  <si>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</si>
  <si>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</si>
  <si>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</si>
  <si>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</si>
  <si>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</si>
  <si>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</si>
  <si>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</si>
  <si>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</si>
  <si>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</si>
  <si>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</si>
  <si>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</si>
  <si>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</si>
  <si>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</si>
  <si>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</si>
  <si>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</si>
  <si>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</si>
  <si>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</si>
  <si>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</si>
  <si>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</si>
  <si>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</si>
  <si>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</si>
  <si>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</si>
  <si>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</si>
  <si>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</si>
  <si>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</si>
  <si>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</si>
  <si>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</si>
  <si>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</si>
  <si>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</si>
  <si>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</si>
  <si>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</si>
  <si>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</si>
  <si>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</si>
  <si>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</si>
  <si>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</si>
  <si>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</si>
  <si>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</si>
  <si>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</si>
  <si>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</si>
  <si>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</si>
  <si>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</si>
  <si>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</si>
  <si>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</si>
  <si>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</si>
  <si>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</si>
  <si>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</si>
  <si>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</si>
  <si>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</si>
  <si>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</si>
  <si>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</si>
  <si>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</si>
  <si>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</si>
  <si>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</si>
  <si>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</si>
  <si>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</si>
  <si>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</si>
  <si>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</si>
  <si>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</si>
  <si>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</si>
  <si>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</si>
  <si>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</si>
  <si>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</si>
  <si>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</si>
  <si>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</si>
  <si>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</si>
  <si>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</si>
  <si>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</si>
  <si>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</si>
  <si>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</si>
  <si>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</si>
  <si>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</si>
  <si>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</si>
  <si>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</si>
  <si>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</si>
  <si>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</si>
  <si>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</si>
  <si>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</si>
  <si>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</si>
  <si>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</si>
  <si>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</si>
  <si>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</si>
  <si>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</si>
  <si>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</si>
  <si>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</si>
  <si>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</si>
  <si>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</si>
  <si>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</si>
  <si>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</si>
  <si>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</si>
  <si>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</si>
  <si>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</si>
  <si>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</si>
  <si>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</si>
  <si>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</si>
  <si>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</si>
  <si>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</si>
  <si>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</si>
  <si>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</si>
  <si>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</si>
  <si>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</si>
  <si>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</si>
  <si>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</si>
  <si>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</si>
  <si>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</si>
  <si>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</si>
  <si>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</si>
  <si>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</si>
  <si>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</si>
  <si>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</si>
  <si>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</si>
  <si>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</si>
  <si>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</si>
  <si>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</si>
  <si>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</si>
  <si>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</si>
  <si>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</si>
  <si>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</si>
  <si>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</si>
  <si>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</si>
  <si>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</si>
  <si>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</si>
  <si>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</si>
  <si>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</si>
  <si>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</si>
  <si>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</si>
  <si>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</si>
  <si>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</si>
  <si>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</si>
  <si>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</si>
  <si>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</si>
  <si>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</si>
  <si>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</si>
  <si>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</si>
  <si>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</si>
  <si>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</si>
  <si>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</si>
  <si>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</si>
  <si>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</si>
  <si>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</si>
  <si>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</si>
  <si>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</si>
  <si>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</si>
  <si>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</si>
  <si>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</si>
  <si>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</si>
  <si>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</si>
  <si>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</si>
  <si>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</si>
  <si>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</si>
  <si>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</si>
  <si>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</si>
  <si>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</si>
  <si>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</si>
  <si>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</si>
  <si>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</si>
  <si>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</si>
  <si>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</si>
  <si>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</si>
  <si>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</si>
  <si>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</si>
  <si>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</si>
  <si>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</si>
  <si>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</si>
  <si>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</si>
  <si>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</si>
  <si>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</si>
  <si>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</si>
  <si>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</si>
  <si>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</si>
  <si>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</si>
  <si>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</si>
  <si>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</si>
  <si>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</si>
  <si>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</si>
  <si>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</si>
  <si>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</si>
  <si>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</si>
  <si>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</si>
  <si>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</si>
  <si>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</si>
  <si>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</si>
  <si>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</si>
  <si>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</si>
  <si>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</si>
  <si>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</si>
  <si>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</si>
  <si>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</si>
  <si>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</si>
  <si>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</si>
  <si>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</si>
  <si>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</si>
  <si>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</si>
  <si>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</si>
  <si>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</si>
  <si>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</si>
  <si>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</si>
  <si>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</si>
  <si>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</si>
  <si>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</si>
  <si>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</si>
  <si>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</si>
  <si>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</si>
  <si>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</si>
  <si>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</si>
  <si>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</si>
  <si>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</si>
  <si>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</si>
  <si>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</si>
  <si>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</si>
  <si>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</si>
  <si>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</si>
  <si>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</si>
  <si>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</si>
  <si>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</si>
  <si>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</si>
  <si>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</si>
  <si>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</si>
  <si>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</si>
  <si>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</si>
  <si>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</si>
  <si>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</si>
  <si>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</si>
  <si>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</si>
  <si>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</si>
  <si>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</si>
  <si>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</si>
  <si>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</si>
  <si>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</si>
  <si>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</si>
  <si>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</si>
  <si>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</si>
  <si>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</si>
  <si>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</si>
  <si>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</si>
  <si>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</si>
  <si>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</si>
  <si>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</si>
  <si>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</si>
  <si>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</si>
  <si>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</si>
  <si>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</si>
  <si>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</si>
  <si>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</si>
  <si>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</si>
  <si>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</si>
  <si>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</si>
  <si>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</si>
  <si>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</si>
  <si>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</si>
  <si>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</si>
  <si>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</si>
  <si>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</si>
  <si>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</si>
  <si>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</si>
  <si>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</si>
  <si>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</si>
  <si>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</si>
  <si>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</si>
  <si>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</si>
  <si>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</si>
  <si>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</si>
  <si>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</si>
  <si>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</si>
  <si>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</si>
  <si>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</si>
  <si>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</si>
  <si>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</si>
  <si>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</si>
  <si>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</si>
  <si>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</si>
  <si>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</si>
  <si>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</si>
  <si>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</si>
  <si>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</si>
  <si>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</si>
  <si>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</si>
  <si>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</si>
  <si>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</si>
  <si>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</si>
  <si>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</si>
  <si>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</si>
  <si>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</si>
  <si>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</si>
  <si>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</si>
  <si>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</si>
  <si>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</si>
  <si>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</si>
  <si>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</si>
  <si>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</si>
  <si>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</si>
  <si>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</si>
  <si>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</si>
  <si>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</si>
  <si>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</si>
  <si>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</si>
  <si>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</si>
  <si>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</si>
  <si>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</si>
  <si>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</si>
  <si>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</si>
  <si>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</si>
  <si>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</si>
  <si>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</si>
  <si>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</si>
  <si>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</si>
  <si>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</si>
  <si>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</si>
  <si>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</si>
  <si>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</si>
  <si>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</si>
  <si>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</si>
  <si>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</si>
  <si>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</si>
  <si>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</si>
  <si>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</si>
  <si>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</si>
  <si>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</si>
  <si>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</si>
  <si>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</si>
  <si>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</si>
  <si>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</si>
  <si>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</si>
  <si>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</si>
  <si>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</si>
  <si>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</si>
  <si>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</si>
  <si>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</si>
  <si>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</si>
  <si>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</si>
  <si>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</si>
  <si>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</si>
  <si>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</si>
  <si>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</si>
  <si>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</si>
  <si>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</si>
  <si>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</si>
  <si>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</si>
  <si>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</si>
  <si>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</si>
  <si>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</si>
  <si>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</si>
  <si>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</si>
  <si>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</si>
  <si>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</si>
  <si>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</si>
  <si>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</si>
  <si>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</si>
  <si>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</si>
  <si>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</si>
  <si>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</si>
  <si>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</si>
  <si>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</si>
  <si>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</si>
  <si>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</si>
  <si>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</si>
  <si>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</si>
  <si>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</si>
  <si>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</si>
  <si>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</si>
  <si>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</si>
  <si>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</si>
  <si>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</si>
  <si>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</si>
  <si>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</si>
  <si>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</si>
  <si>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</si>
  <si>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</si>
  <si>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</si>
  <si>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</si>
  <si>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</si>
  <si>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</si>
  <si>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</si>
  <si>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</si>
  <si>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</si>
  <si>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</si>
  <si>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</si>
  <si>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</si>
  <si>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</si>
  <si>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</si>
  <si>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</si>
  <si>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</si>
  <si>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</si>
  <si>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</si>
  <si>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</si>
  <si>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</si>
  <si>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</si>
  <si>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</si>
  <si>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</si>
  <si>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</si>
  <si>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</si>
  <si>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</si>
  <si>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</si>
  <si>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</si>
  <si>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</si>
  <si>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</si>
  <si>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</si>
  <si>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</si>
  <si>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</si>
  <si>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</si>
  <si>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</si>
  <si>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</si>
  <si>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</si>
  <si>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</si>
  <si>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</si>
  <si>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</si>
  <si>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</si>
  <si>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</si>
  <si>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</si>
  <si>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</si>
  <si>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</si>
  <si>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</si>
  <si>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</si>
  <si>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</si>
  <si>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</si>
  <si>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</si>
  <si>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</si>
  <si>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</si>
  <si>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</si>
  <si>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</si>
  <si>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</si>
  <si>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</si>
  <si>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</si>
  <si>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</si>
  <si>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</si>
  <si>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</si>
  <si>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</si>
  <si>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</si>
  <si>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</si>
  <si>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</si>
  <si>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</si>
  <si>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</si>
  <si>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</si>
  <si>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</si>
  <si>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</si>
  <si>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</si>
  <si>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</si>
  <si>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</si>
  <si>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</si>
  <si>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</si>
  <si>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</si>
  <si>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</si>
  <si>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</si>
  <si>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</si>
  <si>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</si>
  <si>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</si>
  <si>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</si>
  <si>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</si>
  <si>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</si>
  <si>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</si>
  <si>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</si>
  <si>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</si>
  <si>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</si>
  <si>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</si>
  <si>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</si>
  <si>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</si>
  <si>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</si>
  <si>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</si>
  <si>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</si>
  <si>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</si>
  <si>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</si>
  <si>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</si>
  <si>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</si>
  <si>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</si>
  <si>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</si>
  <si>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</si>
  <si>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</si>
  <si>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</si>
  <si>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</si>
  <si>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</si>
  <si>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</si>
  <si>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</si>
  <si>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</si>
  <si>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</si>
  <si>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</si>
  <si>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</si>
  <si>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</si>
  <si>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</si>
  <si>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</si>
  <si>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</si>
  <si>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</si>
  <si>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</si>
  <si>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</si>
  <si>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</si>
  <si>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</si>
  <si>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</si>
  <si>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</si>
  <si>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</si>
  <si>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</si>
  <si>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</si>
  <si>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</si>
  <si>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</si>
  <si>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</si>
  <si>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</si>
  <si>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</si>
  <si>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</si>
  <si>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</si>
  <si>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</si>
  <si>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</si>
  <si>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</si>
  <si>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</si>
  <si>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</si>
  <si>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</si>
  <si>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</si>
  <si>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</si>
  <si>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</si>
  <si>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</si>
  <si>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</si>
  <si>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</si>
  <si>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</si>
  <si>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</si>
  <si>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</si>
  <si>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</si>
  <si>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</si>
  <si>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</si>
  <si>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</si>
  <si>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</si>
  <si>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</si>
  <si>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</si>
  <si>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</si>
  <si>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</si>
  <si>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</si>
  <si>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</si>
  <si>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</si>
  <si>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</si>
  <si>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</si>
  <si>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</si>
  <si>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</si>
  <si>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</si>
  <si>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</si>
  <si>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</si>
  <si>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</si>
  <si>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</si>
  <si>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</si>
  <si>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</si>
  <si>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</si>
  <si>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</si>
  <si>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</si>
  <si>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</si>
  <si>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</si>
  <si>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</si>
  <si>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</si>
  <si>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</si>
  <si>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</si>
  <si>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</si>
  <si>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</si>
  <si>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</si>
  <si>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</si>
  <si>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</si>
  <si>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</si>
  <si>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</si>
  <si>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</si>
  <si>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</si>
  <si>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</si>
  <si>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</si>
  <si>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</si>
  <si>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</si>
  <si>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</si>
  <si>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</si>
  <si>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</si>
  <si>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</si>
  <si>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</si>
  <si>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</si>
  <si>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</si>
  <si>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</si>
  <si>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</si>
  <si>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</si>
  <si>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</si>
  <si>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</si>
  <si>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</si>
  <si>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</si>
  <si>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</si>
  <si>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</si>
  <si>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</si>
  <si>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</si>
  <si>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</si>
  <si>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</si>
  <si>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</si>
  <si>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</si>
  <si>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</si>
  <si>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</si>
  <si>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</si>
  <si>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</si>
  <si>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</si>
  <si>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</si>
  <si>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</si>
  <si>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</si>
  <si>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</si>
  <si>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</si>
  <si>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</si>
  <si>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</si>
  <si>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</si>
  <si>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</si>
  <si>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</si>
  <si>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</si>
  <si>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</si>
  <si>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</si>
  <si>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</si>
  <si>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</si>
  <si>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</si>
  <si>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</si>
  <si>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</si>
  <si>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</si>
  <si>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</si>
  <si>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</si>
  <si>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</si>
  <si>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</si>
  <si>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</si>
  <si>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</si>
  <si>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</si>
  <si>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</si>
  <si>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</si>
  <si>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</si>
  <si>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</si>
  <si>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</si>
  <si>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</si>
  <si>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</si>
  <si>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</si>
  <si>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</si>
  <si>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</si>
  <si>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</si>
  <si>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</si>
  <si>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</si>
  <si>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</si>
  <si>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</si>
  <si>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</si>
  <si>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</si>
  <si>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</si>
  <si>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</si>
  <si>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</si>
  <si>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</si>
  <si>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</si>
  <si>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</si>
  <si>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</si>
  <si>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</si>
  <si>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</si>
  <si>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</si>
  <si>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</si>
  <si>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</si>
  <si>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</si>
  <si>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</si>
  <si>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</si>
  <si>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</si>
  <si>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</si>
  <si>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</si>
  <si>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</si>
  <si>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</si>
  <si>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</si>
  <si>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</si>
  <si>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</si>
  <si>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</si>
  <si>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</si>
  <si>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</si>
  <si>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</si>
  <si>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</si>
  <si>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</si>
  <si>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</si>
  <si>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</si>
  <si>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</si>
  <si>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</si>
  <si>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</si>
  <si>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</si>
  <si>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</si>
  <si>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</si>
  <si>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</si>
  <si>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</si>
  <si>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</si>
  <si>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</si>
  <si>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</si>
  <si>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</si>
  <si>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</si>
  <si>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</si>
  <si>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</si>
  <si>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</si>
  <si>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</si>
  <si>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</si>
  <si>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</si>
  <si>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</si>
  <si>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</si>
  <si>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</si>
  <si>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</si>
  <si>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</si>
  <si>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</si>
  <si>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</si>
  <si>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</si>
  <si>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</si>
  <si>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</si>
  <si>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</si>
  <si>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</si>
  <si>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</si>
  <si>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</si>
  <si>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</si>
  <si>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</si>
  <si>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</si>
  <si>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</si>
  <si>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</si>
  <si>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</si>
  <si>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</si>
  <si>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</si>
  <si>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</si>
  <si>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</si>
  <si>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</si>
  <si>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</si>
  <si>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</si>
  <si>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</si>
  <si>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</si>
  <si>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</si>
  <si>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</si>
  <si>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</si>
  <si>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</si>
  <si>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</si>
  <si>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</si>
  <si>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loot</t>
  </si>
  <si>
    <t>lorn</t>
  </si>
  <si>
    <t>loser</t>
  </si>
  <si>
    <t>losers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</si>
  <si>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</si>
  <si>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</si>
  <si>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</si>
  <si>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</si>
  <si>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</si>
  <si>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</si>
  <si>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</si>
  <si>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</si>
  <si>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</si>
  <si>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</si>
  <si>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</si>
  <si>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</si>
  <si>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</si>
  <si>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</si>
  <si>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</si>
  <si>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</si>
  <si>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</si>
  <si>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</si>
  <si>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</si>
  <si>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</si>
  <si>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</si>
  <si>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</si>
  <si>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</si>
  <si>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</si>
  <si>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</si>
  <si>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</si>
  <si>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</si>
  <si>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</si>
  <si>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</si>
  <si>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</si>
  <si>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</si>
  <si>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</si>
  <si>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</si>
  <si>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</si>
  <si>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</si>
  <si>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</si>
  <si>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</si>
  <si>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</si>
  <si>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</si>
  <si>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</si>
  <si>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</si>
  <si>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</si>
  <si>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</si>
  <si>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</si>
  <si>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</si>
  <si>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</si>
  <si>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</si>
  <si>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</si>
  <si>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</si>
  <si>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</si>
  <si>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</si>
  <si>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</si>
  <si>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</si>
  <si>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</si>
  <si>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</si>
  <si>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</si>
  <si>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</si>
  <si>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</si>
  <si>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</si>
  <si>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</si>
  <si>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</si>
  <si>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</si>
  <si>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</si>
  <si>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</si>
  <si>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</si>
  <si>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</si>
  <si>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</si>
  <si>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</si>
  <si>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</si>
  <si>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</si>
  <si>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</si>
  <si>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</si>
  <si>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</si>
  <si>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</si>
  <si>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</si>
  <si>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</si>
  <si>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</si>
  <si>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</si>
  <si>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</si>
  <si>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</si>
  <si>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</si>
  <si>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</si>
  <si>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</si>
  <si>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</si>
  <si>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</si>
  <si>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</si>
  <si>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</si>
  <si>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</si>
  <si>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</si>
  <si>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</si>
  <si>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</si>
  <si>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</si>
  <si>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</si>
  <si>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</si>
  <si>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</si>
  <si>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</si>
  <si>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</si>
  <si>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</si>
  <si>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</si>
  <si>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</si>
  <si>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</si>
  <si>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</si>
  <si>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</si>
  <si>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</si>
  <si>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</si>
  <si>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</si>
  <si>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</si>
  <si>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</si>
  <si>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</si>
  <si>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</si>
  <si>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</si>
  <si>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</si>
  <si>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</si>
  <si>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</si>
  <si>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</si>
  <si>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</si>
  <si>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</si>
  <si>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</si>
  <si>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</si>
  <si>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</si>
  <si>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</si>
  <si>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</si>
  <si>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</si>
  <si>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</si>
  <si>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</si>
  <si>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</si>
  <si>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</si>
  <si>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</si>
  <si>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</si>
  <si>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</si>
  <si>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</si>
  <si>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</si>
  <si>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</si>
  <si>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</si>
  <si>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</si>
  <si>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</si>
  <si>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</si>
  <si>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</si>
  <si>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</si>
  <si>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</si>
  <si>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</si>
  <si>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</si>
  <si>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</si>
  <si>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</si>
  <si>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</si>
  <si>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</si>
  <si>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</si>
  <si>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</si>
  <si>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</si>
  <si>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</si>
  <si>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</si>
  <si>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</si>
  <si>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</si>
  <si>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</si>
  <si>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</si>
  <si>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</si>
  <si>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</si>
  <si>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</si>
  <si>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</si>
  <si>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</si>
  <si>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</si>
  <si>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</si>
  <si>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</si>
  <si>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</si>
  <si>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</si>
  <si>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</si>
  <si>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</si>
  <si>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</si>
  <si>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</si>
  <si>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</si>
  <si>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</si>
  <si>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</si>
  <si>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</si>
  <si>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</si>
  <si>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</si>
  <si>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</si>
  <si>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</si>
  <si>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</si>
  <si>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</si>
  <si>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</si>
  <si>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</si>
  <si>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</si>
  <si>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</si>
  <si>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</si>
  <si>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</si>
  <si>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</si>
  <si>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</si>
  <si>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</si>
  <si>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</si>
  <si>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</si>
  <si>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</si>
  <si>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</si>
  <si>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</si>
  <si>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</si>
  <si>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</si>
  <si>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</si>
  <si>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</si>
  <si>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</si>
  <si>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</si>
  <si>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</si>
  <si>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</si>
  <si>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</si>
  <si>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</si>
  <si>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</si>
  <si>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</si>
  <si>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</si>
  <si>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</si>
  <si>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</si>
  <si>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</si>
  <si>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</si>
  <si>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</si>
  <si>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</si>
  <si>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</si>
  <si>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</si>
  <si>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</si>
  <si>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</si>
  <si>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</si>
  <si>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</si>
  <si>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</si>
  <si>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</si>
  <si>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</si>
  <si>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</si>
  <si>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</si>
  <si>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</si>
  <si>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</si>
  <si>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</si>
  <si>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</si>
  <si>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</si>
  <si>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</si>
  <si>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</si>
  <si>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</si>
  <si>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</si>
  <si>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</si>
  <si>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</si>
  <si>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</si>
  <si>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</si>
  <si>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</si>
  <si>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</si>
  <si>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</si>
  <si>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</si>
  <si>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</si>
  <si>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</si>
  <si>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</si>
  <si>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</si>
  <si>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</si>
  <si>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</si>
  <si>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</si>
  <si>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</si>
  <si>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</si>
  <si>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</si>
  <si>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</si>
  <si>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</si>
  <si>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</si>
  <si>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</si>
  <si>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</si>
  <si>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</si>
  <si>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</si>
  <si>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</si>
  <si>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</si>
  <si>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</si>
  <si>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</si>
  <si>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</si>
  <si>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</si>
  <si>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</si>
  <si>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</si>
  <si>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</si>
  <si>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</si>
  <si>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</si>
  <si>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</si>
  <si>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</si>
  <si>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</si>
  <si>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</si>
  <si>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</si>
  <si>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</si>
  <si>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</si>
  <si>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</si>
  <si>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</si>
  <si>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</si>
  <si>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</si>
  <si>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</si>
  <si>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</si>
  <si>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</si>
  <si>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</si>
  <si>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</si>
  <si>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</si>
  <si>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</si>
  <si>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</si>
  <si>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</si>
  <si>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</si>
  <si>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</si>
  <si>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</si>
  <si>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</si>
  <si>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</si>
  <si>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</si>
  <si>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</si>
  <si>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</si>
  <si>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</si>
  <si>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</si>
  <si>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</si>
  <si>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</si>
  <si>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</si>
  <si>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</si>
  <si>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</si>
  <si>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</si>
  <si>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</si>
  <si>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</si>
  <si>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</si>
  <si>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</si>
  <si>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</si>
  <si>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</si>
  <si>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</si>
  <si>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</si>
  <si>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</si>
  <si>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</si>
  <si>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</si>
  <si>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</si>
  <si>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</si>
  <si>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</si>
  <si>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</si>
  <si>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</si>
  <si>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</si>
  <si>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</si>
  <si>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</si>
  <si>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</si>
  <si>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</si>
  <si>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</si>
  <si>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</si>
  <si>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</si>
  <si>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</si>
  <si>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</si>
  <si>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</si>
  <si>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</si>
  <si>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</si>
  <si>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</si>
  <si>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</si>
  <si>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</si>
  <si>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</si>
  <si>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</si>
  <si>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</si>
  <si>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</si>
  <si>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</si>
  <si>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</si>
  <si>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</si>
  <si>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</si>
  <si>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</si>
  <si>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</si>
  <si>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</si>
  <si>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</si>
  <si>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</si>
  <si>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</si>
  <si>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</si>
  <si>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</si>
  <si>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</si>
  <si>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</si>
  <si>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</si>
  <si>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</si>
  <si>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</si>
  <si>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</si>
  <si>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</si>
  <si>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</si>
  <si>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</si>
  <si>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</si>
  <si>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</si>
  <si>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</si>
  <si>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</si>
  <si>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</si>
  <si>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</si>
  <si>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</si>
  <si>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</si>
  <si>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</si>
  <si>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</si>
  <si>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</si>
  <si>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</si>
  <si>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</si>
  <si>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</si>
  <si>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</si>
  <si>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</si>
  <si>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</si>
  <si>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</si>
  <si>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</si>
  <si>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</si>
  <si>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</si>
  <si>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</si>
  <si>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</si>
  <si>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</si>
  <si>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</si>
  <si>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</si>
  <si>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</si>
  <si>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</si>
  <si>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</si>
  <si>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</si>
  <si>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</si>
  <si>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</si>
  <si>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</si>
  <si>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</si>
  <si>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</si>
  <si>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</si>
  <si>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</si>
  <si>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</si>
  <si>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</si>
  <si>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</si>
  <si>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</si>
  <si>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</si>
  <si>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</si>
  <si>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</si>
  <si>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</si>
  <si>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</si>
  <si>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</si>
  <si>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</si>
  <si>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</si>
  <si>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</si>
  <si>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</si>
  <si>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</si>
  <si>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</si>
  <si>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</si>
  <si>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</si>
  <si>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</si>
  <si>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</si>
  <si>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</si>
  <si>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</si>
  <si>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</si>
  <si>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</si>
  <si>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</si>
  <si>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</si>
  <si>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</si>
  <si>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</si>
  <si>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</si>
  <si>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</si>
  <si>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</si>
  <si>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</si>
  <si>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</si>
  <si>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</si>
  <si>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</si>
  <si>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</si>
  <si>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</si>
  <si>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</si>
  <si>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</si>
  <si>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</si>
  <si>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</si>
  <si>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</si>
  <si>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</si>
  <si>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</si>
  <si>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</si>
  <si>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</si>
  <si>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</si>
  <si>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</si>
  <si>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</si>
  <si>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</si>
  <si>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</si>
  <si>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</si>
  <si>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</si>
  <si>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</si>
  <si>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</si>
  <si>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</si>
  <si>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</si>
  <si>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</si>
  <si>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</si>
  <si>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</si>
  <si>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</si>
  <si>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</si>
  <si>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</si>
  <si>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</si>
  <si>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</si>
  <si>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</si>
  <si>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</si>
  <si>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</si>
  <si>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</si>
  <si>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</si>
  <si>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</si>
  <si>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</si>
  <si>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</si>
  <si>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</si>
  <si>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</si>
  <si>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</si>
  <si>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</si>
  <si>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</si>
  <si>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</si>
  <si>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</si>
  <si>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</si>
  <si>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</si>
  <si>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</si>
  <si>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</si>
  <si>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</si>
  <si>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</si>
  <si>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</si>
  <si>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</si>
  <si>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</si>
  <si>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</si>
  <si>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</si>
  <si>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</si>
  <si>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</si>
  <si>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</si>
  <si>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</si>
  <si>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</si>
  <si>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</si>
  <si>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</si>
  <si>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</si>
  <si>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</si>
  <si>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</si>
  <si>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</si>
  <si>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</si>
  <si>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</si>
  <si>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</si>
  <si>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</si>
  <si>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</si>
  <si>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</si>
  <si>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</si>
  <si>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</si>
  <si>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</si>
  <si>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</si>
  <si>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</si>
  <si>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</si>
  <si>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</si>
  <si>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</si>
  <si>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</si>
  <si>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</si>
  <si>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</si>
  <si>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</si>
  <si>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</si>
  <si>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</si>
  <si>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</si>
  <si>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</si>
  <si>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</si>
  <si>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</si>
  <si>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</si>
  <si>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</si>
  <si>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</si>
  <si>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</si>
  <si>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</si>
  <si>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</si>
  <si>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</si>
  <si>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</si>
  <si>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</si>
  <si>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</si>
  <si>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</si>
  <si>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</si>
  <si>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</si>
  <si>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</si>
  <si>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</si>
  <si>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</si>
  <si>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</si>
  <si>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</si>
  <si>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</si>
  <si>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</si>
  <si>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</si>
  <si>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</si>
  <si>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</si>
  <si>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</si>
  <si>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</si>
  <si>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</si>
  <si>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</si>
  <si>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</si>
  <si>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</si>
  <si>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</si>
  <si>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</si>
  <si>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</si>
  <si>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</si>
  <si>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</si>
  <si>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</si>
  <si>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</si>
  <si>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</si>
  <si>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</si>
  <si>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</si>
  <si>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</si>
  <si>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</si>
  <si>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</si>
  <si>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</si>
  <si>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</si>
  <si>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</si>
  <si>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</si>
  <si>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</si>
  <si>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</si>
  <si>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</si>
  <si>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</si>
  <si>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</si>
  <si>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</si>
  <si>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</si>
  <si>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</si>
  <si>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</si>
  <si>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</si>
  <si>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</si>
  <si>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</si>
  <si>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</si>
  <si>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</si>
  <si>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</si>
  <si>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</si>
  <si>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</si>
  <si>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</si>
  <si>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</si>
  <si>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</si>
  <si>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</si>
  <si>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</si>
  <si>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</si>
  <si>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</si>
  <si>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</si>
  <si>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</si>
  <si>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</si>
  <si>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</si>
  <si>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</si>
  <si>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</si>
  <si>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</si>
  <si>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</si>
  <si>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</si>
  <si>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</si>
  <si>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</si>
  <si>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</si>
  <si>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</si>
  <si>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</si>
  <si>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</si>
  <si>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</si>
  <si>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</si>
  <si>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</si>
  <si>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</si>
  <si>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</si>
  <si>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</si>
  <si>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</si>
  <si>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</si>
  <si>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</si>
  <si>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</si>
  <si>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</si>
  <si>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</si>
  <si>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</si>
  <si>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</si>
  <si>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</si>
  <si>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</si>
  <si>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</si>
  <si>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</si>
  <si>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</si>
  <si>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</si>
  <si>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</si>
  <si>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</si>
  <si>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</si>
  <si>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</si>
  <si>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</si>
  <si>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</si>
  <si>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</si>
  <si>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</si>
  <si>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</si>
  <si>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</si>
  <si>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</si>
  <si>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</si>
  <si>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</si>
  <si>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</si>
  <si>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</si>
  <si>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</si>
  <si>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</si>
  <si>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</si>
  <si>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</si>
  <si>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</si>
  <si>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</si>
  <si>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</si>
  <si>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</si>
  <si>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</si>
  <si>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</si>
  <si>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</si>
  <si>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</si>
  <si>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</si>
  <si>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</si>
  <si>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</si>
  <si>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</si>
  <si>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</si>
  <si>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</si>
  <si>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</si>
  <si>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</si>
  <si>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</si>
  <si>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</si>
  <si>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</si>
  <si>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</si>
  <si>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</si>
  <si>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</si>
  <si>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radicalization</t>
  </si>
  <si>
    <t>radically</t>
  </si>
  <si>
    <t>radicals</t>
  </si>
  <si>
    <t>rage</t>
  </si>
  <si>
    <t>ragged</t>
  </si>
  <si>
    <t>raging</t>
  </si>
  <si>
    <t>rail</t>
  </si>
  <si>
    <t>raked</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</si>
  <si>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</si>
  <si>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</si>
  <si>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</si>
  <si>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</si>
  <si>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</si>
  <si>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</si>
  <si>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</si>
  <si>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</si>
  <si>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</si>
  <si>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</si>
  <si>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</si>
  <si>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</si>
  <si>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</si>
  <si>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</si>
  <si>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</si>
  <si>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</si>
  <si>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</si>
  <si>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</si>
  <si>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</si>
  <si>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</si>
  <si>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</si>
  <si>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</si>
  <si>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</si>
  <si>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</si>
  <si>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</si>
  <si>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</si>
  <si>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</si>
  <si>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</si>
  <si>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</si>
  <si>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</si>
  <si>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</si>
  <si>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</si>
  <si>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</si>
  <si>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</si>
  <si>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</si>
  <si>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</si>
  <si>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</si>
  <si>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</si>
  <si>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</si>
  <si>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</si>
  <si>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</si>
  <si>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</si>
  <si>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</si>
  <si>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</si>
  <si>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</si>
  <si>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</si>
  <si>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</si>
  <si>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</si>
  <si>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</si>
  <si>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</si>
  <si>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</si>
  <si>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</si>
  <si>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</si>
  <si>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</si>
  <si>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</si>
  <si>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</si>
  <si>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</si>
  <si>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</si>
  <si>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</si>
  <si>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</si>
  <si>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</si>
  <si>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</si>
  <si>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</si>
  <si>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</si>
  <si>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</si>
  <si>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</si>
  <si>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</si>
  <si>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</si>
  <si>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</si>
  <si>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</si>
  <si>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</si>
  <si>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</si>
  <si>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</si>
  <si>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</si>
  <si>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</si>
  <si>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</si>
  <si>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</si>
  <si>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</si>
  <si>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</si>
  <si>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</si>
  <si>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</si>
  <si>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</si>
  <si>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</si>
  <si>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</si>
  <si>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</si>
  <si>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</si>
  <si>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</si>
  <si>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</si>
  <si>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</si>
  <si>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</si>
  <si>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</si>
  <si>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</si>
  <si>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</si>
  <si>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</si>
  <si>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</si>
  <si>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</si>
  <si>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</si>
  <si>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</si>
  <si>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</si>
  <si>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</si>
  <si>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</si>
  <si>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</si>
  <si>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</si>
  <si>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</si>
  <si>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</si>
  <si>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</si>
  <si>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</si>
  <si>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</si>
  <si>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</si>
  <si>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</si>
  <si>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</si>
  <si>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</si>
  <si>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</si>
  <si>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</si>
  <si>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</si>
  <si>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</si>
  <si>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</si>
  <si>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</si>
  <si>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</si>
  <si>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</si>
  <si>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</si>
  <si>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</si>
  <si>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</si>
  <si>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</si>
  <si>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</si>
  <si>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</si>
  <si>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</si>
  <si>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</si>
  <si>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</si>
  <si>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</si>
  <si>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</si>
  <si>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</si>
  <si>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</si>
  <si>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</si>
  <si>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</si>
  <si>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</si>
  <si>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</si>
  <si>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</si>
  <si>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</si>
  <si>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</si>
  <si>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</si>
  <si>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</si>
  <si>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</si>
  <si>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</si>
  <si>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</si>
  <si>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</si>
  <si>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</si>
  <si>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</si>
  <si>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</si>
  <si>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</si>
  <si>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</si>
  <si>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</si>
  <si>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</si>
  <si>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</si>
  <si>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</si>
  <si>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</si>
  <si>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</si>
  <si>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</si>
  <si>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</si>
  <si>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</si>
  <si>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</si>
  <si>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</si>
  <si>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</si>
  <si>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</si>
  <si>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</si>
  <si>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</si>
  <si>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</si>
  <si>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</si>
  <si>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</si>
  <si>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</si>
  <si>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</si>
  <si>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</si>
  <si>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</si>
  <si>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</si>
  <si>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</si>
  <si>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</si>
  <si>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</si>
  <si>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</si>
  <si>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</si>
  <si>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</si>
  <si>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</si>
  <si>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</si>
  <si>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</si>
  <si>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</si>
  <si>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</si>
  <si>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</si>
  <si>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</si>
  <si>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</si>
  <si>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</si>
  <si>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</si>
  <si>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</si>
  <si>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</si>
  <si>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</si>
  <si>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</si>
  <si>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</si>
  <si>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</si>
  <si>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</si>
  <si>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</si>
  <si>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</si>
  <si>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</si>
  <si>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</si>
  <si>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</si>
  <si>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</si>
  <si>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</si>
  <si>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</si>
  <si>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</si>
  <si>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</si>
  <si>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</si>
  <si>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</si>
  <si>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</si>
  <si>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</si>
  <si>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</si>
  <si>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</si>
  <si>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</si>
  <si>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</si>
  <si>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</si>
  <si>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</si>
  <si>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</si>
  <si>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</si>
  <si>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</si>
  <si>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</si>
  <si>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</si>
  <si>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</si>
  <si>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</si>
  <si>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</si>
  <si>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</si>
  <si>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</si>
  <si>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</si>
  <si>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</si>
  <si>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</si>
  <si>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</si>
  <si>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</si>
  <si>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</si>
  <si>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</si>
  <si>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</si>
  <si>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</si>
  <si>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</si>
  <si>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</si>
  <si>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</si>
  <si>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</si>
  <si>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</si>
  <si>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</si>
  <si>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</si>
  <si>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</si>
  <si>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</si>
  <si>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</si>
  <si>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</si>
  <si>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</si>
  <si>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</si>
  <si>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</si>
  <si>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</si>
  <si>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</si>
  <si>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</si>
  <si>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</si>
  <si>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</si>
  <si>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</si>
  <si>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</si>
  <si>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</si>
  <si>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</si>
  <si>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</si>
  <si>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</si>
  <si>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</si>
  <si>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</si>
  <si>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</si>
  <si>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</si>
  <si>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</si>
  <si>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</si>
  <si>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</si>
  <si>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</si>
  <si>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</si>
  <si>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</si>
  <si>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</si>
  <si>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</si>
  <si>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</si>
  <si>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</si>
  <si>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</si>
  <si>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</si>
  <si>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</si>
  <si>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</si>
  <si>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</si>
  <si>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</si>
  <si>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</si>
  <si>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</si>
  <si>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</si>
  <si>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</si>
  <si>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</si>
  <si>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</si>
  <si>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</si>
  <si>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</si>
  <si>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</si>
  <si>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</si>
  <si>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</si>
  <si>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</si>
  <si>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</si>
  <si>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</si>
  <si>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</si>
  <si>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</si>
  <si>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</si>
  <si>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</si>
  <si>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</si>
  <si>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</si>
  <si>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</si>
  <si>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</si>
  <si>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</si>
  <si>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</si>
  <si>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</si>
  <si>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</si>
  <si>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</si>
  <si>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</si>
  <si>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</si>
  <si>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</si>
  <si>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</si>
  <si>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</si>
  <si>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</si>
  <si>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</si>
  <si>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</si>
  <si>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</si>
  <si>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</si>
  <si>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</si>
  <si>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</si>
  <si>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</si>
  <si>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</si>
  <si>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</si>
  <si>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</si>
  <si>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</si>
  <si>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</si>
  <si>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</si>
  <si>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</si>
  <si>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</si>
  <si>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</si>
  <si>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</si>
  <si>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</si>
  <si>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</si>
  <si>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</si>
  <si>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</si>
  <si>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</si>
  <si>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</si>
  <si>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</si>
  <si>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</si>
  <si>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</si>
  <si>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</si>
  <si>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</si>
  <si>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</si>
  <si>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</si>
  <si>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</si>
  <si>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</si>
  <si>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</si>
  <si>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</si>
  <si>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</si>
  <si>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</si>
  <si>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</si>
  <si>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</si>
  <si>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</si>
  <si>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</si>
  <si>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</si>
  <si>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</si>
  <si>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</si>
  <si>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</si>
  <si>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</si>
  <si>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</si>
  <si>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</si>
  <si>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</si>
  <si>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</si>
  <si>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</si>
  <si>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</si>
  <si>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</si>
  <si>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</si>
  <si>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</si>
  <si>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</si>
  <si>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</si>
  <si>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</si>
  <si>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</si>
  <si>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</si>
  <si>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</si>
  <si>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</si>
  <si>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</si>
  <si>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</si>
  <si>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</si>
  <si>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</si>
  <si>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</si>
  <si>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</si>
  <si>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</si>
  <si>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</si>
  <si>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</si>
  <si>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</si>
  <si>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</si>
  <si>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</si>
  <si>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</si>
  <si>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</si>
  <si>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</si>
  <si>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</si>
  <si>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</si>
  <si>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</si>
  <si>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</si>
  <si>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</si>
  <si>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</si>
  <si>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</si>
  <si>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</si>
  <si>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</si>
  <si>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</si>
  <si>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</si>
  <si>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</si>
  <si>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</si>
  <si>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</si>
  <si>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</si>
  <si>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</si>
  <si>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</si>
  <si>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</si>
  <si>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</si>
  <si>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</si>
  <si>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</si>
  <si>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</si>
  <si>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</si>
  <si>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</si>
  <si>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</si>
  <si>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</si>
  <si>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</si>
  <si>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</si>
  <si>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</si>
  <si>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</si>
  <si>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</si>
  <si>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</si>
  <si>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</si>
  <si>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</si>
  <si>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</si>
  <si>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</si>
  <si>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</si>
  <si>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</si>
  <si>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</si>
  <si>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</si>
  <si>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</si>
  <si>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</si>
  <si>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</si>
  <si>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</si>
  <si>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</si>
  <si>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</si>
  <si>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</si>
  <si>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</si>
  <si>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</si>
  <si>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</si>
  <si>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</si>
  <si>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</si>
  <si>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</si>
  <si>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</si>
  <si>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</si>
  <si>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</si>
  <si>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</si>
  <si>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</si>
  <si>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</si>
  <si>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</si>
  <si>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</si>
  <si>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</si>
  <si>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</si>
  <si>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</si>
  <si>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</si>
  <si>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</si>
  <si>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</si>
  <si>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</si>
  <si>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</si>
  <si>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</si>
  <si>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</si>
  <si>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</si>
  <si>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</si>
  <si>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</si>
  <si>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</si>
  <si>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</si>
  <si>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</si>
  <si>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</si>
  <si>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</si>
  <si>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</si>
  <si>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</si>
  <si>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</si>
  <si>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</si>
  <si>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</si>
  <si>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</si>
  <si>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</si>
  <si>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</si>
  <si>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</si>
  <si>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</si>
  <si>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</si>
  <si>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</si>
  <si>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</si>
  <si>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</si>
  <si>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</si>
  <si>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</si>
  <si>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</si>
  <si>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</si>
  <si>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</si>
  <si>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</si>
  <si>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</si>
  <si>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</si>
  <si>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</si>
  <si>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</si>
  <si>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</si>
  <si>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</si>
  <si>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</si>
  <si>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</si>
  <si>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</si>
  <si>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</si>
  <si>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</si>
  <si>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</si>
  <si>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</si>
  <si>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</si>
  <si>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</si>
  <si>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</si>
  <si>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</si>
  <si>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</si>
  <si>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</si>
  <si>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</si>
  <si>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</si>
  <si>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</si>
  <si>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</si>
  <si>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</si>
  <si>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</si>
  <si>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</si>
  <si>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</si>
  <si>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</si>
  <si>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</si>
  <si>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</si>
  <si>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</si>
  <si>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</si>
  <si>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</si>
  <si>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</si>
  <si>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</si>
  <si>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</si>
  <si>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</si>
  <si>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</si>
  <si>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</si>
  <si>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</si>
  <si>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</si>
  <si>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</si>
  <si>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</si>
  <si>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</si>
  <si>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</si>
  <si>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</si>
  <si>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</si>
  <si>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</si>
  <si>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</si>
  <si>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</si>
  <si>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</si>
  <si>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</si>
  <si>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</si>
  <si>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</si>
  <si>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</si>
  <si>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</si>
  <si>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</si>
  <si>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</si>
  <si>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</si>
  <si>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</si>
  <si>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</si>
  <si>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</si>
  <si>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</si>
  <si>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</si>
  <si>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</si>
  <si>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</si>
  <si>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</si>
  <si>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</si>
  <si>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</si>
  <si>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</si>
  <si>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</si>
  <si>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</si>
  <si>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</si>
  <si>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</si>
  <si>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</si>
  <si>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</si>
  <si>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</si>
  <si>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</si>
  <si>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</si>
  <si>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</si>
  <si>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</si>
  <si>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</si>
  <si>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</si>
  <si>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</si>
  <si>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</si>
  <si>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</si>
  <si>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</si>
  <si>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</si>
  <si>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</si>
  <si>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</si>
  <si>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</si>
  <si>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</si>
  <si>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</si>
  <si>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</si>
  <si>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</si>
  <si>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</si>
  <si>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</si>
  <si>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</si>
  <si>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</si>
  <si>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</si>
  <si>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</si>
  <si>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</si>
  <si>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</si>
  <si>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</si>
  <si>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</si>
  <si>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</si>
  <si>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</si>
  <si>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</si>
  <si>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</si>
  <si>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</si>
  <si>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</si>
  <si>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</si>
  <si>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</si>
  <si>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</si>
  <si>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</si>
  <si>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</si>
  <si>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</si>
  <si>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</si>
  <si>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</si>
  <si>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</si>
  <si>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</si>
  <si>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</si>
  <si>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</si>
  <si>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</si>
  <si>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</si>
  <si>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</si>
  <si>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</si>
  <si>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</si>
  <si>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</si>
  <si>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</si>
  <si>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</si>
  <si>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</si>
  <si>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</si>
  <si>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</si>
  <si>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</si>
  <si>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</si>
  <si>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</si>
  <si>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</si>
  <si>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</si>
  <si>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</si>
  <si>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</si>
  <si>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</si>
  <si>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</si>
  <si>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</si>
  <si>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</si>
  <si>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</si>
  <si>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</si>
  <si>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</si>
  <si>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</si>
  <si>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</si>
  <si>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</si>
  <si>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</si>
  <si>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</si>
  <si>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</si>
  <si>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</si>
  <si>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</si>
  <si>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</si>
  <si>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</si>
  <si>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</si>
  <si>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</si>
  <si>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</si>
  <si>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</si>
  <si>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</si>
  <si>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</si>
  <si>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</si>
  <si>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</si>
  <si>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</si>
  <si>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</si>
  <si>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</si>
  <si>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</si>
  <si>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</si>
  <si>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</si>
  <si>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</si>
  <si>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</si>
  <si>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</si>
  <si>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</si>
  <si>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</si>
  <si>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</si>
  <si>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</si>
  <si>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</si>
  <si>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</si>
  <si>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</si>
  <si>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</si>
  <si>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</si>
  <si>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</si>
  <si>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</si>
  <si>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</si>
  <si>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</si>
  <si>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</si>
  <si>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</si>
  <si>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</si>
  <si>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</si>
  <si>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</si>
  <si>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</si>
  <si>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</si>
  <si>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</si>
  <si>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</si>
  <si>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</si>
  <si>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</si>
  <si>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</si>
  <si>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</si>
  <si>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</si>
  <si>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</si>
  <si>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</si>
  <si>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</si>
  <si>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</si>
  <si>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</si>
  <si>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</si>
  <si>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</si>
  <si>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</si>
  <si>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</si>
  <si>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</si>
  <si>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</si>
  <si>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</si>
  <si>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</si>
  <si>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</si>
  <si>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</si>
  <si>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</si>
  <si>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</si>
  <si>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</si>
  <si>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</si>
  <si>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</si>
  <si>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</si>
  <si>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</si>
  <si>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</si>
  <si>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</si>
  <si>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</si>
  <si>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</si>
  <si>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</si>
  <si>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</si>
  <si>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</si>
  <si>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</si>
  <si>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</si>
  <si>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</si>
  <si>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</si>
  <si>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</si>
  <si>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</si>
  <si>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</si>
  <si>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</si>
  <si>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</si>
  <si>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</si>
  <si>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</si>
  <si>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</si>
  <si>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</si>
  <si>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</si>
  <si>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</si>
  <si>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</si>
  <si>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</si>
  <si>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</si>
  <si>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</si>
  <si>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</si>
  <si>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</si>
  <si>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</si>
  <si>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</si>
  <si>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</si>
  <si>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</si>
  <si>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</si>
  <si>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</si>
  <si>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</si>
  <si>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</si>
  <si>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</si>
  <si>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</si>
  <si>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</si>
  <si>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</si>
  <si>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</si>
  <si>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</si>
  <si>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</si>
  <si>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</si>
  <si>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</si>
  <si>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</si>
  <si>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</si>
  <si>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</si>
  <si>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</si>
  <si>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</si>
  <si>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</si>
  <si>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</si>
  <si>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</si>
  <si>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</si>
  <si>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</si>
  <si>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</si>
  <si>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</si>
  <si>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</si>
  <si>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</si>
  <si>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</si>
  <si>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</si>
  <si>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</si>
  <si>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</si>
  <si>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</si>
  <si>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</si>
  <si>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</si>
  <si>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</si>
  <si>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</si>
  <si>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</si>
  <si>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</si>
  <si>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</si>
  <si>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</si>
  <si>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</si>
  <si>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</si>
  <si>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</si>
  <si>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</si>
  <si>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</si>
  <si>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</si>
  <si>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</si>
  <si>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</si>
  <si>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</si>
  <si>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</si>
  <si>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</si>
  <si>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</si>
  <si>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</si>
  <si>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</si>
  <si>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</si>
  <si>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</si>
  <si>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</si>
  <si>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</si>
  <si>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</si>
  <si>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</si>
  <si>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</si>
  <si>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</si>
  <si>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</si>
  <si>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</si>
  <si>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</si>
  <si>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</si>
  <si>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</si>
  <si>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</si>
  <si>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</si>
  <si>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</si>
  <si>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</si>
  <si>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</si>
  <si>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</si>
  <si>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</si>
  <si>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</si>
  <si>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</si>
  <si>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</si>
  <si>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</si>
  <si>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</si>
  <si>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</si>
  <si>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</si>
  <si>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</si>
  <si>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</si>
  <si>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</si>
  <si>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</si>
  <si>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</si>
  <si>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</si>
  <si>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</si>
  <si>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</si>
  <si>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</si>
  <si>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</si>
  <si>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</si>
  <si>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</si>
  <si>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</si>
  <si>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</si>
  <si>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</si>
  <si>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</si>
  <si>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</si>
  <si>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</si>
  <si>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</si>
  <si>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</si>
  <si>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</si>
  <si>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</si>
  <si>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</si>
  <si>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</si>
  <si>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</si>
  <si>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</si>
  <si>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</si>
  <si>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</si>
  <si>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</si>
  <si>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</si>
  <si>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</si>
  <si>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</si>
  <si>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</si>
  <si>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</si>
  <si>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</si>
  <si>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</si>
  <si>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</si>
  <si>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</si>
  <si>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</si>
  <si>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</si>
  <si>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</si>
  <si>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</si>
  <si>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</si>
  <si>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</si>
  <si>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</si>
  <si>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</si>
  <si>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</si>
  <si>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</si>
  <si>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</si>
  <si>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</si>
  <si>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</si>
  <si>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</si>
  <si>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</si>
  <si>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</si>
  <si>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</si>
  <si>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</si>
  <si>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</si>
  <si>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</si>
  <si>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</si>
  <si>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</si>
  <si>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</si>
  <si>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</si>
  <si>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</si>
  <si>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</si>
  <si>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</si>
  <si>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</si>
  <si>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</si>
  <si>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</si>
  <si>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</si>
  <si>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</si>
  <si>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</si>
  <si>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</si>
  <si>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</si>
  <si>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</si>
  <si>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</si>
  <si>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</si>
  <si>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</si>
  <si>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</si>
  <si>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</si>
  <si>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</si>
  <si>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</si>
  <si>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</si>
  <si>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</si>
  <si>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</si>
  <si>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</si>
  <si>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</si>
  <si>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</si>
  <si>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</si>
  <si>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</si>
  <si>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</si>
  <si>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</si>
  <si>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</si>
  <si>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</si>
  <si>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</si>
  <si>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</si>
  <si>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</si>
  <si>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</si>
  <si>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</si>
  <si>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</si>
  <si>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</si>
  <si>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</si>
  <si>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</si>
  <si>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</si>
  <si>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</si>
  <si>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</si>
  <si>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</si>
  <si>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</si>
  <si>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</si>
  <si>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</si>
  <si>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</si>
  <si>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</si>
  <si>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</si>
  <si>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</si>
  <si>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</si>
  <si>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</si>
  <si>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</si>
  <si>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</si>
  <si>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</si>
  <si>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</si>
  <si>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</si>
  <si>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</si>
  <si>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</si>
  <si>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</si>
  <si>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</si>
  <si>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</si>
  <si>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</si>
  <si>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</si>
  <si>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</si>
  <si>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</si>
  <si>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</si>
  <si>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</si>
  <si>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</si>
  <si>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</si>
  <si>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</si>
  <si>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</si>
  <si>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</si>
  <si>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</si>
  <si>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</si>
  <si>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</si>
  <si>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</si>
  <si>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</si>
  <si>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</si>
  <si>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</si>
  <si>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</si>
  <si>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</si>
  <si>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</si>
  <si>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</si>
  <si>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</si>
  <si>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</si>
  <si>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</si>
  <si>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</si>
  <si>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</si>
  <si>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</si>
  <si>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</si>
  <si>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</si>
  <si>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</si>
  <si>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</si>
  <si>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</si>
  <si>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</si>
  <si>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</si>
  <si>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</si>
  <si>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</si>
  <si>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</si>
  <si>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</si>
  <si>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</si>
  <si>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</si>
  <si>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</si>
  <si>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</si>
  <si>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</si>
  <si>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</si>
  <si>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</si>
  <si>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</si>
  <si>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</si>
  <si>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</si>
  <si>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</si>
  <si>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</si>
  <si>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</si>
  <si>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</si>
  <si>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</si>
  <si>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</si>
  <si>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</si>
  <si>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</si>
  <si>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</si>
  <si>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</si>
  <si>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</si>
  <si>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</si>
  <si>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</si>
  <si>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</si>
  <si>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</si>
  <si>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</si>
  <si>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</si>
  <si>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</si>
  <si>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</si>
  <si>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</si>
  <si>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</si>
  <si>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</si>
  <si>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</si>
  <si>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</si>
  <si>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</si>
  <si>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</si>
  <si>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</si>
  <si>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</si>
  <si>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</si>
  <si>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</si>
  <si>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</si>
  <si>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</si>
  <si>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</si>
  <si>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</si>
  <si>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</si>
  <si>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</si>
  <si>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</si>
  <si>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</si>
  <si>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</si>
  <si>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</si>
  <si>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</si>
  <si>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</si>
  <si>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</si>
  <si>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</si>
  <si>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</si>
  <si>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</si>
  <si>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</si>
  <si>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</si>
  <si>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</si>
  <si>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</si>
  <si>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</si>
  <si>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</si>
  <si>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</si>
  <si>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</si>
  <si>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</si>
  <si>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</si>
  <si>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</si>
  <si>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</si>
  <si>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</si>
  <si>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</si>
  <si>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</si>
  <si>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</si>
  <si>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</si>
  <si>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</si>
  <si>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</si>
  <si>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</si>
  <si>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</si>
  <si>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</si>
  <si>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</si>
  <si>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</si>
  <si>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</si>
  <si>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</si>
  <si>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</si>
  <si>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</si>
  <si>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</si>
  <si>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</si>
  <si>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</si>
  <si>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</si>
  <si>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</si>
  <si>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</si>
  <si>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</si>
  <si>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</si>
  <si>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</si>
  <si>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</si>
  <si>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</si>
  <si>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</si>
  <si>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</si>
  <si>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</si>
  <si>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</si>
  <si>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</si>
  <si>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</si>
  <si>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</si>
  <si>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</si>
  <si>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</si>
  <si>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</si>
  <si>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</si>
  <si>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</si>
  <si>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</si>
  <si>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</si>
  <si>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</si>
  <si>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</si>
  <si>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</si>
  <si>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</si>
  <si>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</si>
  <si>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</si>
  <si>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</si>
  <si>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</si>
  <si>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</si>
  <si>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</si>
  <si>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</si>
  <si>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</si>
  <si>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</si>
  <si>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</si>
  <si>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</si>
  <si>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</si>
  <si>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</si>
  <si>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</si>
  <si>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</si>
  <si>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</si>
  <si>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</si>
  <si>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</si>
  <si>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</si>
  <si>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</si>
  <si>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</si>
  <si>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</si>
  <si>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</si>
  <si>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</si>
  <si>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</si>
  <si>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</si>
  <si>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</si>
  <si>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</si>
  <si>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</si>
  <si>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</si>
  <si>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</si>
  <si>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</si>
  <si>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</si>
  <si>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</si>
  <si>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</si>
  <si>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</si>
  <si>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</si>
  <si>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</si>
  <si>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</si>
  <si>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</si>
  <si>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</si>
  <si>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</si>
  <si>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</si>
  <si>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</si>
  <si>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</si>
  <si>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</si>
  <si>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</si>
  <si>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</si>
  <si>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</si>
  <si>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</si>
  <si>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</si>
  <si>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</si>
  <si>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</si>
  <si>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</si>
  <si>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</si>
  <si>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</si>
  <si>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</si>
  <si>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</si>
  <si>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</si>
  <si>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</si>
  <si>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</si>
  <si>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</si>
  <si>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</si>
  <si>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</si>
  <si>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</si>
  <si>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</si>
  <si>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</si>
  <si>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</si>
  <si>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</si>
  <si>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</si>
  <si>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</si>
  <si>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</si>
  <si>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</si>
  <si>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</si>
  <si>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</si>
  <si>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</si>
  <si>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</si>
  <si>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</si>
  <si>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</si>
  <si>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</si>
  <si>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</si>
  <si>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</si>
  <si>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</si>
  <si>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</si>
  <si>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</si>
  <si>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</si>
  <si>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</si>
  <si>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</si>
  <si>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</si>
  <si>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</si>
  <si>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</si>
  <si>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</si>
  <si>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</si>
  <si>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</si>
  <si>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</si>
  <si>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</si>
  <si>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</si>
  <si>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</si>
  <si>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</si>
  <si>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</si>
  <si>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</si>
  <si>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</si>
  <si>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</si>
  <si>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</si>
  <si>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</si>
  <si>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</si>
  <si>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</si>
  <si>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</si>
  <si>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</si>
  <si>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</si>
  <si>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</si>
  <si>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</si>
  <si>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</si>
  <si>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</si>
  <si>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</si>
  <si>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</si>
  <si>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</si>
  <si>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</si>
  <si>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</si>
  <si>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</si>
  <si>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</si>
  <si>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</si>
  <si>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</si>
  <si>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</si>
  <si>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</si>
  <si>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</si>
  <si>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</si>
  <si>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</si>
  <si>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</si>
  <si>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</si>
  <si>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</si>
  <si>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</si>
  <si>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</si>
  <si>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</si>
  <si>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</si>
  <si>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</si>
  <si>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</si>
  <si>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</si>
  <si>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</si>
  <si>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</si>
  <si>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</si>
  <si>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</si>
  <si>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</si>
  <si>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</si>
  <si>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</si>
  <si>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</si>
  <si>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</si>
  <si>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</si>
  <si>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</si>
  <si>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</si>
  <si>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</si>
  <si>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</si>
  <si>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</si>
  <si>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</si>
  <si>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</si>
  <si>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</si>
  <si>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</si>
  <si>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</si>
  <si>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</si>
  <si>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</si>
  <si>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</si>
  <si>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</si>
  <si>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</si>
  <si>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</si>
  <si>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</si>
  <si>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</si>
  <si>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</si>
  <si>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</si>
  <si>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</si>
  <si>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t>
  </si>
  <si>
    <t>worsen</t>
  </si>
  <si>
    <t>worsening</t>
  </si>
  <si>
    <t>worthless</t>
  </si>
  <si>
    <t>worthlessly</t>
  </si>
  <si>
    <t>worthlessness</t>
  </si>
  <si>
    <t>wound</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</si>
  <si>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</si>
  <si>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</si>
  <si>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</si>
  <si>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</si>
  <si>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</si>
  <si>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</si>
  <si>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</si>
  <si>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</si>
  <si>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</si>
  <si>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</si>
  <si>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</si>
  <si>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</si>
  <si>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</si>
  <si>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</si>
  <si>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</si>
  <si>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</si>
  <si>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</si>
  <si>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</si>
  <si>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</si>
  <si>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</si>
  <si>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</si>
  <si>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</si>
  <si>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</si>
  <si>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</si>
  <si>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</si>
  <si>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</si>
  <si>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</si>
  <si>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</si>
  <si>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</si>
  <si>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</si>
  <si>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</si>
  <si>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</si>
  <si>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</si>
  <si>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</si>
  <si>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</si>
  <si>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</si>
  <si>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</si>
  <si>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</si>
  <si>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</si>
  <si>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</si>
  <si>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</si>
  <si>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</si>
  <si>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</si>
  <si>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</si>
  <si>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</si>
  <si>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</si>
  <si>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</si>
  <si>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</si>
  <si>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</si>
  <si>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</si>
  <si>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</si>
  <si>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</si>
  <si>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</si>
  <si>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</si>
  <si>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</si>
  <si>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</si>
  <si>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</si>
  <si>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</si>
  <si>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</si>
  <si>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</si>
  <si>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</si>
  <si>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</si>
  <si>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</si>
  <si>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</si>
  <si>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</si>
  <si>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</si>
  <si>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</si>
  <si>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</si>
  <si>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</si>
  <si>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</si>
  <si>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</si>
  <si>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</si>
  <si>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</si>
  <si>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</si>
  <si>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</si>
  <si>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</si>
  <si>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</si>
  <si>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</si>
  <si>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</si>
  <si>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</si>
  <si>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</si>
  <si>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</si>
  <si>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</si>
  <si>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</si>
  <si>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</si>
  <si>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</si>
  <si>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</si>
  <si>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</si>
  <si>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</si>
  <si>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</si>
  <si>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</si>
  <si>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</si>
  <si>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</si>
  <si>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</si>
  <si>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</si>
  <si>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</si>
  <si>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</si>
  <si>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</si>
  <si>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</si>
  <si>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</si>
  <si>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</si>
  <si>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</si>
  <si>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</si>
  <si>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</si>
  <si>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</si>
  <si>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</si>
  <si>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</si>
  <si>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</si>
  <si>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</si>
  <si>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</si>
  <si>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</si>
  <si>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</si>
  <si>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</si>
  <si>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</si>
  <si>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</si>
  <si>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</si>
  <si>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</si>
  <si>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</si>
  <si>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</si>
  <si>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</si>
  <si>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</si>
  <si>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</si>
  <si>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</si>
  <si>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</si>
  <si>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</si>
  <si>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</si>
  <si>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</si>
  <si>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</si>
  <si>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</si>
  <si>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</si>
  <si>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URLs in Tweet by Count</t>
  </si>
  <si>
    <t>https://gbc-education.org/the-lego-foundation-interview/</t>
  </si>
  <si>
    <t>URLs in Tweet by Salience</t>
  </si>
  <si>
    <t>Domains in Tweet by Count</t>
  </si>
  <si>
    <t>Domains in Tweet by Salience</t>
  </si>
  <si>
    <t>Hashtags in Tweet by Count</t>
  </si>
  <si>
    <t>Hashtags in Tweet by Salience</t>
  </si>
  <si>
    <t>Top Words in Tweet by Count</t>
  </si>
  <si>
    <t>watch gbceducation's interview wilmshursteuan legofoundation's commitment #earlychildhoodeducation #learnto play initiative</t>
  </si>
  <si>
    <t>time taught investing sustainable education systems right thing nankunda20 vowforgirls</t>
  </si>
  <si>
    <t>Top Words in Tweet by Salience</t>
  </si>
  <si>
    <t>Top Word Pairs in Tweet by Count</t>
  </si>
  <si>
    <t>watch,gbceducation's  gbceducation's,interview  interview,wilmshursteuan  wilmshursteuan,legofoundation's  legofoundation's,commitment  commitment,#earlychildhoodeducation  #earlychildhoodeducation,#learnto  #learnto,play  play,initiative  initiative,financial</t>
  </si>
  <si>
    <t>time,taught  taught,investing  investing,sustainable  sustainable,education  education,systems  systems,right  right,thing  thing,nankunda20  nankunda20,vowforgirls  vowforgirls,equalitynow</t>
  </si>
  <si>
    <t>Top Word Pairs in Tweet by Salience</t>
  </si>
  <si>
    <t>Contagem de Relationship Date (UTC)</t>
  </si>
  <si>
    <t>Rótulos de Linha</t>
  </si>
  <si>
    <t>Total Geral</t>
  </si>
  <si>
    <t>31/ago</t>
  </si>
  <si>
    <t>14/set</t>
  </si>
  <si>
    <t>17/set</t>
  </si>
  <si>
    <t>20/set</t>
  </si>
  <si>
    <t>21/set</t>
  </si>
  <si>
    <t>22/set</t>
  </si>
  <si>
    <t>23/set</t>
  </si>
  <si>
    <t>24/set</t>
  </si>
  <si>
    <t>25/set</t>
  </si>
  <si>
    <t>26/set</t>
  </si>
  <si>
    <t>27/set</t>
  </si>
  <si>
    <t>192, 192, 192</t>
  </si>
  <si>
    <t>Red</t>
  </si>
  <si>
    <t>TwitterSearch</t>
  </si>
  <si>
    <t>The graph was laid out using the Harel-Koren Fast Multiscale layout algorithm.</t>
  </si>
  <si>
    <t>The graph's vertices were grouped by cluster using the Clauset-Newman-Moore cluster algorithm.</t>
  </si>
  <si>
    <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t>
  </si>
  <si>
    <t>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t>
  </si>
  <si>
    <t>&gt;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t>
  </si>
  <si>
    <t>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t>
  </si>
  <si>
    <t>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t>
  </si>
  <si>
    <t>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
  </si>
  <si>
    <t xml:space="preserve">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t>
  </si>
  <si>
    <t>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t>
  </si>
  <si>
    <t xml:space="preserv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t>
  </si>
  <si>
    <t>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t>
  </si>
  <si>
    <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t>
  </si>
  <si>
    <t>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t>
  </si>
  <si>
    <t xml:space="preserve">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t>
  </si>
  <si>
    <t>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t>
  </si>
  <si>
    <t xml:space="preserve">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</si>
  <si>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t>
  </si>
  <si>
    <t>Bengaluru, India</t>
  </si>
  <si>
    <t xml:space="preserve">ungei
</t>
  </si>
  <si>
    <t xml:space="preserve">gpforeducation
</t>
  </si>
  <si>
    <t xml:space="preserve">educannotwait
</t>
  </si>
  <si>
    <t>prioritize</t>
  </si>
  <si>
    <t>happen</t>
  </si>
  <si>
    <t>conversation</t>
  </si>
  <si>
    <t>basic</t>
  </si>
  <si>
    <t>significantly</t>
  </si>
  <si>
    <t>pre</t>
  </si>
  <si>
    <t>download</t>
  </si>
  <si>
    <t>sharing</t>
  </si>
  <si>
    <t>Chair</t>
  </si>
  <si>
    <t>Impact</t>
  </si>
  <si>
    <t>tweet</t>
  </si>
  <si>
    <t>Former Prime Minister of the UK and Chair of the @EduCommission, Gordon Brown, has been a longtime champion for innovative global financing for both education and health. https://t.co/yXHTkkS2iJ</t>
  </si>
  <si>
    <t>15:26:24</t>
  </si>
  <si>
    <t>1441061394724442112</t>
  </si>
  <si>
    <t>collaborating</t>
  </si>
  <si>
    <t>Former</t>
  </si>
  <si>
    <t>Prime</t>
  </si>
  <si>
    <t>EduCommission</t>
  </si>
  <si>
    <t>Gordon</t>
  </si>
  <si>
    <t>Brown</t>
  </si>
  <si>
    <t>longtime</t>
  </si>
  <si>
    <t>https://twitter.com/WHO/status/1439736223833235461</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</si>
  <si>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&lt;value&gt;#educommission&lt;/value&gt;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t>
  </si>
  <si>
    <t>strategyndigita</t>
  </si>
  <si>
    <t>nysmom4kiddos</t>
  </si>
  <si>
    <t>senyoszn</t>
  </si>
  <si>
    <t>tbenkel</t>
  </si>
  <si>
    <t>sushmashivaraj</t>
  </si>
  <si>
    <t>mrcuteanish</t>
  </si>
  <si>
    <t>david_ruizb</t>
  </si>
  <si>
    <t>bjpinto</t>
  </si>
  <si>
    <t>srini_bala</t>
  </si>
  <si>
    <t>ayanmushir</t>
  </si>
  <si>
    <t>gangadharansind</t>
  </si>
  <si>
    <t>gunjancpatel</t>
  </si>
  <si>
    <t>saplabsindia</t>
  </si>
  <si>
    <t>princestrustint</t>
  </si>
  <si>
    <t>sap4good</t>
  </si>
  <si>
    <t>imaginablefut</t>
  </si>
  <si>
    <t>relxhq</t>
  </si>
  <si>
    <t>teachcivoire</t>
  </si>
  <si>
    <t>cmuruzabal</t>
  </si>
  <si>
    <t>ananursingworld</t>
  </si>
  <si>
    <t>poppotgroup</t>
  </si>
  <si>
    <t>parentsvsvape</t>
  </si>
  <si>
    <t>moms_strong</t>
  </si>
  <si>
    <t>momsdemand</t>
  </si>
  <si>
    <t>popsugarmoms</t>
  </si>
  <si>
    <t>ameracadpeds</t>
  </si>
  <si>
    <t>chronicle</t>
  </si>
  <si>
    <t>parentsmagazine</t>
  </si>
  <si>
    <t>huffpostparents</t>
  </si>
  <si>
    <t>usmayors</t>
  </si>
  <si>
    <t>nymayors</t>
  </si>
  <si>
    <t>scholparents</t>
  </si>
  <si>
    <t>scholastic</t>
  </si>
  <si>
    <t>nassp</t>
  </si>
  <si>
    <t>eduempowerkids</t>
  </si>
  <si>
    <t>usedgov</t>
  </si>
  <si>
    <t>edutopia</t>
  </si>
  <si>
    <t>drp_principal</t>
  </si>
  <si>
    <t>arabellaweir</t>
  </si>
  <si>
    <t>david_tennant</t>
  </si>
  <si>
    <t>reedsmithllp</t>
  </si>
  <si>
    <t>hpsustainable</t>
  </si>
  <si>
    <t>juliakjackson</t>
  </si>
  <si>
    <t>esfriedman11</t>
  </si>
  <si>
    <t>hpedu</t>
  </si>
  <si>
    <t>socinnovacademy</t>
  </si>
  <si>
    <t>avanti_plc</t>
  </si>
  <si>
    <t>theknoble</t>
  </si>
  <si>
    <t>codeday</t>
  </si>
  <si>
    <t>missingkids</t>
  </si>
  <si>
    <t>lexisnexisrisk</t>
  </si>
  <si>
    <t>We agree at @sap4good that educating the next generation is a top priority, and we must commit ourselves to ending the global education crisis. 
Take @GBCEducation’s Business Education Pledge and get your company involved at ➡️ https://t.co/VfZ9sUu1l9. 
@cmuruzabal
#SAP4Good https://t.co/RaA3d8wT7i</t>
  </si>
  <si>
    <t>@DrP_Principal Great question _xD83D__xDCCD_ @edutopia @gbceducation @usedgov @EduEmpowerKids @NASSP @Scholastic @ScholParents @NYMayors @usmayors @HuffPostParents @parentsmagazine @chronicle @AmerAcadPeds @POPSUGARMoms @MomsDemand @moms_strong @ParentsvsVape @PoppotGroup @ANANursingWorld</t>
  </si>
  <si>
    <t>@NYSMom4Kiddos @DrP_Principal @edutopia @gbceducation @usedgov @EduEmpowerKids @NASSP @Scholastic @ScholParents @NYMayors @usmayors @HuffPostParents @parentsmagazine @chronicle @AmerAcadPeds @POPSUGARMoms @MomsDemand @moms_strong @ParentsvsVape @PoppotGroup @ANANursingWorld I'd be honored if you followed my little account. Don't tweet often, but I read and like lots. _xD83D__xDC9C_</t>
  </si>
  <si>
    <t>Powerful.  Somewhere there are children whose knowledge, expertise &amp;amp; skills will find solutions needed to make life better
The future needs these children
They need the opportunity to go to school
We need to make it happen
@David_Tennant @theirworld @gbceducation @ArabellaWeir https://t.co/eDdjOT9Vza</t>
  </si>
  <si>
    <t>Join me and business leaders from @HPSustainable, @ReedSmithLLP, @SAP, and other companies who are leading #ESG + #CSR work to ensure #education is a priority social impact focus. RSVP to join our @GBCEducation’s roundtable on Sept. 28. https://t.co/8Jc8lU3yD0</t>
  </si>
  <si>
    <t>" We agree at @sap4good that educating the next generation is a top priority, and we must commit ourselves to ending the global education crisis. 
Take @GBCEducation’s Business Education Pledge and get your company involved at ➡️ … https://t.co/BOJmnQI4NI</t>
  </si>
  <si>
    <t>" We agree at @sap4good that educating the next generation is a top priority, and we must commit ourselves to ending the global education crisis.  
Take @GBCEducation’s Business Education Pledge and get your company involved at ➡️ https://t.co/Jq9QgN9Y69. 
@gangadharansind …</t>
  </si>
  <si>
    <t>We agree at @sap4good that educating the next generation is a top priority, and we must commit ourselves to ending the global education crisis.  
Take @GBCEducation’s Business Education Pledge and get your company involved at ➡️ https://t.co/dYG2HK9Dnq. 
@gangadharansind https://t.co/1iozKyZvhk</t>
  </si>
  <si>
    <t>#EducationForAll 
@saplabsindia @sap4good @SAP @gbceducation https://t.co/iyh3pKgl3B</t>
  </si>
  <si>
    <t>@gangadharansind @saplabsindia @sap4good @SAP @gbceducation I think educating all including Persons With Disabilities (PWDs) too would be really helpful. 
Their needs and they way the learn is probably different and focus is also different. 
The benefits are immense though! _xD83D__xDC4D__xD83C__xDFFB_</t>
  </si>
  <si>
    <t>Congratulations to the former President of Tanzania @JMKikwete who will now lead @GPforEducation's board. https://t.co/1O1mz7oEWc</t>
  </si>
  <si>
    <t>Projections show that educating girls could significantly reduce carbon emissions by 2050. 
Want to learn more? Watch this insightful conversation featuring @gbceducation's @ESFriedman11, Grounded's @JuliaKJackson &amp;amp; @theirworld's GYA Dr Rachel Brown ⬇️ https://t.co/aiy7INXWN7</t>
  </si>
  <si>
    <t>The Prince’s Trust #FutureOfWork report centres youth voice &amp;amp; calls for partnership from business, government &amp;amp; organisations like ours to come together and to create opportunities for young people as they enter the workforce! #FutureSkills #GenStandUpStartUp https://t.co/k19VrxW00H</t>
  </si>
  <si>
    <t>Thank you @gangadharansind and the @SAP4good team for your commitment to #education. We're proud to work with companies like yours that are pledging to prioritize the next generation in their social impact work. https://t.co/GMhA3ivXIM</t>
  </si>
  <si>
    <t>Proud to join the @gbceducation's Business Education Pledge — We are committed to co-creating more equitable systems across the #US, #Brazil and #Africa, so that learners and their families can realize the future they imagine. #UNGA76 #UnlockingBigChange https://t.co/7Vru3lIZ45</t>
  </si>
  <si>
    <t>@HPEDU @theirworld Thank you for sharing our video and for your ongoing commitment to students around the world. Together, with the support of companies like yours, we can #UnlockBigChange and reach #SDG4 – quality and inclusive education for all.</t>
  </si>
  <si>
    <t>Our team connected @Avanti_plc with @SocInnovAcademy to support young #refugee entrepreneurs in Uganda. This partnership is making the internet accessible to more refugee youth, and SINA’s model is expanding to other settlements and countries. https://t.co/NCe2ViyXRs</t>
  </si>
  <si>
    <t>Through our Rapid Education Action program, @Avanti_plc &amp;amp; @SocInnovAcademy are collaborating to bring solar-powered broadband internet to #refugee camps. This gives youth the chance to learn remotely, search for jobs, train for work, and apply for grants. https://t.co/NCe2ViQzg2</t>
  </si>
  <si>
    <t>By partnering with #nonprofit organizations, our people have been able help transform the way we help those in need. Discover how @LexisNexisRisk empowers social good through #technology: https://t.co/hc5GjcOrQc 
#DataForGood @MissingKids @gbceducation @CodeDay @TheKnoble</t>
  </si>
  <si>
    <t>By partnering with #nonprofit organizations, our people have been able help transform the way we help those in need. Discover how @LexisNexisRisk empowers social good through #technology: https://t.co/jB6CmkNwmE 
#DataForGood @MissingKids @gbceducation @CodeDay @TheKnoble</t>
  </si>
  <si>
    <t>Showcase your company or organization's education initiatives in our Education Impact Digest newsletter. Submit a recent article to be featured. https://t.co/Furf2Saie7</t>
  </si>
  <si>
    <t>Without bold leadership from governments &amp;amp; businesses, more than half of children risk not having basic literacy skills by 2030.
During #UNGA76, download our practical guide for innovative education funding so we can deliver #SDG4 – #education for all. https://t.co/ImSn2dHqMo</t>
  </si>
  <si>
    <t>COVID-19 is exacerbating pre-existing crises like climate change, conflict, and inequitable education. 
In what sector do you think businesses can best support young people to face these emerging challenges?</t>
  </si>
  <si>
    <t>#Éducation en Côte d'Ivoire _xD83C__xDDE8__xD83C__xDDEE_
Il faut aider L'#ÉDUCATION ivoirienne. LE TABLEAU EST SOMBRE 
_xD83D__xDD38_️26 % des enfants (6-16 ans) ne sont pas scolarisés
_xD83D__xDD38_️58,8 % ne peuvent pas compter jusqu'à 60
_xD83D__xDD38_️82,8 % ne savent pas lire plus de 20 lettres de l'alphabet en 1mn
@gbceducation https://t.co/w8iO9lkhFS</t>
  </si>
  <si>
    <t>shorthandstories.com</t>
  </si>
  <si>
    <t>esg csr education</t>
  </si>
  <si>
    <t>futureofwork futureskills genstandupstartup</t>
  </si>
  <si>
    <t>us brazil africa unga76 unlockingbigchange</t>
  </si>
  <si>
    <t>unlockbigchange sdg4</t>
  </si>
  <si>
    <t>nonprofit technology dataforgood</t>
  </si>
  <si>
    <t>unga76 sdg4 education</t>
  </si>
  <si>
    <t>éducation éducation</t>
  </si>
  <si>
    <t>09:24:49</t>
  </si>
  <si>
    <t>17:41:25</t>
  </si>
  <si>
    <t>06:11:37</t>
  </si>
  <si>
    <t>11:19:00</t>
  </si>
  <si>
    <t>06:14:45</t>
  </si>
  <si>
    <t>02:14:43</t>
  </si>
  <si>
    <t>05:06:25</t>
  </si>
  <si>
    <t>05:09:22</t>
  </si>
  <si>
    <t>05:09:35</t>
  </si>
  <si>
    <t>05:54:45</t>
  </si>
  <si>
    <t>05:56:14</t>
  </si>
  <si>
    <t>06:40:40</t>
  </si>
  <si>
    <t>09:50:48</t>
  </si>
  <si>
    <t>05:00:27</t>
  </si>
  <si>
    <t>15:39:34</t>
  </si>
  <si>
    <t>06:04:49</t>
  </si>
  <si>
    <t>15:39:29</t>
  </si>
  <si>
    <t>16:30:05</t>
  </si>
  <si>
    <t>07:56:00</t>
  </si>
  <si>
    <t>18:20:55</t>
  </si>
  <si>
    <t>18:02:18</t>
  </si>
  <si>
    <t>18:21:14</t>
  </si>
  <si>
    <t>01:30:02</t>
  </si>
  <si>
    <t>14:52:53</t>
  </si>
  <si>
    <t>15:07:03</t>
  </si>
  <si>
    <t>06:00:01</t>
  </si>
  <si>
    <t>15:46:10</t>
  </si>
  <si>
    <t>14:27:01</t>
  </si>
  <si>
    <t>18:30:02</t>
  </si>
  <si>
    <t>20:19:17</t>
  </si>
  <si>
    <t>20:06:17</t>
  </si>
  <si>
    <t>18:38:01</t>
  </si>
  <si>
    <t>15:22:56</t>
  </si>
  <si>
    <t>15:23:44</t>
  </si>
  <si>
    <t>13:22:29</t>
  </si>
  <si>
    <t>1440970396354875392</t>
  </si>
  <si>
    <t>1441446184552308746</t>
  </si>
  <si>
    <t>1441457757547384835</t>
  </si>
  <si>
    <t>1441646554570366983</t>
  </si>
  <si>
    <t>1442086297116545024</t>
  </si>
  <si>
    <t>1440922564268789764</t>
  </si>
  <si>
    <t>1442311711030009857</t>
  </si>
  <si>
    <t>1442354922612158466</t>
  </si>
  <si>
    <t>1442355661489070082</t>
  </si>
  <si>
    <t>1442355717600542728</t>
  </si>
  <si>
    <t>1442367085879996416</t>
  </si>
  <si>
    <t>1442367457876799496</t>
  </si>
  <si>
    <t>1442378639446732812</t>
  </si>
  <si>
    <t>1442426488863690753</t>
  </si>
  <si>
    <t>1442353419008843782</t>
  </si>
  <si>
    <t>1442514260479787019</t>
  </si>
  <si>
    <t>1442369616550903811</t>
  </si>
  <si>
    <t>1442514236928757760</t>
  </si>
  <si>
    <t>1440352645714046982</t>
  </si>
  <si>
    <t>1438773719799934977</t>
  </si>
  <si>
    <t>1440380537856671753</t>
  </si>
  <si>
    <t>1440738237484437507</t>
  </si>
  <si>
    <t>1441105391950065668</t>
  </si>
  <si>
    <t>1442300464737894403</t>
  </si>
  <si>
    <t>1442499870045229059</t>
  </si>
  <si>
    <t>1441453456481406978</t>
  </si>
  <si>
    <t>1442502511361986560</t>
  </si>
  <si>
    <t>1442506077321506816</t>
  </si>
  <si>
    <t>1440918857678471174</t>
  </si>
  <si>
    <t>1442515919553523718</t>
  </si>
  <si>
    <t>1440684060389482511</t>
  </si>
  <si>
    <t>1442557159590481925</t>
  </si>
  <si>
    <t>1440410323010220036</t>
  </si>
  <si>
    <t>1442581378189574149</t>
  </si>
  <si>
    <t>1440022450465554437</t>
  </si>
  <si>
    <t>1440335745227509778</t>
  </si>
  <si>
    <t>1442510275048091648</t>
  </si>
  <si>
    <t>1439943045827506179</t>
  </si>
  <si>
    <t>1441359923888070662</t>
  </si>
  <si>
    <t>1441483140900392968</t>
  </si>
  <si>
    <t>956269425312792576</t>
  </si>
  <si>
    <t>1089214480674967552</t>
  </si>
  <si>
    <t>18867596</t>
  </si>
  <si>
    <t>156681476</t>
  </si>
  <si>
    <t>1441356345408569350</t>
  </si>
  <si>
    <t>IFTTT</t>
  </si>
  <si>
    <t>Sprinklr</t>
  </si>
  <si>
    <t>Fanbooster by Traject</t>
  </si>
  <si>
    <t>-3,3285119,55,894729 
-3,077505,55,894729 
-3,077505,55,991662 
-3,3285119,55,991662</t>
  </si>
  <si>
    <t>7ae9e2f2ff7a87cd</t>
  </si>
  <si>
    <t>Strategy &amp; Digital</t>
  </si>
  <si>
    <t>Claudio Muruzabal</t>
  </si>
  <si>
    <t>SAP4Good</t>
  </si>
  <si>
    <t>Erin R. Mills</t>
  </si>
  <si>
    <t>Nurses Association</t>
  </si>
  <si>
    <t>Senyo, Ed.</t>
  </si>
  <si>
    <t>Parents Opposed to Pot</t>
  </si>
  <si>
    <t>ParentsAgainstVaping</t>
  </si>
  <si>
    <t>Moms Strong</t>
  </si>
  <si>
    <t>Moms Demand Action</t>
  </si>
  <si>
    <t>POPSUGAR Family</t>
  </si>
  <si>
    <t>American Academy of Pediatrics</t>
  </si>
  <si>
    <t>The Chronicle of Higher Education</t>
  </si>
  <si>
    <t>Parents</t>
  </si>
  <si>
    <t>HuffPost Parents</t>
  </si>
  <si>
    <t>U.S. Mayors</t>
  </si>
  <si>
    <t>NY Conference of Mayors</t>
  </si>
  <si>
    <t>Scholastic Parents</t>
  </si>
  <si>
    <t>Scholastic</t>
  </si>
  <si>
    <t>National Assoc. of Secondary School Principals</t>
  </si>
  <si>
    <t>Educate and Empower Kids</t>
  </si>
  <si>
    <t>U.S. Department of Education</t>
  </si>
  <si>
    <t>Dr. Bryan Pearlman, EdD, LMSW - #MaslowBeforeBloom</t>
  </si>
  <si>
    <t>Arabella Weir _xD83D__xDC99_</t>
  </si>
  <si>
    <t>David Tennant</t>
  </si>
  <si>
    <t>Reed Smith LLP</t>
  </si>
  <si>
    <t>HP Sustainable Impact</t>
  </si>
  <si>
    <t>SAP</t>
  </si>
  <si>
    <t>Thomas Benkel</t>
  </si>
  <si>
    <t>Sindhu Gangadharan</t>
  </si>
  <si>
    <t>Sushma Shivaraj</t>
  </si>
  <si>
    <t>Anish Chaurasiya</t>
  </si>
  <si>
    <t>SAP LABS INDIA</t>
  </si>
  <si>
    <t>David Ruiz Badia _xD83C__xDF97_</t>
  </si>
  <si>
    <t>Brian Pinto</t>
  </si>
  <si>
    <t>Srini _xD83D__xDE4F__xD83C__xDFFB__xD83C__xDDEE__xD83C__xDDF3_</t>
  </si>
  <si>
    <t>Syed Ayan Mushir</t>
  </si>
  <si>
    <t>Gunjan C Patel</t>
  </si>
  <si>
    <t>Julia Jackson</t>
  </si>
  <si>
    <t>Emily Friedman</t>
  </si>
  <si>
    <t>Prince's Trust International</t>
  </si>
  <si>
    <t>Imaginable Futures</t>
  </si>
  <si>
    <t>HP Education</t>
  </si>
  <si>
    <t>Social Innovation Academy</t>
  </si>
  <si>
    <t>AvantiCommunications</t>
  </si>
  <si>
    <t>RELX</t>
  </si>
  <si>
    <t>The Knoble</t>
  </si>
  <si>
    <t>CodeDay</t>
  </si>
  <si>
    <t>NCMEC</t>
  </si>
  <si>
    <t>LexisNexis Risk</t>
  </si>
  <si>
    <t>TEACH Cote d'Ivoire</t>
  </si>
  <si>
    <t>741351722</t>
  </si>
  <si>
    <t>21218543</t>
  </si>
  <si>
    <t>20659742</t>
  </si>
  <si>
    <t>34648965</t>
  </si>
  <si>
    <t>1394758534341005316</t>
  </si>
  <si>
    <t>2649335568</t>
  </si>
  <si>
    <t>1055485492425379842</t>
  </si>
  <si>
    <t>1054031043152564226</t>
  </si>
  <si>
    <t>1017637447</t>
  </si>
  <si>
    <t>17625560</t>
  </si>
  <si>
    <t>32431468</t>
  </si>
  <si>
    <t>12413032</t>
  </si>
  <si>
    <t>29730065</t>
  </si>
  <si>
    <t>16581734</t>
  </si>
  <si>
    <t>15012352</t>
  </si>
  <si>
    <t>485899798</t>
  </si>
  <si>
    <t>17815836</t>
  </si>
  <si>
    <t>14342018</t>
  </si>
  <si>
    <t>15894074</t>
  </si>
  <si>
    <t>2416350055</t>
  </si>
  <si>
    <t>20437286</t>
  </si>
  <si>
    <t>35415477</t>
  </si>
  <si>
    <t>160525495</t>
  </si>
  <si>
    <t>21479907</t>
  </si>
  <si>
    <t>20158431</t>
  </si>
  <si>
    <t>3727443013</t>
  </si>
  <si>
    <t>76117579</t>
  </si>
  <si>
    <t>41369927</t>
  </si>
  <si>
    <t>2932092715</t>
  </si>
  <si>
    <t>3197048101</t>
  </si>
  <si>
    <t>270850863</t>
  </si>
  <si>
    <t>137649572</t>
  </si>
  <si>
    <t>205237539</t>
  </si>
  <si>
    <t>50954938</t>
  </si>
  <si>
    <t>3056409216</t>
  </si>
  <si>
    <t>1923920898</t>
  </si>
  <si>
    <t>496326110</t>
  </si>
  <si>
    <t>92544284</t>
  </si>
  <si>
    <t>904699989548572674</t>
  </si>
  <si>
    <t>1177692146628825088</t>
  </si>
  <si>
    <t>906098634219028481</t>
  </si>
  <si>
    <t>1533607843</t>
  </si>
  <si>
    <t>117093891</t>
  </si>
  <si>
    <t>1318629941903302656</t>
  </si>
  <si>
    <t>59551909</t>
  </si>
  <si>
    <t>728673283</t>
  </si>
  <si>
    <t>44485531</t>
  </si>
  <si>
    <t>842798907956641792</t>
  </si>
  <si>
    <t>Business Strategy for the Digital World. #RPA #IoT #AI #DigitalTransformation</t>
  </si>
  <si>
    <t>President at #SAP EMEA South</t>
  </si>
  <si>
    <t>The SAP Purpose Network is helping the world run better and improving people’s lives. | #SAP4Good | SAP privacy statement for followers: https://t.co/LChk92IgfJ.</t>
  </si>
  <si>
    <t>Owner #HappyHuletts • #Advocate for the health &amp; safety of KiDs • Mom to Jack, Cooper &amp; Kathryn • Entrepreneur • Communications Exec • PAVe Volunteer.</t>
  </si>
  <si>
    <t>We are the national professional association advocating for registered nurses &amp; the patients they serve. #EndNurseAbuse 
[RTs/Likes are not endorsements]</t>
  </si>
  <si>
    <t>Oh, Hey there! Welcome to my diary!
| Educator | Polymath | Business Savvy |</t>
  </si>
  <si>
    <t>Educating about the dangers of marijuana use, legalization, "bursting the bubble of marijuana hype." Science, data, testimonies on our website, https://t.co/I7ZSghJFiW.</t>
  </si>
  <si>
    <t>Founded by moms as a response to the youth vaping epidemic, PAVe educates parents and advocates for ending sales of flavored e-cigarettes that hook our kids!</t>
  </si>
  <si>
    <t>Our loved ones have died or been harmed from marijuana. We are a group of parents who band together to tell our stories unmasking the marijuana charade.</t>
  </si>
  <si>
    <t>Join our grassroots movement of Americans demanding reasonable solutions to address our nation’s culture of gun violence. @MomsDemand is a part of @Everytown.</t>
  </si>
  <si>
    <t>We're here to help you feel better and be better, just like family should.</t>
  </si>
  <si>
    <t>Dedicated to the health, safety and well-being of infants, children, adolescents and young adults.</t>
  </si>
  <si>
    <t>The leading news source for higher education. We tweet great stories from our archives with #CHEarchive. Get our newsletters: https://t.co/sl5AfZvjJ8</t>
  </si>
  <si>
    <t>Gone are the days of striving to be the perfect parent. Tag your real, unfiltered moments with #parentsIRL. _xD83D__xDC76_❤️</t>
  </si>
  <si>
    <t>Exploring real-life adventures in parenting for a community trying to raise good people.
Need help with HuffPost login or membership? Tweet @HuffPostSupport</t>
  </si>
  <si>
    <t>The United States Conference of Mayors. Official non-partisan organization of cities 30,000 in population and larger, each represented by their mayor.</t>
  </si>
  <si>
    <t>With legislative advocacy, municipal training &amp; legal assistance, the New York Conference of Mayors (NYCOM) has served New York's cities &amp; villages since 1910.</t>
  </si>
  <si>
    <t>With age-specific #booklists &amp; school guides, we have expert advice and simple tips to de-stress your life! Sign up for our newsletter below.</t>
  </si>
  <si>
    <t>The official Twitter account of Scholastic. Named a Forbes 2019 Best Large Employer! For customer service, tweet @ScholasticHelp.</t>
  </si>
  <si>
    <t>We elevate &amp; amplify the voices of school leaders. Our mission is to transform education through exceptional school leadership via @NASSP, @NHS_NJHS &amp; @NatStuCo</t>
  </si>
  <si>
    <t>A non profit, EEK provides resources to parents and educators as they guide their children in the digital age--focusing on online safety, media lit and dig cit.</t>
  </si>
  <si>
    <t>The official United States Department of Education Twitter account. Follows, Retweets and shared links ≠ endorsement.</t>
  </si>
  <si>
    <t>Inspiration and information about what works in education. 
Produced by the George Lucas Educational Foundation.
Sign up at https://t.co/of1E7Ujw1Z</t>
  </si>
  <si>
    <t>Author of Maslow Before Bloom (https://t.co/uQKytEGcCp) &amp; Whatever It Takes (https://t.co/aDrjBLq0iz). Speaker &amp; PD Leader On Education, Mental Health, Behaviors &amp; Self-Care.</t>
  </si>
  <si>
    <t>Actor, writer, mother</t>
  </si>
  <si>
    <t>News about the actor David Tennant. Largest account on Twitter about David (over 400,000 followers). https://t.co/bzppRSVoJp #DoctorWho #Staged #Good</t>
  </si>
  <si>
    <t>At Reed Smith, everything we do is to apply our global experience in law to drive progress for our clients, for ourselves and for our communities.</t>
  </si>
  <si>
    <t>@HP stands for a new era of progress—where climate change is reversed, human rights are universally protected &amp; digital equity democratizes opportunity for all</t>
  </si>
  <si>
    <t>SAP is helping the best-run businesses make the world run better. #TheBestRun | SAP privacy statement for followers: https://t.co/JRq4xVCJA4</t>
  </si>
  <si>
    <t>#jazz #books #sailing #humanism #atheism | DE-EN-FR-ES  | something with  Enterprise Cloud Computing | my views only | #antifa #here #now #resist</t>
  </si>
  <si>
    <t>SVP, SAP User Enablement &amp; MD, SAP Labs India Help #WorldRunBetter | Mom of 2 beautiful daughters &amp; a Labrador | NASSCOM EC | Board of Qualtrics, Titan &amp; Reloop</t>
  </si>
  <si>
    <t>mom | nature lover | amateur baker | over thinker | Weird is a side-effect of awesomeness. Believe in a better world _xD83D__xDE4F__xD83C__xDFFB_</t>
  </si>
  <si>
    <t>Blsd By @OmMathur_bjp @mssirsa @vinitgoenka @Shehzad_Ind @PiyushGoyaloffc @ashwani_mahajan @AKalraj_ @JagratiShukla29 @SharmaKhemchand @ShobhaBJP RT, NotEt.</t>
  </si>
  <si>
    <t>SAP Labs India is the second largest R&amp;D facility in SAP’s global network of Labs. SAP privacy statement for followers: https://t.co/JRq4xVUkrC
#TheBestRun</t>
  </si>
  <si>
    <t>SAP Architect at @EnelGroup~SAP Champion~@SAPMentors &amp; SUGEN &amp; @AUSAPE Alumni~Pobellà~VallFosca~ Husband&amp;Dad~Basket_xD83C__xDFC0_~my tweets are personal~Catalunya</t>
  </si>
  <si>
    <t>Chief Operations Officer | Proud Dad and Husband | Follows Everything Apple | Keeps Abreast of Current Events...| Views Are My Own</t>
  </si>
  <si>
    <t>Proud Indian, Digital marketeer, ops and ready-to-help attitude! Entrepreneurial bug bitten me!! _xD83D__xDE0B__xD83E__xDD18__xD83C__xDFFB__xD83D__xDE4F__xD83C__xDFFB_</t>
  </si>
  <si>
    <t>Security Specialist @SAP!!! All Views are my own....</t>
  </si>
  <si>
    <t>Regional Director &amp; Head -CSR, Indian subcontinent, @SAP. Views personal. Retweet not endorsement. Lead @Code_Unnati. Social Entrepreneurship; Digital Inclusion</t>
  </si>
  <si>
    <t>I focus my energy on climate solutions. Let’s get to work. _xD83C__xDF0D__xD83D__xDD25_Founder https://t.co/YuiNDDooLe</t>
  </si>
  <si>
    <t>Tackling the global crisis of youth unemployment via #education, #enterprise &amp; #employment programmes so young people can build their own futures #YouthCanDoIt</t>
  </si>
  <si>
    <t>A global philanthropic investment firm that believes learning has the power to unleash human potential.</t>
  </si>
  <si>
    <t>#EdTech news and ideas about tech integration in education and enabling innovation among educators, students, and parents.</t>
  </si>
  <si>
    <t>Social Innovation Academy is the first fully online training programme focusing exclusively on #socialinnovation. @EC_Commission @EUErasmusPlus</t>
  </si>
  <si>
    <t>Connecting people, communities and continents to new opportunity</t>
  </si>
  <si>
    <t>RELX is a global provider of information-based analytics. Parent company of @ElsevierConnect, @LexisNexis, @LexisNexisRisk &amp; @ReedExhibitions</t>
  </si>
  <si>
    <t>We are a non-profit network of financial crime and fintech professionals with a passion for protecting vulnerable people around the world.</t>
  </si>
  <si>
    <t>There's a place in tech for everyone. Non-profit providing welcoming and diverse opportunities for under-served students to explore a future in tech &amp; beyond.</t>
  </si>
  <si>
    <t>In 1984, @John_Walsh, Revé Walsh &amp; other child advocates founded the National Center for Missing &amp; Exploited Children (NCMEC) as a private, non-profit org.</t>
  </si>
  <si>
    <t>Our vision is to inspire insightful decisions in a world of hidden risks and opportunities. #riskmanagement #risk #risksolutions</t>
  </si>
  <si>
    <t>TEACH COTE D'IVOIRE est une Organisation à but non lucratif engagée pour la promotion de l’équité et de l'excellence dans l'éducation en _xD83C__xDDE8__xD83C__xDDEE_, créée en 2016.</t>
  </si>
  <si>
    <t>Social Media</t>
  </si>
  <si>
    <t>Miami, FL</t>
  </si>
  <si>
    <t>Globally</t>
  </si>
  <si>
    <t>Itasca, IL</t>
  </si>
  <si>
    <t>Albany, NY</t>
  </si>
  <si>
    <t>Reston, VA</t>
  </si>
  <si>
    <t>Rio Rancho, NM</t>
  </si>
  <si>
    <t>San Rafael, California, USA</t>
  </si>
  <si>
    <t>St Louis, MO</t>
  </si>
  <si>
    <t>Germany / India</t>
  </si>
  <si>
    <t xml:space="preserve">Bangalore </t>
  </si>
  <si>
    <t>Lucknow | New Delhi</t>
  </si>
  <si>
    <t>Sant Cugat del Vallès</t>
  </si>
  <si>
    <t>India (Pune)</t>
  </si>
  <si>
    <t>Redwood City, CA</t>
  </si>
  <si>
    <t>London, Amsterdam, New York</t>
  </si>
  <si>
    <t>50+ cities worldwide</t>
  </si>
  <si>
    <t>Greater Atlanta Area</t>
  </si>
  <si>
    <t>Abidjan - Côte d'Ivoire</t>
  </si>
  <si>
    <t>gbceducation
Through our Rapid Education Action
program, @Avanti_plc &amp;amp; @SocInnovAcademy
are collaborating to bring solar-powered
broadband internet to #refugee
camps. This gives youth the chance
to learn remotely, search for jobs,
train for work, and apply for grants.
https://t.co/NCe2ViQzg2</t>
  </si>
  <si>
    <t>lynda_eunice
Time has shown and taught us that
investing in sustainable education
systems is the right thing to do.
@nankunda20 @vowforgirls @equalitynow
@UNGEI @GPforEducation @EduCannotWait
@EAWADPlatform @UNESCO @GenderUnitMoES
@FCDOGEC @gbceducation @Educ_SportsUg
@aasu_72 https://t.co/11Dkirmn7M</t>
  </si>
  <si>
    <t>strategyndigita
We agree at @sap4good that educating
the next generation is a top priority,
and we must commit ourselves to
ending the global education crisis.
Take @GBCEducation’s Business Education
Pledge and get your company involved
at ➡️ https://t.co/VfZ9sUu1l9.
@cmuruzabal #SAP4Good https://t.co/RaA3d8wT7i</t>
  </si>
  <si>
    <t xml:space="preserve">cmuruzabal
</t>
  </si>
  <si>
    <t>sap4good
We agree at @sap4good that educating
the next generation is a top priority,
and we must commit ourselves to
ending the global education crisis.
Take @GBCEducation’s Business Education
Pledge and get your company involved
at ➡️ https://t.co/dYG2HK9Dnq.
@gangadharansind https://t.co/1iozKyZvhk</t>
  </si>
  <si>
    <t>nysmom4kiddos
@DrP_Principal Great question _xD83D__xDCCD_
@edutopia @gbceducation @usedgov
@EduEmpowerKids @NASSP @Scholastic
@ScholParents @NYMayors @usmayors
@HuffPostParents @parentsmagazine
@chronicle @AmerAcadPeds @POPSUGARMoms
@MomsDemand @moms_strong @ParentsvsVape
@PoppotGroup @ANANursingWorld</t>
  </si>
  <si>
    <t xml:space="preserve">ananursingworld
</t>
  </si>
  <si>
    <t>senyoszn
@NYSMom4Kiddos @DrP_Principal @edutopia
@gbceducation @usedgov @EduEmpowerKids
@NASSP @Scholastic @ScholParents
@NYMayors @usmayors @HuffPostParents
@parentsmagazine @chronicle @AmerAcadPeds
@POPSUGARMoms @MomsDemand @moms_strong
@ParentsvsVape @PoppotGroup @ANANursingWorld
I'd be honored if you followed
my little account. Don't tweet
often, but I read and like lots.
_xD83D__xDC9C_</t>
  </si>
  <si>
    <t xml:space="preserve">poppotgroup
</t>
  </si>
  <si>
    <t xml:space="preserve">parentsvsvape
</t>
  </si>
  <si>
    <t xml:space="preserve">moms_strong
</t>
  </si>
  <si>
    <t xml:space="preserve">momsdemand
</t>
  </si>
  <si>
    <t xml:space="preserve">popsugarmoms
</t>
  </si>
  <si>
    <t xml:space="preserve">ameracadpeds
</t>
  </si>
  <si>
    <t xml:space="preserve">chronicle
</t>
  </si>
  <si>
    <t xml:space="preserve">parentsmagazine
</t>
  </si>
  <si>
    <t xml:space="preserve">huffpostparents
</t>
  </si>
  <si>
    <t xml:space="preserve">usmayors
</t>
  </si>
  <si>
    <t xml:space="preserve">nymayors
</t>
  </si>
  <si>
    <t xml:space="preserve">scholparents
</t>
  </si>
  <si>
    <t xml:space="preserve">scholastic
</t>
  </si>
  <si>
    <t xml:space="preserve">nassp
</t>
  </si>
  <si>
    <t xml:space="preserve">eduempowerkids
</t>
  </si>
  <si>
    <t xml:space="preserve">usedgov
</t>
  </si>
  <si>
    <t xml:space="preserve">edutopia
</t>
  </si>
  <si>
    <t xml:space="preserve">drp_principal
</t>
  </si>
  <si>
    <t>lizgrant360
Powerful. Somewhere there are children
whose knowledge, expertise &amp;amp;
skills will find solutions needed
to make life better The future
needs these children They need
the opportunity to go to school
We need to make it happen @David_Tennant
@theirworld @gbceducation @ArabellaWeir
https://t.co/eDdjOT9Vza</t>
  </si>
  <si>
    <t xml:space="preserve">arabellaweir
</t>
  </si>
  <si>
    <t xml:space="preserve">david_tennant
</t>
  </si>
  <si>
    <t>justinvanfleet
Join me and business leaders from
@HPSustainable, @ReedSmithLLP,
@SAP, and other companies who are
leading #ESG + #CSR work to ensure
#education is a priority social
impact focus. RSVP to join our
@GBCEducation’s roundtable on Sept.
28. https://t.co/8Jc8lU3yD0</t>
  </si>
  <si>
    <t xml:space="preserve">reedsmithllp
</t>
  </si>
  <si>
    <t xml:space="preserve">hpsustainable
</t>
  </si>
  <si>
    <t xml:space="preserve">sap
</t>
  </si>
  <si>
    <t>tbenkel
" We agree at @sap4good that educating
the next generation is a top priority,
and we must commit ourselves to
ending the global education crisis.
Take @GBCEducation’s Business Education
Pledge and get your company involved
at ➡️ https://t.co/Jq9QgN9Y69.
@gangadharansind …</t>
  </si>
  <si>
    <t>gangadharansind
#EducationForAll @saplabsindia
@sap4good @SAP @gbceducation https://t.co/iyh3pKgl3B</t>
  </si>
  <si>
    <t>sushmashivaraj
We agree at @sap4good that educating
the next generation is a top priority,
and we must commit ourselves to
ending the global education crisis.
Take @GBCEducation’s Business Education
Pledge and get your company involved
at ➡️ https://t.co/dYG2HK9Dnq.
@gangadharansind https://t.co/1iozKyZvhk</t>
  </si>
  <si>
    <t>mrcuteanish
#EducationForAll @saplabsindia
@sap4good @SAP @gbceducation https://t.co/iyh3pKgl3B</t>
  </si>
  <si>
    <t>saplabsindia
We agree at @sap4good that educating
the next generation is a top priority,
and we must commit ourselves to
ending the global education crisis.
Take @GBCEducation’s Business Education
Pledge and get your company involved
at ➡️ https://t.co/dYG2HK9Dnq.
@gangadharansind https://t.co/1iozKyZvhk</t>
  </si>
  <si>
    <t>david_ruizb
We agree at @sap4good that educating
the next generation is a top priority,
and we must commit ourselves to
ending the global education crisis.
Take @GBCEducation’s Business Education
Pledge and get your company involved
at ➡️ https://t.co/dYG2HK9Dnq.
@gangadharansind https://t.co/1iozKyZvhk</t>
  </si>
  <si>
    <t>bjpinto
We agree at @sap4good that educating
the next generation is a top priority,
and we must commit ourselves to
ending the global education crisis.
Take @GBCEducation’s Business Education
Pledge and get your company involved
at ➡️ https://t.co/dYG2HK9Dnq.
@gangadharansind https://t.co/1iozKyZvhk</t>
  </si>
  <si>
    <t>srini_bala
@gangadharansind @saplabsindia
@sap4good @SAP @gbceducation I
think educating all including Persons
With Disabilities (PWDs) too would
be really helpful. Their needs
and they way the learn is probably
different and focus is also different.
The benefits are immense though!
_xD83D__xDC4D__xD83C__xDFFB_</t>
  </si>
  <si>
    <t>ayanmushir
We agree at @sap4good that educating
the next generation is a top priority,
and we must commit ourselves to
ending the global education crisis.
Take @GBCEducation’s Business Education
Pledge and get your company involved
at ➡️ https://t.co/dYG2HK9Dnq.
@gangadharansind https://t.co/1iozKyZvhk</t>
  </si>
  <si>
    <t>gunjancpatel
#EducationForAll @saplabsindia
@sap4good @SAP @gbceducation https://t.co/iyh3pKgl3B</t>
  </si>
  <si>
    <t>dorothygithae
Watch @GBCeducation's interview
with @WilmshurstEuan about the
@LEGOFoundation's commitment to
#EarlyChildhoodEducation through
their #LearnTo Play initiative
and financial support of @EduCannotWait
_xD83D__xDC47_ https://t.co/IPxjlRPS1o</t>
  </si>
  <si>
    <t xml:space="preserve">legofoundation
</t>
  </si>
  <si>
    <t xml:space="preserve">juliakjackson
</t>
  </si>
  <si>
    <t xml:space="preserve">esfriedman11
</t>
  </si>
  <si>
    <t>princestrustint
The Prince’s Trust #FutureOfWork
report centres youth voice &amp;amp;
calls for partnership from business,
government &amp;amp; organisations
like ours to come together and
to create opportunities for young
people as they enter the workforce!
#FutureSkills #GenStandUpStartUp
https://t.co/k19VrxW00H</t>
  </si>
  <si>
    <t>imaginablefut
Proud to join the @gbceducation's
Business Education Pledge — We
are committed to co-creating more
equitable systems across the #US,
#Brazil and #Africa, so that learners
and their families can realize
the future they imagine. #UNGA76
#UnlockingBigChange https://t.co/7Vru3lIZ45</t>
  </si>
  <si>
    <t xml:space="preserve">hpedu
</t>
  </si>
  <si>
    <t xml:space="preserve">socinnovacademy
</t>
  </si>
  <si>
    <t xml:space="preserve">avanti_plc
</t>
  </si>
  <si>
    <t>relxhq
By partnering with #nonprofit organizations,
our people have been able help
transform the way we help those
in need. Discover how @LexisNexisRisk
empowers social good through #technology:
https://t.co/jB6CmkNwmE #DataForGood
@MissingKids @gbceducation @CodeDay
@TheKnoble</t>
  </si>
  <si>
    <t xml:space="preserve">theknoble
</t>
  </si>
  <si>
    <t xml:space="preserve">codeday
</t>
  </si>
  <si>
    <t xml:space="preserve">missingkids
</t>
  </si>
  <si>
    <t xml:space="preserve">lexisnexisrisk
</t>
  </si>
  <si>
    <t>teachcivoire
#Éducation en Côte d'Ivoire _xD83C__xDDE8__xD83C__xDDEE_
Il faut aider L'#ÉDUCATION ivoirienne.
LE TABLEAU EST SOMBRE _xD83D__xDD38_️26 % des
enfants (6-16 ans) ne sont pas
scolarisés _xD83D__xDD38_️58,8 % ne peuvent
pas compter jusqu'à 60 _xD83D__xDD38_️82,8
% ne savent pas lire plus de 20
lettres de l'alphabet en 1mn @gbceducation
https://t.co/w8iO9lkhFS</t>
  </si>
  <si>
    <t>company</t>
  </si>
  <si>
    <t>ending</t>
  </si>
  <si>
    <t>involved</t>
  </si>
  <si>
    <t>companies</t>
  </si>
  <si>
    <t>brown</t>
  </si>
  <si>
    <t>#sap4good</t>
  </si>
  <si>
    <t>#nonprofit</t>
  </si>
  <si>
    <t>discover</t>
  </si>
  <si>
    <t>#dataforgood</t>
  </si>
  <si>
    <t>creating</t>
  </si>
  <si>
    <t>#us</t>
  </si>
  <si>
    <t>#brazil</t>
  </si>
  <si>
    <t>#africa</t>
  </si>
  <si>
    <t>realize</t>
  </si>
  <si>
    <t>imagine</t>
  </si>
  <si>
    <t>#unlockingbigchange</t>
  </si>
  <si>
    <t>prince</t>
  </si>
  <si>
    <t>#futureofwork</t>
  </si>
  <si>
    <t>centres</t>
  </si>
  <si>
    <t>calls</t>
  </si>
  <si>
    <t>government</t>
  </si>
  <si>
    <t>workforce</t>
  </si>
  <si>
    <t>#futureskills</t>
  </si>
  <si>
    <t>#genstandupstartup</t>
  </si>
  <si>
    <t>projections</t>
  </si>
  <si>
    <t>carbon</t>
  </si>
  <si>
    <t>emissions</t>
  </si>
  <si>
    <t>2050</t>
  </si>
  <si>
    <t>grounded's</t>
  </si>
  <si>
    <t>theirworld's</t>
  </si>
  <si>
    <t>gya</t>
  </si>
  <si>
    <t>rachel</t>
  </si>
  <si>
    <t>Discover</t>
  </si>
  <si>
    <t>LexisNexisRisk</t>
  </si>
  <si>
    <t>DataForGood</t>
  </si>
  <si>
    <t>MissingKids</t>
  </si>
  <si>
    <t>TheKnoble</t>
  </si>
  <si>
    <t>Rapid</t>
  </si>
  <si>
    <t>Avanti_plc</t>
  </si>
  <si>
    <t>SocInnovAcademy</t>
  </si>
  <si>
    <t>solar</t>
  </si>
  <si>
    <t>powered</t>
  </si>
  <si>
    <t>broadband</t>
  </si>
  <si>
    <t>camps</t>
  </si>
  <si>
    <t>remotely</t>
  </si>
  <si>
    <t>search</t>
  </si>
  <si>
    <t>train</t>
  </si>
  <si>
    <t>grants</t>
  </si>
  <si>
    <t>entrepreneurs</t>
  </si>
  <si>
    <t>SINA</t>
  </si>
  <si>
    <t>model</t>
  </si>
  <si>
    <t>expanding</t>
  </si>
  <si>
    <t>settlements</t>
  </si>
  <si>
    <t>HPEDU</t>
  </si>
  <si>
    <t>UnlockBigChange</t>
  </si>
  <si>
    <t>Proud</t>
  </si>
  <si>
    <t>Business</t>
  </si>
  <si>
    <t>Pledge</t>
  </si>
  <si>
    <t>Brazil</t>
  </si>
  <si>
    <t>UnlockingBigChange</t>
  </si>
  <si>
    <t>Prince</t>
  </si>
  <si>
    <t>Trust</t>
  </si>
  <si>
    <t>FutureOfWork</t>
  </si>
  <si>
    <t>FutureSkills</t>
  </si>
  <si>
    <t>GenStandUpStartUp</t>
  </si>
  <si>
    <t>Projections</t>
  </si>
  <si>
    <t>ESFriedman11</t>
  </si>
  <si>
    <t>Grounded's</t>
  </si>
  <si>
    <t>JuliaKJackson</t>
  </si>
  <si>
    <t>GYA</t>
  </si>
  <si>
    <t>JMKikwete</t>
  </si>
  <si>
    <t>GPforEducation's</t>
  </si>
  <si>
    <t>Take</t>
  </si>
  <si>
    <t>GBCEducation</t>
  </si>
  <si>
    <t>Persons</t>
  </si>
  <si>
    <t>Disabilities</t>
  </si>
  <si>
    <t>PWDs</t>
  </si>
  <si>
    <t>SAP4good</t>
  </si>
  <si>
    <t>HPSustainable</t>
  </si>
  <si>
    <t>ReedSmithLLP</t>
  </si>
  <si>
    <t>ESG</t>
  </si>
  <si>
    <t>CSR</t>
  </si>
  <si>
    <t>RSVP</t>
  </si>
  <si>
    <t>roundtable</t>
  </si>
  <si>
    <t>Somewhere</t>
  </si>
  <si>
    <t>expertise</t>
  </si>
  <si>
    <t>David_Tennant</t>
  </si>
  <si>
    <t>ArabellaWeir</t>
  </si>
  <si>
    <t>NYSMom4Kiddos</t>
  </si>
  <si>
    <t>DrP_Principal</t>
  </si>
  <si>
    <t>EduEmpowerKids</t>
  </si>
  <si>
    <t>NASSP</t>
  </si>
  <si>
    <t>ScholParents</t>
  </si>
  <si>
    <t>NYMayors</t>
  </si>
  <si>
    <t>HuffPostParents</t>
  </si>
  <si>
    <t>AmerAcadPeds</t>
  </si>
  <si>
    <t>POPSUGARMoms</t>
  </si>
  <si>
    <t>MomsDemand</t>
  </si>
  <si>
    <t>ParentsvsVape</t>
  </si>
  <si>
    <t>PoppotGroup</t>
  </si>
  <si>
    <t>ANANursingWorld</t>
  </si>
  <si>
    <t>followed</t>
  </si>
  <si>
    <t>account</t>
  </si>
  <si>
    <t>lots</t>
  </si>
  <si>
    <t>question</t>
  </si>
  <si>
    <t>exacerbating</t>
  </si>
  <si>
    <t>existing</t>
  </si>
  <si>
    <t>emerging</t>
  </si>
  <si>
    <t>Without</t>
  </si>
  <si>
    <t>literacy</t>
  </si>
  <si>
    <t>Showcase</t>
  </si>
  <si>
    <t>organization's</t>
  </si>
  <si>
    <t>initiatives</t>
  </si>
  <si>
    <t>Digest</t>
  </si>
  <si>
    <t>Submit</t>
  </si>
  <si>
    <t>article</t>
  </si>
  <si>
    <t>featured</t>
  </si>
  <si>
    <t>Côte</t>
  </si>
  <si>
    <t>d'Ivoire</t>
  </si>
  <si>
    <t>L'</t>
  </si>
  <si>
    <t>ÉDUCATION</t>
  </si>
  <si>
    <t>ivoirienne</t>
  </si>
  <si>
    <t>LE</t>
  </si>
  <si>
    <t>TABLEAU</t>
  </si>
  <si>
    <t>SOMBRE</t>
  </si>
  <si>
    <t>ans</t>
  </si>
  <si>
    <t>scolarisés</t>
  </si>
  <si>
    <t>peuvent</t>
  </si>
  <si>
    <t>compter</t>
  </si>
  <si>
    <t>jusqu'à</t>
  </si>
  <si>
    <t>savent</t>
  </si>
  <si>
    <t>lire</t>
  </si>
  <si>
    <t>lettres</t>
  </si>
  <si>
    <t>l'alphabet</t>
  </si>
  <si>
    <t>1mn</t>
  </si>
  <si>
    <t>http://gbc-education.org/pledge</t>
  </si>
  <si>
    <t>https://twitter.com/sap4good/status/1442300464737894403</t>
  </si>
  <si>
    <t>http://lexisnexisrisk.shorthandstories.com/empowering-social-good-through-technology/</t>
  </si>
  <si>
    <t>https://gbc-education.org/supporting-young-entrepreneur-refugees-in-uganda/</t>
  </si>
  <si>
    <t>https://www.youtube.com/watch?v=MfYZGXWEfdc</t>
  </si>
  <si>
    <t>https://gbc-education.org/gbc-education-welcomes-jakaya-kikwete-as-the-new-chair-of-the-global-partnership-for-education-board/?akid=8456.357432.h3rsQ-&amp;rd=1&amp;t=8</t>
  </si>
  <si>
    <t>https://twitter.com/sap4good/status/1440918857678471174</t>
  </si>
  <si>
    <t>https://us02web.zoom.us/meeting/register/tZYscu-srTMrE9BtY61iV6s6GydG6mYQSRWr</t>
  </si>
  <si>
    <t>http://act.theirworld.org/survey/gbc-submit-story/</t>
  </si>
  <si>
    <t>https://gbc-education.org/project/education-finance-playbook/</t>
  </si>
  <si>
    <t>https://twitter.com/David_Tennant/status/1441356345408569350</t>
  </si>
  <si>
    <t>http://gbc-education.org/pledge https://twitter.com/sap4good/status/1442300464737894403 https://gbc-education.org/supporting-young-entrepreneur-refugees-in-uganda/ http://act.theirworld.org/survey/gbc-submit-story/ https://gbc-education.org/project/education-finance-playbook/ https://gbc-education.org/gbc-education-welcomes-jakaya-kikwete-as-the-new-chair-of-the-global-partnership-for-education-board/?akid=8456.357432.h3rsQ-&amp;rd=1&amp;t=8 https://www.youtube.com/watch?v=MfYZGXWEfdc https://twitter.com/WHO/status/1439736223833235461 https://twitter.com/sap4good/status/1440918857678471174 https://us02web.zoom.us/meeting/register/tZYscu-srTMrE9BtY61iV6s6GydG6mYQSRWr</t>
  </si>
  <si>
    <t>https://gbc-education.org/the-lego-foundation-interview/ https://www.youtube.com/watch?v=MfYZGXWEfdc https://twitter.com/David_Tennant/status/1441356345408569350</t>
  </si>
  <si>
    <t>gbc-education.org twitter.com theirworld.org youtube.com zoom.us</t>
  </si>
  <si>
    <t>gbc-education.org youtube.com twitter.com</t>
  </si>
  <si>
    <t>earlychildhoodeducation</t>
  </si>
  <si>
    <t>learnto</t>
  </si>
  <si>
    <t>dataforgood</t>
  </si>
  <si>
    <t>futureofwork</t>
  </si>
  <si>
    <t>futureskills</t>
  </si>
  <si>
    <t>genstandupstartup</t>
  </si>
  <si>
    <t>unga76 education sap4good educationforall refugee sdg4 futureofwork futureskills genstandupstartup us</t>
  </si>
  <si>
    <t>education gbceducation sap4good business educating pledge company generation priority global</t>
  </si>
  <si>
    <t>drp_principal edutopia gbceducation usedgov eduempowerkids nassp scholastic scholparents nymayors usmayors</t>
  </si>
  <si>
    <t>help partnering #nonprofit organizations people transform discover lexisnexisrisk empowers social</t>
  </si>
  <si>
    <t>business,education</t>
  </si>
  <si>
    <t>education,pledge</t>
  </si>
  <si>
    <t>agree,sap4good</t>
  </si>
  <si>
    <t>sap4good,educating</t>
  </si>
  <si>
    <t>educating,generation</t>
  </si>
  <si>
    <t>generation,priority</t>
  </si>
  <si>
    <t>priority,commit</t>
  </si>
  <si>
    <t>commit,ending</t>
  </si>
  <si>
    <t>ending,global</t>
  </si>
  <si>
    <t>global,education</t>
  </si>
  <si>
    <t>edutopia,gbceducation</t>
  </si>
  <si>
    <t>gbceducation,usedgov</t>
  </si>
  <si>
    <t>usedgov,eduempowerkids</t>
  </si>
  <si>
    <t>eduempowerkids,nassp</t>
  </si>
  <si>
    <t>nassp,scholastic</t>
  </si>
  <si>
    <t>scholastic,scholparents</t>
  </si>
  <si>
    <t>scholparents,nymayors</t>
  </si>
  <si>
    <t>nymayors,usmayors</t>
  </si>
  <si>
    <t>usmayors,huffpostparents</t>
  </si>
  <si>
    <t>huffpostparents,parentsmagazine</t>
  </si>
  <si>
    <t>time,taught</t>
  </si>
  <si>
    <t>taught,investing</t>
  </si>
  <si>
    <t>investing,sustainable</t>
  </si>
  <si>
    <t>sustainable,education</t>
  </si>
  <si>
    <t>education,systems</t>
  </si>
  <si>
    <t>systems,right</t>
  </si>
  <si>
    <t>right,thing</t>
  </si>
  <si>
    <t>thing,nankunda20</t>
  </si>
  <si>
    <t>nankunda20,vowforgirls</t>
  </si>
  <si>
    <t>vowforgirls,equalitynow</t>
  </si>
  <si>
    <t>watch,gbceducation's</t>
  </si>
  <si>
    <t>gbceducation's,interview</t>
  </si>
  <si>
    <t>interview,wilmshursteuan</t>
  </si>
  <si>
    <t>wilmshursteuan,legofoundation's</t>
  </si>
  <si>
    <t>legofoundation's,commitment</t>
  </si>
  <si>
    <t>commitment,#earlychildhoodeducation</t>
  </si>
  <si>
    <t>#earlychildhoodeducation,#learnto</t>
  </si>
  <si>
    <t>#learnto,play</t>
  </si>
  <si>
    <t>play,initiative</t>
  </si>
  <si>
    <t>initiative,financial</t>
  </si>
  <si>
    <t>partnering,#nonprofit</t>
  </si>
  <si>
    <t>#nonprofit,organizations</t>
  </si>
  <si>
    <t>organizations,people</t>
  </si>
  <si>
    <t>people,help</t>
  </si>
  <si>
    <t>help,transform</t>
  </si>
  <si>
    <t>transform,help</t>
  </si>
  <si>
    <t>help,discover</t>
  </si>
  <si>
    <t>discover,lexisnexisrisk</t>
  </si>
  <si>
    <t>lexisnexisrisk,empowers</t>
  </si>
  <si>
    <t>empowers,social</t>
  </si>
  <si>
    <t>business,education  education,pledge  agree,sap4good  sap4good,educating  educating,generation  generation,priority  priority,commit  commit,ending  ending,global  global,education</t>
  </si>
  <si>
    <t>edutopia,gbceducation  gbceducation,usedgov  usedgov,eduempowerkids  eduempowerkids,nassp  nassp,scholastic  scholastic,scholparents  scholparents,nymayors  nymayors,usmayors  usmayors,huffpostparents  huffpostparents,parentsmagazine</t>
  </si>
  <si>
    <t>partnering,#nonprofit  #nonprofit,organizations  organizations,people  people,help  help,transform  transform,help  help,discover  discover,lexisnexisrisk  lexisnexisrisk,empowers  empowers,social</t>
  </si>
  <si>
    <t>hpedu gangadharansind</t>
  </si>
  <si>
    <t>nysmom4kiddos drp_principal</t>
  </si>
  <si>
    <t>gbceducation sap4good gangadharansind sap saplabsindia cmuruzabal avanti_plc socinnovacademy theirworld jmkikwete</t>
  </si>
  <si>
    <t>edutopia gbceducation usedgov eduempowerkids nassp scholastic scholparents nymayors usmayors huffpostparents</t>
  </si>
  <si>
    <t>nankunda20 vowforgirls equalitynow ungei gpforeducation educannotwait eawadplatform unesco genderunitmoes fcdogec</t>
  </si>
  <si>
    <t>gbceducation wilmshursteuan legofoundation educannotwait theirworld esfriedman11 juliakjackson david_tennant arabellaweir</t>
  </si>
  <si>
    <t>lexisnexisrisk missingkids gbceducation codeday theknoble</t>
  </si>
  <si>
    <t>mrcuteanish tbenkel ayanmushir sap strategyndigita srini_bala sap4good hpedu david_ruizb saplabsindia</t>
  </si>
  <si>
    <t>popsugarmoms scholastic edutopia huffpostparents parentsmagazine chronicle momsdemand scholparents usedgov poppotgroup</t>
  </si>
  <si>
    <t>unesco equalitynow gpforeducation nankunda20 ungei lynda_eunice educ_sportsug aasu_72 vowforgirls fcdogec</t>
  </si>
  <si>
    <t>david_tennant dorothygithae educannotwait theirworld legofoundation lizgrant360 arabellaweir wilmshursteuan juliakjackson esfriedman11</t>
  </si>
  <si>
    <t>missingkids relxhq lexisnexisrisk codeday theknoble</t>
  </si>
  <si>
    <t>https://gbc-education.org/supporting-young-entrepreneur-refugees-in-uganda/ https://twitter.com/WHO/status/1439736223833235461 https://www.youtube.com/watch?v=MfYZGXWEfdc https://gbc-education.org/gbc-education-welcomes-jakaya-kikwete-as-the-new-chair-of-the-global-partnership-for-education-board/?akid=8456.357432.h3rsQ-&amp;rd=1&amp;t=8 https://twitter.com/sap4good/status/1442300464737894403 http://gbc-education.org/pledge https://gbc-education.org/project/education-finance-playbook/ http://act.theirworld.org/survey/gbc-submit-story/</t>
  </si>
  <si>
    <t>https://www.youtube.com/watch?v=MfYZGXWEfdc https://gbc-education.org/the-lego-foundation-interview/</t>
  </si>
  <si>
    <t>http://gbc-education.org/pledge https://twitter.com/sap4good/status/1440918857678471174</t>
  </si>
  <si>
    <t>https://twitter.com/sap4good/status/1442300464737894403 http://gbc-education.org/pledge</t>
  </si>
  <si>
    <t>gbc-education.org twitter.com youtube.com theirworld.org</t>
  </si>
  <si>
    <t>youtube.com gbc-education.org</t>
  </si>
  <si>
    <t>gbc-education.org twitter.com</t>
  </si>
  <si>
    <t>twitter.com gbc-education.org</t>
  </si>
  <si>
    <t>twitter.com gbc-education.org youtube.com theirworld.org</t>
  </si>
  <si>
    <t>refugee sdg4 unga76 education unlockbigchange us brazil africa unlockingbigchange futureofwork</t>
  </si>
  <si>
    <t>ne pas en de #éducation côte d'ivoire il faut aider</t>
  </si>
  <si>
    <t>education like youth work support young business avanti_plc socinnovacademy internet</t>
  </si>
  <si>
    <t>education agree sap4good educating generation priority commit ending global crisis</t>
  </si>
  <si>
    <t>drp_principal great question edutopia usedgov eduempowerkids nassp scholastic scholparents nymayors</t>
  </si>
  <si>
    <t>nysmom4kiddos drp_principal edutopia usedgov eduempowerkids nassp scholastic scholparents nymayors usmayors</t>
  </si>
  <si>
    <t>children powerful knowledge expertise skills solutions life better future opportunity</t>
  </si>
  <si>
    <t>watch gbceducation's projections show educating girls significantly reduce carbon emissions</t>
  </si>
  <si>
    <t>join business leaders hpsustainable reedsmithllp sap companies leading #esg #csr</t>
  </si>
  <si>
    <t>#educationforall saplabsindia sap4good sap</t>
  </si>
  <si>
    <t>sap4good education #educationforall saplabsindia sap agree educating generation priority commit</t>
  </si>
  <si>
    <t>gangadharansind saplabsindia sap4good sap think educating including persons disabilities pwds</t>
  </si>
  <si>
    <t>prince trust #futureofwork report centres youth voice calls partnership business</t>
  </si>
  <si>
    <t>proud join gbceducation's business education pledge committed co creating equitable</t>
  </si>
  <si>
    <t>work education like youth support young business avanti_plc socinnovacademy internet</t>
  </si>
  <si>
    <t>gangadharansind cmuruzabal #sap4good education agree sap4good educating generation priority commit</t>
  </si>
  <si>
    <t>projections show educating girls significantly reduce carbon emissions 2050 learn</t>
  </si>
  <si>
    <t>gangadharansind education agree sap4good educating generation priority commit ending global</t>
  </si>
  <si>
    <t>education #educationforall saplabsindia sap agree educating generation priority commit ending</t>
  </si>
  <si>
    <t>#éducation,en  en,côte  côte,d'ivoire  d'ivoire,il  il,faut  faut,aider  aider,l'#éducation  l'#éducation,ivoirienne  ivoirienne,le  le,tableau</t>
  </si>
  <si>
    <t>avanti_plc,socinnovacademy  support,young  companies,like  business,education  education,pledge  young,people  rapid,education  education,action  action,program  program,avanti_plc</t>
  </si>
  <si>
    <t>agree,sap4good  sap4good,educating  educating,generation  generation,priority  priority,commit  commit,ending  ending,global  global,education  education,crisis  crisis,gbceducation</t>
  </si>
  <si>
    <t>drp_principal,great  great,question  question,edutopia  edutopia,gbceducation  gbceducation,usedgov  usedgov,eduempowerkids  eduempowerkids,nassp  nassp,scholastic  scholastic,scholparents  scholparents,nymayors</t>
  </si>
  <si>
    <t>nysmom4kiddos,drp_principal  drp_principal,edutopia  edutopia,gbceducation  gbceducation,usedgov  usedgov,eduempowerkids  eduempowerkids,nassp  nassp,scholastic  scholastic,scholparents  scholparents,nymayors  nymayors,usmayors</t>
  </si>
  <si>
    <t>powerful,children  children,knowledge  knowledge,expertise  expertise,skills  skills,solutions  solutions,life  life,better  better,future  future,children  children,opportunity</t>
  </si>
  <si>
    <t>projections,show  show,educating  educating,girls  girls,significantly  significantly,reduce  reduce,carbon  carbon,emissions  emissions,2050  2050,learn  learn,watch</t>
  </si>
  <si>
    <t>join,business  business,leaders  leaders,hpsustainable  hpsustainable,reedsmithllp  reedsmithllp,sap  sap,companies  companies,leading  leading,#esg  #esg,#csr  #csr,work</t>
  </si>
  <si>
    <t>#educationforall,saplabsindia  saplabsindia,sap4good  sap4good,sap  sap,gbceducation</t>
  </si>
  <si>
    <t>#educationforall,saplabsindia  saplabsindia,sap4good  sap4good,sap  sap,gbceducation  agree,sap4good  sap4good,educating  educating,generation  generation,priority  priority,commit  commit,ending</t>
  </si>
  <si>
    <t>gangadharansind,saplabsindia  saplabsindia,sap4good  sap4good,sap  sap,gbceducation  gbceducation,think  think,educating  educating,including  including,persons  persons,disabilities  disabilities,pwds</t>
  </si>
  <si>
    <t>prince,trust  trust,#futureofwork  #futureofwork,report  report,centres  centres,youth  youth,voice  voice,calls  calls,partnership  partnership,business  business,government</t>
  </si>
  <si>
    <t>proud,join  join,gbceducation's  gbceducation's,business  business,education  education,pledge  pledge,committed  committed,co  co,creating  creating,equitable  equitable,systems</t>
  </si>
  <si>
    <t>involved,gangadharansind  involved,cmuruzabal  cmuruzabal,#sap4good  agree,sap4good  sap4good,educating  educating,generation  generation,priority  priority,commit  commit,ending  ending,global</t>
  </si>
  <si>
    <t>involved,gangadharansind  agree,sap4good  sap4good,educating  educating,generation  generation,priority  priority,commit  commit,ending  ending,global  global,education  education,crisis</t>
  </si>
  <si>
    <t>G1: unga76 education sap4good educationforall refugee sdg4 futureofwork futureskills genstandupstartup us</t>
  </si>
  <si>
    <t>G4: earlychildhoodeducation learnto</t>
  </si>
  <si>
    <t>G5: nonprofit technology dataforgood</t>
  </si>
  <si>
    <t>Edge Weight▓1▓2▓0▓True▓Silver▓Red▓▓Edge Weight▓1▓2▓0▓4▓10▓False▓Edge Weight▓1▓2▓0▓30▓10▓False▓▓0▓0▓0▓True▓Black▓Black▓▓Betweenness Centrality▓1.2▓1178▓3▓100▓1000▓True▓▓0▓0▓0▓0▓0▓False▓▓0▓0▓0▓0▓0▓False▓▓0▓0▓0▓0▓0▓False</t>
  </si>
  <si>
    <t>GraphSource░TwitterSearch▓GraphTerm░gbceducation▓ImportDescription░The graph represents a network of 74 Twitter users whose recent tweets contained "gbceducation", or who were replied to or mentioned in those tweets, taken from a data set limited to a maximum of 18 000 tweets.  The network was obtained from Twitter on Tuesday, 28 September 2021 at 08:03 UTC.
The tweets in the network were tweeted over the 7-day, 6-hour, 43-minute period from Monday, 20 September 2021 at 13:22 UTC to Monday, 27 September 2021 at 20:06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"mentions".▓ImportSuggestedTitle░gbceducation Twitter NodeXL SNA Map and Report for terça-feira, 28 setembro 2021 at 08:02 UTC▓ImportSuggestedFileNameNoExtension░2021-09-28 08-02-56 NodeXL Twitter Search gbceducation▓GroupingDescription░The graph's vertices were grouped by cluster using the Clauset-Newman-Moore cluster algorithm.▓LayoutAlgorithm░The graph was laid out using the Harel-Koren Fast Multiscale layout algorithm.▓GraphDirectedness░The graph is directed.</t>
  </si>
  <si>
    <t>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</si>
  <si>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74 Twitter users whose recent tweets contained "gbceducation", or who were replied to or mentioned in those tweets, taken from a data set limited to a maximum of 18 000 tweets.  The network was obtained from Twitter on Tuesday, 28 September 2021 at 08:03 UTC.
The tweets in the network were tweeted over the 7-day, 6-hour, 43-minute period from Monday, 20 September 2021 at 13:22 UTC to Monday, 27 September 2021 at 20:06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</si>
  <si>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https://nodexlgraphgallery.org/Pages/Graph.aspx?graphID=263067</t>
  </si>
  <si>
    <t>https://nodexlgraphgallery.org/Images/Image.ashx?graphID=263067&amp;type=f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</si>
</sst>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891981"/>
        <c:axId val="55374646"/>
      </c:barChart>
      <c:catAx>
        <c:axId val="5089198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374646"/>
        <c:crosses val="autoZero"/>
        <c:auto val="1"/>
        <c:lblOffset val="100"/>
        <c:noMultiLvlLbl val="0"/>
      </c:catAx>
      <c:valAx>
        <c:axId val="553746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9198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gbceducation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1"/>
                <c:pt idx="0">
                  <c:v>31/ago
ago
2021</c:v>
                </c:pt>
                <c:pt idx="1">
                  <c:v>14/set
set</c:v>
                </c:pt>
                <c:pt idx="2">
                  <c:v>17/set</c:v>
                </c:pt>
                <c:pt idx="3">
                  <c:v>20/set</c:v>
                </c:pt>
                <c:pt idx="4">
                  <c:v>21/set</c:v>
                </c:pt>
                <c:pt idx="5">
                  <c:v>22/set</c:v>
                </c:pt>
                <c:pt idx="6">
                  <c:v>23/set</c:v>
                </c:pt>
                <c:pt idx="7">
                  <c:v>24/set</c:v>
                </c:pt>
                <c:pt idx="8">
                  <c:v>25/set</c:v>
                </c:pt>
                <c:pt idx="9">
                  <c:v>26/set</c:v>
                </c:pt>
                <c:pt idx="10">
                  <c:v>27/set</c:v>
                </c:pt>
              </c:strCache>
            </c:strRef>
          </c:cat>
          <c:val>
            <c:numRef>
              <c:f>'Time Series'!$B$26:$B$40</c:f>
              <c:numCache>
                <c:formatCode>General</c:formatCode>
                <c:ptCount val="11"/>
                <c:pt idx="0">
                  <c:v>4</c:v>
                </c:pt>
                <c:pt idx="1">
                  <c:v>13</c:v>
                </c:pt>
                <c:pt idx="2">
                  <c:v>3</c:v>
                </c:pt>
                <c:pt idx="3">
                  <c:v>2</c:v>
                </c:pt>
                <c:pt idx="4">
                  <c:v>25</c:v>
                </c:pt>
                <c:pt idx="5">
                  <c:v>3</c:v>
                </c:pt>
                <c:pt idx="6">
                  <c:v>10</c:v>
                </c:pt>
                <c:pt idx="7">
                  <c:v>42</c:v>
                </c:pt>
                <c:pt idx="8">
                  <c:v>4</c:v>
                </c:pt>
                <c:pt idx="9">
                  <c:v>4</c:v>
                </c:pt>
                <c:pt idx="10">
                  <c:v>77</c:v>
                </c:pt>
              </c:numCache>
            </c:numRef>
          </c:val>
        </c:ser>
        <c:axId val="57719351"/>
        <c:axId val="49712112"/>
      </c:barChart>
      <c:catAx>
        <c:axId val="57719351"/>
        <c:scaling>
          <c:orientation val="minMax"/>
        </c:scaling>
        <c:axPos val="b"/>
        <c:delete val="0"/>
        <c:numFmt formatCode="General" sourceLinked="1"/>
        <c:majorTickMark val="out"/>
        <c:minorTickMark val="none"/>
        <c:tickLblPos val="nextTo"/>
        <c:crossAx val="49712112"/>
        <c:crosses val="autoZero"/>
        <c:auto val="1"/>
        <c:lblOffset val="100"/>
        <c:noMultiLvlLbl val="0"/>
      </c:catAx>
      <c:valAx>
        <c:axId val="49712112"/>
        <c:scaling>
          <c:orientation val="minMax"/>
        </c:scaling>
        <c:axPos val="l"/>
        <c:majorGridlines/>
        <c:delete val="0"/>
        <c:numFmt formatCode="General" sourceLinked="1"/>
        <c:majorTickMark val="out"/>
        <c:minorTickMark val="none"/>
        <c:tickLblPos val="nextTo"/>
        <c:crossAx val="5771935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8609767"/>
        <c:axId val="56161312"/>
      </c:barChart>
      <c:catAx>
        <c:axId val="2860976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161312"/>
        <c:crosses val="autoZero"/>
        <c:auto val="1"/>
        <c:lblOffset val="100"/>
        <c:noMultiLvlLbl val="0"/>
      </c:catAx>
      <c:valAx>
        <c:axId val="561613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0976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5689761"/>
        <c:axId val="52772394"/>
      </c:barChart>
      <c:catAx>
        <c:axId val="3568976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772394"/>
        <c:crosses val="autoZero"/>
        <c:auto val="1"/>
        <c:lblOffset val="100"/>
        <c:noMultiLvlLbl val="0"/>
      </c:catAx>
      <c:valAx>
        <c:axId val="527723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68976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189499"/>
        <c:axId val="46705492"/>
      </c:barChart>
      <c:catAx>
        <c:axId val="518949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705492"/>
        <c:crosses val="autoZero"/>
        <c:auto val="1"/>
        <c:lblOffset val="100"/>
        <c:noMultiLvlLbl val="0"/>
      </c:catAx>
      <c:valAx>
        <c:axId val="467054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8949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696245"/>
        <c:axId val="25048478"/>
      </c:barChart>
      <c:catAx>
        <c:axId val="1769624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048478"/>
        <c:crosses val="autoZero"/>
        <c:auto val="1"/>
        <c:lblOffset val="100"/>
        <c:noMultiLvlLbl val="0"/>
      </c:catAx>
      <c:valAx>
        <c:axId val="250484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9624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109711"/>
        <c:axId val="15660808"/>
      </c:barChart>
      <c:catAx>
        <c:axId val="2410971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660808"/>
        <c:crosses val="autoZero"/>
        <c:auto val="1"/>
        <c:lblOffset val="100"/>
        <c:noMultiLvlLbl val="0"/>
      </c:catAx>
      <c:valAx>
        <c:axId val="15660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0971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729545"/>
        <c:axId val="60565906"/>
      </c:barChart>
      <c:catAx>
        <c:axId val="672954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565906"/>
        <c:crosses val="autoZero"/>
        <c:auto val="1"/>
        <c:lblOffset val="100"/>
        <c:noMultiLvlLbl val="0"/>
      </c:catAx>
      <c:valAx>
        <c:axId val="605659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2954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8222243"/>
        <c:axId val="6891324"/>
      </c:barChart>
      <c:catAx>
        <c:axId val="822224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891324"/>
        <c:crosses val="autoZero"/>
        <c:auto val="1"/>
        <c:lblOffset val="100"/>
        <c:noMultiLvlLbl val="0"/>
      </c:catAx>
      <c:valAx>
        <c:axId val="68913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2224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021917"/>
        <c:axId val="21326342"/>
      </c:barChart>
      <c:catAx>
        <c:axId val="62021917"/>
        <c:scaling>
          <c:orientation val="minMax"/>
        </c:scaling>
        <c:axPos val="b"/>
        <c:delete val="1"/>
        <c:majorTickMark val="out"/>
        <c:minorTickMark val="none"/>
        <c:tickLblPos val="none"/>
        <c:crossAx val="21326342"/>
        <c:crosses val="autoZero"/>
        <c:auto val="1"/>
        <c:lblOffset val="100"/>
        <c:noMultiLvlLbl val="0"/>
      </c:catAx>
      <c:valAx>
        <c:axId val="21326342"/>
        <c:scaling>
          <c:orientation val="minMax"/>
        </c:scaling>
        <c:axPos val="l"/>
        <c:delete val="1"/>
        <c:majorTickMark val="out"/>
        <c:minorTickMark val="none"/>
        <c:tickLblPos val="none"/>
        <c:crossAx val="6202191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7" refreshedBy="xxxx" refreshedVersion="7">
  <cacheSource type="worksheet">
    <worksheetSource ref="A2:BN189"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tweet"/>
        <s v="Replies to"/>
        <s v="Tweet"/>
      </sharedItems>
    </cacheField>
    <cacheField name="Relationship Date (UTC)" numFmtId="22">
      <sharedItems containsSemiMixedTypes="0" containsNonDate="0" containsDate="1" containsString="0" containsMixedTypes="0" count="44">
        <d v="2021-09-20T13:22:29.000"/>
        <d v="2021-09-14T06:54:33.000"/>
        <d v="2021-09-21T14:40:11.000"/>
        <d v="2021-09-23T09:24:49.000"/>
        <d v="2021-09-24T16:55:25.000"/>
        <d v="2021-09-24T17:41:25.000"/>
        <d v="2021-09-25T06:11:37.000"/>
        <d v="2021-09-26T11:19:00.000"/>
        <d v="2021-09-23T06:14:45.000"/>
        <d v="2021-09-27T02:14:43.000"/>
        <d v="2021-09-27T05:06:25.000"/>
        <d v="2021-09-27T05:09:22.000"/>
        <d v="2021-09-27T05:09:35.000"/>
        <d v="2021-09-27T05:54:45.000"/>
        <d v="2021-09-27T05:56:14.000"/>
        <d v="2021-09-27T06:40:40.000"/>
        <d v="2021-09-27T09:50:48.000"/>
        <d v="2021-09-27T05:00:27.000"/>
        <d v="2021-09-27T15:39:34.000"/>
        <d v="2021-09-27T06:04:49.000"/>
        <d v="2021-09-27T15:39:29.000"/>
        <d v="2021-08-31T13:06:00.000"/>
        <d v="2021-09-27T15:46:45.000"/>
        <d v="2021-09-27T16:59:24.000"/>
        <d v="2021-09-21T16:30:05.000"/>
        <d v="2021-09-17T07:56:00.000"/>
        <d v="2021-09-21T18:20:55.000"/>
        <d v="2021-09-23T15:26:24.000"/>
        <d v="2021-09-22T18:02:18.000"/>
        <d v="2021-09-23T18:21:14.000"/>
        <d v="2021-09-27T01:30:02.000"/>
        <d v="2021-09-27T14:42:24.000"/>
        <d v="2021-09-24T17:24:19.000"/>
        <d v="2021-09-27T14:52:53.000"/>
        <d v="2021-09-27T15:07:03.000"/>
        <d v="2021-09-23T06:00:01.000"/>
        <d v="2021-09-27T15:46:10.000"/>
        <d v="2021-09-22T14:27:01.000"/>
        <d v="2021-09-27T18:30:02.000"/>
        <d v="2021-09-21T20:19:17.000"/>
        <d v="2021-09-27T20:06:17.000"/>
        <d v="2021-09-20T18:38:01.000"/>
        <d v="2021-09-21T15:22:56.000"/>
        <d v="2021-09-27T15:23:44.000"/>
      </sharedItems>
      <fieldGroup par="67" base="15">
        <rangePr groupBy="days" autoEnd="1" autoStart="1" startDate="2021-08-31T13:06:00.000" endDate="2021-09-27T20:06:17.000"/>
        <groupItems count="368">
          <s v="&lt;31/08/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27/09/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8-31T13:06:00.000" endDate="2021-09-27T20:06:17.000"/>
        <groupItems count="14">
          <s v="&lt;31/08/2021"/>
          <s v="jan"/>
          <s v="fev"/>
          <s v="mar"/>
          <s v="abr"/>
          <s v="mai"/>
          <s v="jun"/>
          <s v="jul"/>
          <s v="ago"/>
          <s v="set"/>
          <s v="out"/>
          <s v="nov"/>
          <s v="dez"/>
          <s v="&gt;27/09/2021"/>
        </groupItems>
      </fieldGroup>
    </cacheField>
    <cacheField name="Anos" databaseField="0">
      <sharedItems containsMixedTypes="0" count="0"/>
      <fieldGroup base="15">
        <rangePr groupBy="years" autoEnd="1" autoStart="1" startDate="2021-08-31T13:06:00.000" endDate="2021-09-27T20:06:17.000"/>
        <groupItems count="3">
          <s v="&lt;31/08/2021"/>
          <s v="2021"/>
          <s v="&gt;27/09/2021"/>
        </groupItems>
      </fieldGroup>
    </cacheField>
  </cacheFields>
  <extLst>
    <ext xmlns:x14="http://schemas.microsoft.com/office/spreadsheetml/2009/9/main" uri="{725AE2AE-9491-48be-B2B4-4EB974FC3084}">
      <x14:pivotCacheDefinition pivotCacheId="1279881728"/>
    </ext>
  </extLst>
</pivotCacheDefinition>
</file>

<file path=xl/pivotCache/pivotCacheRecords1.xml><?xml version="1.0" encoding="utf-8"?>
<pivotCacheRecords xmlns="http://schemas.openxmlformats.org/spreadsheetml/2006/main" xmlns:r="http://schemas.openxmlformats.org/officeDocument/2006/relationships" count="187">
  <r>
    <s v="teachcivoire"/>
    <s v="gbceducation"/>
    <m/>
    <m/>
    <m/>
    <m/>
    <m/>
    <m/>
    <m/>
    <m/>
    <s v="No"/>
    <n v="3"/>
    <m/>
    <m/>
    <x v="0"/>
    <x v="0"/>
    <s v="#Éducation en Côte d'Ivoire 🇨🇮_x000a__x000a_Il faut aider L'#ÉDUCATION ivoirienne. LE TABLEAU EST SOMBRE _x000a_🔸️26 % des enfants (6-16 ans) ne sont pas scolarisés_x000a_🔸️58,8 % ne peuvent pas compter jusqu'à 60_x000a_🔸️82,8 % ne savent pas lire plus de 20 lettres de l'alphabet en 1mn_x000a__x000a_@gbceducation https://t.co/w8iO9lkhFS"/>
    <m/>
    <m/>
    <s v="éducation éducation"/>
    <s v="https://pbs.twimg.com/media/E_u0kXwWEAogb0s.jpg"/>
    <s v="https://pbs.twimg.com/media/E_u0kXwWEAogb0s.jpg"/>
    <d v="2021-09-20T13:22:29.000"/>
    <d v="2021-09-20T00:00:00.000"/>
    <s v="13:22:29"/>
    <s v="https://twitter.com/teachcivoire/status/1439943045827506179"/>
    <m/>
    <m/>
    <s v="1439943045827506179"/>
    <m/>
    <b v="0"/>
    <n v="2"/>
    <s v=""/>
    <b v="0"/>
    <s v="fr"/>
    <m/>
    <s v=""/>
    <b v="0"/>
    <n v="0"/>
    <s v=""/>
    <s v="Twitter for Android"/>
    <b v="0"/>
    <s v="1439943045827506179"/>
    <s v="Tweet"/>
    <n v="0"/>
    <n v="0"/>
    <m/>
    <m/>
    <m/>
    <m/>
    <m/>
    <m/>
    <m/>
    <m/>
    <n v="1"/>
    <s v="1"/>
    <s v="1"/>
    <n v="0"/>
    <n v="0"/>
    <n v="0"/>
    <n v="0"/>
    <n v="0"/>
    <n v="0"/>
    <n v="47"/>
    <n v="100"/>
    <n v="47"/>
  </r>
  <r>
    <s v="lynda_eunice"/>
    <s v="aasu_72"/>
    <m/>
    <m/>
    <m/>
    <m/>
    <m/>
    <m/>
    <m/>
    <m/>
    <s v="No"/>
    <n v="4"/>
    <m/>
    <m/>
    <x v="0"/>
    <x v="1"/>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6:54:33.000"/>
    <d v="2021-09-14T00:00:00.000"/>
    <s v="06:54:33"/>
    <s v="https://twitter.com/lynda_eunice/status/1437671090533412864"/>
    <m/>
    <m/>
    <s v="1437671090533412864"/>
    <m/>
    <b v="0"/>
    <n v="29"/>
    <s v=""/>
    <b v="0"/>
    <s v="en"/>
    <m/>
    <s v=""/>
    <b v="0"/>
    <n v="8"/>
    <s v=""/>
    <s v="Twitter Web App"/>
    <b v="0"/>
    <s v="1437671090533412864"/>
    <s v="Retweet"/>
    <n v="0"/>
    <n v="0"/>
    <m/>
    <m/>
    <m/>
    <m/>
    <m/>
    <m/>
    <m/>
    <m/>
    <n v="1"/>
    <s v="3"/>
    <s v="3"/>
    <m/>
    <m/>
    <m/>
    <m/>
    <m/>
    <m/>
    <m/>
    <m/>
    <m/>
  </r>
  <r>
    <s v="eawadplatform"/>
    <s v="aasu_72"/>
    <m/>
    <m/>
    <m/>
    <m/>
    <m/>
    <m/>
    <m/>
    <m/>
    <s v="No"/>
    <n v="5"/>
    <m/>
    <m/>
    <x v="1"/>
    <x v="2"/>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21T14:40:11.000"/>
    <d v="2021-09-21T00:00:00.000"/>
    <s v="14:40:11"/>
    <s v="https://twitter.com/eawadplatform/status/1440324989035548678"/>
    <m/>
    <m/>
    <s v="1440324989035548678"/>
    <m/>
    <b v="0"/>
    <n v="0"/>
    <s v=""/>
    <b v="0"/>
    <s v="en"/>
    <m/>
    <s v=""/>
    <b v="0"/>
    <n v="8"/>
    <s v="1437671090533412864"/>
    <s v="Twitter Web App"/>
    <b v="0"/>
    <s v="1437671090533412864"/>
    <s v="Tweet"/>
    <n v="0"/>
    <n v="0"/>
    <m/>
    <m/>
    <m/>
    <m/>
    <m/>
    <m/>
    <m/>
    <m/>
    <n v="1"/>
    <s v="3"/>
    <s v="3"/>
    <m/>
    <m/>
    <m/>
    <m/>
    <m/>
    <m/>
    <m/>
    <m/>
    <m/>
  </r>
  <r>
    <s v="lynda_eunice"/>
    <s v="educ_sportsug"/>
    <m/>
    <m/>
    <m/>
    <m/>
    <m/>
    <m/>
    <m/>
    <m/>
    <s v="No"/>
    <n v="6"/>
    <m/>
    <m/>
    <x v="0"/>
    <x v="1"/>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6:54:33.000"/>
    <d v="2021-09-14T00:00:00.000"/>
    <s v="06:54:33"/>
    <s v="https://twitter.com/lynda_eunice/status/1437671090533412864"/>
    <m/>
    <m/>
    <s v="1437671090533412864"/>
    <m/>
    <b v="0"/>
    <n v="29"/>
    <s v=""/>
    <b v="0"/>
    <s v="en"/>
    <m/>
    <s v=""/>
    <b v="0"/>
    <n v="8"/>
    <s v=""/>
    <s v="Twitter Web App"/>
    <b v="0"/>
    <s v="1437671090533412864"/>
    <s v="Retweet"/>
    <n v="0"/>
    <n v="0"/>
    <m/>
    <m/>
    <m/>
    <m/>
    <m/>
    <m/>
    <m/>
    <m/>
    <n v="1"/>
    <s v="3"/>
    <s v="3"/>
    <m/>
    <m/>
    <m/>
    <m/>
    <m/>
    <m/>
    <m/>
    <m/>
    <m/>
  </r>
  <r>
    <s v="eawadplatform"/>
    <s v="educ_sportsug"/>
    <m/>
    <m/>
    <m/>
    <m/>
    <m/>
    <m/>
    <m/>
    <m/>
    <s v="No"/>
    <n v="7"/>
    <m/>
    <m/>
    <x v="1"/>
    <x v="2"/>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21T14:40:11.000"/>
    <d v="2021-09-21T00:00:00.000"/>
    <s v="14:40:11"/>
    <s v="https://twitter.com/eawadplatform/status/1440324989035548678"/>
    <m/>
    <m/>
    <s v="1440324989035548678"/>
    <m/>
    <b v="0"/>
    <n v="0"/>
    <s v=""/>
    <b v="0"/>
    <s v="en"/>
    <m/>
    <s v=""/>
    <b v="0"/>
    <n v="8"/>
    <s v="1437671090533412864"/>
    <s v="Twitter Web App"/>
    <b v="0"/>
    <s v="1437671090533412864"/>
    <s v="Tweet"/>
    <n v="0"/>
    <n v="0"/>
    <m/>
    <m/>
    <m/>
    <m/>
    <m/>
    <m/>
    <m/>
    <m/>
    <n v="1"/>
    <s v="3"/>
    <s v="3"/>
    <m/>
    <m/>
    <m/>
    <m/>
    <m/>
    <m/>
    <m/>
    <m/>
    <m/>
  </r>
  <r>
    <s v="lynda_eunice"/>
    <s v="fcdogec"/>
    <m/>
    <m/>
    <m/>
    <m/>
    <m/>
    <m/>
    <m/>
    <m/>
    <s v="No"/>
    <n v="8"/>
    <m/>
    <m/>
    <x v="0"/>
    <x v="1"/>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6:54:33.000"/>
    <d v="2021-09-14T00:00:00.000"/>
    <s v="06:54:33"/>
    <s v="https://twitter.com/lynda_eunice/status/1437671090533412864"/>
    <m/>
    <m/>
    <s v="1437671090533412864"/>
    <m/>
    <b v="0"/>
    <n v="29"/>
    <s v=""/>
    <b v="0"/>
    <s v="en"/>
    <m/>
    <s v=""/>
    <b v="0"/>
    <n v="8"/>
    <s v=""/>
    <s v="Twitter Web App"/>
    <b v="0"/>
    <s v="1437671090533412864"/>
    <s v="Retweet"/>
    <n v="0"/>
    <n v="0"/>
    <m/>
    <m/>
    <m/>
    <m/>
    <m/>
    <m/>
    <m/>
    <m/>
    <n v="1"/>
    <s v="3"/>
    <s v="3"/>
    <m/>
    <m/>
    <m/>
    <m/>
    <m/>
    <m/>
    <m/>
    <m/>
    <m/>
  </r>
  <r>
    <s v="eawadplatform"/>
    <s v="fcdogec"/>
    <m/>
    <m/>
    <m/>
    <m/>
    <m/>
    <m/>
    <m/>
    <m/>
    <s v="No"/>
    <n v="9"/>
    <m/>
    <m/>
    <x v="1"/>
    <x v="2"/>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21T14:40:11.000"/>
    <d v="2021-09-21T00:00:00.000"/>
    <s v="14:40:11"/>
    <s v="https://twitter.com/eawadplatform/status/1440324989035548678"/>
    <m/>
    <m/>
    <s v="1440324989035548678"/>
    <m/>
    <b v="0"/>
    <n v="0"/>
    <s v=""/>
    <b v="0"/>
    <s v="en"/>
    <m/>
    <s v=""/>
    <b v="0"/>
    <n v="8"/>
    <s v="1437671090533412864"/>
    <s v="Twitter Web App"/>
    <b v="0"/>
    <s v="1437671090533412864"/>
    <s v="Tweet"/>
    <n v="0"/>
    <n v="0"/>
    <m/>
    <m/>
    <m/>
    <m/>
    <m/>
    <m/>
    <m/>
    <m/>
    <n v="1"/>
    <s v="3"/>
    <s v="3"/>
    <m/>
    <m/>
    <m/>
    <m/>
    <m/>
    <m/>
    <m/>
    <m/>
    <m/>
  </r>
  <r>
    <s v="lynda_eunice"/>
    <s v="genderunitmoes"/>
    <m/>
    <m/>
    <m/>
    <m/>
    <m/>
    <m/>
    <m/>
    <m/>
    <s v="No"/>
    <n v="10"/>
    <m/>
    <m/>
    <x v="0"/>
    <x v="1"/>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6:54:33.000"/>
    <d v="2021-09-14T00:00:00.000"/>
    <s v="06:54:33"/>
    <s v="https://twitter.com/lynda_eunice/status/1437671090533412864"/>
    <m/>
    <m/>
    <s v="1437671090533412864"/>
    <m/>
    <b v="0"/>
    <n v="29"/>
    <s v=""/>
    <b v="0"/>
    <s v="en"/>
    <m/>
    <s v=""/>
    <b v="0"/>
    <n v="8"/>
    <s v=""/>
    <s v="Twitter Web App"/>
    <b v="0"/>
    <s v="1437671090533412864"/>
    <s v="Retweet"/>
    <n v="0"/>
    <n v="0"/>
    <m/>
    <m/>
    <m/>
    <m/>
    <m/>
    <m/>
    <m/>
    <m/>
    <n v="1"/>
    <s v="3"/>
    <s v="3"/>
    <m/>
    <m/>
    <m/>
    <m/>
    <m/>
    <m/>
    <m/>
    <m/>
    <m/>
  </r>
  <r>
    <s v="eawadplatform"/>
    <s v="genderunitmoes"/>
    <m/>
    <m/>
    <m/>
    <m/>
    <m/>
    <m/>
    <m/>
    <m/>
    <s v="No"/>
    <n v="11"/>
    <m/>
    <m/>
    <x v="1"/>
    <x v="2"/>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21T14:40:11.000"/>
    <d v="2021-09-21T00:00:00.000"/>
    <s v="14:40:11"/>
    <s v="https://twitter.com/eawadplatform/status/1440324989035548678"/>
    <m/>
    <m/>
    <s v="1440324989035548678"/>
    <m/>
    <b v="0"/>
    <n v="0"/>
    <s v=""/>
    <b v="0"/>
    <s v="en"/>
    <m/>
    <s v=""/>
    <b v="0"/>
    <n v="8"/>
    <s v="1437671090533412864"/>
    <s v="Twitter Web App"/>
    <b v="0"/>
    <s v="1437671090533412864"/>
    <s v="Tweet"/>
    <n v="0"/>
    <n v="0"/>
    <m/>
    <m/>
    <m/>
    <m/>
    <m/>
    <m/>
    <m/>
    <m/>
    <n v="1"/>
    <s v="3"/>
    <s v="3"/>
    <m/>
    <m/>
    <m/>
    <m/>
    <m/>
    <m/>
    <m/>
    <m/>
    <m/>
  </r>
  <r>
    <s v="lynda_eunice"/>
    <s v="unesco"/>
    <m/>
    <m/>
    <m/>
    <m/>
    <m/>
    <m/>
    <m/>
    <m/>
    <s v="No"/>
    <n v="12"/>
    <m/>
    <m/>
    <x v="0"/>
    <x v="1"/>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6:54:33.000"/>
    <d v="2021-09-14T00:00:00.000"/>
    <s v="06:54:33"/>
    <s v="https://twitter.com/lynda_eunice/status/1437671090533412864"/>
    <m/>
    <m/>
    <s v="1437671090533412864"/>
    <m/>
    <b v="0"/>
    <n v="29"/>
    <s v=""/>
    <b v="0"/>
    <s v="en"/>
    <m/>
    <s v=""/>
    <b v="0"/>
    <n v="8"/>
    <s v=""/>
    <s v="Twitter Web App"/>
    <b v="0"/>
    <s v="1437671090533412864"/>
    <s v="Retweet"/>
    <n v="0"/>
    <n v="0"/>
    <m/>
    <m/>
    <m/>
    <m/>
    <m/>
    <m/>
    <m/>
    <m/>
    <n v="1"/>
    <s v="3"/>
    <s v="3"/>
    <m/>
    <m/>
    <m/>
    <m/>
    <m/>
    <m/>
    <m/>
    <m/>
    <m/>
  </r>
  <r>
    <s v="eawadplatform"/>
    <s v="unesco"/>
    <m/>
    <m/>
    <m/>
    <m/>
    <m/>
    <m/>
    <m/>
    <m/>
    <s v="No"/>
    <n v="13"/>
    <m/>
    <m/>
    <x v="1"/>
    <x v="2"/>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21T14:40:11.000"/>
    <d v="2021-09-21T00:00:00.000"/>
    <s v="14:40:11"/>
    <s v="https://twitter.com/eawadplatform/status/1440324989035548678"/>
    <m/>
    <m/>
    <s v="1440324989035548678"/>
    <m/>
    <b v="0"/>
    <n v="0"/>
    <s v=""/>
    <b v="0"/>
    <s v="en"/>
    <m/>
    <s v=""/>
    <b v="0"/>
    <n v="8"/>
    <s v="1437671090533412864"/>
    <s v="Twitter Web App"/>
    <b v="0"/>
    <s v="1437671090533412864"/>
    <s v="Tweet"/>
    <n v="0"/>
    <n v="0"/>
    <m/>
    <m/>
    <m/>
    <m/>
    <m/>
    <m/>
    <m/>
    <m/>
    <n v="1"/>
    <s v="3"/>
    <s v="3"/>
    <m/>
    <m/>
    <m/>
    <m/>
    <m/>
    <m/>
    <m/>
    <m/>
    <m/>
  </r>
  <r>
    <s v="lynda_eunice"/>
    <s v="ungei"/>
    <m/>
    <m/>
    <m/>
    <m/>
    <m/>
    <m/>
    <m/>
    <m/>
    <s v="No"/>
    <n v="14"/>
    <m/>
    <m/>
    <x v="0"/>
    <x v="1"/>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6:54:33.000"/>
    <d v="2021-09-14T00:00:00.000"/>
    <s v="06:54:33"/>
    <s v="https://twitter.com/lynda_eunice/status/1437671090533412864"/>
    <m/>
    <m/>
    <s v="1437671090533412864"/>
    <m/>
    <b v="0"/>
    <n v="29"/>
    <s v=""/>
    <b v="0"/>
    <s v="en"/>
    <m/>
    <s v=""/>
    <b v="0"/>
    <n v="8"/>
    <s v=""/>
    <s v="Twitter Web App"/>
    <b v="0"/>
    <s v="1437671090533412864"/>
    <s v="Retweet"/>
    <n v="0"/>
    <n v="0"/>
    <m/>
    <m/>
    <m/>
    <m/>
    <m/>
    <m/>
    <m/>
    <m/>
    <n v="1"/>
    <s v="3"/>
    <s v="3"/>
    <m/>
    <m/>
    <m/>
    <m/>
    <m/>
    <m/>
    <m/>
    <m/>
    <m/>
  </r>
  <r>
    <s v="eawadplatform"/>
    <s v="ungei"/>
    <m/>
    <m/>
    <m/>
    <m/>
    <m/>
    <m/>
    <m/>
    <m/>
    <s v="No"/>
    <n v="15"/>
    <m/>
    <m/>
    <x v="1"/>
    <x v="2"/>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21T14:40:11.000"/>
    <d v="2021-09-21T00:00:00.000"/>
    <s v="14:40:11"/>
    <s v="https://twitter.com/eawadplatform/status/1440324989035548678"/>
    <m/>
    <m/>
    <s v="1440324989035548678"/>
    <m/>
    <b v="0"/>
    <n v="0"/>
    <s v=""/>
    <b v="0"/>
    <s v="en"/>
    <m/>
    <s v=""/>
    <b v="0"/>
    <n v="8"/>
    <s v="1437671090533412864"/>
    <s v="Twitter Web App"/>
    <b v="0"/>
    <s v="1437671090533412864"/>
    <s v="Tweet"/>
    <n v="0"/>
    <n v="0"/>
    <m/>
    <m/>
    <m/>
    <m/>
    <m/>
    <m/>
    <m/>
    <m/>
    <n v="1"/>
    <s v="3"/>
    <s v="3"/>
    <m/>
    <m/>
    <m/>
    <m/>
    <m/>
    <m/>
    <m/>
    <m/>
    <m/>
  </r>
  <r>
    <s v="lynda_eunice"/>
    <s v="equalitynow"/>
    <m/>
    <m/>
    <m/>
    <m/>
    <m/>
    <m/>
    <m/>
    <m/>
    <s v="No"/>
    <n v="16"/>
    <m/>
    <m/>
    <x v="0"/>
    <x v="1"/>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6:54:33.000"/>
    <d v="2021-09-14T00:00:00.000"/>
    <s v="06:54:33"/>
    <s v="https://twitter.com/lynda_eunice/status/1437671090533412864"/>
    <m/>
    <m/>
    <s v="1437671090533412864"/>
    <m/>
    <b v="0"/>
    <n v="29"/>
    <s v=""/>
    <b v="0"/>
    <s v="en"/>
    <m/>
    <s v=""/>
    <b v="0"/>
    <n v="8"/>
    <s v=""/>
    <s v="Twitter Web App"/>
    <b v="0"/>
    <s v="1437671090533412864"/>
    <s v="Retweet"/>
    <n v="0"/>
    <n v="0"/>
    <m/>
    <m/>
    <m/>
    <m/>
    <m/>
    <m/>
    <m/>
    <m/>
    <n v="1"/>
    <s v="3"/>
    <s v="3"/>
    <m/>
    <m/>
    <m/>
    <m/>
    <m/>
    <m/>
    <m/>
    <m/>
    <m/>
  </r>
  <r>
    <s v="eawadplatform"/>
    <s v="equalitynow"/>
    <m/>
    <m/>
    <m/>
    <m/>
    <m/>
    <m/>
    <m/>
    <m/>
    <s v="No"/>
    <n v="17"/>
    <m/>
    <m/>
    <x v="1"/>
    <x v="2"/>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21T14:40:11.000"/>
    <d v="2021-09-21T00:00:00.000"/>
    <s v="14:40:11"/>
    <s v="https://twitter.com/eawadplatform/status/1440324989035548678"/>
    <m/>
    <m/>
    <s v="1440324989035548678"/>
    <m/>
    <b v="0"/>
    <n v="0"/>
    <s v=""/>
    <b v="0"/>
    <s v="en"/>
    <m/>
    <s v=""/>
    <b v="0"/>
    <n v="8"/>
    <s v="1437671090533412864"/>
    <s v="Twitter Web App"/>
    <b v="0"/>
    <s v="1437671090533412864"/>
    <s v="Tweet"/>
    <n v="0"/>
    <n v="0"/>
    <m/>
    <m/>
    <m/>
    <m/>
    <m/>
    <m/>
    <m/>
    <m/>
    <n v="1"/>
    <s v="3"/>
    <s v="3"/>
    <m/>
    <m/>
    <m/>
    <m/>
    <m/>
    <m/>
    <m/>
    <m/>
    <m/>
  </r>
  <r>
    <s v="lynda_eunice"/>
    <s v="vowforgirls"/>
    <m/>
    <m/>
    <m/>
    <m/>
    <m/>
    <m/>
    <m/>
    <m/>
    <s v="No"/>
    <n v="18"/>
    <m/>
    <m/>
    <x v="0"/>
    <x v="1"/>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6:54:33.000"/>
    <d v="2021-09-14T00:00:00.000"/>
    <s v="06:54:33"/>
    <s v="https://twitter.com/lynda_eunice/status/1437671090533412864"/>
    <m/>
    <m/>
    <s v="1437671090533412864"/>
    <m/>
    <b v="0"/>
    <n v="29"/>
    <s v=""/>
    <b v="0"/>
    <s v="en"/>
    <m/>
    <s v=""/>
    <b v="0"/>
    <n v="8"/>
    <s v=""/>
    <s v="Twitter Web App"/>
    <b v="0"/>
    <s v="1437671090533412864"/>
    <s v="Retweet"/>
    <n v="0"/>
    <n v="0"/>
    <m/>
    <m/>
    <m/>
    <m/>
    <m/>
    <m/>
    <m/>
    <m/>
    <n v="1"/>
    <s v="3"/>
    <s v="3"/>
    <m/>
    <m/>
    <m/>
    <m/>
    <m/>
    <m/>
    <m/>
    <m/>
    <m/>
  </r>
  <r>
    <s v="eawadplatform"/>
    <s v="vowforgirls"/>
    <m/>
    <m/>
    <m/>
    <m/>
    <m/>
    <m/>
    <m/>
    <m/>
    <s v="No"/>
    <n v="19"/>
    <m/>
    <m/>
    <x v="1"/>
    <x v="2"/>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21T14:40:11.000"/>
    <d v="2021-09-21T00:00:00.000"/>
    <s v="14:40:11"/>
    <s v="https://twitter.com/eawadplatform/status/1440324989035548678"/>
    <m/>
    <m/>
    <s v="1440324989035548678"/>
    <m/>
    <b v="0"/>
    <n v="0"/>
    <s v=""/>
    <b v="0"/>
    <s v="en"/>
    <m/>
    <s v=""/>
    <b v="0"/>
    <n v="8"/>
    <s v="1437671090533412864"/>
    <s v="Twitter Web App"/>
    <b v="0"/>
    <s v="1437671090533412864"/>
    <s v="Tweet"/>
    <n v="0"/>
    <n v="0"/>
    <m/>
    <m/>
    <m/>
    <m/>
    <m/>
    <m/>
    <m/>
    <m/>
    <n v="1"/>
    <s v="3"/>
    <s v="3"/>
    <m/>
    <m/>
    <m/>
    <m/>
    <m/>
    <m/>
    <m/>
    <m/>
    <m/>
  </r>
  <r>
    <s v="lynda_eunice"/>
    <s v="nankunda20"/>
    <m/>
    <m/>
    <m/>
    <m/>
    <m/>
    <m/>
    <m/>
    <m/>
    <s v="No"/>
    <n v="20"/>
    <m/>
    <m/>
    <x v="0"/>
    <x v="1"/>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6:54:33.000"/>
    <d v="2021-09-14T00:00:00.000"/>
    <s v="06:54:33"/>
    <s v="https://twitter.com/lynda_eunice/status/1437671090533412864"/>
    <m/>
    <m/>
    <s v="1437671090533412864"/>
    <m/>
    <b v="0"/>
    <n v="29"/>
    <s v=""/>
    <b v="0"/>
    <s v="en"/>
    <m/>
    <s v=""/>
    <b v="0"/>
    <n v="8"/>
    <s v=""/>
    <s v="Twitter Web App"/>
    <b v="0"/>
    <s v="1437671090533412864"/>
    <s v="Retweet"/>
    <n v="0"/>
    <n v="0"/>
    <m/>
    <m/>
    <m/>
    <m/>
    <m/>
    <m/>
    <m/>
    <m/>
    <n v="1"/>
    <s v="3"/>
    <s v="3"/>
    <m/>
    <m/>
    <m/>
    <m/>
    <m/>
    <m/>
    <m/>
    <m/>
    <m/>
  </r>
  <r>
    <s v="eawadplatform"/>
    <s v="nankunda20"/>
    <m/>
    <m/>
    <m/>
    <m/>
    <m/>
    <m/>
    <m/>
    <m/>
    <s v="No"/>
    <n v="21"/>
    <m/>
    <m/>
    <x v="1"/>
    <x v="2"/>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21T14:40:11.000"/>
    <d v="2021-09-21T00:00:00.000"/>
    <s v="14:40:11"/>
    <s v="https://twitter.com/eawadplatform/status/1440324989035548678"/>
    <m/>
    <m/>
    <s v="1440324989035548678"/>
    <m/>
    <b v="0"/>
    <n v="0"/>
    <s v=""/>
    <b v="0"/>
    <s v="en"/>
    <m/>
    <s v=""/>
    <b v="0"/>
    <n v="8"/>
    <s v="1437671090533412864"/>
    <s v="Twitter Web App"/>
    <b v="0"/>
    <s v="1437671090533412864"/>
    <s v="Tweet"/>
    <n v="0"/>
    <n v="0"/>
    <m/>
    <m/>
    <m/>
    <m/>
    <m/>
    <m/>
    <m/>
    <m/>
    <n v="1"/>
    <s v="3"/>
    <s v="3"/>
    <m/>
    <m/>
    <m/>
    <m/>
    <m/>
    <m/>
    <m/>
    <m/>
    <m/>
  </r>
  <r>
    <s v="lynda_eunice"/>
    <s v="gbceducation"/>
    <m/>
    <m/>
    <m/>
    <m/>
    <m/>
    <m/>
    <m/>
    <m/>
    <s v="No"/>
    <n v="22"/>
    <m/>
    <m/>
    <x v="0"/>
    <x v="1"/>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6:54:33.000"/>
    <d v="2021-09-14T00:00:00.000"/>
    <s v="06:54:33"/>
    <s v="https://twitter.com/lynda_eunice/status/1437671090533412864"/>
    <m/>
    <m/>
    <s v="1437671090533412864"/>
    <m/>
    <b v="0"/>
    <n v="29"/>
    <s v=""/>
    <b v="0"/>
    <s v="en"/>
    <m/>
    <s v=""/>
    <b v="0"/>
    <n v="8"/>
    <s v=""/>
    <s v="Twitter Web App"/>
    <b v="0"/>
    <s v="1437671090533412864"/>
    <s v="Retweet"/>
    <n v="0"/>
    <n v="0"/>
    <m/>
    <m/>
    <m/>
    <m/>
    <m/>
    <m/>
    <m/>
    <m/>
    <n v="1"/>
    <s v="3"/>
    <s v="1"/>
    <m/>
    <m/>
    <m/>
    <m/>
    <m/>
    <m/>
    <m/>
    <m/>
    <m/>
  </r>
  <r>
    <s v="lynda_eunice"/>
    <s v="eawadplatform"/>
    <m/>
    <m/>
    <m/>
    <m/>
    <m/>
    <m/>
    <m/>
    <m/>
    <s v="Yes"/>
    <n v="23"/>
    <m/>
    <m/>
    <x v="0"/>
    <x v="1"/>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6:54:33.000"/>
    <d v="2021-09-14T00:00:00.000"/>
    <s v="06:54:33"/>
    <s v="https://twitter.com/lynda_eunice/status/1437671090533412864"/>
    <m/>
    <m/>
    <s v="1437671090533412864"/>
    <m/>
    <b v="0"/>
    <n v="29"/>
    <s v=""/>
    <b v="0"/>
    <s v="en"/>
    <m/>
    <s v=""/>
    <b v="0"/>
    <n v="8"/>
    <s v=""/>
    <s v="Twitter Web App"/>
    <b v="0"/>
    <s v="1437671090533412864"/>
    <s v="Retweet"/>
    <n v="0"/>
    <n v="0"/>
    <m/>
    <m/>
    <m/>
    <m/>
    <m/>
    <m/>
    <m/>
    <m/>
    <n v="1"/>
    <s v="3"/>
    <s v="3"/>
    <m/>
    <m/>
    <m/>
    <m/>
    <m/>
    <m/>
    <m/>
    <m/>
    <m/>
  </r>
  <r>
    <s v="lynda_eunice"/>
    <s v="educannotwait"/>
    <m/>
    <m/>
    <m/>
    <m/>
    <m/>
    <m/>
    <m/>
    <m/>
    <s v="No"/>
    <n v="24"/>
    <m/>
    <m/>
    <x v="0"/>
    <x v="1"/>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6:54:33.000"/>
    <d v="2021-09-14T00:00:00.000"/>
    <s v="06:54:33"/>
    <s v="https://twitter.com/lynda_eunice/status/1437671090533412864"/>
    <m/>
    <m/>
    <s v="1437671090533412864"/>
    <m/>
    <b v="0"/>
    <n v="29"/>
    <s v=""/>
    <b v="0"/>
    <s v="en"/>
    <m/>
    <s v=""/>
    <b v="0"/>
    <n v="8"/>
    <s v=""/>
    <s v="Twitter Web App"/>
    <b v="0"/>
    <s v="1437671090533412864"/>
    <s v="Retweet"/>
    <n v="0"/>
    <n v="0"/>
    <m/>
    <m/>
    <m/>
    <m/>
    <m/>
    <m/>
    <m/>
    <m/>
    <n v="1"/>
    <s v="3"/>
    <s v="4"/>
    <m/>
    <m/>
    <m/>
    <m/>
    <m/>
    <m/>
    <m/>
    <m/>
    <m/>
  </r>
  <r>
    <s v="lynda_eunice"/>
    <s v="gpforeducation"/>
    <m/>
    <m/>
    <m/>
    <m/>
    <m/>
    <m/>
    <m/>
    <m/>
    <s v="No"/>
    <n v="25"/>
    <m/>
    <m/>
    <x v="0"/>
    <x v="1"/>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14T06:54:33.000"/>
    <d v="2021-09-14T00:00:00.000"/>
    <s v="06:54:33"/>
    <s v="https://twitter.com/lynda_eunice/status/1437671090533412864"/>
    <m/>
    <m/>
    <s v="1437671090533412864"/>
    <m/>
    <b v="0"/>
    <n v="29"/>
    <s v=""/>
    <b v="0"/>
    <s v="en"/>
    <m/>
    <s v=""/>
    <b v="0"/>
    <n v="8"/>
    <s v=""/>
    <s v="Twitter Web App"/>
    <b v="0"/>
    <s v="1437671090533412864"/>
    <s v="Retweet"/>
    <n v="0"/>
    <n v="0"/>
    <m/>
    <m/>
    <m/>
    <m/>
    <m/>
    <m/>
    <m/>
    <m/>
    <n v="1"/>
    <s v="3"/>
    <s v="3"/>
    <n v="2"/>
    <n v="6.451612903225806"/>
    <n v="0"/>
    <n v="0"/>
    <n v="0"/>
    <n v="0"/>
    <n v="29"/>
    <n v="93.54838709677419"/>
    <n v="31"/>
  </r>
  <r>
    <s v="eawadplatform"/>
    <s v="lynda_eunice"/>
    <m/>
    <m/>
    <m/>
    <m/>
    <m/>
    <m/>
    <m/>
    <m/>
    <s v="Yes"/>
    <n v="26"/>
    <m/>
    <m/>
    <x v="2"/>
    <x v="2"/>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21T14:40:11.000"/>
    <d v="2021-09-21T00:00:00.000"/>
    <s v="14:40:11"/>
    <s v="https://twitter.com/eawadplatform/status/1440324989035548678"/>
    <m/>
    <m/>
    <s v="1440324989035548678"/>
    <m/>
    <b v="0"/>
    <n v="0"/>
    <s v=""/>
    <b v="0"/>
    <s v="en"/>
    <m/>
    <s v=""/>
    <b v="0"/>
    <n v="8"/>
    <s v="1437671090533412864"/>
    <s v="Twitter Web App"/>
    <b v="0"/>
    <s v="1437671090533412864"/>
    <s v="Tweet"/>
    <n v="0"/>
    <n v="0"/>
    <m/>
    <m/>
    <m/>
    <m/>
    <m/>
    <m/>
    <m/>
    <m/>
    <n v="1"/>
    <s v="3"/>
    <s v="3"/>
    <m/>
    <m/>
    <m/>
    <m/>
    <m/>
    <m/>
    <m/>
    <m/>
    <m/>
  </r>
  <r>
    <s v="eawadplatform"/>
    <s v="gbceducation"/>
    <m/>
    <m/>
    <m/>
    <m/>
    <m/>
    <m/>
    <m/>
    <m/>
    <s v="No"/>
    <n v="27"/>
    <m/>
    <m/>
    <x v="1"/>
    <x v="2"/>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21T14:40:11.000"/>
    <d v="2021-09-21T00:00:00.000"/>
    <s v="14:40:11"/>
    <s v="https://twitter.com/eawadplatform/status/1440324989035548678"/>
    <m/>
    <m/>
    <s v="1440324989035548678"/>
    <m/>
    <b v="0"/>
    <n v="0"/>
    <s v=""/>
    <b v="0"/>
    <s v="en"/>
    <m/>
    <s v=""/>
    <b v="0"/>
    <n v="8"/>
    <s v="1437671090533412864"/>
    <s v="Twitter Web App"/>
    <b v="0"/>
    <s v="1437671090533412864"/>
    <s v="Tweet"/>
    <n v="0"/>
    <n v="0"/>
    <m/>
    <m/>
    <m/>
    <m/>
    <m/>
    <m/>
    <m/>
    <m/>
    <n v="1"/>
    <s v="3"/>
    <s v="1"/>
    <m/>
    <m/>
    <m/>
    <m/>
    <m/>
    <m/>
    <m/>
    <m/>
    <m/>
  </r>
  <r>
    <s v="eawadplatform"/>
    <s v="educannotwait"/>
    <m/>
    <m/>
    <m/>
    <m/>
    <m/>
    <m/>
    <m/>
    <m/>
    <s v="No"/>
    <n v="28"/>
    <m/>
    <m/>
    <x v="1"/>
    <x v="2"/>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21T14:40:11.000"/>
    <d v="2021-09-21T00:00:00.000"/>
    <s v="14:40:11"/>
    <s v="https://twitter.com/eawadplatform/status/1440324989035548678"/>
    <m/>
    <m/>
    <s v="1440324989035548678"/>
    <m/>
    <b v="0"/>
    <n v="0"/>
    <s v=""/>
    <b v="0"/>
    <s v="en"/>
    <m/>
    <s v=""/>
    <b v="0"/>
    <n v="8"/>
    <s v="1437671090533412864"/>
    <s v="Twitter Web App"/>
    <b v="0"/>
    <s v="1437671090533412864"/>
    <s v="Tweet"/>
    <n v="0"/>
    <n v="0"/>
    <m/>
    <m/>
    <m/>
    <m/>
    <m/>
    <m/>
    <m/>
    <m/>
    <n v="1"/>
    <s v="3"/>
    <s v="4"/>
    <m/>
    <m/>
    <m/>
    <m/>
    <m/>
    <m/>
    <m/>
    <m/>
    <m/>
  </r>
  <r>
    <s v="eawadplatform"/>
    <s v="gpforeducation"/>
    <m/>
    <m/>
    <m/>
    <m/>
    <m/>
    <m/>
    <m/>
    <m/>
    <s v="No"/>
    <n v="29"/>
    <m/>
    <m/>
    <x v="1"/>
    <x v="2"/>
    <s v="Time has shown and taught us that investing in sustainable education systems is the right thing to do. _x000a_@nankunda20  @vowforgirls  @equalitynow  @UNGEI  @GPforEducation  @EduCannotWait  @EAWADPlatform  @UNESCO  @GenderUnitMoES  @FCDOGEC   @gbceducation  @Educ_SportsUg  @aasu_72 https://t.co/11Dkirmn7M"/>
    <m/>
    <m/>
    <m/>
    <s v="https://pbs.twimg.com/media/E_Oh-QnWEAE1v3M.jpg"/>
    <s v="https://pbs.twimg.com/media/E_Oh-QnWEAE1v3M.jpg"/>
    <d v="2021-09-21T14:40:11.000"/>
    <d v="2021-09-21T00:00:00.000"/>
    <s v="14:40:11"/>
    <s v="https://twitter.com/eawadplatform/status/1440324989035548678"/>
    <m/>
    <m/>
    <s v="1440324989035548678"/>
    <m/>
    <b v="0"/>
    <n v="0"/>
    <s v=""/>
    <b v="0"/>
    <s v="en"/>
    <m/>
    <s v=""/>
    <b v="0"/>
    <n v="8"/>
    <s v="1437671090533412864"/>
    <s v="Twitter Web App"/>
    <b v="0"/>
    <s v="1437671090533412864"/>
    <s v="Tweet"/>
    <n v="0"/>
    <n v="0"/>
    <m/>
    <m/>
    <m/>
    <m/>
    <m/>
    <m/>
    <m/>
    <m/>
    <n v="1"/>
    <s v="3"/>
    <s v="3"/>
    <n v="2"/>
    <n v="6.451612903225806"/>
    <n v="0"/>
    <n v="0"/>
    <n v="0"/>
    <n v="0"/>
    <n v="29"/>
    <n v="93.54838709677419"/>
    <n v="31"/>
  </r>
  <r>
    <s v="strategyndigita"/>
    <s v="cmuruzabal"/>
    <m/>
    <m/>
    <m/>
    <m/>
    <m/>
    <m/>
    <m/>
    <m/>
    <s v="No"/>
    <n v="30"/>
    <m/>
    <m/>
    <x v="1"/>
    <x v="3"/>
    <s v="We agree at @sap4good that educating the next generation is a top priority, and we must commit ourselves to ending the global education crisis. _x000a__x000a_Take @GBCEducation’s Business Education Pledge and get your company involved at ➡️ https://t.co/VfZ9sUu1l9. _x000a__x000a_@cmuruzabal_x000a__x000a_#SAP4Good https://t.co/RaA3d8wT7i"/>
    <s v="http://gbc-education.org/pledge"/>
    <s v="gbc-education.org"/>
    <s v="sap4good"/>
    <s v="https://pbs.twimg.com/media/E_8sED0XMAAVGrf.jpg"/>
    <s v="https://pbs.twimg.com/media/E_8sED0XMAAVGrf.jpg"/>
    <d v="2021-09-23T09:24:49.000"/>
    <d v="2021-09-23T00:00:00.000"/>
    <s v="09:24:49"/>
    <s v="https://twitter.com/strategyndigita/status/1440970396354875392"/>
    <m/>
    <m/>
    <s v="1440970396354875392"/>
    <m/>
    <b v="0"/>
    <n v="0"/>
    <s v=""/>
    <b v="0"/>
    <s v="en"/>
    <m/>
    <s v=""/>
    <b v="0"/>
    <n v="2"/>
    <s v="1440918857678471174"/>
    <s v="Twitter Web App"/>
    <b v="0"/>
    <s v="1440918857678471174"/>
    <s v="Tweet"/>
    <n v="0"/>
    <n v="0"/>
    <m/>
    <m/>
    <m/>
    <m/>
    <m/>
    <m/>
    <m/>
    <m/>
    <n v="1"/>
    <s v="1"/>
    <s v="1"/>
    <m/>
    <m/>
    <m/>
    <m/>
    <m/>
    <m/>
    <m/>
    <m/>
    <m/>
  </r>
  <r>
    <s v="strategyndigita"/>
    <s v="gbceducation"/>
    <m/>
    <m/>
    <m/>
    <m/>
    <m/>
    <m/>
    <m/>
    <m/>
    <s v="No"/>
    <n v="31"/>
    <m/>
    <m/>
    <x v="1"/>
    <x v="3"/>
    <s v="We agree at @sap4good that educating the next generation is a top priority, and we must commit ourselves to ending the global education crisis. _x000a__x000a_Take @GBCEducation’s Business Education Pledge and get your company involved at ➡️ https://t.co/VfZ9sUu1l9. _x000a__x000a_@cmuruzabal_x000a__x000a_#SAP4Good https://t.co/RaA3d8wT7i"/>
    <s v="http://gbc-education.org/pledge"/>
    <s v="gbc-education.org"/>
    <s v="sap4good"/>
    <s v="https://pbs.twimg.com/media/E_8sED0XMAAVGrf.jpg"/>
    <s v="https://pbs.twimg.com/media/E_8sED0XMAAVGrf.jpg"/>
    <d v="2021-09-23T09:24:49.000"/>
    <d v="2021-09-23T00:00:00.000"/>
    <s v="09:24:49"/>
    <s v="https://twitter.com/strategyndigita/status/1440970396354875392"/>
    <m/>
    <m/>
    <s v="1440970396354875392"/>
    <m/>
    <b v="0"/>
    <n v="0"/>
    <s v=""/>
    <b v="0"/>
    <s v="en"/>
    <m/>
    <s v=""/>
    <b v="0"/>
    <n v="2"/>
    <s v="1440918857678471174"/>
    <s v="Twitter Web App"/>
    <b v="0"/>
    <s v="1440918857678471174"/>
    <s v="Tweet"/>
    <n v="0"/>
    <n v="0"/>
    <m/>
    <m/>
    <m/>
    <m/>
    <m/>
    <m/>
    <m/>
    <m/>
    <n v="1"/>
    <s v="1"/>
    <s v="1"/>
    <m/>
    <m/>
    <m/>
    <m/>
    <m/>
    <m/>
    <m/>
    <m/>
    <m/>
  </r>
  <r>
    <s v="strategyndigita"/>
    <s v="sap4good"/>
    <m/>
    <m/>
    <m/>
    <m/>
    <m/>
    <m/>
    <m/>
    <m/>
    <s v="No"/>
    <n v="32"/>
    <m/>
    <m/>
    <x v="1"/>
    <x v="3"/>
    <s v="We agree at @sap4good that educating the next generation is a top priority, and we must commit ourselves to ending the global education crisis. _x000a__x000a_Take @GBCEducation’s Business Education Pledge and get your company involved at ➡️ https://t.co/VfZ9sUu1l9. _x000a__x000a_@cmuruzabal_x000a__x000a_#SAP4Good https://t.co/RaA3d8wT7i"/>
    <s v="http://gbc-education.org/pledge"/>
    <s v="gbc-education.org"/>
    <s v="sap4good"/>
    <s v="https://pbs.twimg.com/media/E_8sED0XMAAVGrf.jpg"/>
    <s v="https://pbs.twimg.com/media/E_8sED0XMAAVGrf.jpg"/>
    <d v="2021-09-23T09:24:49.000"/>
    <d v="2021-09-23T00:00:00.000"/>
    <s v="09:24:49"/>
    <s v="https://twitter.com/strategyndigita/status/1440970396354875392"/>
    <m/>
    <m/>
    <s v="1440970396354875392"/>
    <m/>
    <b v="0"/>
    <n v="0"/>
    <s v=""/>
    <b v="0"/>
    <s v="en"/>
    <m/>
    <s v=""/>
    <b v="0"/>
    <n v="2"/>
    <s v="1440918857678471174"/>
    <s v="Twitter Web App"/>
    <b v="0"/>
    <s v="1440918857678471174"/>
    <s v="Tweet"/>
    <n v="0"/>
    <n v="0"/>
    <m/>
    <m/>
    <m/>
    <m/>
    <m/>
    <m/>
    <m/>
    <m/>
    <n v="2"/>
    <s v="1"/>
    <s v="1"/>
    <m/>
    <m/>
    <m/>
    <m/>
    <m/>
    <m/>
    <m/>
    <m/>
    <m/>
  </r>
  <r>
    <s v="strategyndigita"/>
    <s v="sap4good"/>
    <m/>
    <m/>
    <m/>
    <m/>
    <m/>
    <m/>
    <m/>
    <m/>
    <s v="No"/>
    <n v="33"/>
    <m/>
    <m/>
    <x v="2"/>
    <x v="3"/>
    <s v="We agree at @sap4good that educating the next generation is a top priority, and we must commit ourselves to ending the global education crisis. _x000a__x000a_Take @GBCEducation’s Business Education Pledge and get your company involved at ➡️ https://t.co/VfZ9sUu1l9. _x000a__x000a_@cmuruzabal_x000a__x000a_#SAP4Good https://t.co/RaA3d8wT7i"/>
    <s v="http://gbc-education.org/pledge"/>
    <s v="gbc-education.org"/>
    <s v="sap4good"/>
    <s v="https://pbs.twimg.com/media/E_8sED0XMAAVGrf.jpg"/>
    <s v="https://pbs.twimg.com/media/E_8sED0XMAAVGrf.jpg"/>
    <d v="2021-09-23T09:24:49.000"/>
    <d v="2021-09-23T00:00:00.000"/>
    <s v="09:24:49"/>
    <s v="https://twitter.com/strategyndigita/status/1440970396354875392"/>
    <m/>
    <m/>
    <s v="1440970396354875392"/>
    <m/>
    <b v="0"/>
    <n v="0"/>
    <s v=""/>
    <b v="0"/>
    <s v="en"/>
    <m/>
    <s v=""/>
    <b v="0"/>
    <n v="2"/>
    <s v="1440918857678471174"/>
    <s v="Twitter Web App"/>
    <b v="0"/>
    <s v="1440918857678471174"/>
    <s v="Tweet"/>
    <n v="0"/>
    <n v="0"/>
    <m/>
    <m/>
    <m/>
    <m/>
    <m/>
    <m/>
    <m/>
    <m/>
    <n v="2"/>
    <s v="1"/>
    <s v="1"/>
    <n v="1"/>
    <n v="2.6315789473684212"/>
    <n v="1"/>
    <n v="2.6315789473684212"/>
    <n v="0"/>
    <n v="0"/>
    <n v="36"/>
    <n v="94.73684210526316"/>
    <n v="38"/>
  </r>
  <r>
    <s v="nysmom4kiddos"/>
    <s v="ananursingworld"/>
    <m/>
    <m/>
    <m/>
    <m/>
    <m/>
    <m/>
    <m/>
    <m/>
    <s v="No"/>
    <n v="34"/>
    <m/>
    <m/>
    <x v="0"/>
    <x v="4"/>
    <s v="@DrP_Principal Great question 📍 @edutopia @gbceducation @usedgov @EduEmpowerKids @NASSP @Scholastic @ScholParents @NYMayors @usmayors @HuffPostParents @parentsmagazine @chronicle @AmerAcadPeds @POPSUGARMoms @MomsDemand @moms_strong @ParentsvsVape @PoppotGroup @ANANursingWorld"/>
    <m/>
    <m/>
    <m/>
    <m/>
    <s v="https://pbs.twimg.com/profile_images/1421345044951339008/UcpkUH9k_normal.jpg"/>
    <d v="2021-09-24T16:55:25.000"/>
    <d v="2021-09-24T00:00:00.000"/>
    <s v="16:55:25"/>
    <s v="https://twitter.com/nysmom4kiddos/status/1441446184552308746"/>
    <m/>
    <m/>
    <s v="1441446184552308746"/>
    <s v="1441359923888070662"/>
    <b v="0"/>
    <n v="3"/>
    <s v="956269425312792576"/>
    <b v="0"/>
    <s v="en"/>
    <m/>
    <s v=""/>
    <b v="0"/>
    <n v="0"/>
    <s v=""/>
    <s v="Twitter for iPhone"/>
    <b v="0"/>
    <s v="1441359923888070662"/>
    <s v="Tweet"/>
    <n v="0"/>
    <n v="0"/>
    <m/>
    <m/>
    <m/>
    <m/>
    <m/>
    <m/>
    <m/>
    <m/>
    <n v="1"/>
    <s v="2"/>
    <s v="2"/>
    <m/>
    <m/>
    <m/>
    <m/>
    <m/>
    <m/>
    <m/>
    <m/>
    <m/>
  </r>
  <r>
    <s v="senyoszn"/>
    <s v="ananursingworld"/>
    <m/>
    <m/>
    <m/>
    <m/>
    <m/>
    <m/>
    <m/>
    <m/>
    <s v="No"/>
    <n v="35"/>
    <m/>
    <m/>
    <x v="0"/>
    <x v="5"/>
    <s v="@NYSMom4Kiddos @DrP_Principal @edutopia @gbceducation @usedgov @EduEmpowerKids @NASSP @Scholastic @ScholParents @NYMayors @usmayors @HuffPostParents @parentsmagazine @chronicle @AmerAcadPeds @POPSUGARMoms @MomsDemand @moms_strong @ParentsvsVape @PoppotGroup @ANANursingWorld I'd be honored if you followed my little account. Don't tweet often, but I read and like lots. 💜"/>
    <m/>
    <m/>
    <m/>
    <m/>
    <s v="https://pbs.twimg.com/profile_images/1441897563653767168/QR6OQJSo_normal.jpg"/>
    <d v="2021-09-24T17:41:25.000"/>
    <d v="2021-09-24T00:00:00.000"/>
    <s v="17:41:25"/>
    <s v="https://twitter.com/senyoszn/status/1441457757547384835"/>
    <m/>
    <m/>
    <s v="1441457757547384835"/>
    <s v="1441446184552308746"/>
    <b v="0"/>
    <n v="0"/>
    <s v="1089214480674967552"/>
    <b v="0"/>
    <s v="en"/>
    <m/>
    <s v=""/>
    <b v="0"/>
    <n v="0"/>
    <s v=""/>
    <s v="Twitter for Android"/>
    <b v="0"/>
    <s v="1441446184552308746"/>
    <s v="Tweet"/>
    <n v="0"/>
    <n v="0"/>
    <m/>
    <m/>
    <m/>
    <m/>
    <m/>
    <m/>
    <m/>
    <m/>
    <n v="1"/>
    <s v="2"/>
    <s v="2"/>
    <m/>
    <m/>
    <m/>
    <m/>
    <m/>
    <m/>
    <m/>
    <m/>
    <m/>
  </r>
  <r>
    <s v="nysmom4kiddos"/>
    <s v="poppotgroup"/>
    <m/>
    <m/>
    <m/>
    <m/>
    <m/>
    <m/>
    <m/>
    <m/>
    <s v="No"/>
    <n v="36"/>
    <m/>
    <m/>
    <x v="0"/>
    <x v="4"/>
    <s v="@DrP_Principal Great question 📍 @edutopia @gbceducation @usedgov @EduEmpowerKids @NASSP @Scholastic @ScholParents @NYMayors @usmayors @HuffPostParents @parentsmagazine @chronicle @AmerAcadPeds @POPSUGARMoms @MomsDemand @moms_strong @ParentsvsVape @PoppotGroup @ANANursingWorld"/>
    <m/>
    <m/>
    <m/>
    <m/>
    <s v="https://pbs.twimg.com/profile_images/1421345044951339008/UcpkUH9k_normal.jpg"/>
    <d v="2021-09-24T16:55:25.000"/>
    <d v="2021-09-24T00:00:00.000"/>
    <s v="16:55:25"/>
    <s v="https://twitter.com/nysmom4kiddos/status/1441446184552308746"/>
    <m/>
    <m/>
    <s v="1441446184552308746"/>
    <s v="1441359923888070662"/>
    <b v="0"/>
    <n v="3"/>
    <s v="956269425312792576"/>
    <b v="0"/>
    <s v="en"/>
    <m/>
    <s v=""/>
    <b v="0"/>
    <n v="0"/>
    <s v=""/>
    <s v="Twitter for iPhone"/>
    <b v="0"/>
    <s v="1441359923888070662"/>
    <s v="Tweet"/>
    <n v="0"/>
    <n v="0"/>
    <m/>
    <m/>
    <m/>
    <m/>
    <m/>
    <m/>
    <m/>
    <m/>
    <n v="1"/>
    <s v="2"/>
    <s v="2"/>
    <m/>
    <m/>
    <m/>
    <m/>
    <m/>
    <m/>
    <m/>
    <m/>
    <m/>
  </r>
  <r>
    <s v="senyoszn"/>
    <s v="poppotgroup"/>
    <m/>
    <m/>
    <m/>
    <m/>
    <m/>
    <m/>
    <m/>
    <m/>
    <s v="No"/>
    <n v="37"/>
    <m/>
    <m/>
    <x v="0"/>
    <x v="5"/>
    <s v="@NYSMom4Kiddos @DrP_Principal @edutopia @gbceducation @usedgov @EduEmpowerKids @NASSP @Scholastic @ScholParents @NYMayors @usmayors @HuffPostParents @parentsmagazine @chronicle @AmerAcadPeds @POPSUGARMoms @MomsDemand @moms_strong @ParentsvsVape @PoppotGroup @ANANursingWorld I'd be honored if you followed my little account. Don't tweet often, but I read and like lots. 💜"/>
    <m/>
    <m/>
    <m/>
    <m/>
    <s v="https://pbs.twimg.com/profile_images/1441897563653767168/QR6OQJSo_normal.jpg"/>
    <d v="2021-09-24T17:41:25.000"/>
    <d v="2021-09-24T00:00:00.000"/>
    <s v="17:41:25"/>
    <s v="https://twitter.com/senyoszn/status/1441457757547384835"/>
    <m/>
    <m/>
    <s v="1441457757547384835"/>
    <s v="1441446184552308746"/>
    <b v="0"/>
    <n v="0"/>
    <s v="1089214480674967552"/>
    <b v="0"/>
    <s v="en"/>
    <m/>
    <s v=""/>
    <b v="0"/>
    <n v="0"/>
    <s v=""/>
    <s v="Twitter for Android"/>
    <b v="0"/>
    <s v="1441446184552308746"/>
    <s v="Tweet"/>
    <n v="0"/>
    <n v="0"/>
    <m/>
    <m/>
    <m/>
    <m/>
    <m/>
    <m/>
    <m/>
    <m/>
    <n v="1"/>
    <s v="2"/>
    <s v="2"/>
    <m/>
    <m/>
    <m/>
    <m/>
    <m/>
    <m/>
    <m/>
    <m/>
    <m/>
  </r>
  <r>
    <s v="nysmom4kiddos"/>
    <s v="parentsvsvape"/>
    <m/>
    <m/>
    <m/>
    <m/>
    <m/>
    <m/>
    <m/>
    <m/>
    <s v="No"/>
    <n v="38"/>
    <m/>
    <m/>
    <x v="0"/>
    <x v="4"/>
    <s v="@DrP_Principal Great question 📍 @edutopia @gbceducation @usedgov @EduEmpowerKids @NASSP @Scholastic @ScholParents @NYMayors @usmayors @HuffPostParents @parentsmagazine @chronicle @AmerAcadPeds @POPSUGARMoms @MomsDemand @moms_strong @ParentsvsVape @PoppotGroup @ANANursingWorld"/>
    <m/>
    <m/>
    <m/>
    <m/>
    <s v="https://pbs.twimg.com/profile_images/1421345044951339008/UcpkUH9k_normal.jpg"/>
    <d v="2021-09-24T16:55:25.000"/>
    <d v="2021-09-24T00:00:00.000"/>
    <s v="16:55:25"/>
    <s v="https://twitter.com/nysmom4kiddos/status/1441446184552308746"/>
    <m/>
    <m/>
    <s v="1441446184552308746"/>
    <s v="1441359923888070662"/>
    <b v="0"/>
    <n v="3"/>
    <s v="956269425312792576"/>
    <b v="0"/>
    <s v="en"/>
    <m/>
    <s v=""/>
    <b v="0"/>
    <n v="0"/>
    <s v=""/>
    <s v="Twitter for iPhone"/>
    <b v="0"/>
    <s v="1441359923888070662"/>
    <s v="Tweet"/>
    <n v="0"/>
    <n v="0"/>
    <m/>
    <m/>
    <m/>
    <m/>
    <m/>
    <m/>
    <m/>
    <m/>
    <n v="1"/>
    <s v="2"/>
    <s v="2"/>
    <m/>
    <m/>
    <m/>
    <m/>
    <m/>
    <m/>
    <m/>
    <m/>
    <m/>
  </r>
  <r>
    <s v="senyoszn"/>
    <s v="parentsvsvape"/>
    <m/>
    <m/>
    <m/>
    <m/>
    <m/>
    <m/>
    <m/>
    <m/>
    <s v="No"/>
    <n v="39"/>
    <m/>
    <m/>
    <x v="0"/>
    <x v="5"/>
    <s v="@NYSMom4Kiddos @DrP_Principal @edutopia @gbceducation @usedgov @EduEmpowerKids @NASSP @Scholastic @ScholParents @NYMayors @usmayors @HuffPostParents @parentsmagazine @chronicle @AmerAcadPeds @POPSUGARMoms @MomsDemand @moms_strong @ParentsvsVape @PoppotGroup @ANANursingWorld I'd be honored if you followed my little account. Don't tweet often, but I read and like lots. 💜"/>
    <m/>
    <m/>
    <m/>
    <m/>
    <s v="https://pbs.twimg.com/profile_images/1441897563653767168/QR6OQJSo_normal.jpg"/>
    <d v="2021-09-24T17:41:25.000"/>
    <d v="2021-09-24T00:00:00.000"/>
    <s v="17:41:25"/>
    <s v="https://twitter.com/senyoszn/status/1441457757547384835"/>
    <m/>
    <m/>
    <s v="1441457757547384835"/>
    <s v="1441446184552308746"/>
    <b v="0"/>
    <n v="0"/>
    <s v="1089214480674967552"/>
    <b v="0"/>
    <s v="en"/>
    <m/>
    <s v=""/>
    <b v="0"/>
    <n v="0"/>
    <s v=""/>
    <s v="Twitter for Android"/>
    <b v="0"/>
    <s v="1441446184552308746"/>
    <s v="Tweet"/>
    <n v="0"/>
    <n v="0"/>
    <m/>
    <m/>
    <m/>
    <m/>
    <m/>
    <m/>
    <m/>
    <m/>
    <n v="1"/>
    <s v="2"/>
    <s v="2"/>
    <m/>
    <m/>
    <m/>
    <m/>
    <m/>
    <m/>
    <m/>
    <m/>
    <m/>
  </r>
  <r>
    <s v="nysmom4kiddos"/>
    <s v="moms_strong"/>
    <m/>
    <m/>
    <m/>
    <m/>
    <m/>
    <m/>
    <m/>
    <m/>
    <s v="No"/>
    <n v="40"/>
    <m/>
    <m/>
    <x v="0"/>
    <x v="4"/>
    <s v="@DrP_Principal Great question 📍 @edutopia @gbceducation @usedgov @EduEmpowerKids @NASSP @Scholastic @ScholParents @NYMayors @usmayors @HuffPostParents @parentsmagazine @chronicle @AmerAcadPeds @POPSUGARMoms @MomsDemand @moms_strong @ParentsvsVape @PoppotGroup @ANANursingWorld"/>
    <m/>
    <m/>
    <m/>
    <m/>
    <s v="https://pbs.twimg.com/profile_images/1421345044951339008/UcpkUH9k_normal.jpg"/>
    <d v="2021-09-24T16:55:25.000"/>
    <d v="2021-09-24T00:00:00.000"/>
    <s v="16:55:25"/>
    <s v="https://twitter.com/nysmom4kiddos/status/1441446184552308746"/>
    <m/>
    <m/>
    <s v="1441446184552308746"/>
    <s v="1441359923888070662"/>
    <b v="0"/>
    <n v="3"/>
    <s v="956269425312792576"/>
    <b v="0"/>
    <s v="en"/>
    <m/>
    <s v=""/>
    <b v="0"/>
    <n v="0"/>
    <s v=""/>
    <s v="Twitter for iPhone"/>
    <b v="0"/>
    <s v="1441359923888070662"/>
    <s v="Tweet"/>
    <n v="0"/>
    <n v="0"/>
    <m/>
    <m/>
    <m/>
    <m/>
    <m/>
    <m/>
    <m/>
    <m/>
    <n v="1"/>
    <s v="2"/>
    <s v="2"/>
    <m/>
    <m/>
    <m/>
    <m/>
    <m/>
    <m/>
    <m/>
    <m/>
    <m/>
  </r>
  <r>
    <s v="senyoszn"/>
    <s v="moms_strong"/>
    <m/>
    <m/>
    <m/>
    <m/>
    <m/>
    <m/>
    <m/>
    <m/>
    <s v="No"/>
    <n v="41"/>
    <m/>
    <m/>
    <x v="0"/>
    <x v="5"/>
    <s v="@NYSMom4Kiddos @DrP_Principal @edutopia @gbceducation @usedgov @EduEmpowerKids @NASSP @Scholastic @ScholParents @NYMayors @usmayors @HuffPostParents @parentsmagazine @chronicle @AmerAcadPeds @POPSUGARMoms @MomsDemand @moms_strong @ParentsvsVape @PoppotGroup @ANANursingWorld I'd be honored if you followed my little account. Don't tweet often, but I read and like lots. 💜"/>
    <m/>
    <m/>
    <m/>
    <m/>
    <s v="https://pbs.twimg.com/profile_images/1441897563653767168/QR6OQJSo_normal.jpg"/>
    <d v="2021-09-24T17:41:25.000"/>
    <d v="2021-09-24T00:00:00.000"/>
    <s v="17:41:25"/>
    <s v="https://twitter.com/senyoszn/status/1441457757547384835"/>
    <m/>
    <m/>
    <s v="1441457757547384835"/>
    <s v="1441446184552308746"/>
    <b v="0"/>
    <n v="0"/>
    <s v="1089214480674967552"/>
    <b v="0"/>
    <s v="en"/>
    <m/>
    <s v=""/>
    <b v="0"/>
    <n v="0"/>
    <s v=""/>
    <s v="Twitter for Android"/>
    <b v="0"/>
    <s v="1441446184552308746"/>
    <s v="Tweet"/>
    <n v="0"/>
    <n v="0"/>
    <m/>
    <m/>
    <m/>
    <m/>
    <m/>
    <m/>
    <m/>
    <m/>
    <n v="1"/>
    <s v="2"/>
    <s v="2"/>
    <m/>
    <m/>
    <m/>
    <m/>
    <m/>
    <m/>
    <m/>
    <m/>
    <m/>
  </r>
  <r>
    <s v="nysmom4kiddos"/>
    <s v="momsdemand"/>
    <m/>
    <m/>
    <m/>
    <m/>
    <m/>
    <m/>
    <m/>
    <m/>
    <s v="No"/>
    <n v="42"/>
    <m/>
    <m/>
    <x v="0"/>
    <x v="4"/>
    <s v="@DrP_Principal Great question 📍 @edutopia @gbceducation @usedgov @EduEmpowerKids @NASSP @Scholastic @ScholParents @NYMayors @usmayors @HuffPostParents @parentsmagazine @chronicle @AmerAcadPeds @POPSUGARMoms @MomsDemand @moms_strong @ParentsvsVape @PoppotGroup @ANANursingWorld"/>
    <m/>
    <m/>
    <m/>
    <m/>
    <s v="https://pbs.twimg.com/profile_images/1421345044951339008/UcpkUH9k_normal.jpg"/>
    <d v="2021-09-24T16:55:25.000"/>
    <d v="2021-09-24T00:00:00.000"/>
    <s v="16:55:25"/>
    <s v="https://twitter.com/nysmom4kiddos/status/1441446184552308746"/>
    <m/>
    <m/>
    <s v="1441446184552308746"/>
    <s v="1441359923888070662"/>
    <b v="0"/>
    <n v="3"/>
    <s v="956269425312792576"/>
    <b v="0"/>
    <s v="en"/>
    <m/>
    <s v=""/>
    <b v="0"/>
    <n v="0"/>
    <s v=""/>
    <s v="Twitter for iPhone"/>
    <b v="0"/>
    <s v="1441359923888070662"/>
    <s v="Tweet"/>
    <n v="0"/>
    <n v="0"/>
    <m/>
    <m/>
    <m/>
    <m/>
    <m/>
    <m/>
    <m/>
    <m/>
    <n v="1"/>
    <s v="2"/>
    <s v="2"/>
    <m/>
    <m/>
    <m/>
    <m/>
    <m/>
    <m/>
    <m/>
    <m/>
    <m/>
  </r>
  <r>
    <s v="senyoszn"/>
    <s v="momsdemand"/>
    <m/>
    <m/>
    <m/>
    <m/>
    <m/>
    <m/>
    <m/>
    <m/>
    <s v="No"/>
    <n v="43"/>
    <m/>
    <m/>
    <x v="0"/>
    <x v="5"/>
    <s v="@NYSMom4Kiddos @DrP_Principal @edutopia @gbceducation @usedgov @EduEmpowerKids @NASSP @Scholastic @ScholParents @NYMayors @usmayors @HuffPostParents @parentsmagazine @chronicle @AmerAcadPeds @POPSUGARMoms @MomsDemand @moms_strong @ParentsvsVape @PoppotGroup @ANANursingWorld I'd be honored if you followed my little account. Don't tweet often, but I read and like lots. 💜"/>
    <m/>
    <m/>
    <m/>
    <m/>
    <s v="https://pbs.twimg.com/profile_images/1441897563653767168/QR6OQJSo_normal.jpg"/>
    <d v="2021-09-24T17:41:25.000"/>
    <d v="2021-09-24T00:00:00.000"/>
    <s v="17:41:25"/>
    <s v="https://twitter.com/senyoszn/status/1441457757547384835"/>
    <m/>
    <m/>
    <s v="1441457757547384835"/>
    <s v="1441446184552308746"/>
    <b v="0"/>
    <n v="0"/>
    <s v="1089214480674967552"/>
    <b v="0"/>
    <s v="en"/>
    <m/>
    <s v=""/>
    <b v="0"/>
    <n v="0"/>
    <s v=""/>
    <s v="Twitter for Android"/>
    <b v="0"/>
    <s v="1441446184552308746"/>
    <s v="Tweet"/>
    <n v="0"/>
    <n v="0"/>
    <m/>
    <m/>
    <m/>
    <m/>
    <m/>
    <m/>
    <m/>
    <m/>
    <n v="1"/>
    <s v="2"/>
    <s v="2"/>
    <m/>
    <m/>
    <m/>
    <m/>
    <m/>
    <m/>
    <m/>
    <m/>
    <m/>
  </r>
  <r>
    <s v="nysmom4kiddos"/>
    <s v="popsugarmoms"/>
    <m/>
    <m/>
    <m/>
    <m/>
    <m/>
    <m/>
    <m/>
    <m/>
    <s v="No"/>
    <n v="44"/>
    <m/>
    <m/>
    <x v="0"/>
    <x v="4"/>
    <s v="@DrP_Principal Great question 📍 @edutopia @gbceducation @usedgov @EduEmpowerKids @NASSP @Scholastic @ScholParents @NYMayors @usmayors @HuffPostParents @parentsmagazine @chronicle @AmerAcadPeds @POPSUGARMoms @MomsDemand @moms_strong @ParentsvsVape @PoppotGroup @ANANursingWorld"/>
    <m/>
    <m/>
    <m/>
    <m/>
    <s v="https://pbs.twimg.com/profile_images/1421345044951339008/UcpkUH9k_normal.jpg"/>
    <d v="2021-09-24T16:55:25.000"/>
    <d v="2021-09-24T00:00:00.000"/>
    <s v="16:55:25"/>
    <s v="https://twitter.com/nysmom4kiddos/status/1441446184552308746"/>
    <m/>
    <m/>
    <s v="1441446184552308746"/>
    <s v="1441359923888070662"/>
    <b v="0"/>
    <n v="3"/>
    <s v="956269425312792576"/>
    <b v="0"/>
    <s v="en"/>
    <m/>
    <s v=""/>
    <b v="0"/>
    <n v="0"/>
    <s v=""/>
    <s v="Twitter for iPhone"/>
    <b v="0"/>
    <s v="1441359923888070662"/>
    <s v="Tweet"/>
    <n v="0"/>
    <n v="0"/>
    <m/>
    <m/>
    <m/>
    <m/>
    <m/>
    <m/>
    <m/>
    <m/>
    <n v="1"/>
    <s v="2"/>
    <s v="2"/>
    <m/>
    <m/>
    <m/>
    <m/>
    <m/>
    <m/>
    <m/>
    <m/>
    <m/>
  </r>
  <r>
    <s v="senyoszn"/>
    <s v="popsugarmoms"/>
    <m/>
    <m/>
    <m/>
    <m/>
    <m/>
    <m/>
    <m/>
    <m/>
    <s v="No"/>
    <n v="45"/>
    <m/>
    <m/>
    <x v="0"/>
    <x v="5"/>
    <s v="@NYSMom4Kiddos @DrP_Principal @edutopia @gbceducation @usedgov @EduEmpowerKids @NASSP @Scholastic @ScholParents @NYMayors @usmayors @HuffPostParents @parentsmagazine @chronicle @AmerAcadPeds @POPSUGARMoms @MomsDemand @moms_strong @ParentsvsVape @PoppotGroup @ANANursingWorld I'd be honored if you followed my little account. Don't tweet often, but I read and like lots. 💜"/>
    <m/>
    <m/>
    <m/>
    <m/>
    <s v="https://pbs.twimg.com/profile_images/1441897563653767168/QR6OQJSo_normal.jpg"/>
    <d v="2021-09-24T17:41:25.000"/>
    <d v="2021-09-24T00:00:00.000"/>
    <s v="17:41:25"/>
    <s v="https://twitter.com/senyoszn/status/1441457757547384835"/>
    <m/>
    <m/>
    <s v="1441457757547384835"/>
    <s v="1441446184552308746"/>
    <b v="0"/>
    <n v="0"/>
    <s v="1089214480674967552"/>
    <b v="0"/>
    <s v="en"/>
    <m/>
    <s v=""/>
    <b v="0"/>
    <n v="0"/>
    <s v=""/>
    <s v="Twitter for Android"/>
    <b v="0"/>
    <s v="1441446184552308746"/>
    <s v="Tweet"/>
    <n v="0"/>
    <n v="0"/>
    <m/>
    <m/>
    <m/>
    <m/>
    <m/>
    <m/>
    <m/>
    <m/>
    <n v="1"/>
    <s v="2"/>
    <s v="2"/>
    <m/>
    <m/>
    <m/>
    <m/>
    <m/>
    <m/>
    <m/>
    <m/>
    <m/>
  </r>
  <r>
    <s v="nysmom4kiddos"/>
    <s v="ameracadpeds"/>
    <m/>
    <m/>
    <m/>
    <m/>
    <m/>
    <m/>
    <m/>
    <m/>
    <s v="No"/>
    <n v="46"/>
    <m/>
    <m/>
    <x v="0"/>
    <x v="4"/>
    <s v="@DrP_Principal Great question 📍 @edutopia @gbceducation @usedgov @EduEmpowerKids @NASSP @Scholastic @ScholParents @NYMayors @usmayors @HuffPostParents @parentsmagazine @chronicle @AmerAcadPeds @POPSUGARMoms @MomsDemand @moms_strong @ParentsvsVape @PoppotGroup @ANANursingWorld"/>
    <m/>
    <m/>
    <m/>
    <m/>
    <s v="https://pbs.twimg.com/profile_images/1421345044951339008/UcpkUH9k_normal.jpg"/>
    <d v="2021-09-24T16:55:25.000"/>
    <d v="2021-09-24T00:00:00.000"/>
    <s v="16:55:25"/>
    <s v="https://twitter.com/nysmom4kiddos/status/1441446184552308746"/>
    <m/>
    <m/>
    <s v="1441446184552308746"/>
    <s v="1441359923888070662"/>
    <b v="0"/>
    <n v="3"/>
    <s v="956269425312792576"/>
    <b v="0"/>
    <s v="en"/>
    <m/>
    <s v=""/>
    <b v="0"/>
    <n v="0"/>
    <s v=""/>
    <s v="Twitter for iPhone"/>
    <b v="0"/>
    <s v="1441359923888070662"/>
    <s v="Tweet"/>
    <n v="0"/>
    <n v="0"/>
    <m/>
    <m/>
    <m/>
    <m/>
    <m/>
    <m/>
    <m/>
    <m/>
    <n v="1"/>
    <s v="2"/>
    <s v="2"/>
    <m/>
    <m/>
    <m/>
    <m/>
    <m/>
    <m/>
    <m/>
    <m/>
    <m/>
  </r>
  <r>
    <s v="senyoszn"/>
    <s v="ameracadpeds"/>
    <m/>
    <m/>
    <m/>
    <m/>
    <m/>
    <m/>
    <m/>
    <m/>
    <s v="No"/>
    <n v="47"/>
    <m/>
    <m/>
    <x v="0"/>
    <x v="5"/>
    <s v="@NYSMom4Kiddos @DrP_Principal @edutopia @gbceducation @usedgov @EduEmpowerKids @NASSP @Scholastic @ScholParents @NYMayors @usmayors @HuffPostParents @parentsmagazine @chronicle @AmerAcadPeds @POPSUGARMoms @MomsDemand @moms_strong @ParentsvsVape @PoppotGroup @ANANursingWorld I'd be honored if you followed my little account. Don't tweet often, but I read and like lots. 💜"/>
    <m/>
    <m/>
    <m/>
    <m/>
    <s v="https://pbs.twimg.com/profile_images/1441897563653767168/QR6OQJSo_normal.jpg"/>
    <d v="2021-09-24T17:41:25.000"/>
    <d v="2021-09-24T00:00:00.000"/>
    <s v="17:41:25"/>
    <s v="https://twitter.com/senyoszn/status/1441457757547384835"/>
    <m/>
    <m/>
    <s v="1441457757547384835"/>
    <s v="1441446184552308746"/>
    <b v="0"/>
    <n v="0"/>
    <s v="1089214480674967552"/>
    <b v="0"/>
    <s v="en"/>
    <m/>
    <s v=""/>
    <b v="0"/>
    <n v="0"/>
    <s v=""/>
    <s v="Twitter for Android"/>
    <b v="0"/>
    <s v="1441446184552308746"/>
    <s v="Tweet"/>
    <n v="0"/>
    <n v="0"/>
    <m/>
    <m/>
    <m/>
    <m/>
    <m/>
    <m/>
    <m/>
    <m/>
    <n v="1"/>
    <s v="2"/>
    <s v="2"/>
    <m/>
    <m/>
    <m/>
    <m/>
    <m/>
    <m/>
    <m/>
    <m/>
    <m/>
  </r>
  <r>
    <s v="nysmom4kiddos"/>
    <s v="chronicle"/>
    <m/>
    <m/>
    <m/>
    <m/>
    <m/>
    <m/>
    <m/>
    <m/>
    <s v="No"/>
    <n v="48"/>
    <m/>
    <m/>
    <x v="0"/>
    <x v="4"/>
    <s v="@DrP_Principal Great question 📍 @edutopia @gbceducation @usedgov @EduEmpowerKids @NASSP @Scholastic @ScholParents @NYMayors @usmayors @HuffPostParents @parentsmagazine @chronicle @AmerAcadPeds @POPSUGARMoms @MomsDemand @moms_strong @ParentsvsVape @PoppotGroup @ANANursingWorld"/>
    <m/>
    <m/>
    <m/>
    <m/>
    <s v="https://pbs.twimg.com/profile_images/1421345044951339008/UcpkUH9k_normal.jpg"/>
    <d v="2021-09-24T16:55:25.000"/>
    <d v="2021-09-24T00:00:00.000"/>
    <s v="16:55:25"/>
    <s v="https://twitter.com/nysmom4kiddos/status/1441446184552308746"/>
    <m/>
    <m/>
    <s v="1441446184552308746"/>
    <s v="1441359923888070662"/>
    <b v="0"/>
    <n v="3"/>
    <s v="956269425312792576"/>
    <b v="0"/>
    <s v="en"/>
    <m/>
    <s v=""/>
    <b v="0"/>
    <n v="0"/>
    <s v=""/>
    <s v="Twitter for iPhone"/>
    <b v="0"/>
    <s v="1441359923888070662"/>
    <s v="Tweet"/>
    <n v="0"/>
    <n v="0"/>
    <m/>
    <m/>
    <m/>
    <m/>
    <m/>
    <m/>
    <m/>
    <m/>
    <n v="1"/>
    <s v="2"/>
    <s v="2"/>
    <m/>
    <m/>
    <m/>
    <m/>
    <m/>
    <m/>
    <m/>
    <m/>
    <m/>
  </r>
  <r>
    <s v="senyoszn"/>
    <s v="chronicle"/>
    <m/>
    <m/>
    <m/>
    <m/>
    <m/>
    <m/>
    <m/>
    <m/>
    <s v="No"/>
    <n v="49"/>
    <m/>
    <m/>
    <x v="0"/>
    <x v="5"/>
    <s v="@NYSMom4Kiddos @DrP_Principal @edutopia @gbceducation @usedgov @EduEmpowerKids @NASSP @Scholastic @ScholParents @NYMayors @usmayors @HuffPostParents @parentsmagazine @chronicle @AmerAcadPeds @POPSUGARMoms @MomsDemand @moms_strong @ParentsvsVape @PoppotGroup @ANANursingWorld I'd be honored if you followed my little account. Don't tweet often, but I read and like lots. 💜"/>
    <m/>
    <m/>
    <m/>
    <m/>
    <s v="https://pbs.twimg.com/profile_images/1441897563653767168/QR6OQJSo_normal.jpg"/>
    <d v="2021-09-24T17:41:25.000"/>
    <d v="2021-09-24T00:00:00.000"/>
    <s v="17:41:25"/>
    <s v="https://twitter.com/senyoszn/status/1441457757547384835"/>
    <m/>
    <m/>
    <s v="1441457757547384835"/>
    <s v="1441446184552308746"/>
    <b v="0"/>
    <n v="0"/>
    <s v="1089214480674967552"/>
    <b v="0"/>
    <s v="en"/>
    <m/>
    <s v=""/>
    <b v="0"/>
    <n v="0"/>
    <s v=""/>
    <s v="Twitter for Android"/>
    <b v="0"/>
    <s v="1441446184552308746"/>
    <s v="Tweet"/>
    <n v="0"/>
    <n v="0"/>
    <m/>
    <m/>
    <m/>
    <m/>
    <m/>
    <m/>
    <m/>
    <m/>
    <n v="1"/>
    <s v="2"/>
    <s v="2"/>
    <m/>
    <m/>
    <m/>
    <m/>
    <m/>
    <m/>
    <m/>
    <m/>
    <m/>
  </r>
  <r>
    <s v="nysmom4kiddos"/>
    <s v="parentsmagazine"/>
    <m/>
    <m/>
    <m/>
    <m/>
    <m/>
    <m/>
    <m/>
    <m/>
    <s v="No"/>
    <n v="50"/>
    <m/>
    <m/>
    <x v="0"/>
    <x v="4"/>
    <s v="@DrP_Principal Great question 📍 @edutopia @gbceducation @usedgov @EduEmpowerKids @NASSP @Scholastic @ScholParents @NYMayors @usmayors @HuffPostParents @parentsmagazine @chronicle @AmerAcadPeds @POPSUGARMoms @MomsDemand @moms_strong @ParentsvsVape @PoppotGroup @ANANursingWorld"/>
    <m/>
    <m/>
    <m/>
    <m/>
    <s v="https://pbs.twimg.com/profile_images/1421345044951339008/UcpkUH9k_normal.jpg"/>
    <d v="2021-09-24T16:55:25.000"/>
    <d v="2021-09-24T00:00:00.000"/>
    <s v="16:55:25"/>
    <s v="https://twitter.com/nysmom4kiddos/status/1441446184552308746"/>
    <m/>
    <m/>
    <s v="1441446184552308746"/>
    <s v="1441359923888070662"/>
    <b v="0"/>
    <n v="3"/>
    <s v="956269425312792576"/>
    <b v="0"/>
    <s v="en"/>
    <m/>
    <s v=""/>
    <b v="0"/>
    <n v="0"/>
    <s v=""/>
    <s v="Twitter for iPhone"/>
    <b v="0"/>
    <s v="1441359923888070662"/>
    <s v="Tweet"/>
    <n v="0"/>
    <n v="0"/>
    <m/>
    <m/>
    <m/>
    <m/>
    <m/>
    <m/>
    <m/>
    <m/>
    <n v="1"/>
    <s v="2"/>
    <s v="2"/>
    <m/>
    <m/>
    <m/>
    <m/>
    <m/>
    <m/>
    <m/>
    <m/>
    <m/>
  </r>
  <r>
    <s v="senyoszn"/>
    <s v="parentsmagazine"/>
    <m/>
    <m/>
    <m/>
    <m/>
    <m/>
    <m/>
    <m/>
    <m/>
    <s v="No"/>
    <n v="51"/>
    <m/>
    <m/>
    <x v="0"/>
    <x v="5"/>
    <s v="@NYSMom4Kiddos @DrP_Principal @edutopia @gbceducation @usedgov @EduEmpowerKids @NASSP @Scholastic @ScholParents @NYMayors @usmayors @HuffPostParents @parentsmagazine @chronicle @AmerAcadPeds @POPSUGARMoms @MomsDemand @moms_strong @ParentsvsVape @PoppotGroup @ANANursingWorld I'd be honored if you followed my little account. Don't tweet often, but I read and like lots. 💜"/>
    <m/>
    <m/>
    <m/>
    <m/>
    <s v="https://pbs.twimg.com/profile_images/1441897563653767168/QR6OQJSo_normal.jpg"/>
    <d v="2021-09-24T17:41:25.000"/>
    <d v="2021-09-24T00:00:00.000"/>
    <s v="17:41:25"/>
    <s v="https://twitter.com/senyoszn/status/1441457757547384835"/>
    <m/>
    <m/>
    <s v="1441457757547384835"/>
    <s v="1441446184552308746"/>
    <b v="0"/>
    <n v="0"/>
    <s v="1089214480674967552"/>
    <b v="0"/>
    <s v="en"/>
    <m/>
    <s v=""/>
    <b v="0"/>
    <n v="0"/>
    <s v=""/>
    <s v="Twitter for Android"/>
    <b v="0"/>
    <s v="1441446184552308746"/>
    <s v="Tweet"/>
    <n v="0"/>
    <n v="0"/>
    <m/>
    <m/>
    <m/>
    <m/>
    <m/>
    <m/>
    <m/>
    <m/>
    <n v="1"/>
    <s v="2"/>
    <s v="2"/>
    <m/>
    <m/>
    <m/>
    <m/>
    <m/>
    <m/>
    <m/>
    <m/>
    <m/>
  </r>
  <r>
    <s v="nysmom4kiddos"/>
    <s v="huffpostparents"/>
    <m/>
    <m/>
    <m/>
    <m/>
    <m/>
    <m/>
    <m/>
    <m/>
    <s v="No"/>
    <n v="52"/>
    <m/>
    <m/>
    <x v="0"/>
    <x v="4"/>
    <s v="@DrP_Principal Great question 📍 @edutopia @gbceducation @usedgov @EduEmpowerKids @NASSP @Scholastic @ScholParents @NYMayors @usmayors @HuffPostParents @parentsmagazine @chronicle @AmerAcadPeds @POPSUGARMoms @MomsDemand @moms_strong @ParentsvsVape @PoppotGroup @ANANursingWorld"/>
    <m/>
    <m/>
    <m/>
    <m/>
    <s v="https://pbs.twimg.com/profile_images/1421345044951339008/UcpkUH9k_normal.jpg"/>
    <d v="2021-09-24T16:55:25.000"/>
    <d v="2021-09-24T00:00:00.000"/>
    <s v="16:55:25"/>
    <s v="https://twitter.com/nysmom4kiddos/status/1441446184552308746"/>
    <m/>
    <m/>
    <s v="1441446184552308746"/>
    <s v="1441359923888070662"/>
    <b v="0"/>
    <n v="3"/>
    <s v="956269425312792576"/>
    <b v="0"/>
    <s v="en"/>
    <m/>
    <s v=""/>
    <b v="0"/>
    <n v="0"/>
    <s v=""/>
    <s v="Twitter for iPhone"/>
    <b v="0"/>
    <s v="1441359923888070662"/>
    <s v="Tweet"/>
    <n v="0"/>
    <n v="0"/>
    <m/>
    <m/>
    <m/>
    <m/>
    <m/>
    <m/>
    <m/>
    <m/>
    <n v="1"/>
    <s v="2"/>
    <s v="2"/>
    <m/>
    <m/>
    <m/>
    <m/>
    <m/>
    <m/>
    <m/>
    <m/>
    <m/>
  </r>
  <r>
    <s v="senyoszn"/>
    <s v="huffpostparents"/>
    <m/>
    <m/>
    <m/>
    <m/>
    <m/>
    <m/>
    <m/>
    <m/>
    <s v="No"/>
    <n v="53"/>
    <m/>
    <m/>
    <x v="0"/>
    <x v="5"/>
    <s v="@NYSMom4Kiddos @DrP_Principal @edutopia @gbceducation @usedgov @EduEmpowerKids @NASSP @Scholastic @ScholParents @NYMayors @usmayors @HuffPostParents @parentsmagazine @chronicle @AmerAcadPeds @POPSUGARMoms @MomsDemand @moms_strong @ParentsvsVape @PoppotGroup @ANANursingWorld I'd be honored if you followed my little account. Don't tweet often, but I read and like lots. 💜"/>
    <m/>
    <m/>
    <m/>
    <m/>
    <s v="https://pbs.twimg.com/profile_images/1441897563653767168/QR6OQJSo_normal.jpg"/>
    <d v="2021-09-24T17:41:25.000"/>
    <d v="2021-09-24T00:00:00.000"/>
    <s v="17:41:25"/>
    <s v="https://twitter.com/senyoszn/status/1441457757547384835"/>
    <m/>
    <m/>
    <s v="1441457757547384835"/>
    <s v="1441446184552308746"/>
    <b v="0"/>
    <n v="0"/>
    <s v="1089214480674967552"/>
    <b v="0"/>
    <s v="en"/>
    <m/>
    <s v=""/>
    <b v="0"/>
    <n v="0"/>
    <s v=""/>
    <s v="Twitter for Android"/>
    <b v="0"/>
    <s v="1441446184552308746"/>
    <s v="Tweet"/>
    <n v="0"/>
    <n v="0"/>
    <m/>
    <m/>
    <m/>
    <m/>
    <m/>
    <m/>
    <m/>
    <m/>
    <n v="1"/>
    <s v="2"/>
    <s v="2"/>
    <m/>
    <m/>
    <m/>
    <m/>
    <m/>
    <m/>
    <m/>
    <m/>
    <m/>
  </r>
  <r>
    <s v="nysmom4kiddos"/>
    <s v="usmayors"/>
    <m/>
    <m/>
    <m/>
    <m/>
    <m/>
    <m/>
    <m/>
    <m/>
    <s v="No"/>
    <n v="54"/>
    <m/>
    <m/>
    <x v="0"/>
    <x v="4"/>
    <s v="@DrP_Principal Great question 📍 @edutopia @gbceducation @usedgov @EduEmpowerKids @NASSP @Scholastic @ScholParents @NYMayors @usmayors @HuffPostParents @parentsmagazine @chronicle @AmerAcadPeds @POPSUGARMoms @MomsDemand @moms_strong @ParentsvsVape @PoppotGroup @ANANursingWorld"/>
    <m/>
    <m/>
    <m/>
    <m/>
    <s v="https://pbs.twimg.com/profile_images/1421345044951339008/UcpkUH9k_normal.jpg"/>
    <d v="2021-09-24T16:55:25.000"/>
    <d v="2021-09-24T00:00:00.000"/>
    <s v="16:55:25"/>
    <s v="https://twitter.com/nysmom4kiddos/status/1441446184552308746"/>
    <m/>
    <m/>
    <s v="1441446184552308746"/>
    <s v="1441359923888070662"/>
    <b v="0"/>
    <n v="3"/>
    <s v="956269425312792576"/>
    <b v="0"/>
    <s v="en"/>
    <m/>
    <s v=""/>
    <b v="0"/>
    <n v="0"/>
    <s v=""/>
    <s v="Twitter for iPhone"/>
    <b v="0"/>
    <s v="1441359923888070662"/>
    <s v="Tweet"/>
    <n v="0"/>
    <n v="0"/>
    <m/>
    <m/>
    <m/>
    <m/>
    <m/>
    <m/>
    <m/>
    <m/>
    <n v="1"/>
    <s v="2"/>
    <s v="2"/>
    <m/>
    <m/>
    <m/>
    <m/>
    <m/>
    <m/>
    <m/>
    <m/>
    <m/>
  </r>
  <r>
    <s v="senyoszn"/>
    <s v="usmayors"/>
    <m/>
    <m/>
    <m/>
    <m/>
    <m/>
    <m/>
    <m/>
    <m/>
    <s v="No"/>
    <n v="55"/>
    <m/>
    <m/>
    <x v="0"/>
    <x v="5"/>
    <s v="@NYSMom4Kiddos @DrP_Principal @edutopia @gbceducation @usedgov @EduEmpowerKids @NASSP @Scholastic @ScholParents @NYMayors @usmayors @HuffPostParents @parentsmagazine @chronicle @AmerAcadPeds @POPSUGARMoms @MomsDemand @moms_strong @ParentsvsVape @PoppotGroup @ANANursingWorld I'd be honored if you followed my little account. Don't tweet often, but I read and like lots. 💜"/>
    <m/>
    <m/>
    <m/>
    <m/>
    <s v="https://pbs.twimg.com/profile_images/1441897563653767168/QR6OQJSo_normal.jpg"/>
    <d v="2021-09-24T17:41:25.000"/>
    <d v="2021-09-24T00:00:00.000"/>
    <s v="17:41:25"/>
    <s v="https://twitter.com/senyoszn/status/1441457757547384835"/>
    <m/>
    <m/>
    <s v="1441457757547384835"/>
    <s v="1441446184552308746"/>
    <b v="0"/>
    <n v="0"/>
    <s v="1089214480674967552"/>
    <b v="0"/>
    <s v="en"/>
    <m/>
    <s v=""/>
    <b v="0"/>
    <n v="0"/>
    <s v=""/>
    <s v="Twitter for Android"/>
    <b v="0"/>
    <s v="1441446184552308746"/>
    <s v="Tweet"/>
    <n v="0"/>
    <n v="0"/>
    <m/>
    <m/>
    <m/>
    <m/>
    <m/>
    <m/>
    <m/>
    <m/>
    <n v="1"/>
    <s v="2"/>
    <s v="2"/>
    <m/>
    <m/>
    <m/>
    <m/>
    <m/>
    <m/>
    <m/>
    <m/>
    <m/>
  </r>
  <r>
    <s v="nysmom4kiddos"/>
    <s v="nymayors"/>
    <m/>
    <m/>
    <m/>
    <m/>
    <m/>
    <m/>
    <m/>
    <m/>
    <s v="No"/>
    <n v="56"/>
    <m/>
    <m/>
    <x v="0"/>
    <x v="4"/>
    <s v="@DrP_Principal Great question 📍 @edutopia @gbceducation @usedgov @EduEmpowerKids @NASSP @Scholastic @ScholParents @NYMayors @usmayors @HuffPostParents @parentsmagazine @chronicle @AmerAcadPeds @POPSUGARMoms @MomsDemand @moms_strong @ParentsvsVape @PoppotGroup @ANANursingWorld"/>
    <m/>
    <m/>
    <m/>
    <m/>
    <s v="https://pbs.twimg.com/profile_images/1421345044951339008/UcpkUH9k_normal.jpg"/>
    <d v="2021-09-24T16:55:25.000"/>
    <d v="2021-09-24T00:00:00.000"/>
    <s v="16:55:25"/>
    <s v="https://twitter.com/nysmom4kiddos/status/1441446184552308746"/>
    <m/>
    <m/>
    <s v="1441446184552308746"/>
    <s v="1441359923888070662"/>
    <b v="0"/>
    <n v="3"/>
    <s v="956269425312792576"/>
    <b v="0"/>
    <s v="en"/>
    <m/>
    <s v=""/>
    <b v="0"/>
    <n v="0"/>
    <s v=""/>
    <s v="Twitter for iPhone"/>
    <b v="0"/>
    <s v="1441359923888070662"/>
    <s v="Tweet"/>
    <n v="0"/>
    <n v="0"/>
    <m/>
    <m/>
    <m/>
    <m/>
    <m/>
    <m/>
    <m/>
    <m/>
    <n v="1"/>
    <s v="2"/>
    <s v="2"/>
    <m/>
    <m/>
    <m/>
    <m/>
    <m/>
    <m/>
    <m/>
    <m/>
    <m/>
  </r>
  <r>
    <s v="senyoszn"/>
    <s v="nymayors"/>
    <m/>
    <m/>
    <m/>
    <m/>
    <m/>
    <m/>
    <m/>
    <m/>
    <s v="No"/>
    <n v="57"/>
    <m/>
    <m/>
    <x v="0"/>
    <x v="5"/>
    <s v="@NYSMom4Kiddos @DrP_Principal @edutopia @gbceducation @usedgov @EduEmpowerKids @NASSP @Scholastic @ScholParents @NYMayors @usmayors @HuffPostParents @parentsmagazine @chronicle @AmerAcadPeds @POPSUGARMoms @MomsDemand @moms_strong @ParentsvsVape @PoppotGroup @ANANursingWorld I'd be honored if you followed my little account. Don't tweet often, but I read and like lots. 💜"/>
    <m/>
    <m/>
    <m/>
    <m/>
    <s v="https://pbs.twimg.com/profile_images/1441897563653767168/QR6OQJSo_normal.jpg"/>
    <d v="2021-09-24T17:41:25.000"/>
    <d v="2021-09-24T00:00:00.000"/>
    <s v="17:41:25"/>
    <s v="https://twitter.com/senyoszn/status/1441457757547384835"/>
    <m/>
    <m/>
    <s v="1441457757547384835"/>
    <s v="1441446184552308746"/>
    <b v="0"/>
    <n v="0"/>
    <s v="1089214480674967552"/>
    <b v="0"/>
    <s v="en"/>
    <m/>
    <s v=""/>
    <b v="0"/>
    <n v="0"/>
    <s v=""/>
    <s v="Twitter for Android"/>
    <b v="0"/>
    <s v="1441446184552308746"/>
    <s v="Tweet"/>
    <n v="0"/>
    <n v="0"/>
    <m/>
    <m/>
    <m/>
    <m/>
    <m/>
    <m/>
    <m/>
    <m/>
    <n v="1"/>
    <s v="2"/>
    <s v="2"/>
    <m/>
    <m/>
    <m/>
    <m/>
    <m/>
    <m/>
    <m/>
    <m/>
    <m/>
  </r>
  <r>
    <s v="nysmom4kiddos"/>
    <s v="scholparents"/>
    <m/>
    <m/>
    <m/>
    <m/>
    <m/>
    <m/>
    <m/>
    <m/>
    <s v="No"/>
    <n v="58"/>
    <m/>
    <m/>
    <x v="0"/>
    <x v="4"/>
    <s v="@DrP_Principal Great question 📍 @edutopia @gbceducation @usedgov @EduEmpowerKids @NASSP @Scholastic @ScholParents @NYMayors @usmayors @HuffPostParents @parentsmagazine @chronicle @AmerAcadPeds @POPSUGARMoms @MomsDemand @moms_strong @ParentsvsVape @PoppotGroup @ANANursingWorld"/>
    <m/>
    <m/>
    <m/>
    <m/>
    <s v="https://pbs.twimg.com/profile_images/1421345044951339008/UcpkUH9k_normal.jpg"/>
    <d v="2021-09-24T16:55:25.000"/>
    <d v="2021-09-24T00:00:00.000"/>
    <s v="16:55:25"/>
    <s v="https://twitter.com/nysmom4kiddos/status/1441446184552308746"/>
    <m/>
    <m/>
    <s v="1441446184552308746"/>
    <s v="1441359923888070662"/>
    <b v="0"/>
    <n v="3"/>
    <s v="956269425312792576"/>
    <b v="0"/>
    <s v="en"/>
    <m/>
    <s v=""/>
    <b v="0"/>
    <n v="0"/>
    <s v=""/>
    <s v="Twitter for iPhone"/>
    <b v="0"/>
    <s v="1441359923888070662"/>
    <s v="Tweet"/>
    <n v="0"/>
    <n v="0"/>
    <m/>
    <m/>
    <m/>
    <m/>
    <m/>
    <m/>
    <m/>
    <m/>
    <n v="1"/>
    <s v="2"/>
    <s v="2"/>
    <m/>
    <m/>
    <m/>
    <m/>
    <m/>
    <m/>
    <m/>
    <m/>
    <m/>
  </r>
  <r>
    <s v="senyoszn"/>
    <s v="scholparents"/>
    <m/>
    <m/>
    <m/>
    <m/>
    <m/>
    <m/>
    <m/>
    <m/>
    <s v="No"/>
    <n v="59"/>
    <m/>
    <m/>
    <x v="0"/>
    <x v="5"/>
    <s v="@NYSMom4Kiddos @DrP_Principal @edutopia @gbceducation @usedgov @EduEmpowerKids @NASSP @Scholastic @ScholParents @NYMayors @usmayors @HuffPostParents @parentsmagazine @chronicle @AmerAcadPeds @POPSUGARMoms @MomsDemand @moms_strong @ParentsvsVape @PoppotGroup @ANANursingWorld I'd be honored if you followed my little account. Don't tweet often, but I read and like lots. 💜"/>
    <m/>
    <m/>
    <m/>
    <m/>
    <s v="https://pbs.twimg.com/profile_images/1441897563653767168/QR6OQJSo_normal.jpg"/>
    <d v="2021-09-24T17:41:25.000"/>
    <d v="2021-09-24T00:00:00.000"/>
    <s v="17:41:25"/>
    <s v="https://twitter.com/senyoszn/status/1441457757547384835"/>
    <m/>
    <m/>
    <s v="1441457757547384835"/>
    <s v="1441446184552308746"/>
    <b v="0"/>
    <n v="0"/>
    <s v="1089214480674967552"/>
    <b v="0"/>
    <s v="en"/>
    <m/>
    <s v=""/>
    <b v="0"/>
    <n v="0"/>
    <s v=""/>
    <s v="Twitter for Android"/>
    <b v="0"/>
    <s v="1441446184552308746"/>
    <s v="Tweet"/>
    <n v="0"/>
    <n v="0"/>
    <m/>
    <m/>
    <m/>
    <m/>
    <m/>
    <m/>
    <m/>
    <m/>
    <n v="1"/>
    <s v="2"/>
    <s v="2"/>
    <m/>
    <m/>
    <m/>
    <m/>
    <m/>
    <m/>
    <m/>
    <m/>
    <m/>
  </r>
  <r>
    <s v="nysmom4kiddos"/>
    <s v="scholastic"/>
    <m/>
    <m/>
    <m/>
    <m/>
    <m/>
    <m/>
    <m/>
    <m/>
    <s v="No"/>
    <n v="60"/>
    <m/>
    <m/>
    <x v="0"/>
    <x v="4"/>
    <s v="@DrP_Principal Great question 📍 @edutopia @gbceducation @usedgov @EduEmpowerKids @NASSP @Scholastic @ScholParents @NYMayors @usmayors @HuffPostParents @parentsmagazine @chronicle @AmerAcadPeds @POPSUGARMoms @MomsDemand @moms_strong @ParentsvsVape @PoppotGroup @ANANursingWorld"/>
    <m/>
    <m/>
    <m/>
    <m/>
    <s v="https://pbs.twimg.com/profile_images/1421345044951339008/UcpkUH9k_normal.jpg"/>
    <d v="2021-09-24T16:55:25.000"/>
    <d v="2021-09-24T00:00:00.000"/>
    <s v="16:55:25"/>
    <s v="https://twitter.com/nysmom4kiddos/status/1441446184552308746"/>
    <m/>
    <m/>
    <s v="1441446184552308746"/>
    <s v="1441359923888070662"/>
    <b v="0"/>
    <n v="3"/>
    <s v="956269425312792576"/>
    <b v="0"/>
    <s v="en"/>
    <m/>
    <s v=""/>
    <b v="0"/>
    <n v="0"/>
    <s v=""/>
    <s v="Twitter for iPhone"/>
    <b v="0"/>
    <s v="1441359923888070662"/>
    <s v="Tweet"/>
    <n v="0"/>
    <n v="0"/>
    <m/>
    <m/>
    <m/>
    <m/>
    <m/>
    <m/>
    <m/>
    <m/>
    <n v="1"/>
    <s v="2"/>
    <s v="2"/>
    <m/>
    <m/>
    <m/>
    <m/>
    <m/>
    <m/>
    <m/>
    <m/>
    <m/>
  </r>
  <r>
    <s v="senyoszn"/>
    <s v="scholastic"/>
    <m/>
    <m/>
    <m/>
    <m/>
    <m/>
    <m/>
    <m/>
    <m/>
    <s v="No"/>
    <n v="61"/>
    <m/>
    <m/>
    <x v="0"/>
    <x v="5"/>
    <s v="@NYSMom4Kiddos @DrP_Principal @edutopia @gbceducation @usedgov @EduEmpowerKids @NASSP @Scholastic @ScholParents @NYMayors @usmayors @HuffPostParents @parentsmagazine @chronicle @AmerAcadPeds @POPSUGARMoms @MomsDemand @moms_strong @ParentsvsVape @PoppotGroup @ANANursingWorld I'd be honored if you followed my little account. Don't tweet often, but I read and like lots. 💜"/>
    <m/>
    <m/>
    <m/>
    <m/>
    <s v="https://pbs.twimg.com/profile_images/1441897563653767168/QR6OQJSo_normal.jpg"/>
    <d v="2021-09-24T17:41:25.000"/>
    <d v="2021-09-24T00:00:00.000"/>
    <s v="17:41:25"/>
    <s v="https://twitter.com/senyoszn/status/1441457757547384835"/>
    <m/>
    <m/>
    <s v="1441457757547384835"/>
    <s v="1441446184552308746"/>
    <b v="0"/>
    <n v="0"/>
    <s v="1089214480674967552"/>
    <b v="0"/>
    <s v="en"/>
    <m/>
    <s v=""/>
    <b v="0"/>
    <n v="0"/>
    <s v=""/>
    <s v="Twitter for Android"/>
    <b v="0"/>
    <s v="1441446184552308746"/>
    <s v="Tweet"/>
    <n v="0"/>
    <n v="0"/>
    <m/>
    <m/>
    <m/>
    <m/>
    <m/>
    <m/>
    <m/>
    <m/>
    <n v="1"/>
    <s v="2"/>
    <s v="2"/>
    <m/>
    <m/>
    <m/>
    <m/>
    <m/>
    <m/>
    <m/>
    <m/>
    <m/>
  </r>
  <r>
    <s v="nysmom4kiddos"/>
    <s v="nassp"/>
    <m/>
    <m/>
    <m/>
    <m/>
    <m/>
    <m/>
    <m/>
    <m/>
    <s v="No"/>
    <n v="62"/>
    <m/>
    <m/>
    <x v="0"/>
    <x v="4"/>
    <s v="@DrP_Principal Great question 📍 @edutopia @gbceducation @usedgov @EduEmpowerKids @NASSP @Scholastic @ScholParents @NYMayors @usmayors @HuffPostParents @parentsmagazine @chronicle @AmerAcadPeds @POPSUGARMoms @MomsDemand @moms_strong @ParentsvsVape @PoppotGroup @ANANursingWorld"/>
    <m/>
    <m/>
    <m/>
    <m/>
    <s v="https://pbs.twimg.com/profile_images/1421345044951339008/UcpkUH9k_normal.jpg"/>
    <d v="2021-09-24T16:55:25.000"/>
    <d v="2021-09-24T00:00:00.000"/>
    <s v="16:55:25"/>
    <s v="https://twitter.com/nysmom4kiddos/status/1441446184552308746"/>
    <m/>
    <m/>
    <s v="1441446184552308746"/>
    <s v="1441359923888070662"/>
    <b v="0"/>
    <n v="3"/>
    <s v="956269425312792576"/>
    <b v="0"/>
    <s v="en"/>
    <m/>
    <s v=""/>
    <b v="0"/>
    <n v="0"/>
    <s v=""/>
    <s v="Twitter for iPhone"/>
    <b v="0"/>
    <s v="1441359923888070662"/>
    <s v="Tweet"/>
    <n v="0"/>
    <n v="0"/>
    <m/>
    <m/>
    <m/>
    <m/>
    <m/>
    <m/>
    <m/>
    <m/>
    <n v="1"/>
    <s v="2"/>
    <s v="2"/>
    <m/>
    <m/>
    <m/>
    <m/>
    <m/>
    <m/>
    <m/>
    <m/>
    <m/>
  </r>
  <r>
    <s v="senyoszn"/>
    <s v="nassp"/>
    <m/>
    <m/>
    <m/>
    <m/>
    <m/>
    <m/>
    <m/>
    <m/>
    <s v="No"/>
    <n v="63"/>
    <m/>
    <m/>
    <x v="0"/>
    <x v="5"/>
    <s v="@NYSMom4Kiddos @DrP_Principal @edutopia @gbceducation @usedgov @EduEmpowerKids @NASSP @Scholastic @ScholParents @NYMayors @usmayors @HuffPostParents @parentsmagazine @chronicle @AmerAcadPeds @POPSUGARMoms @MomsDemand @moms_strong @ParentsvsVape @PoppotGroup @ANANursingWorld I'd be honored if you followed my little account. Don't tweet often, but I read and like lots. 💜"/>
    <m/>
    <m/>
    <m/>
    <m/>
    <s v="https://pbs.twimg.com/profile_images/1441897563653767168/QR6OQJSo_normal.jpg"/>
    <d v="2021-09-24T17:41:25.000"/>
    <d v="2021-09-24T00:00:00.000"/>
    <s v="17:41:25"/>
    <s v="https://twitter.com/senyoszn/status/1441457757547384835"/>
    <m/>
    <m/>
    <s v="1441457757547384835"/>
    <s v="1441446184552308746"/>
    <b v="0"/>
    <n v="0"/>
    <s v="1089214480674967552"/>
    <b v="0"/>
    <s v="en"/>
    <m/>
    <s v=""/>
    <b v="0"/>
    <n v="0"/>
    <s v=""/>
    <s v="Twitter for Android"/>
    <b v="0"/>
    <s v="1441446184552308746"/>
    <s v="Tweet"/>
    <n v="0"/>
    <n v="0"/>
    <m/>
    <m/>
    <m/>
    <m/>
    <m/>
    <m/>
    <m/>
    <m/>
    <n v="1"/>
    <s v="2"/>
    <s v="2"/>
    <m/>
    <m/>
    <m/>
    <m/>
    <m/>
    <m/>
    <m/>
    <m/>
    <m/>
  </r>
  <r>
    <s v="nysmom4kiddos"/>
    <s v="eduempowerkids"/>
    <m/>
    <m/>
    <m/>
    <m/>
    <m/>
    <m/>
    <m/>
    <m/>
    <s v="No"/>
    <n v="64"/>
    <m/>
    <m/>
    <x v="0"/>
    <x v="4"/>
    <s v="@DrP_Principal Great question 📍 @edutopia @gbceducation @usedgov @EduEmpowerKids @NASSP @Scholastic @ScholParents @NYMayors @usmayors @HuffPostParents @parentsmagazine @chronicle @AmerAcadPeds @POPSUGARMoms @MomsDemand @moms_strong @ParentsvsVape @PoppotGroup @ANANursingWorld"/>
    <m/>
    <m/>
    <m/>
    <m/>
    <s v="https://pbs.twimg.com/profile_images/1421345044951339008/UcpkUH9k_normal.jpg"/>
    <d v="2021-09-24T16:55:25.000"/>
    <d v="2021-09-24T00:00:00.000"/>
    <s v="16:55:25"/>
    <s v="https://twitter.com/nysmom4kiddos/status/1441446184552308746"/>
    <m/>
    <m/>
    <s v="1441446184552308746"/>
    <s v="1441359923888070662"/>
    <b v="0"/>
    <n v="3"/>
    <s v="956269425312792576"/>
    <b v="0"/>
    <s v="en"/>
    <m/>
    <s v=""/>
    <b v="0"/>
    <n v="0"/>
    <s v=""/>
    <s v="Twitter for iPhone"/>
    <b v="0"/>
    <s v="1441359923888070662"/>
    <s v="Tweet"/>
    <n v="0"/>
    <n v="0"/>
    <m/>
    <m/>
    <m/>
    <m/>
    <m/>
    <m/>
    <m/>
    <m/>
    <n v="1"/>
    <s v="2"/>
    <s v="2"/>
    <m/>
    <m/>
    <m/>
    <m/>
    <m/>
    <m/>
    <m/>
    <m/>
    <m/>
  </r>
  <r>
    <s v="senyoszn"/>
    <s v="eduempowerkids"/>
    <m/>
    <m/>
    <m/>
    <m/>
    <m/>
    <m/>
    <m/>
    <m/>
    <s v="No"/>
    <n v="65"/>
    <m/>
    <m/>
    <x v="0"/>
    <x v="5"/>
    <s v="@NYSMom4Kiddos @DrP_Principal @edutopia @gbceducation @usedgov @EduEmpowerKids @NASSP @Scholastic @ScholParents @NYMayors @usmayors @HuffPostParents @parentsmagazine @chronicle @AmerAcadPeds @POPSUGARMoms @MomsDemand @moms_strong @ParentsvsVape @PoppotGroup @ANANursingWorld I'd be honored if you followed my little account. Don't tweet often, but I read and like lots. 💜"/>
    <m/>
    <m/>
    <m/>
    <m/>
    <s v="https://pbs.twimg.com/profile_images/1441897563653767168/QR6OQJSo_normal.jpg"/>
    <d v="2021-09-24T17:41:25.000"/>
    <d v="2021-09-24T00:00:00.000"/>
    <s v="17:41:25"/>
    <s v="https://twitter.com/senyoszn/status/1441457757547384835"/>
    <m/>
    <m/>
    <s v="1441457757547384835"/>
    <s v="1441446184552308746"/>
    <b v="0"/>
    <n v="0"/>
    <s v="1089214480674967552"/>
    <b v="0"/>
    <s v="en"/>
    <m/>
    <s v=""/>
    <b v="0"/>
    <n v="0"/>
    <s v=""/>
    <s v="Twitter for Android"/>
    <b v="0"/>
    <s v="1441446184552308746"/>
    <s v="Tweet"/>
    <n v="0"/>
    <n v="0"/>
    <m/>
    <m/>
    <m/>
    <m/>
    <m/>
    <m/>
    <m/>
    <m/>
    <n v="1"/>
    <s v="2"/>
    <s v="2"/>
    <m/>
    <m/>
    <m/>
    <m/>
    <m/>
    <m/>
    <m/>
    <m/>
    <m/>
  </r>
  <r>
    <s v="nysmom4kiddos"/>
    <s v="usedgov"/>
    <m/>
    <m/>
    <m/>
    <m/>
    <m/>
    <m/>
    <m/>
    <m/>
    <s v="No"/>
    <n v="66"/>
    <m/>
    <m/>
    <x v="0"/>
    <x v="4"/>
    <s v="@DrP_Principal Great question 📍 @edutopia @gbceducation @usedgov @EduEmpowerKids @NASSP @Scholastic @ScholParents @NYMayors @usmayors @HuffPostParents @parentsmagazine @chronicle @AmerAcadPeds @POPSUGARMoms @MomsDemand @moms_strong @ParentsvsVape @PoppotGroup @ANANursingWorld"/>
    <m/>
    <m/>
    <m/>
    <m/>
    <s v="https://pbs.twimg.com/profile_images/1421345044951339008/UcpkUH9k_normal.jpg"/>
    <d v="2021-09-24T16:55:25.000"/>
    <d v="2021-09-24T00:00:00.000"/>
    <s v="16:55:25"/>
    <s v="https://twitter.com/nysmom4kiddos/status/1441446184552308746"/>
    <m/>
    <m/>
    <s v="1441446184552308746"/>
    <s v="1441359923888070662"/>
    <b v="0"/>
    <n v="3"/>
    <s v="956269425312792576"/>
    <b v="0"/>
    <s v="en"/>
    <m/>
    <s v=""/>
    <b v="0"/>
    <n v="0"/>
    <s v=""/>
    <s v="Twitter for iPhone"/>
    <b v="0"/>
    <s v="1441359923888070662"/>
    <s v="Tweet"/>
    <n v="0"/>
    <n v="0"/>
    <m/>
    <m/>
    <m/>
    <m/>
    <m/>
    <m/>
    <m/>
    <m/>
    <n v="1"/>
    <s v="2"/>
    <s v="2"/>
    <m/>
    <m/>
    <m/>
    <m/>
    <m/>
    <m/>
    <m/>
    <m/>
    <m/>
  </r>
  <r>
    <s v="senyoszn"/>
    <s v="usedgov"/>
    <m/>
    <m/>
    <m/>
    <m/>
    <m/>
    <m/>
    <m/>
    <m/>
    <s v="No"/>
    <n v="67"/>
    <m/>
    <m/>
    <x v="0"/>
    <x v="5"/>
    <s v="@NYSMom4Kiddos @DrP_Principal @edutopia @gbceducation @usedgov @EduEmpowerKids @NASSP @Scholastic @ScholParents @NYMayors @usmayors @HuffPostParents @parentsmagazine @chronicle @AmerAcadPeds @POPSUGARMoms @MomsDemand @moms_strong @ParentsvsVape @PoppotGroup @ANANursingWorld I'd be honored if you followed my little account. Don't tweet often, but I read and like lots. 💜"/>
    <m/>
    <m/>
    <m/>
    <m/>
    <s v="https://pbs.twimg.com/profile_images/1441897563653767168/QR6OQJSo_normal.jpg"/>
    <d v="2021-09-24T17:41:25.000"/>
    <d v="2021-09-24T00:00:00.000"/>
    <s v="17:41:25"/>
    <s v="https://twitter.com/senyoszn/status/1441457757547384835"/>
    <m/>
    <m/>
    <s v="1441457757547384835"/>
    <s v="1441446184552308746"/>
    <b v="0"/>
    <n v="0"/>
    <s v="1089214480674967552"/>
    <b v="0"/>
    <s v="en"/>
    <m/>
    <s v=""/>
    <b v="0"/>
    <n v="0"/>
    <s v=""/>
    <s v="Twitter for Android"/>
    <b v="0"/>
    <s v="1441446184552308746"/>
    <s v="Tweet"/>
    <n v="0"/>
    <n v="0"/>
    <m/>
    <m/>
    <m/>
    <m/>
    <m/>
    <m/>
    <m/>
    <m/>
    <n v="1"/>
    <s v="2"/>
    <s v="2"/>
    <m/>
    <m/>
    <m/>
    <m/>
    <m/>
    <m/>
    <m/>
    <m/>
    <m/>
  </r>
  <r>
    <s v="nysmom4kiddos"/>
    <s v="edutopia"/>
    <m/>
    <m/>
    <m/>
    <m/>
    <m/>
    <m/>
    <m/>
    <m/>
    <s v="No"/>
    <n v="68"/>
    <m/>
    <m/>
    <x v="0"/>
    <x v="4"/>
    <s v="@DrP_Principal Great question 📍 @edutopia @gbceducation @usedgov @EduEmpowerKids @NASSP @Scholastic @ScholParents @NYMayors @usmayors @HuffPostParents @parentsmagazine @chronicle @AmerAcadPeds @POPSUGARMoms @MomsDemand @moms_strong @ParentsvsVape @PoppotGroup @ANANursingWorld"/>
    <m/>
    <m/>
    <m/>
    <m/>
    <s v="https://pbs.twimg.com/profile_images/1421345044951339008/UcpkUH9k_normal.jpg"/>
    <d v="2021-09-24T16:55:25.000"/>
    <d v="2021-09-24T00:00:00.000"/>
    <s v="16:55:25"/>
    <s v="https://twitter.com/nysmom4kiddos/status/1441446184552308746"/>
    <m/>
    <m/>
    <s v="1441446184552308746"/>
    <s v="1441359923888070662"/>
    <b v="0"/>
    <n v="3"/>
    <s v="956269425312792576"/>
    <b v="0"/>
    <s v="en"/>
    <m/>
    <s v=""/>
    <b v="0"/>
    <n v="0"/>
    <s v=""/>
    <s v="Twitter for iPhone"/>
    <b v="0"/>
    <s v="1441359923888070662"/>
    <s v="Tweet"/>
    <n v="0"/>
    <n v="0"/>
    <m/>
    <m/>
    <m/>
    <m/>
    <m/>
    <m/>
    <m/>
    <m/>
    <n v="1"/>
    <s v="2"/>
    <s v="2"/>
    <m/>
    <m/>
    <m/>
    <m/>
    <m/>
    <m/>
    <m/>
    <m/>
    <m/>
  </r>
  <r>
    <s v="senyoszn"/>
    <s v="edutopia"/>
    <m/>
    <m/>
    <m/>
    <m/>
    <m/>
    <m/>
    <m/>
    <m/>
    <s v="No"/>
    <n v="69"/>
    <m/>
    <m/>
    <x v="0"/>
    <x v="5"/>
    <s v="@NYSMom4Kiddos @DrP_Principal @edutopia @gbceducation @usedgov @EduEmpowerKids @NASSP @Scholastic @ScholParents @NYMayors @usmayors @HuffPostParents @parentsmagazine @chronicle @AmerAcadPeds @POPSUGARMoms @MomsDemand @moms_strong @ParentsvsVape @PoppotGroup @ANANursingWorld I'd be honored if you followed my little account. Don't tweet often, but I read and like lots. 💜"/>
    <m/>
    <m/>
    <m/>
    <m/>
    <s v="https://pbs.twimg.com/profile_images/1441897563653767168/QR6OQJSo_normal.jpg"/>
    <d v="2021-09-24T17:41:25.000"/>
    <d v="2021-09-24T00:00:00.000"/>
    <s v="17:41:25"/>
    <s v="https://twitter.com/senyoszn/status/1441457757547384835"/>
    <m/>
    <m/>
    <s v="1441457757547384835"/>
    <s v="1441446184552308746"/>
    <b v="0"/>
    <n v="0"/>
    <s v="1089214480674967552"/>
    <b v="0"/>
    <s v="en"/>
    <m/>
    <s v=""/>
    <b v="0"/>
    <n v="0"/>
    <s v=""/>
    <s v="Twitter for Android"/>
    <b v="0"/>
    <s v="1441446184552308746"/>
    <s v="Tweet"/>
    <n v="0"/>
    <n v="0"/>
    <m/>
    <m/>
    <m/>
    <m/>
    <m/>
    <m/>
    <m/>
    <m/>
    <n v="1"/>
    <s v="2"/>
    <s v="2"/>
    <m/>
    <m/>
    <m/>
    <m/>
    <m/>
    <m/>
    <m/>
    <m/>
    <m/>
  </r>
  <r>
    <s v="nysmom4kiddos"/>
    <s v="drp_principal"/>
    <m/>
    <m/>
    <m/>
    <m/>
    <m/>
    <m/>
    <m/>
    <m/>
    <s v="No"/>
    <n v="70"/>
    <m/>
    <m/>
    <x v="3"/>
    <x v="4"/>
    <s v="@DrP_Principal Great question 📍 @edutopia @gbceducation @usedgov @EduEmpowerKids @NASSP @Scholastic @ScholParents @NYMayors @usmayors @HuffPostParents @parentsmagazine @chronicle @AmerAcadPeds @POPSUGARMoms @MomsDemand @moms_strong @ParentsvsVape @PoppotGroup @ANANursingWorld"/>
    <m/>
    <m/>
    <m/>
    <m/>
    <s v="https://pbs.twimg.com/profile_images/1421345044951339008/UcpkUH9k_normal.jpg"/>
    <d v="2021-09-24T16:55:25.000"/>
    <d v="2021-09-24T00:00:00.000"/>
    <s v="16:55:25"/>
    <s v="https://twitter.com/nysmom4kiddos/status/1441446184552308746"/>
    <m/>
    <m/>
    <s v="1441446184552308746"/>
    <s v="1441359923888070662"/>
    <b v="0"/>
    <n v="3"/>
    <s v="956269425312792576"/>
    <b v="0"/>
    <s v="en"/>
    <m/>
    <s v=""/>
    <b v="0"/>
    <n v="0"/>
    <s v=""/>
    <s v="Twitter for iPhone"/>
    <b v="0"/>
    <s v="1441359923888070662"/>
    <s v="Tweet"/>
    <n v="0"/>
    <n v="0"/>
    <m/>
    <m/>
    <m/>
    <m/>
    <m/>
    <m/>
    <m/>
    <m/>
    <n v="1"/>
    <s v="2"/>
    <s v="2"/>
    <n v="1"/>
    <n v="4.545454545454546"/>
    <n v="0"/>
    <n v="0"/>
    <n v="0"/>
    <n v="0"/>
    <n v="21"/>
    <n v="95.45454545454545"/>
    <n v="22"/>
  </r>
  <r>
    <s v="senyoszn"/>
    <s v="drp_principal"/>
    <m/>
    <m/>
    <m/>
    <m/>
    <m/>
    <m/>
    <m/>
    <m/>
    <s v="No"/>
    <n v="71"/>
    <m/>
    <m/>
    <x v="0"/>
    <x v="5"/>
    <s v="@NYSMom4Kiddos @DrP_Principal @edutopia @gbceducation @usedgov @EduEmpowerKids @NASSP @Scholastic @ScholParents @NYMayors @usmayors @HuffPostParents @parentsmagazine @chronicle @AmerAcadPeds @POPSUGARMoms @MomsDemand @moms_strong @ParentsvsVape @PoppotGroup @ANANursingWorld I'd be honored if you followed my little account. Don't tweet often, but I read and like lots. 💜"/>
    <m/>
    <m/>
    <m/>
    <m/>
    <s v="https://pbs.twimg.com/profile_images/1441897563653767168/QR6OQJSo_normal.jpg"/>
    <d v="2021-09-24T17:41:25.000"/>
    <d v="2021-09-24T00:00:00.000"/>
    <s v="17:41:25"/>
    <s v="https://twitter.com/senyoszn/status/1441457757547384835"/>
    <m/>
    <m/>
    <s v="1441457757547384835"/>
    <s v="1441446184552308746"/>
    <b v="0"/>
    <n v="0"/>
    <s v="1089214480674967552"/>
    <b v="0"/>
    <s v="en"/>
    <m/>
    <s v=""/>
    <b v="0"/>
    <n v="0"/>
    <s v=""/>
    <s v="Twitter for Android"/>
    <b v="0"/>
    <s v="1441446184552308746"/>
    <s v="Tweet"/>
    <n v="0"/>
    <n v="0"/>
    <m/>
    <m/>
    <m/>
    <m/>
    <m/>
    <m/>
    <m/>
    <m/>
    <n v="1"/>
    <s v="2"/>
    <s v="2"/>
    <n v="2"/>
    <n v="5.128205128205129"/>
    <n v="0"/>
    <n v="0"/>
    <n v="0"/>
    <n v="0"/>
    <n v="37"/>
    <n v="94.87179487179488"/>
    <n v="39"/>
  </r>
  <r>
    <s v="nysmom4kiddos"/>
    <s v="gbceducation"/>
    <m/>
    <m/>
    <m/>
    <m/>
    <m/>
    <m/>
    <m/>
    <m/>
    <s v="No"/>
    <n v="72"/>
    <m/>
    <m/>
    <x v="0"/>
    <x v="4"/>
    <s v="@DrP_Principal Great question 📍 @edutopia @gbceducation @usedgov @EduEmpowerKids @NASSP @Scholastic @ScholParents @NYMayors @usmayors @HuffPostParents @parentsmagazine @chronicle @AmerAcadPeds @POPSUGARMoms @MomsDemand @moms_strong @ParentsvsVape @PoppotGroup @ANANursingWorld"/>
    <m/>
    <m/>
    <m/>
    <m/>
    <s v="https://pbs.twimg.com/profile_images/1421345044951339008/UcpkUH9k_normal.jpg"/>
    <d v="2021-09-24T16:55:25.000"/>
    <d v="2021-09-24T00:00:00.000"/>
    <s v="16:55:25"/>
    <s v="https://twitter.com/nysmom4kiddos/status/1441446184552308746"/>
    <m/>
    <m/>
    <s v="1441446184552308746"/>
    <s v="1441359923888070662"/>
    <b v="0"/>
    <n v="3"/>
    <s v="956269425312792576"/>
    <b v="0"/>
    <s v="en"/>
    <m/>
    <s v=""/>
    <b v="0"/>
    <n v="0"/>
    <s v=""/>
    <s v="Twitter for iPhone"/>
    <b v="0"/>
    <s v="1441359923888070662"/>
    <s v="Tweet"/>
    <n v="0"/>
    <n v="0"/>
    <m/>
    <m/>
    <m/>
    <m/>
    <m/>
    <m/>
    <m/>
    <m/>
    <n v="1"/>
    <s v="2"/>
    <s v="1"/>
    <m/>
    <m/>
    <m/>
    <m/>
    <m/>
    <m/>
    <m/>
    <m/>
    <m/>
  </r>
  <r>
    <s v="senyoszn"/>
    <s v="nysmom4kiddos"/>
    <m/>
    <m/>
    <m/>
    <m/>
    <m/>
    <m/>
    <m/>
    <m/>
    <s v="No"/>
    <n v="73"/>
    <m/>
    <m/>
    <x v="3"/>
    <x v="5"/>
    <s v="@NYSMom4Kiddos @DrP_Principal @edutopia @gbceducation @usedgov @EduEmpowerKids @NASSP @Scholastic @ScholParents @NYMayors @usmayors @HuffPostParents @parentsmagazine @chronicle @AmerAcadPeds @POPSUGARMoms @MomsDemand @moms_strong @ParentsvsVape @PoppotGroup @ANANursingWorld I'd be honored if you followed my little account. Don't tweet often, but I read and like lots. 💜"/>
    <m/>
    <m/>
    <m/>
    <m/>
    <s v="https://pbs.twimg.com/profile_images/1441897563653767168/QR6OQJSo_normal.jpg"/>
    <d v="2021-09-24T17:41:25.000"/>
    <d v="2021-09-24T00:00:00.000"/>
    <s v="17:41:25"/>
    <s v="https://twitter.com/senyoszn/status/1441457757547384835"/>
    <m/>
    <m/>
    <s v="1441457757547384835"/>
    <s v="1441446184552308746"/>
    <b v="0"/>
    <n v="0"/>
    <s v="1089214480674967552"/>
    <b v="0"/>
    <s v="en"/>
    <m/>
    <s v=""/>
    <b v="0"/>
    <n v="0"/>
    <s v=""/>
    <s v="Twitter for Android"/>
    <b v="0"/>
    <s v="1441446184552308746"/>
    <s v="Tweet"/>
    <n v="0"/>
    <n v="0"/>
    <m/>
    <m/>
    <m/>
    <m/>
    <m/>
    <m/>
    <m/>
    <m/>
    <n v="1"/>
    <s v="2"/>
    <s v="2"/>
    <m/>
    <m/>
    <m/>
    <m/>
    <m/>
    <m/>
    <m/>
    <m/>
    <m/>
  </r>
  <r>
    <s v="senyoszn"/>
    <s v="gbceducation"/>
    <m/>
    <m/>
    <m/>
    <m/>
    <m/>
    <m/>
    <m/>
    <m/>
    <s v="No"/>
    <n v="74"/>
    <m/>
    <m/>
    <x v="0"/>
    <x v="5"/>
    <s v="@NYSMom4Kiddos @DrP_Principal @edutopia @gbceducation @usedgov @EduEmpowerKids @NASSP @Scholastic @ScholParents @NYMayors @usmayors @HuffPostParents @parentsmagazine @chronicle @AmerAcadPeds @POPSUGARMoms @MomsDemand @moms_strong @ParentsvsVape @PoppotGroup @ANANursingWorld I'd be honored if you followed my little account. Don't tweet often, but I read and like lots. 💜"/>
    <m/>
    <m/>
    <m/>
    <m/>
    <s v="https://pbs.twimg.com/profile_images/1441897563653767168/QR6OQJSo_normal.jpg"/>
    <d v="2021-09-24T17:41:25.000"/>
    <d v="2021-09-24T00:00:00.000"/>
    <s v="17:41:25"/>
    <s v="https://twitter.com/senyoszn/status/1441457757547384835"/>
    <m/>
    <m/>
    <s v="1441457757547384835"/>
    <s v="1441446184552308746"/>
    <b v="0"/>
    <n v="0"/>
    <s v="1089214480674967552"/>
    <b v="0"/>
    <s v="en"/>
    <m/>
    <s v=""/>
    <b v="0"/>
    <n v="0"/>
    <s v=""/>
    <s v="Twitter for Android"/>
    <b v="0"/>
    <s v="1441446184552308746"/>
    <s v="Tweet"/>
    <n v="0"/>
    <n v="0"/>
    <m/>
    <m/>
    <m/>
    <m/>
    <m/>
    <m/>
    <m/>
    <m/>
    <n v="1"/>
    <s v="2"/>
    <s v="1"/>
    <m/>
    <m/>
    <m/>
    <m/>
    <m/>
    <m/>
    <m/>
    <m/>
    <m/>
  </r>
  <r>
    <s v="lizgrant360"/>
    <s v="arabellaweir"/>
    <m/>
    <m/>
    <m/>
    <m/>
    <m/>
    <m/>
    <m/>
    <m/>
    <s v="No"/>
    <n v="75"/>
    <m/>
    <m/>
    <x v="0"/>
    <x v="6"/>
    <s v="Powerful.  Somewhere there are children whose knowledge, expertise &amp;amp; skills will find solutions needed to make life better_x000a_The future needs these children_x000a_They need the opportunity to go to school_x000a_We need to make it happen_x000a_@David_Tennant @theirworld @gbceducation @ArabellaWeir https://t.co/eDdjOT9Vza"/>
    <s v="https://twitter.com/David_Tennant/status/1441356345408569350"/>
    <s v="twitter.com"/>
    <m/>
    <m/>
    <s v="https://pbs.twimg.com/profile_images/882332213211144192/QaICxgs-_normal.jpg"/>
    <d v="2021-09-25T06:11:37.000"/>
    <d v="2021-09-25T00:00:00.000"/>
    <s v="06:11:37"/>
    <s v="https://twitter.com/lizgrant360/status/1441646554570366983"/>
    <m/>
    <m/>
    <s v="1441646554570366983"/>
    <m/>
    <b v="0"/>
    <n v="9"/>
    <s v=""/>
    <b v="1"/>
    <s v="en"/>
    <m/>
    <s v="1441356345408569350"/>
    <b v="0"/>
    <n v="0"/>
    <s v=""/>
    <s v="Twitter for iPhone"/>
    <b v="0"/>
    <s v="1441646554570366983"/>
    <s v="Tweet"/>
    <n v="0"/>
    <n v="0"/>
    <s v="-3,3285119,55,894729 _x000a_-3,077505,55,894729 _x000a_-3,077505,55,991662 _x000a_-3,3285119,55,991662"/>
    <s v="United Kingdom"/>
    <s v="GB"/>
    <s v="Edinburgh, Scotland"/>
    <s v="7ae9e2f2ff7a87cd"/>
    <s v="Edinburgh"/>
    <s v="city"/>
    <s v="https://api.twitter.com/1.1/geo/id/7ae9e2f2ff7a87cd.json"/>
    <n v="1"/>
    <s v="4"/>
    <s v="4"/>
    <m/>
    <m/>
    <m/>
    <m/>
    <m/>
    <m/>
    <m/>
    <m/>
    <m/>
  </r>
  <r>
    <s v="lizgrant360"/>
    <s v="david_tennant"/>
    <m/>
    <m/>
    <m/>
    <m/>
    <m/>
    <m/>
    <m/>
    <m/>
    <s v="No"/>
    <n v="76"/>
    <m/>
    <m/>
    <x v="0"/>
    <x v="6"/>
    <s v="Powerful.  Somewhere there are children whose knowledge, expertise &amp;amp; skills will find solutions needed to make life better_x000a_The future needs these children_x000a_They need the opportunity to go to school_x000a_We need to make it happen_x000a_@David_Tennant @theirworld @gbceducation @ArabellaWeir https://t.co/eDdjOT9Vza"/>
    <s v="https://twitter.com/David_Tennant/status/1441356345408569350"/>
    <s v="twitter.com"/>
    <m/>
    <m/>
    <s v="https://pbs.twimg.com/profile_images/882332213211144192/QaICxgs-_normal.jpg"/>
    <d v="2021-09-25T06:11:37.000"/>
    <d v="2021-09-25T00:00:00.000"/>
    <s v="06:11:37"/>
    <s v="https://twitter.com/lizgrant360/status/1441646554570366983"/>
    <m/>
    <m/>
    <s v="1441646554570366983"/>
    <m/>
    <b v="0"/>
    <n v="9"/>
    <s v=""/>
    <b v="1"/>
    <s v="en"/>
    <m/>
    <s v="1441356345408569350"/>
    <b v="0"/>
    <n v="0"/>
    <s v=""/>
    <s v="Twitter for iPhone"/>
    <b v="0"/>
    <s v="1441646554570366983"/>
    <s v="Tweet"/>
    <n v="0"/>
    <n v="0"/>
    <s v="-3,3285119,55,894729 _x000a_-3,077505,55,894729 _x000a_-3,077505,55,991662 _x000a_-3,3285119,55,991662"/>
    <s v="United Kingdom"/>
    <s v="GB"/>
    <s v="Edinburgh, Scotland"/>
    <s v="7ae9e2f2ff7a87cd"/>
    <s v="Edinburgh"/>
    <s v="city"/>
    <s v="https://api.twitter.com/1.1/geo/id/7ae9e2f2ff7a87cd.json"/>
    <n v="1"/>
    <s v="4"/>
    <s v="4"/>
    <m/>
    <m/>
    <m/>
    <m/>
    <m/>
    <m/>
    <m/>
    <m/>
    <m/>
  </r>
  <r>
    <s v="lizgrant360"/>
    <s v="gbceducation"/>
    <m/>
    <m/>
    <m/>
    <m/>
    <m/>
    <m/>
    <m/>
    <m/>
    <s v="No"/>
    <n v="77"/>
    <m/>
    <m/>
    <x v="0"/>
    <x v="6"/>
    <s v="Powerful.  Somewhere there are children whose knowledge, expertise &amp;amp; skills will find solutions needed to make life better_x000a_The future needs these children_x000a_They need the opportunity to go to school_x000a_We need to make it happen_x000a_@David_Tennant @theirworld @gbceducation @ArabellaWeir https://t.co/eDdjOT9Vza"/>
    <s v="https://twitter.com/David_Tennant/status/1441356345408569350"/>
    <s v="twitter.com"/>
    <m/>
    <m/>
    <s v="https://pbs.twimg.com/profile_images/882332213211144192/QaICxgs-_normal.jpg"/>
    <d v="2021-09-25T06:11:37.000"/>
    <d v="2021-09-25T00:00:00.000"/>
    <s v="06:11:37"/>
    <s v="https://twitter.com/lizgrant360/status/1441646554570366983"/>
    <m/>
    <m/>
    <s v="1441646554570366983"/>
    <m/>
    <b v="0"/>
    <n v="9"/>
    <s v=""/>
    <b v="1"/>
    <s v="en"/>
    <m/>
    <s v="1441356345408569350"/>
    <b v="0"/>
    <n v="0"/>
    <s v=""/>
    <s v="Twitter for iPhone"/>
    <b v="0"/>
    <s v="1441646554570366983"/>
    <s v="Tweet"/>
    <n v="0"/>
    <n v="0"/>
    <s v="-3,3285119,55,894729 _x000a_-3,077505,55,894729 _x000a_-3,077505,55,991662 _x000a_-3,3285119,55,991662"/>
    <s v="United Kingdom"/>
    <s v="GB"/>
    <s v="Edinburgh, Scotland"/>
    <s v="7ae9e2f2ff7a87cd"/>
    <s v="Edinburgh"/>
    <s v="city"/>
    <s v="https://api.twitter.com/1.1/geo/id/7ae9e2f2ff7a87cd.json"/>
    <n v="1"/>
    <s v="4"/>
    <s v="1"/>
    <m/>
    <m/>
    <m/>
    <m/>
    <m/>
    <m/>
    <m/>
    <m/>
    <m/>
  </r>
  <r>
    <s v="lizgrant360"/>
    <s v="theirworld"/>
    <m/>
    <m/>
    <m/>
    <m/>
    <m/>
    <m/>
    <m/>
    <m/>
    <s v="No"/>
    <n v="78"/>
    <m/>
    <m/>
    <x v="0"/>
    <x v="6"/>
    <s v="Powerful.  Somewhere there are children whose knowledge, expertise &amp;amp; skills will find solutions needed to make life better_x000a_The future needs these children_x000a_They need the opportunity to go to school_x000a_We need to make it happen_x000a_@David_Tennant @theirworld @gbceducation @ArabellaWeir https://t.co/eDdjOT9Vza"/>
    <s v="https://twitter.com/David_Tennant/status/1441356345408569350"/>
    <s v="twitter.com"/>
    <m/>
    <m/>
    <s v="https://pbs.twimg.com/profile_images/882332213211144192/QaICxgs-_normal.jpg"/>
    <d v="2021-09-25T06:11:37.000"/>
    <d v="2021-09-25T00:00:00.000"/>
    <s v="06:11:37"/>
    <s v="https://twitter.com/lizgrant360/status/1441646554570366983"/>
    <m/>
    <m/>
    <s v="1441646554570366983"/>
    <m/>
    <b v="0"/>
    <n v="9"/>
    <s v=""/>
    <b v="1"/>
    <s v="en"/>
    <m/>
    <s v="1441356345408569350"/>
    <b v="0"/>
    <n v="0"/>
    <s v=""/>
    <s v="Twitter for iPhone"/>
    <b v="0"/>
    <s v="1441646554570366983"/>
    <s v="Tweet"/>
    <n v="0"/>
    <n v="0"/>
    <s v="-3,3285119,55,894729 _x000a_-3,077505,55,894729 _x000a_-3,077505,55,991662 _x000a_-3,3285119,55,991662"/>
    <s v="United Kingdom"/>
    <s v="GB"/>
    <s v="Edinburgh, Scotland"/>
    <s v="7ae9e2f2ff7a87cd"/>
    <s v="Edinburgh"/>
    <s v="city"/>
    <s v="https://api.twitter.com/1.1/geo/id/7ae9e2f2ff7a87cd.json"/>
    <n v="1"/>
    <s v="4"/>
    <s v="4"/>
    <n v="2"/>
    <n v="4.878048780487805"/>
    <n v="0"/>
    <n v="0"/>
    <n v="0"/>
    <n v="0"/>
    <n v="39"/>
    <n v="95.1219512195122"/>
    <n v="41"/>
  </r>
  <r>
    <s v="justinvanfleet"/>
    <s v="reedsmithllp"/>
    <m/>
    <m/>
    <m/>
    <m/>
    <m/>
    <m/>
    <m/>
    <m/>
    <s v="No"/>
    <n v="79"/>
    <m/>
    <m/>
    <x v="0"/>
    <x v="7"/>
    <s v="Join me and business leaders from @HPSustainable, @ReedSmithLLP, @SAP, and other companies who are leading #ESG + #CSR work to ensure #education is a priority social impact focus. RSVP to join our @GBCEducation’s roundtable on Sept. 28. https://t.co/8Jc8lU3yD0"/>
    <s v="https://us02web.zoom.us/meeting/register/tZYscu-srTMrE9BtY61iV6s6GydG6mYQSRWr"/>
    <s v="zoom.us"/>
    <s v="esg csr education"/>
    <m/>
    <s v="https://pbs.twimg.com/profile_images/723243525291175937/ZhjpZ1Eg_normal.jpg"/>
    <d v="2021-09-26T11:19:00.000"/>
    <d v="2021-09-26T00:00:00.000"/>
    <s v="11:19:00"/>
    <s v="https://twitter.com/justinvanfleet/status/1442086297116545024"/>
    <m/>
    <m/>
    <s v="1442086297116545024"/>
    <m/>
    <b v="0"/>
    <n v="0"/>
    <s v=""/>
    <b v="0"/>
    <s v="en"/>
    <m/>
    <s v=""/>
    <b v="0"/>
    <n v="0"/>
    <s v=""/>
    <s v="Sprout Social"/>
    <b v="0"/>
    <s v="1442086297116545024"/>
    <s v="Tweet"/>
    <n v="0"/>
    <n v="0"/>
    <m/>
    <m/>
    <m/>
    <m/>
    <m/>
    <m/>
    <m/>
    <m/>
    <n v="1"/>
    <s v="1"/>
    <s v="1"/>
    <m/>
    <m/>
    <m/>
    <m/>
    <m/>
    <m/>
    <m/>
    <m/>
    <m/>
  </r>
  <r>
    <s v="justinvanfleet"/>
    <s v="hpsustainable"/>
    <m/>
    <m/>
    <m/>
    <m/>
    <m/>
    <m/>
    <m/>
    <m/>
    <s v="No"/>
    <n v="80"/>
    <m/>
    <m/>
    <x v="0"/>
    <x v="7"/>
    <s v="Join me and business leaders from @HPSustainable, @ReedSmithLLP, @SAP, and other companies who are leading #ESG + #CSR work to ensure #education is a priority social impact focus. RSVP to join our @GBCEducation’s roundtable on Sept. 28. https://t.co/8Jc8lU3yD0"/>
    <s v="https://us02web.zoom.us/meeting/register/tZYscu-srTMrE9BtY61iV6s6GydG6mYQSRWr"/>
    <s v="zoom.us"/>
    <s v="esg csr education"/>
    <m/>
    <s v="https://pbs.twimg.com/profile_images/723243525291175937/ZhjpZ1Eg_normal.jpg"/>
    <d v="2021-09-26T11:19:00.000"/>
    <d v="2021-09-26T00:00:00.000"/>
    <s v="11:19:00"/>
    <s v="https://twitter.com/justinvanfleet/status/1442086297116545024"/>
    <m/>
    <m/>
    <s v="1442086297116545024"/>
    <m/>
    <b v="0"/>
    <n v="0"/>
    <s v=""/>
    <b v="0"/>
    <s v="en"/>
    <m/>
    <s v=""/>
    <b v="0"/>
    <n v="0"/>
    <s v=""/>
    <s v="Sprout Social"/>
    <b v="0"/>
    <s v="1442086297116545024"/>
    <s v="Tweet"/>
    <n v="0"/>
    <n v="0"/>
    <m/>
    <m/>
    <m/>
    <m/>
    <m/>
    <m/>
    <m/>
    <m/>
    <n v="1"/>
    <s v="1"/>
    <s v="1"/>
    <m/>
    <m/>
    <m/>
    <m/>
    <m/>
    <m/>
    <m/>
    <m/>
    <m/>
  </r>
  <r>
    <s v="justinvanfleet"/>
    <s v="gbceducation"/>
    <m/>
    <m/>
    <m/>
    <m/>
    <m/>
    <m/>
    <m/>
    <m/>
    <s v="No"/>
    <n v="81"/>
    <m/>
    <m/>
    <x v="0"/>
    <x v="7"/>
    <s v="Join me and business leaders from @HPSustainable, @ReedSmithLLP, @SAP, and other companies who are leading #ESG + #CSR work to ensure #education is a priority social impact focus. RSVP to join our @GBCEducation’s roundtable on Sept. 28. https://t.co/8Jc8lU3yD0"/>
    <s v="https://us02web.zoom.us/meeting/register/tZYscu-srTMrE9BtY61iV6s6GydG6mYQSRWr"/>
    <s v="zoom.us"/>
    <s v="esg csr education"/>
    <m/>
    <s v="https://pbs.twimg.com/profile_images/723243525291175937/ZhjpZ1Eg_normal.jpg"/>
    <d v="2021-09-26T11:19:00.000"/>
    <d v="2021-09-26T00:00:00.000"/>
    <s v="11:19:00"/>
    <s v="https://twitter.com/justinvanfleet/status/1442086297116545024"/>
    <m/>
    <m/>
    <s v="1442086297116545024"/>
    <m/>
    <b v="0"/>
    <n v="0"/>
    <s v=""/>
    <b v="0"/>
    <s v="en"/>
    <m/>
    <s v=""/>
    <b v="0"/>
    <n v="0"/>
    <s v=""/>
    <s v="Sprout Social"/>
    <b v="0"/>
    <s v="1442086297116545024"/>
    <s v="Tweet"/>
    <n v="0"/>
    <n v="0"/>
    <m/>
    <m/>
    <m/>
    <m/>
    <m/>
    <m/>
    <m/>
    <m/>
    <n v="1"/>
    <s v="1"/>
    <s v="1"/>
    <m/>
    <m/>
    <m/>
    <m/>
    <m/>
    <m/>
    <m/>
    <m/>
    <m/>
  </r>
  <r>
    <s v="justinvanfleet"/>
    <s v="sap"/>
    <m/>
    <m/>
    <m/>
    <m/>
    <m/>
    <m/>
    <m/>
    <m/>
    <s v="No"/>
    <n v="82"/>
    <m/>
    <m/>
    <x v="0"/>
    <x v="7"/>
    <s v="Join me and business leaders from @HPSustainable, @ReedSmithLLP, @SAP, and other companies who are leading #ESG + #CSR work to ensure #education is a priority social impact focus. RSVP to join our @GBCEducation’s roundtable on Sept. 28. https://t.co/8Jc8lU3yD0"/>
    <s v="https://us02web.zoom.us/meeting/register/tZYscu-srTMrE9BtY61iV6s6GydG6mYQSRWr"/>
    <s v="zoom.us"/>
    <s v="esg csr education"/>
    <m/>
    <s v="https://pbs.twimg.com/profile_images/723243525291175937/ZhjpZ1Eg_normal.jpg"/>
    <d v="2021-09-26T11:19:00.000"/>
    <d v="2021-09-26T00:00:00.000"/>
    <s v="11:19:00"/>
    <s v="https://twitter.com/justinvanfleet/status/1442086297116545024"/>
    <m/>
    <m/>
    <s v="1442086297116545024"/>
    <m/>
    <b v="0"/>
    <n v="0"/>
    <s v=""/>
    <b v="0"/>
    <s v="en"/>
    <m/>
    <s v=""/>
    <b v="0"/>
    <n v="0"/>
    <s v=""/>
    <s v="Sprout Social"/>
    <b v="0"/>
    <s v="1442086297116545024"/>
    <s v="Tweet"/>
    <n v="0"/>
    <n v="0"/>
    <m/>
    <m/>
    <m/>
    <m/>
    <m/>
    <m/>
    <m/>
    <m/>
    <n v="1"/>
    <s v="1"/>
    <s v="1"/>
    <n v="2"/>
    <n v="5.405405405405405"/>
    <n v="1"/>
    <n v="2.7027027027027026"/>
    <n v="0"/>
    <n v="0"/>
    <n v="34"/>
    <n v="91.89189189189189"/>
    <n v="37"/>
  </r>
  <r>
    <s v="tbenkel"/>
    <s v="gbceducation"/>
    <m/>
    <m/>
    <m/>
    <m/>
    <m/>
    <m/>
    <m/>
    <m/>
    <s v="No"/>
    <n v="83"/>
    <m/>
    <m/>
    <x v="0"/>
    <x v="8"/>
    <s v="&quot; We agree at @sap4good that educating the next generation is a top priority, and we must commit ourselves to ending the global education crisis. _x000a__x000a_Take @GBCEducation’s Business Education Pledge and get your company involved at ➡️ … https://t.co/BOJmnQI4NI"/>
    <s v="https://twitter.com/sap4good/status/1440918857678471174"/>
    <s v="twitter.com"/>
    <m/>
    <m/>
    <s v="https://pbs.twimg.com/profile_images/1359219677554171919/4PRCBFxS_normal.jpg"/>
    <d v="2021-09-23T06:14:45.000"/>
    <d v="2021-09-23T00:00:00.000"/>
    <s v="06:14:45"/>
    <s v="https://twitter.com/tbenkel/status/1440922564268789764"/>
    <m/>
    <m/>
    <s v="1440922564268789764"/>
    <m/>
    <b v="0"/>
    <n v="0"/>
    <s v=""/>
    <b v="1"/>
    <s v="en"/>
    <m/>
    <s v="1440918857678471174"/>
    <b v="0"/>
    <n v="0"/>
    <s v=""/>
    <s v="IFTTT"/>
    <b v="0"/>
    <s v="1440922564268789764"/>
    <s v="Tweet"/>
    <n v="0"/>
    <n v="0"/>
    <m/>
    <m/>
    <m/>
    <m/>
    <m/>
    <m/>
    <m/>
    <m/>
    <n v="2"/>
    <s v="1"/>
    <s v="1"/>
    <m/>
    <m/>
    <m/>
    <m/>
    <m/>
    <m/>
    <m/>
    <m/>
    <m/>
  </r>
  <r>
    <s v="tbenkel"/>
    <s v="sap4good"/>
    <m/>
    <m/>
    <m/>
    <m/>
    <m/>
    <m/>
    <m/>
    <m/>
    <s v="No"/>
    <n v="84"/>
    <m/>
    <m/>
    <x v="0"/>
    <x v="8"/>
    <s v="&quot; We agree at @sap4good that educating the next generation is a top priority, and we must commit ourselves to ending the global education crisis. _x000a__x000a_Take @GBCEducation’s Business Education Pledge and get your company involved at ➡️ … https://t.co/BOJmnQI4NI"/>
    <s v="https://twitter.com/sap4good/status/1440918857678471174"/>
    <s v="twitter.com"/>
    <m/>
    <m/>
    <s v="https://pbs.twimg.com/profile_images/1359219677554171919/4PRCBFxS_normal.jpg"/>
    <d v="2021-09-23T06:14:45.000"/>
    <d v="2021-09-23T00:00:00.000"/>
    <s v="06:14:45"/>
    <s v="https://twitter.com/tbenkel/status/1440922564268789764"/>
    <m/>
    <m/>
    <s v="1440922564268789764"/>
    <m/>
    <b v="0"/>
    <n v="0"/>
    <s v=""/>
    <b v="1"/>
    <s v="en"/>
    <m/>
    <s v="1440918857678471174"/>
    <b v="0"/>
    <n v="0"/>
    <s v=""/>
    <s v="IFTTT"/>
    <b v="0"/>
    <s v="1440922564268789764"/>
    <s v="Tweet"/>
    <n v="0"/>
    <n v="0"/>
    <m/>
    <m/>
    <m/>
    <m/>
    <m/>
    <m/>
    <m/>
    <m/>
    <n v="2"/>
    <s v="1"/>
    <s v="1"/>
    <n v="1"/>
    <n v="2.7777777777777777"/>
    <n v="1"/>
    <n v="2.7777777777777777"/>
    <n v="0"/>
    <n v="0"/>
    <n v="34"/>
    <n v="94.44444444444444"/>
    <n v="36"/>
  </r>
  <r>
    <s v="tbenkel"/>
    <s v="gangadharansind"/>
    <m/>
    <m/>
    <m/>
    <m/>
    <m/>
    <m/>
    <m/>
    <m/>
    <s v="No"/>
    <n v="85"/>
    <m/>
    <m/>
    <x v="0"/>
    <x v="9"/>
    <s v="&quot; We agree at @sap4good that educating the next generation is a top priority, and we must commit ourselves to ending the global education crisis.  _x000a__x000a_Take @GBCEducation’s Business Education Pledge and get your company involved at ➡️ https://t.co/Jq9QgN9Y69. _x000a__x000a_@gangadharansind …"/>
    <s v="http://gbc-education.org/pledge"/>
    <s v="gbc-education.org"/>
    <m/>
    <m/>
    <s v="https://pbs.twimg.com/profile_images/1359219677554171919/4PRCBFxS_normal.jpg"/>
    <d v="2021-09-27T02:14:43.000"/>
    <d v="2021-09-27T00:00:00.000"/>
    <s v="02:14:43"/>
    <s v="https://twitter.com/tbenkel/status/1442311711030009857"/>
    <m/>
    <m/>
    <s v="1442311711030009857"/>
    <m/>
    <b v="0"/>
    <n v="1"/>
    <s v=""/>
    <b v="0"/>
    <s v="en"/>
    <m/>
    <s v=""/>
    <b v="0"/>
    <n v="0"/>
    <s v=""/>
    <s v="IFTTT"/>
    <b v="0"/>
    <s v="1442311711030009857"/>
    <s v="Tweet"/>
    <n v="0"/>
    <n v="0"/>
    <m/>
    <m/>
    <m/>
    <m/>
    <m/>
    <m/>
    <m/>
    <m/>
    <n v="1"/>
    <s v="1"/>
    <s v="1"/>
    <n v="1"/>
    <n v="2.7027027027027026"/>
    <n v="1"/>
    <n v="2.7027027027027026"/>
    <n v="0"/>
    <n v="0"/>
    <n v="35"/>
    <n v="94.5945945945946"/>
    <n v="37"/>
  </r>
  <r>
    <s v="tbenkel"/>
    <s v="gbceducation"/>
    <m/>
    <m/>
    <m/>
    <m/>
    <m/>
    <m/>
    <m/>
    <m/>
    <s v="No"/>
    <n v="86"/>
    <m/>
    <m/>
    <x v="0"/>
    <x v="9"/>
    <s v="&quot; We agree at @sap4good that educating the next generation is a top priority, and we must commit ourselves to ending the global education crisis.  _x000a__x000a_Take @GBCEducation’s Business Education Pledge and get your company involved at ➡️ https://t.co/Jq9QgN9Y69. _x000a__x000a_@gangadharansind …"/>
    <s v="http://gbc-education.org/pledge"/>
    <s v="gbc-education.org"/>
    <m/>
    <m/>
    <s v="https://pbs.twimg.com/profile_images/1359219677554171919/4PRCBFxS_normal.jpg"/>
    <d v="2021-09-27T02:14:43.000"/>
    <d v="2021-09-27T00:00:00.000"/>
    <s v="02:14:43"/>
    <s v="https://twitter.com/tbenkel/status/1442311711030009857"/>
    <m/>
    <m/>
    <s v="1442311711030009857"/>
    <m/>
    <b v="0"/>
    <n v="1"/>
    <s v=""/>
    <b v="0"/>
    <s v="en"/>
    <m/>
    <s v=""/>
    <b v="0"/>
    <n v="0"/>
    <s v=""/>
    <s v="IFTTT"/>
    <b v="0"/>
    <s v="1442311711030009857"/>
    <s v="Tweet"/>
    <n v="0"/>
    <n v="0"/>
    <m/>
    <m/>
    <m/>
    <m/>
    <m/>
    <m/>
    <m/>
    <m/>
    <n v="2"/>
    <s v="1"/>
    <s v="1"/>
    <m/>
    <m/>
    <m/>
    <m/>
    <m/>
    <m/>
    <m/>
    <m/>
    <m/>
  </r>
  <r>
    <s v="tbenkel"/>
    <s v="sap4good"/>
    <m/>
    <m/>
    <m/>
    <m/>
    <m/>
    <m/>
    <m/>
    <m/>
    <s v="No"/>
    <n v="87"/>
    <m/>
    <m/>
    <x v="0"/>
    <x v="9"/>
    <s v="&quot; We agree at @sap4good that educating the next generation is a top priority, and we must commit ourselves to ending the global education crisis.  _x000a__x000a_Take @GBCEducation’s Business Education Pledge and get your company involved at ➡️ https://t.co/Jq9QgN9Y69. _x000a__x000a_@gangadharansind …"/>
    <s v="http://gbc-education.org/pledge"/>
    <s v="gbc-education.org"/>
    <m/>
    <m/>
    <s v="https://pbs.twimg.com/profile_images/1359219677554171919/4PRCBFxS_normal.jpg"/>
    <d v="2021-09-27T02:14:43.000"/>
    <d v="2021-09-27T00:00:00.000"/>
    <s v="02:14:43"/>
    <s v="https://twitter.com/tbenkel/status/1442311711030009857"/>
    <m/>
    <m/>
    <s v="1442311711030009857"/>
    <m/>
    <b v="0"/>
    <n v="1"/>
    <s v=""/>
    <b v="0"/>
    <s v="en"/>
    <m/>
    <s v=""/>
    <b v="0"/>
    <n v="0"/>
    <s v=""/>
    <s v="IFTTT"/>
    <b v="0"/>
    <s v="1442311711030009857"/>
    <s v="Tweet"/>
    <n v="0"/>
    <n v="0"/>
    <m/>
    <m/>
    <m/>
    <m/>
    <m/>
    <m/>
    <m/>
    <m/>
    <n v="2"/>
    <s v="1"/>
    <s v="1"/>
    <m/>
    <m/>
    <m/>
    <m/>
    <m/>
    <m/>
    <m/>
    <m/>
    <m/>
  </r>
  <r>
    <s v="sushmashivaraj"/>
    <s v="gangadharansind"/>
    <m/>
    <m/>
    <m/>
    <m/>
    <m/>
    <m/>
    <m/>
    <m/>
    <s v="No"/>
    <n v="88"/>
    <m/>
    <m/>
    <x v="1"/>
    <x v="10"/>
    <s v="We agree at @sap4good that educating the next generation is a top priority, and we must commit ourselves to ending the global education crisis.  _x000a__x000a_Take @GBCEducation’s Business Education Pledge and get your company involved at ➡️ https://t.co/dYG2HK9Dnq. _x000a__x000a_@gangadharansind https://t.co/1iozKyZvhk"/>
    <s v="http://gbc-education.org/pledge"/>
    <s v="gbc-education.org"/>
    <m/>
    <s v="https://pbs.twimg.com/media/FAQUoLWVUAU68Y6.jpg"/>
    <s v="https://pbs.twimg.com/media/FAQUoLWVUAU68Y6.jpg"/>
    <d v="2021-09-27T05:06:25.000"/>
    <d v="2021-09-27T00:00:00.000"/>
    <s v="05:06:25"/>
    <s v="https://twitter.com/sushmashivaraj/status/1442354922612158466"/>
    <m/>
    <m/>
    <s v="1442354922612158466"/>
    <m/>
    <b v="0"/>
    <n v="0"/>
    <s v=""/>
    <b v="0"/>
    <s v="en"/>
    <m/>
    <s v=""/>
    <b v="0"/>
    <n v="7"/>
    <s v="1442300464737894403"/>
    <s v="Twitter Web App"/>
    <b v="0"/>
    <s v="1442300464737894403"/>
    <s v="Tweet"/>
    <n v="0"/>
    <n v="0"/>
    <m/>
    <m/>
    <m/>
    <m/>
    <m/>
    <m/>
    <m/>
    <m/>
    <n v="1"/>
    <s v="1"/>
    <s v="1"/>
    <m/>
    <m/>
    <m/>
    <m/>
    <m/>
    <m/>
    <m/>
    <m/>
    <m/>
  </r>
  <r>
    <s v="sushmashivaraj"/>
    <s v="gbceducation"/>
    <m/>
    <m/>
    <m/>
    <m/>
    <m/>
    <m/>
    <m/>
    <m/>
    <s v="No"/>
    <n v="89"/>
    <m/>
    <m/>
    <x v="1"/>
    <x v="10"/>
    <s v="We agree at @sap4good that educating the next generation is a top priority, and we must commit ourselves to ending the global education crisis.  _x000a__x000a_Take @GBCEducation’s Business Education Pledge and get your company involved at ➡️ https://t.co/dYG2HK9Dnq. _x000a__x000a_@gangadharansind https://t.co/1iozKyZvhk"/>
    <s v="http://gbc-education.org/pledge"/>
    <s v="gbc-education.org"/>
    <m/>
    <s v="https://pbs.twimg.com/media/FAQUoLWVUAU68Y6.jpg"/>
    <s v="https://pbs.twimg.com/media/FAQUoLWVUAU68Y6.jpg"/>
    <d v="2021-09-27T05:06:25.000"/>
    <d v="2021-09-27T00:00:00.000"/>
    <s v="05:06:25"/>
    <s v="https://twitter.com/sushmashivaraj/status/1442354922612158466"/>
    <m/>
    <m/>
    <s v="1442354922612158466"/>
    <m/>
    <b v="0"/>
    <n v="0"/>
    <s v=""/>
    <b v="0"/>
    <s v="en"/>
    <m/>
    <s v=""/>
    <b v="0"/>
    <n v="7"/>
    <s v="1442300464737894403"/>
    <s v="Twitter Web App"/>
    <b v="0"/>
    <s v="1442300464737894403"/>
    <s v="Tweet"/>
    <n v="0"/>
    <n v="0"/>
    <m/>
    <m/>
    <m/>
    <m/>
    <m/>
    <m/>
    <m/>
    <m/>
    <n v="1"/>
    <s v="1"/>
    <s v="1"/>
    <m/>
    <m/>
    <m/>
    <m/>
    <m/>
    <m/>
    <m/>
    <m/>
    <m/>
  </r>
  <r>
    <s v="sushmashivaraj"/>
    <s v="sap4good"/>
    <m/>
    <m/>
    <m/>
    <m/>
    <m/>
    <m/>
    <m/>
    <m/>
    <s v="No"/>
    <n v="90"/>
    <m/>
    <m/>
    <x v="1"/>
    <x v="10"/>
    <s v="We agree at @sap4good that educating the next generation is a top priority, and we must commit ourselves to ending the global education crisis.  _x000a__x000a_Take @GBCEducation’s Business Education Pledge and get your company involved at ➡️ https://t.co/dYG2HK9Dnq. _x000a__x000a_@gangadharansind https://t.co/1iozKyZvhk"/>
    <s v="http://gbc-education.org/pledge"/>
    <s v="gbc-education.org"/>
    <m/>
    <s v="https://pbs.twimg.com/media/FAQUoLWVUAU68Y6.jpg"/>
    <s v="https://pbs.twimg.com/media/FAQUoLWVUAU68Y6.jpg"/>
    <d v="2021-09-27T05:06:25.000"/>
    <d v="2021-09-27T00:00:00.000"/>
    <s v="05:06:25"/>
    <s v="https://twitter.com/sushmashivaraj/status/1442354922612158466"/>
    <m/>
    <m/>
    <s v="1442354922612158466"/>
    <m/>
    <b v="0"/>
    <n v="0"/>
    <s v=""/>
    <b v="0"/>
    <s v="en"/>
    <m/>
    <s v=""/>
    <b v="0"/>
    <n v="7"/>
    <s v="1442300464737894403"/>
    <s v="Twitter Web App"/>
    <b v="0"/>
    <s v="1442300464737894403"/>
    <s v="Tweet"/>
    <n v="0"/>
    <n v="0"/>
    <m/>
    <m/>
    <m/>
    <m/>
    <m/>
    <m/>
    <m/>
    <m/>
    <n v="2"/>
    <s v="1"/>
    <s v="1"/>
    <m/>
    <m/>
    <m/>
    <m/>
    <m/>
    <m/>
    <m/>
    <m/>
    <m/>
  </r>
  <r>
    <s v="sushmashivaraj"/>
    <s v="sap4good"/>
    <m/>
    <m/>
    <m/>
    <m/>
    <m/>
    <m/>
    <m/>
    <m/>
    <s v="No"/>
    <n v="91"/>
    <m/>
    <m/>
    <x v="2"/>
    <x v="10"/>
    <s v="We agree at @sap4good that educating the next generation is a top priority, and we must commit ourselves to ending the global education crisis.  _x000a__x000a_Take @GBCEducation’s Business Education Pledge and get your company involved at ➡️ https://t.co/dYG2HK9Dnq. _x000a__x000a_@gangadharansind https://t.co/1iozKyZvhk"/>
    <s v="http://gbc-education.org/pledge"/>
    <s v="gbc-education.org"/>
    <m/>
    <s v="https://pbs.twimg.com/media/FAQUoLWVUAU68Y6.jpg"/>
    <s v="https://pbs.twimg.com/media/FAQUoLWVUAU68Y6.jpg"/>
    <d v="2021-09-27T05:06:25.000"/>
    <d v="2021-09-27T00:00:00.000"/>
    <s v="05:06:25"/>
    <s v="https://twitter.com/sushmashivaraj/status/1442354922612158466"/>
    <m/>
    <m/>
    <s v="1442354922612158466"/>
    <m/>
    <b v="0"/>
    <n v="0"/>
    <s v=""/>
    <b v="0"/>
    <s v="en"/>
    <m/>
    <s v=""/>
    <b v="0"/>
    <n v="7"/>
    <s v="1442300464737894403"/>
    <s v="Twitter Web App"/>
    <b v="0"/>
    <s v="1442300464737894403"/>
    <s v="Tweet"/>
    <n v="0"/>
    <n v="0"/>
    <m/>
    <m/>
    <m/>
    <m/>
    <m/>
    <m/>
    <m/>
    <m/>
    <n v="2"/>
    <s v="1"/>
    <s v="1"/>
    <n v="1"/>
    <n v="2.7027027027027026"/>
    <n v="1"/>
    <n v="2.7027027027027026"/>
    <n v="0"/>
    <n v="0"/>
    <n v="35"/>
    <n v="94.5945945945946"/>
    <n v="37"/>
  </r>
  <r>
    <s v="mrcuteanish"/>
    <s v="gangadharansind"/>
    <m/>
    <m/>
    <m/>
    <m/>
    <m/>
    <m/>
    <m/>
    <m/>
    <s v="No"/>
    <n v="92"/>
    <m/>
    <m/>
    <x v="1"/>
    <x v="11"/>
    <s v="We agree at @sap4good that educating the next generation is a top priority, and we must commit ourselves to ending the global education crisis.  _x000a__x000a_Take @GBCEducation’s Business Education Pledge and get your company involved at ➡️ https://t.co/dYG2HK9Dnq. _x000a__x000a_@gangadharansind https://t.co/1iozKyZvhk"/>
    <s v="http://gbc-education.org/pledge"/>
    <s v="gbc-education.org"/>
    <m/>
    <s v="https://pbs.twimg.com/media/FAQUoLWVUAU68Y6.jpg"/>
    <s v="https://pbs.twimg.com/media/FAQUoLWVUAU68Y6.jpg"/>
    <d v="2021-09-27T05:09:22.000"/>
    <d v="2021-09-27T00:00:00.000"/>
    <s v="05:09:22"/>
    <s v="https://twitter.com/mrcuteanish/status/1442355661489070082"/>
    <m/>
    <m/>
    <s v="1442355661489070082"/>
    <m/>
    <b v="0"/>
    <n v="0"/>
    <s v=""/>
    <b v="0"/>
    <s v="en"/>
    <m/>
    <s v=""/>
    <b v="0"/>
    <n v="7"/>
    <s v="1442300464737894403"/>
    <s v="Twitter for Android"/>
    <b v="0"/>
    <s v="1442300464737894403"/>
    <s v="Tweet"/>
    <n v="0"/>
    <n v="0"/>
    <m/>
    <m/>
    <m/>
    <m/>
    <m/>
    <m/>
    <m/>
    <m/>
    <n v="2"/>
    <s v="1"/>
    <s v="1"/>
    <m/>
    <m/>
    <m/>
    <m/>
    <m/>
    <m/>
    <m/>
    <m/>
    <m/>
  </r>
  <r>
    <s v="mrcuteanish"/>
    <s v="gbceducation"/>
    <m/>
    <m/>
    <m/>
    <m/>
    <m/>
    <m/>
    <m/>
    <m/>
    <s v="No"/>
    <n v="93"/>
    <m/>
    <m/>
    <x v="1"/>
    <x v="11"/>
    <s v="We agree at @sap4good that educating the next generation is a top priority, and we must commit ourselves to ending the global education crisis.  _x000a__x000a_Take @GBCEducation’s Business Education Pledge and get your company involved at ➡️ https://t.co/dYG2HK9Dnq. _x000a__x000a_@gangadharansind https://t.co/1iozKyZvhk"/>
    <s v="http://gbc-education.org/pledge"/>
    <s v="gbc-education.org"/>
    <m/>
    <s v="https://pbs.twimg.com/media/FAQUoLWVUAU68Y6.jpg"/>
    <s v="https://pbs.twimg.com/media/FAQUoLWVUAU68Y6.jpg"/>
    <d v="2021-09-27T05:09:22.000"/>
    <d v="2021-09-27T00:00:00.000"/>
    <s v="05:09:22"/>
    <s v="https://twitter.com/mrcuteanish/status/1442355661489070082"/>
    <m/>
    <m/>
    <s v="1442355661489070082"/>
    <m/>
    <b v="0"/>
    <n v="0"/>
    <s v=""/>
    <b v="0"/>
    <s v="en"/>
    <m/>
    <s v=""/>
    <b v="0"/>
    <n v="7"/>
    <s v="1442300464737894403"/>
    <s v="Twitter for Android"/>
    <b v="0"/>
    <s v="1442300464737894403"/>
    <s v="Tweet"/>
    <n v="0"/>
    <n v="0"/>
    <m/>
    <m/>
    <m/>
    <m/>
    <m/>
    <m/>
    <m/>
    <m/>
    <n v="2"/>
    <s v="1"/>
    <s v="1"/>
    <m/>
    <m/>
    <m/>
    <m/>
    <m/>
    <m/>
    <m/>
    <m/>
    <m/>
  </r>
  <r>
    <s v="mrcuteanish"/>
    <s v="sap4good"/>
    <m/>
    <m/>
    <m/>
    <m/>
    <m/>
    <m/>
    <m/>
    <m/>
    <s v="No"/>
    <n v="94"/>
    <m/>
    <m/>
    <x v="1"/>
    <x v="11"/>
    <s v="We agree at @sap4good that educating the next generation is a top priority, and we must commit ourselves to ending the global education crisis.  _x000a__x000a_Take @GBCEducation’s Business Education Pledge and get your company involved at ➡️ https://t.co/dYG2HK9Dnq. _x000a__x000a_@gangadharansind https://t.co/1iozKyZvhk"/>
    <s v="http://gbc-education.org/pledge"/>
    <s v="gbc-education.org"/>
    <m/>
    <s v="https://pbs.twimg.com/media/FAQUoLWVUAU68Y6.jpg"/>
    <s v="https://pbs.twimg.com/media/FAQUoLWVUAU68Y6.jpg"/>
    <d v="2021-09-27T05:09:22.000"/>
    <d v="2021-09-27T00:00:00.000"/>
    <s v="05:09:22"/>
    <s v="https://twitter.com/mrcuteanish/status/1442355661489070082"/>
    <m/>
    <m/>
    <s v="1442355661489070082"/>
    <m/>
    <b v="0"/>
    <n v="0"/>
    <s v=""/>
    <b v="0"/>
    <s v="en"/>
    <m/>
    <s v=""/>
    <b v="0"/>
    <n v="7"/>
    <s v="1442300464737894403"/>
    <s v="Twitter for Android"/>
    <b v="0"/>
    <s v="1442300464737894403"/>
    <s v="Tweet"/>
    <n v="0"/>
    <n v="0"/>
    <m/>
    <m/>
    <m/>
    <m/>
    <m/>
    <m/>
    <m/>
    <m/>
    <n v="3"/>
    <s v="1"/>
    <s v="1"/>
    <m/>
    <m/>
    <m/>
    <m/>
    <m/>
    <m/>
    <m/>
    <m/>
    <m/>
  </r>
  <r>
    <s v="mrcuteanish"/>
    <s v="sap4good"/>
    <m/>
    <m/>
    <m/>
    <m/>
    <m/>
    <m/>
    <m/>
    <m/>
    <s v="No"/>
    <n v="95"/>
    <m/>
    <m/>
    <x v="2"/>
    <x v="11"/>
    <s v="We agree at @sap4good that educating the next generation is a top priority, and we must commit ourselves to ending the global education crisis.  _x000a__x000a_Take @GBCEducation’s Business Education Pledge and get your company involved at ➡️ https://t.co/dYG2HK9Dnq. _x000a__x000a_@gangadharansind https://t.co/1iozKyZvhk"/>
    <s v="http://gbc-education.org/pledge"/>
    <s v="gbc-education.org"/>
    <m/>
    <s v="https://pbs.twimg.com/media/FAQUoLWVUAU68Y6.jpg"/>
    <s v="https://pbs.twimg.com/media/FAQUoLWVUAU68Y6.jpg"/>
    <d v="2021-09-27T05:09:22.000"/>
    <d v="2021-09-27T00:00:00.000"/>
    <s v="05:09:22"/>
    <s v="https://twitter.com/mrcuteanish/status/1442355661489070082"/>
    <m/>
    <m/>
    <s v="1442355661489070082"/>
    <m/>
    <b v="0"/>
    <n v="0"/>
    <s v=""/>
    <b v="0"/>
    <s v="en"/>
    <m/>
    <s v=""/>
    <b v="0"/>
    <n v="7"/>
    <s v="1442300464737894403"/>
    <s v="Twitter for Android"/>
    <b v="0"/>
    <s v="1442300464737894403"/>
    <s v="Tweet"/>
    <n v="0"/>
    <n v="0"/>
    <m/>
    <m/>
    <m/>
    <m/>
    <m/>
    <m/>
    <m/>
    <m/>
    <n v="3"/>
    <s v="1"/>
    <s v="1"/>
    <n v="1"/>
    <n v="2.7027027027027026"/>
    <n v="1"/>
    <n v="2.7027027027027026"/>
    <n v="0"/>
    <n v="0"/>
    <n v="35"/>
    <n v="94.5945945945946"/>
    <n v="37"/>
  </r>
  <r>
    <s v="mrcuteanish"/>
    <s v="gbceducation"/>
    <m/>
    <m/>
    <m/>
    <m/>
    <m/>
    <m/>
    <m/>
    <m/>
    <s v="No"/>
    <n v="96"/>
    <m/>
    <m/>
    <x v="1"/>
    <x v="12"/>
    <s v="#EducationForAll _x000a_@saplabsindia @sap4good @SAP @gbceducation https://t.co/iyh3pKgl3B"/>
    <s v="https://twitter.com/sap4good/status/1442300464737894403"/>
    <s v="twitter.com"/>
    <s v="educationforall"/>
    <m/>
    <s v="https://pbs.twimg.com/profile_images/1359130277340016640/R-xiah4B_normal.jpg"/>
    <d v="2021-09-27T05:09:35.000"/>
    <d v="2021-09-27T00:00:00.000"/>
    <s v="05:09:35"/>
    <s v="https://twitter.com/mrcuteanish/status/1442355717600542728"/>
    <m/>
    <m/>
    <s v="1442355717600542728"/>
    <m/>
    <b v="0"/>
    <n v="0"/>
    <s v=""/>
    <b v="1"/>
    <s v="und"/>
    <m/>
    <s v="1442300464737894403"/>
    <b v="0"/>
    <n v="4"/>
    <s v="1442353419008843782"/>
    <s v="Twitter for Android"/>
    <b v="0"/>
    <s v="1442353419008843782"/>
    <s v="Tweet"/>
    <n v="0"/>
    <n v="0"/>
    <m/>
    <m/>
    <m/>
    <m/>
    <m/>
    <m/>
    <m/>
    <m/>
    <n v="2"/>
    <s v="1"/>
    <s v="1"/>
    <m/>
    <m/>
    <m/>
    <m/>
    <m/>
    <m/>
    <m/>
    <m/>
    <m/>
  </r>
  <r>
    <s v="mrcuteanish"/>
    <s v="sap"/>
    <m/>
    <m/>
    <m/>
    <m/>
    <m/>
    <m/>
    <m/>
    <m/>
    <s v="No"/>
    <n v="97"/>
    <m/>
    <m/>
    <x v="1"/>
    <x v="12"/>
    <s v="#EducationForAll _x000a_@saplabsindia @sap4good @SAP @gbceducation https://t.co/iyh3pKgl3B"/>
    <s v="https://twitter.com/sap4good/status/1442300464737894403"/>
    <s v="twitter.com"/>
    <s v="educationforall"/>
    <m/>
    <s v="https://pbs.twimg.com/profile_images/1359130277340016640/R-xiah4B_normal.jpg"/>
    <d v="2021-09-27T05:09:35.000"/>
    <d v="2021-09-27T00:00:00.000"/>
    <s v="05:09:35"/>
    <s v="https://twitter.com/mrcuteanish/status/1442355717600542728"/>
    <m/>
    <m/>
    <s v="1442355717600542728"/>
    <m/>
    <b v="0"/>
    <n v="0"/>
    <s v=""/>
    <b v="1"/>
    <s v="und"/>
    <m/>
    <s v="1442300464737894403"/>
    <b v="0"/>
    <n v="4"/>
    <s v="1442353419008843782"/>
    <s v="Twitter for Android"/>
    <b v="0"/>
    <s v="1442353419008843782"/>
    <s v="Tweet"/>
    <n v="0"/>
    <n v="0"/>
    <m/>
    <m/>
    <m/>
    <m/>
    <m/>
    <m/>
    <m/>
    <m/>
    <n v="1"/>
    <s v="1"/>
    <s v="1"/>
    <m/>
    <m/>
    <m/>
    <m/>
    <m/>
    <m/>
    <m/>
    <m/>
    <m/>
  </r>
  <r>
    <s v="mrcuteanish"/>
    <s v="sap4good"/>
    <m/>
    <m/>
    <m/>
    <m/>
    <m/>
    <m/>
    <m/>
    <m/>
    <s v="No"/>
    <n v="98"/>
    <m/>
    <m/>
    <x v="1"/>
    <x v="12"/>
    <s v="#EducationForAll _x000a_@saplabsindia @sap4good @SAP @gbceducation https://t.co/iyh3pKgl3B"/>
    <s v="https://twitter.com/sap4good/status/1442300464737894403"/>
    <s v="twitter.com"/>
    <s v="educationforall"/>
    <m/>
    <s v="https://pbs.twimg.com/profile_images/1359130277340016640/R-xiah4B_normal.jpg"/>
    <d v="2021-09-27T05:09:35.000"/>
    <d v="2021-09-27T00:00:00.000"/>
    <s v="05:09:35"/>
    <s v="https://twitter.com/mrcuteanish/status/1442355717600542728"/>
    <m/>
    <m/>
    <s v="1442355717600542728"/>
    <m/>
    <b v="0"/>
    <n v="0"/>
    <s v=""/>
    <b v="1"/>
    <s v="und"/>
    <m/>
    <s v="1442300464737894403"/>
    <b v="0"/>
    <n v="4"/>
    <s v="1442353419008843782"/>
    <s v="Twitter for Android"/>
    <b v="0"/>
    <s v="1442353419008843782"/>
    <s v="Tweet"/>
    <n v="0"/>
    <n v="0"/>
    <m/>
    <m/>
    <m/>
    <m/>
    <m/>
    <m/>
    <m/>
    <m/>
    <n v="3"/>
    <s v="1"/>
    <s v="1"/>
    <m/>
    <m/>
    <m/>
    <m/>
    <m/>
    <m/>
    <m/>
    <m/>
    <m/>
  </r>
  <r>
    <s v="mrcuteanish"/>
    <s v="saplabsindia"/>
    <m/>
    <m/>
    <m/>
    <m/>
    <m/>
    <m/>
    <m/>
    <m/>
    <s v="No"/>
    <n v="99"/>
    <m/>
    <m/>
    <x v="1"/>
    <x v="12"/>
    <s v="#EducationForAll _x000a_@saplabsindia @sap4good @SAP @gbceducation https://t.co/iyh3pKgl3B"/>
    <s v="https://twitter.com/sap4good/status/1442300464737894403"/>
    <s v="twitter.com"/>
    <s v="educationforall"/>
    <m/>
    <s v="https://pbs.twimg.com/profile_images/1359130277340016640/R-xiah4B_normal.jpg"/>
    <d v="2021-09-27T05:09:35.000"/>
    <d v="2021-09-27T00:00:00.000"/>
    <s v="05:09:35"/>
    <s v="https://twitter.com/mrcuteanish/status/1442355717600542728"/>
    <m/>
    <m/>
    <s v="1442355717600542728"/>
    <m/>
    <b v="0"/>
    <n v="0"/>
    <s v=""/>
    <b v="1"/>
    <s v="und"/>
    <m/>
    <s v="1442300464737894403"/>
    <b v="0"/>
    <n v="4"/>
    <s v="1442353419008843782"/>
    <s v="Twitter for Android"/>
    <b v="0"/>
    <s v="1442353419008843782"/>
    <s v="Tweet"/>
    <n v="0"/>
    <n v="0"/>
    <m/>
    <m/>
    <m/>
    <m/>
    <m/>
    <m/>
    <m/>
    <m/>
    <n v="1"/>
    <s v="1"/>
    <s v="1"/>
    <n v="0"/>
    <n v="0"/>
    <n v="1"/>
    <n v="20"/>
    <n v="0"/>
    <n v="0"/>
    <n v="4"/>
    <n v="80"/>
    <n v="5"/>
  </r>
  <r>
    <s v="mrcuteanish"/>
    <s v="gangadharansind"/>
    <m/>
    <m/>
    <m/>
    <m/>
    <m/>
    <m/>
    <m/>
    <m/>
    <s v="No"/>
    <n v="100"/>
    <m/>
    <m/>
    <x v="2"/>
    <x v="12"/>
    <s v="#EducationForAll _x000a_@saplabsindia @sap4good @SAP @gbceducation https://t.co/iyh3pKgl3B"/>
    <s v="https://twitter.com/sap4good/status/1442300464737894403"/>
    <s v="twitter.com"/>
    <s v="educationforall"/>
    <m/>
    <s v="https://pbs.twimg.com/profile_images/1359130277340016640/R-xiah4B_normal.jpg"/>
    <d v="2021-09-27T05:09:35.000"/>
    <d v="2021-09-27T00:00:00.000"/>
    <s v="05:09:35"/>
    <s v="https://twitter.com/mrcuteanish/status/1442355717600542728"/>
    <m/>
    <m/>
    <s v="1442355717600542728"/>
    <m/>
    <b v="0"/>
    <n v="0"/>
    <s v=""/>
    <b v="1"/>
    <s v="und"/>
    <m/>
    <s v="1442300464737894403"/>
    <b v="0"/>
    <n v="4"/>
    <s v="1442353419008843782"/>
    <s v="Twitter for Android"/>
    <b v="0"/>
    <s v="1442353419008843782"/>
    <s v="Tweet"/>
    <n v="0"/>
    <n v="0"/>
    <m/>
    <m/>
    <m/>
    <m/>
    <m/>
    <m/>
    <m/>
    <m/>
    <n v="2"/>
    <s v="1"/>
    <s v="1"/>
    <m/>
    <m/>
    <m/>
    <m/>
    <m/>
    <m/>
    <m/>
    <m/>
    <m/>
  </r>
  <r>
    <s v="david_ruizb"/>
    <s v="gangadharansind"/>
    <m/>
    <m/>
    <m/>
    <m/>
    <m/>
    <m/>
    <m/>
    <m/>
    <s v="No"/>
    <n v="101"/>
    <m/>
    <m/>
    <x v="1"/>
    <x v="13"/>
    <s v="We agree at @sap4good that educating the next generation is a top priority, and we must commit ourselves to ending the global education crisis.  _x000a__x000a_Take @GBCEducation’s Business Education Pledge and get your company involved at ➡️ https://t.co/dYG2HK9Dnq. _x000a__x000a_@gangadharansind https://t.co/1iozKyZvhk"/>
    <s v="http://gbc-education.org/pledge"/>
    <s v="gbc-education.org"/>
    <m/>
    <s v="https://pbs.twimg.com/media/FAQUoLWVUAU68Y6.jpg"/>
    <s v="https://pbs.twimg.com/media/FAQUoLWVUAU68Y6.jpg"/>
    <d v="2021-09-27T05:54:45.000"/>
    <d v="2021-09-27T00:00:00.000"/>
    <s v="05:54:45"/>
    <s v="https://twitter.com/david_ruizb/status/1442367085879996416"/>
    <m/>
    <m/>
    <s v="1442367085879996416"/>
    <m/>
    <b v="0"/>
    <n v="0"/>
    <s v=""/>
    <b v="0"/>
    <s v="en"/>
    <m/>
    <s v=""/>
    <b v="0"/>
    <n v="7"/>
    <s v="1442300464737894403"/>
    <s v="Twitter for Android"/>
    <b v="0"/>
    <s v="1442300464737894403"/>
    <s v="Tweet"/>
    <n v="0"/>
    <n v="0"/>
    <m/>
    <m/>
    <m/>
    <m/>
    <m/>
    <m/>
    <m/>
    <m/>
    <n v="1"/>
    <s v="1"/>
    <s v="1"/>
    <m/>
    <m/>
    <m/>
    <m/>
    <m/>
    <m/>
    <m/>
    <m/>
    <m/>
  </r>
  <r>
    <s v="david_ruizb"/>
    <s v="gbceducation"/>
    <m/>
    <m/>
    <m/>
    <m/>
    <m/>
    <m/>
    <m/>
    <m/>
    <s v="No"/>
    <n v="102"/>
    <m/>
    <m/>
    <x v="1"/>
    <x v="13"/>
    <s v="We agree at @sap4good that educating the next generation is a top priority, and we must commit ourselves to ending the global education crisis.  _x000a__x000a_Take @GBCEducation’s Business Education Pledge and get your company involved at ➡️ https://t.co/dYG2HK9Dnq. _x000a__x000a_@gangadharansind https://t.co/1iozKyZvhk"/>
    <s v="http://gbc-education.org/pledge"/>
    <s v="gbc-education.org"/>
    <m/>
    <s v="https://pbs.twimg.com/media/FAQUoLWVUAU68Y6.jpg"/>
    <s v="https://pbs.twimg.com/media/FAQUoLWVUAU68Y6.jpg"/>
    <d v="2021-09-27T05:54:45.000"/>
    <d v="2021-09-27T00:00:00.000"/>
    <s v="05:54:45"/>
    <s v="https://twitter.com/david_ruizb/status/1442367085879996416"/>
    <m/>
    <m/>
    <s v="1442367085879996416"/>
    <m/>
    <b v="0"/>
    <n v="0"/>
    <s v=""/>
    <b v="0"/>
    <s v="en"/>
    <m/>
    <s v=""/>
    <b v="0"/>
    <n v="7"/>
    <s v="1442300464737894403"/>
    <s v="Twitter for Android"/>
    <b v="0"/>
    <s v="1442300464737894403"/>
    <s v="Tweet"/>
    <n v="0"/>
    <n v="0"/>
    <m/>
    <m/>
    <m/>
    <m/>
    <m/>
    <m/>
    <m/>
    <m/>
    <n v="1"/>
    <s v="1"/>
    <s v="1"/>
    <m/>
    <m/>
    <m/>
    <m/>
    <m/>
    <m/>
    <m/>
    <m/>
    <m/>
  </r>
  <r>
    <s v="david_ruizb"/>
    <s v="sap4good"/>
    <m/>
    <m/>
    <m/>
    <m/>
    <m/>
    <m/>
    <m/>
    <m/>
    <s v="No"/>
    <n v="103"/>
    <m/>
    <m/>
    <x v="1"/>
    <x v="13"/>
    <s v="We agree at @sap4good that educating the next generation is a top priority, and we must commit ourselves to ending the global education crisis.  _x000a__x000a_Take @GBCEducation’s Business Education Pledge and get your company involved at ➡️ https://t.co/dYG2HK9Dnq. _x000a__x000a_@gangadharansind https://t.co/1iozKyZvhk"/>
    <s v="http://gbc-education.org/pledge"/>
    <s v="gbc-education.org"/>
    <m/>
    <s v="https://pbs.twimg.com/media/FAQUoLWVUAU68Y6.jpg"/>
    <s v="https://pbs.twimg.com/media/FAQUoLWVUAU68Y6.jpg"/>
    <d v="2021-09-27T05:54:45.000"/>
    <d v="2021-09-27T00:00:00.000"/>
    <s v="05:54:45"/>
    <s v="https://twitter.com/david_ruizb/status/1442367085879996416"/>
    <m/>
    <m/>
    <s v="1442367085879996416"/>
    <m/>
    <b v="0"/>
    <n v="0"/>
    <s v=""/>
    <b v="0"/>
    <s v="en"/>
    <m/>
    <s v=""/>
    <b v="0"/>
    <n v="7"/>
    <s v="1442300464737894403"/>
    <s v="Twitter for Android"/>
    <b v="0"/>
    <s v="1442300464737894403"/>
    <s v="Tweet"/>
    <n v="0"/>
    <n v="0"/>
    <m/>
    <m/>
    <m/>
    <m/>
    <m/>
    <m/>
    <m/>
    <m/>
    <n v="2"/>
    <s v="1"/>
    <s v="1"/>
    <m/>
    <m/>
    <m/>
    <m/>
    <m/>
    <m/>
    <m/>
    <m/>
    <m/>
  </r>
  <r>
    <s v="david_ruizb"/>
    <s v="sap4good"/>
    <m/>
    <m/>
    <m/>
    <m/>
    <m/>
    <m/>
    <m/>
    <m/>
    <s v="No"/>
    <n v="104"/>
    <m/>
    <m/>
    <x v="2"/>
    <x v="13"/>
    <s v="We agree at @sap4good that educating the next generation is a top priority, and we must commit ourselves to ending the global education crisis.  _x000a__x000a_Take @GBCEducation’s Business Education Pledge and get your company involved at ➡️ https://t.co/dYG2HK9Dnq. _x000a__x000a_@gangadharansind https://t.co/1iozKyZvhk"/>
    <s v="http://gbc-education.org/pledge"/>
    <s v="gbc-education.org"/>
    <m/>
    <s v="https://pbs.twimg.com/media/FAQUoLWVUAU68Y6.jpg"/>
    <s v="https://pbs.twimg.com/media/FAQUoLWVUAU68Y6.jpg"/>
    <d v="2021-09-27T05:54:45.000"/>
    <d v="2021-09-27T00:00:00.000"/>
    <s v="05:54:45"/>
    <s v="https://twitter.com/david_ruizb/status/1442367085879996416"/>
    <m/>
    <m/>
    <s v="1442367085879996416"/>
    <m/>
    <b v="0"/>
    <n v="0"/>
    <s v=""/>
    <b v="0"/>
    <s v="en"/>
    <m/>
    <s v=""/>
    <b v="0"/>
    <n v="7"/>
    <s v="1442300464737894403"/>
    <s v="Twitter for Android"/>
    <b v="0"/>
    <s v="1442300464737894403"/>
    <s v="Tweet"/>
    <n v="0"/>
    <n v="0"/>
    <m/>
    <m/>
    <m/>
    <m/>
    <m/>
    <m/>
    <m/>
    <m/>
    <n v="2"/>
    <s v="1"/>
    <s v="1"/>
    <n v="1"/>
    <n v="2.7027027027027026"/>
    <n v="1"/>
    <n v="2.7027027027027026"/>
    <n v="0"/>
    <n v="0"/>
    <n v="35"/>
    <n v="94.5945945945946"/>
    <n v="37"/>
  </r>
  <r>
    <s v="bjpinto"/>
    <s v="gangadharansind"/>
    <m/>
    <m/>
    <m/>
    <m/>
    <m/>
    <m/>
    <m/>
    <m/>
    <s v="No"/>
    <n v="105"/>
    <m/>
    <m/>
    <x v="1"/>
    <x v="14"/>
    <s v="We agree at @sap4good that educating the next generation is a top priority, and we must commit ourselves to ending the global education crisis.  _x000a__x000a_Take @GBCEducation’s Business Education Pledge and get your company involved at ➡️ https://t.co/dYG2HK9Dnq. _x000a__x000a_@gangadharansind https://t.co/1iozKyZvhk"/>
    <s v="http://gbc-education.org/pledge"/>
    <s v="gbc-education.org"/>
    <m/>
    <s v="https://pbs.twimg.com/media/FAQUoLWVUAU68Y6.jpg"/>
    <s v="https://pbs.twimg.com/media/FAQUoLWVUAU68Y6.jpg"/>
    <d v="2021-09-27T05:56:14.000"/>
    <d v="2021-09-27T00:00:00.000"/>
    <s v="05:56:14"/>
    <s v="https://twitter.com/bjpinto/status/1442367457876799496"/>
    <m/>
    <m/>
    <s v="1442367457876799496"/>
    <m/>
    <b v="0"/>
    <n v="0"/>
    <s v=""/>
    <b v="0"/>
    <s v="en"/>
    <m/>
    <s v=""/>
    <b v="0"/>
    <n v="7"/>
    <s v="1442300464737894403"/>
    <s v="Twitter for iPhone"/>
    <b v="0"/>
    <s v="1442300464737894403"/>
    <s v="Tweet"/>
    <n v="0"/>
    <n v="0"/>
    <m/>
    <m/>
    <m/>
    <m/>
    <m/>
    <m/>
    <m/>
    <m/>
    <n v="1"/>
    <s v="1"/>
    <s v="1"/>
    <m/>
    <m/>
    <m/>
    <m/>
    <m/>
    <m/>
    <m/>
    <m/>
    <m/>
  </r>
  <r>
    <s v="bjpinto"/>
    <s v="gbceducation"/>
    <m/>
    <m/>
    <m/>
    <m/>
    <m/>
    <m/>
    <m/>
    <m/>
    <s v="No"/>
    <n v="106"/>
    <m/>
    <m/>
    <x v="1"/>
    <x v="14"/>
    <s v="We agree at @sap4good that educating the next generation is a top priority, and we must commit ourselves to ending the global education crisis.  _x000a__x000a_Take @GBCEducation’s Business Education Pledge and get your company involved at ➡️ https://t.co/dYG2HK9Dnq. _x000a__x000a_@gangadharansind https://t.co/1iozKyZvhk"/>
    <s v="http://gbc-education.org/pledge"/>
    <s v="gbc-education.org"/>
    <m/>
    <s v="https://pbs.twimg.com/media/FAQUoLWVUAU68Y6.jpg"/>
    <s v="https://pbs.twimg.com/media/FAQUoLWVUAU68Y6.jpg"/>
    <d v="2021-09-27T05:56:14.000"/>
    <d v="2021-09-27T00:00:00.000"/>
    <s v="05:56:14"/>
    <s v="https://twitter.com/bjpinto/status/1442367457876799496"/>
    <m/>
    <m/>
    <s v="1442367457876799496"/>
    <m/>
    <b v="0"/>
    <n v="0"/>
    <s v=""/>
    <b v="0"/>
    <s v="en"/>
    <m/>
    <s v=""/>
    <b v="0"/>
    <n v="7"/>
    <s v="1442300464737894403"/>
    <s v="Twitter for iPhone"/>
    <b v="0"/>
    <s v="1442300464737894403"/>
    <s v="Tweet"/>
    <n v="0"/>
    <n v="0"/>
    <m/>
    <m/>
    <m/>
    <m/>
    <m/>
    <m/>
    <m/>
    <m/>
    <n v="1"/>
    <s v="1"/>
    <s v="1"/>
    <m/>
    <m/>
    <m/>
    <m/>
    <m/>
    <m/>
    <m/>
    <m/>
    <m/>
  </r>
  <r>
    <s v="bjpinto"/>
    <s v="sap4good"/>
    <m/>
    <m/>
    <m/>
    <m/>
    <m/>
    <m/>
    <m/>
    <m/>
    <s v="No"/>
    <n v="107"/>
    <m/>
    <m/>
    <x v="1"/>
    <x v="14"/>
    <s v="We agree at @sap4good that educating the next generation is a top priority, and we must commit ourselves to ending the global education crisis.  _x000a__x000a_Take @GBCEducation’s Business Education Pledge and get your company involved at ➡️ https://t.co/dYG2HK9Dnq. _x000a__x000a_@gangadharansind https://t.co/1iozKyZvhk"/>
    <s v="http://gbc-education.org/pledge"/>
    <s v="gbc-education.org"/>
    <m/>
    <s v="https://pbs.twimg.com/media/FAQUoLWVUAU68Y6.jpg"/>
    <s v="https://pbs.twimg.com/media/FAQUoLWVUAU68Y6.jpg"/>
    <d v="2021-09-27T05:56:14.000"/>
    <d v="2021-09-27T00:00:00.000"/>
    <s v="05:56:14"/>
    <s v="https://twitter.com/bjpinto/status/1442367457876799496"/>
    <m/>
    <m/>
    <s v="1442367457876799496"/>
    <m/>
    <b v="0"/>
    <n v="0"/>
    <s v=""/>
    <b v="0"/>
    <s v="en"/>
    <m/>
    <s v=""/>
    <b v="0"/>
    <n v="7"/>
    <s v="1442300464737894403"/>
    <s v="Twitter for iPhone"/>
    <b v="0"/>
    <s v="1442300464737894403"/>
    <s v="Tweet"/>
    <n v="0"/>
    <n v="0"/>
    <m/>
    <m/>
    <m/>
    <m/>
    <m/>
    <m/>
    <m/>
    <m/>
    <n v="2"/>
    <s v="1"/>
    <s v="1"/>
    <m/>
    <m/>
    <m/>
    <m/>
    <m/>
    <m/>
    <m/>
    <m/>
    <m/>
  </r>
  <r>
    <s v="bjpinto"/>
    <s v="sap4good"/>
    <m/>
    <m/>
    <m/>
    <m/>
    <m/>
    <m/>
    <m/>
    <m/>
    <s v="No"/>
    <n v="108"/>
    <m/>
    <m/>
    <x v="2"/>
    <x v="14"/>
    <s v="We agree at @sap4good that educating the next generation is a top priority, and we must commit ourselves to ending the global education crisis.  _x000a__x000a_Take @GBCEducation’s Business Education Pledge and get your company involved at ➡️ https://t.co/dYG2HK9Dnq. _x000a__x000a_@gangadharansind https://t.co/1iozKyZvhk"/>
    <s v="http://gbc-education.org/pledge"/>
    <s v="gbc-education.org"/>
    <m/>
    <s v="https://pbs.twimg.com/media/FAQUoLWVUAU68Y6.jpg"/>
    <s v="https://pbs.twimg.com/media/FAQUoLWVUAU68Y6.jpg"/>
    <d v="2021-09-27T05:56:14.000"/>
    <d v="2021-09-27T00:00:00.000"/>
    <s v="05:56:14"/>
    <s v="https://twitter.com/bjpinto/status/1442367457876799496"/>
    <m/>
    <m/>
    <s v="1442367457876799496"/>
    <m/>
    <b v="0"/>
    <n v="0"/>
    <s v=""/>
    <b v="0"/>
    <s v="en"/>
    <m/>
    <s v=""/>
    <b v="0"/>
    <n v="7"/>
    <s v="1442300464737894403"/>
    <s v="Twitter for iPhone"/>
    <b v="0"/>
    <s v="1442300464737894403"/>
    <s v="Tweet"/>
    <n v="0"/>
    <n v="0"/>
    <m/>
    <m/>
    <m/>
    <m/>
    <m/>
    <m/>
    <m/>
    <m/>
    <n v="2"/>
    <s v="1"/>
    <s v="1"/>
    <n v="1"/>
    <n v="2.7027027027027026"/>
    <n v="1"/>
    <n v="2.7027027027027026"/>
    <n v="0"/>
    <n v="0"/>
    <n v="35"/>
    <n v="94.5945945945946"/>
    <n v="37"/>
  </r>
  <r>
    <s v="srini_bala"/>
    <s v="gbceducation"/>
    <m/>
    <m/>
    <m/>
    <m/>
    <m/>
    <m/>
    <m/>
    <m/>
    <s v="No"/>
    <n v="109"/>
    <m/>
    <m/>
    <x v="0"/>
    <x v="15"/>
    <s v="@gangadharansind @saplabsindia @sap4good @SAP @gbceducation I think educating all including Persons With Disabilities (PWDs) too would be really helpful. _x000a__x000a_Their needs and they way the learn is probably different and focus is also different. _x000a__x000a_The benefits are immense though! 👍🏻"/>
    <m/>
    <m/>
    <m/>
    <m/>
    <s v="https://pbs.twimg.com/profile_images/1170339596640518144/4qaSKXj6_normal.jpg"/>
    <d v="2021-09-27T06:40:40.000"/>
    <d v="2021-09-27T00:00:00.000"/>
    <s v="06:40:40"/>
    <s v="https://twitter.com/srini_bala/status/1442378639446732812"/>
    <m/>
    <m/>
    <s v="1442378639446732812"/>
    <s v="1442353419008843782"/>
    <b v="0"/>
    <n v="0"/>
    <s v="18867596"/>
    <b v="0"/>
    <s v="en"/>
    <m/>
    <s v=""/>
    <b v="0"/>
    <n v="0"/>
    <s v=""/>
    <s v="Twitter for Android"/>
    <b v="0"/>
    <s v="1442353419008843782"/>
    <s v="Tweet"/>
    <n v="0"/>
    <n v="0"/>
    <m/>
    <m/>
    <m/>
    <m/>
    <m/>
    <m/>
    <m/>
    <m/>
    <n v="1"/>
    <s v="1"/>
    <s v="1"/>
    <m/>
    <m/>
    <m/>
    <m/>
    <m/>
    <m/>
    <m/>
    <m/>
    <m/>
  </r>
  <r>
    <s v="srini_bala"/>
    <s v="sap"/>
    <m/>
    <m/>
    <m/>
    <m/>
    <m/>
    <m/>
    <m/>
    <m/>
    <s v="No"/>
    <n v="110"/>
    <m/>
    <m/>
    <x v="0"/>
    <x v="15"/>
    <s v="@gangadharansind @saplabsindia @sap4good @SAP @gbceducation I think educating all including Persons With Disabilities (PWDs) too would be really helpful. _x000a__x000a_Their needs and they way the learn is probably different and focus is also different. _x000a__x000a_The benefits are immense though! 👍🏻"/>
    <m/>
    <m/>
    <m/>
    <m/>
    <s v="https://pbs.twimg.com/profile_images/1170339596640518144/4qaSKXj6_normal.jpg"/>
    <d v="2021-09-27T06:40:40.000"/>
    <d v="2021-09-27T00:00:00.000"/>
    <s v="06:40:40"/>
    <s v="https://twitter.com/srini_bala/status/1442378639446732812"/>
    <m/>
    <m/>
    <s v="1442378639446732812"/>
    <s v="1442353419008843782"/>
    <b v="0"/>
    <n v="0"/>
    <s v="18867596"/>
    <b v="0"/>
    <s v="en"/>
    <m/>
    <s v=""/>
    <b v="0"/>
    <n v="0"/>
    <s v=""/>
    <s v="Twitter for Android"/>
    <b v="0"/>
    <s v="1442353419008843782"/>
    <s v="Tweet"/>
    <n v="0"/>
    <n v="0"/>
    <m/>
    <m/>
    <m/>
    <m/>
    <m/>
    <m/>
    <m/>
    <m/>
    <n v="1"/>
    <s v="1"/>
    <s v="1"/>
    <m/>
    <m/>
    <m/>
    <m/>
    <m/>
    <m/>
    <m/>
    <m/>
    <m/>
  </r>
  <r>
    <s v="srini_bala"/>
    <s v="sap4good"/>
    <m/>
    <m/>
    <m/>
    <m/>
    <m/>
    <m/>
    <m/>
    <m/>
    <s v="No"/>
    <n v="111"/>
    <m/>
    <m/>
    <x v="0"/>
    <x v="15"/>
    <s v="@gangadharansind @saplabsindia @sap4good @SAP @gbceducation I think educating all including Persons With Disabilities (PWDs) too would be really helpful. _x000a__x000a_Their needs and they way the learn is probably different and focus is also different. _x000a__x000a_The benefits are immense though! 👍🏻"/>
    <m/>
    <m/>
    <m/>
    <m/>
    <s v="https://pbs.twimg.com/profile_images/1170339596640518144/4qaSKXj6_normal.jpg"/>
    <d v="2021-09-27T06:40:40.000"/>
    <d v="2021-09-27T00:00:00.000"/>
    <s v="06:40:40"/>
    <s v="https://twitter.com/srini_bala/status/1442378639446732812"/>
    <m/>
    <m/>
    <s v="1442378639446732812"/>
    <s v="1442353419008843782"/>
    <b v="0"/>
    <n v="0"/>
    <s v="18867596"/>
    <b v="0"/>
    <s v="en"/>
    <m/>
    <s v=""/>
    <b v="0"/>
    <n v="0"/>
    <s v=""/>
    <s v="Twitter for Android"/>
    <b v="0"/>
    <s v="1442353419008843782"/>
    <s v="Tweet"/>
    <n v="0"/>
    <n v="0"/>
    <m/>
    <m/>
    <m/>
    <m/>
    <m/>
    <m/>
    <m/>
    <m/>
    <n v="1"/>
    <s v="1"/>
    <s v="1"/>
    <m/>
    <m/>
    <m/>
    <m/>
    <m/>
    <m/>
    <m/>
    <m/>
    <m/>
  </r>
  <r>
    <s v="srini_bala"/>
    <s v="saplabsindia"/>
    <m/>
    <m/>
    <m/>
    <m/>
    <m/>
    <m/>
    <m/>
    <m/>
    <s v="No"/>
    <n v="112"/>
    <m/>
    <m/>
    <x v="0"/>
    <x v="15"/>
    <s v="@gangadharansind @saplabsindia @sap4good @SAP @gbceducation I think educating all including Persons With Disabilities (PWDs) too would be really helpful. _x000a__x000a_Their needs and they way the learn is probably different and focus is also different. _x000a__x000a_The benefits are immense though! 👍🏻"/>
    <m/>
    <m/>
    <m/>
    <m/>
    <s v="https://pbs.twimg.com/profile_images/1170339596640518144/4qaSKXj6_normal.jpg"/>
    <d v="2021-09-27T06:40:40.000"/>
    <d v="2021-09-27T00:00:00.000"/>
    <s v="06:40:40"/>
    <s v="https://twitter.com/srini_bala/status/1442378639446732812"/>
    <m/>
    <m/>
    <s v="1442378639446732812"/>
    <s v="1442353419008843782"/>
    <b v="0"/>
    <n v="0"/>
    <s v="18867596"/>
    <b v="0"/>
    <s v="en"/>
    <m/>
    <s v=""/>
    <b v="0"/>
    <n v="0"/>
    <s v=""/>
    <s v="Twitter for Android"/>
    <b v="0"/>
    <s v="1442353419008843782"/>
    <s v="Tweet"/>
    <n v="0"/>
    <n v="0"/>
    <m/>
    <m/>
    <m/>
    <m/>
    <m/>
    <m/>
    <m/>
    <m/>
    <n v="1"/>
    <s v="1"/>
    <s v="1"/>
    <m/>
    <m/>
    <m/>
    <m/>
    <m/>
    <m/>
    <m/>
    <m/>
    <m/>
  </r>
  <r>
    <s v="srini_bala"/>
    <s v="gangadharansind"/>
    <m/>
    <m/>
    <m/>
    <m/>
    <m/>
    <m/>
    <m/>
    <m/>
    <s v="No"/>
    <n v="113"/>
    <m/>
    <m/>
    <x v="3"/>
    <x v="15"/>
    <s v="@gangadharansind @saplabsindia @sap4good @SAP @gbceducation I think educating all including Persons With Disabilities (PWDs) too would be really helpful. _x000a__x000a_Their needs and they way the learn is probably different and focus is also different. _x000a__x000a_The benefits are immense though! 👍🏻"/>
    <m/>
    <m/>
    <m/>
    <m/>
    <s v="https://pbs.twimg.com/profile_images/1170339596640518144/4qaSKXj6_normal.jpg"/>
    <d v="2021-09-27T06:40:40.000"/>
    <d v="2021-09-27T00:00:00.000"/>
    <s v="06:40:40"/>
    <s v="https://twitter.com/srini_bala/status/1442378639446732812"/>
    <m/>
    <m/>
    <s v="1442378639446732812"/>
    <s v="1442353419008843782"/>
    <b v="0"/>
    <n v="0"/>
    <s v="18867596"/>
    <b v="0"/>
    <s v="en"/>
    <m/>
    <s v=""/>
    <b v="0"/>
    <n v="0"/>
    <s v=""/>
    <s v="Twitter for Android"/>
    <b v="0"/>
    <s v="1442353419008843782"/>
    <s v="Tweet"/>
    <n v="0"/>
    <n v="0"/>
    <m/>
    <m/>
    <m/>
    <m/>
    <m/>
    <m/>
    <m/>
    <m/>
    <n v="1"/>
    <s v="1"/>
    <s v="1"/>
    <n v="3"/>
    <n v="7.6923076923076925"/>
    <n v="1"/>
    <n v="2.5641025641025643"/>
    <n v="0"/>
    <n v="0"/>
    <n v="35"/>
    <n v="89.74358974358974"/>
    <n v="39"/>
  </r>
  <r>
    <s v="ayanmushir"/>
    <s v="gangadharansind"/>
    <m/>
    <m/>
    <m/>
    <m/>
    <m/>
    <m/>
    <m/>
    <m/>
    <s v="No"/>
    <n v="114"/>
    <m/>
    <m/>
    <x v="1"/>
    <x v="16"/>
    <s v="We agree at @sap4good that educating the next generation is a top priority, and we must commit ourselves to ending the global education crisis.  _x000a__x000a_Take @GBCEducation’s Business Education Pledge and get your company involved at ➡️ https://t.co/dYG2HK9Dnq. _x000a__x000a_@gangadharansind https://t.co/1iozKyZvhk"/>
    <s v="http://gbc-education.org/pledge"/>
    <s v="gbc-education.org"/>
    <m/>
    <s v="https://pbs.twimg.com/media/FAQUoLWVUAU68Y6.jpg"/>
    <s v="https://pbs.twimg.com/media/FAQUoLWVUAU68Y6.jpg"/>
    <d v="2021-09-27T09:50:48.000"/>
    <d v="2021-09-27T00:00:00.000"/>
    <s v="09:50:48"/>
    <s v="https://twitter.com/ayanmushir/status/1442426488863690753"/>
    <m/>
    <m/>
    <s v="1442426488863690753"/>
    <m/>
    <b v="0"/>
    <n v="0"/>
    <s v=""/>
    <b v="0"/>
    <s v="en"/>
    <m/>
    <s v=""/>
    <b v="0"/>
    <n v="7"/>
    <s v="1442300464737894403"/>
    <s v="Twitter for Android"/>
    <b v="0"/>
    <s v="1442300464737894403"/>
    <s v="Tweet"/>
    <n v="0"/>
    <n v="0"/>
    <m/>
    <m/>
    <m/>
    <m/>
    <m/>
    <m/>
    <m/>
    <m/>
    <n v="1"/>
    <s v="1"/>
    <s v="1"/>
    <m/>
    <m/>
    <m/>
    <m/>
    <m/>
    <m/>
    <m/>
    <m/>
    <m/>
  </r>
  <r>
    <s v="ayanmushir"/>
    <s v="gbceducation"/>
    <m/>
    <m/>
    <m/>
    <m/>
    <m/>
    <m/>
    <m/>
    <m/>
    <s v="No"/>
    <n v="115"/>
    <m/>
    <m/>
    <x v="1"/>
    <x v="16"/>
    <s v="We agree at @sap4good that educating the next generation is a top priority, and we must commit ourselves to ending the global education crisis.  _x000a__x000a_Take @GBCEducation’s Business Education Pledge and get your company involved at ➡️ https://t.co/dYG2HK9Dnq. _x000a__x000a_@gangadharansind https://t.co/1iozKyZvhk"/>
    <s v="http://gbc-education.org/pledge"/>
    <s v="gbc-education.org"/>
    <m/>
    <s v="https://pbs.twimg.com/media/FAQUoLWVUAU68Y6.jpg"/>
    <s v="https://pbs.twimg.com/media/FAQUoLWVUAU68Y6.jpg"/>
    <d v="2021-09-27T09:50:48.000"/>
    <d v="2021-09-27T00:00:00.000"/>
    <s v="09:50:48"/>
    <s v="https://twitter.com/ayanmushir/status/1442426488863690753"/>
    <m/>
    <m/>
    <s v="1442426488863690753"/>
    <m/>
    <b v="0"/>
    <n v="0"/>
    <s v=""/>
    <b v="0"/>
    <s v="en"/>
    <m/>
    <s v=""/>
    <b v="0"/>
    <n v="7"/>
    <s v="1442300464737894403"/>
    <s v="Twitter for Android"/>
    <b v="0"/>
    <s v="1442300464737894403"/>
    <s v="Tweet"/>
    <n v="0"/>
    <n v="0"/>
    <m/>
    <m/>
    <m/>
    <m/>
    <m/>
    <m/>
    <m/>
    <m/>
    <n v="1"/>
    <s v="1"/>
    <s v="1"/>
    <m/>
    <m/>
    <m/>
    <m/>
    <m/>
    <m/>
    <m/>
    <m/>
    <m/>
  </r>
  <r>
    <s v="ayanmushir"/>
    <s v="sap4good"/>
    <m/>
    <m/>
    <m/>
    <m/>
    <m/>
    <m/>
    <m/>
    <m/>
    <s v="No"/>
    <n v="116"/>
    <m/>
    <m/>
    <x v="1"/>
    <x v="16"/>
    <s v="We agree at @sap4good that educating the next generation is a top priority, and we must commit ourselves to ending the global education crisis.  _x000a__x000a_Take @GBCEducation’s Business Education Pledge and get your company involved at ➡️ https://t.co/dYG2HK9Dnq. _x000a__x000a_@gangadharansind https://t.co/1iozKyZvhk"/>
    <s v="http://gbc-education.org/pledge"/>
    <s v="gbc-education.org"/>
    <m/>
    <s v="https://pbs.twimg.com/media/FAQUoLWVUAU68Y6.jpg"/>
    <s v="https://pbs.twimg.com/media/FAQUoLWVUAU68Y6.jpg"/>
    <d v="2021-09-27T09:50:48.000"/>
    <d v="2021-09-27T00:00:00.000"/>
    <s v="09:50:48"/>
    <s v="https://twitter.com/ayanmushir/status/1442426488863690753"/>
    <m/>
    <m/>
    <s v="1442426488863690753"/>
    <m/>
    <b v="0"/>
    <n v="0"/>
    <s v=""/>
    <b v="0"/>
    <s v="en"/>
    <m/>
    <s v=""/>
    <b v="0"/>
    <n v="7"/>
    <s v="1442300464737894403"/>
    <s v="Twitter for Android"/>
    <b v="0"/>
    <s v="1442300464737894403"/>
    <s v="Tweet"/>
    <n v="0"/>
    <n v="0"/>
    <m/>
    <m/>
    <m/>
    <m/>
    <m/>
    <m/>
    <m/>
    <m/>
    <n v="2"/>
    <s v="1"/>
    <s v="1"/>
    <m/>
    <m/>
    <m/>
    <m/>
    <m/>
    <m/>
    <m/>
    <m/>
    <m/>
  </r>
  <r>
    <s v="ayanmushir"/>
    <s v="sap4good"/>
    <m/>
    <m/>
    <m/>
    <m/>
    <m/>
    <m/>
    <m/>
    <m/>
    <s v="No"/>
    <n v="117"/>
    <m/>
    <m/>
    <x v="2"/>
    <x v="16"/>
    <s v="We agree at @sap4good that educating the next generation is a top priority, and we must commit ourselves to ending the global education crisis.  _x000a__x000a_Take @GBCEducation’s Business Education Pledge and get your company involved at ➡️ https://t.co/dYG2HK9Dnq. _x000a__x000a_@gangadharansind https://t.co/1iozKyZvhk"/>
    <s v="http://gbc-education.org/pledge"/>
    <s v="gbc-education.org"/>
    <m/>
    <s v="https://pbs.twimg.com/media/FAQUoLWVUAU68Y6.jpg"/>
    <s v="https://pbs.twimg.com/media/FAQUoLWVUAU68Y6.jpg"/>
    <d v="2021-09-27T09:50:48.000"/>
    <d v="2021-09-27T00:00:00.000"/>
    <s v="09:50:48"/>
    <s v="https://twitter.com/ayanmushir/status/1442426488863690753"/>
    <m/>
    <m/>
    <s v="1442426488863690753"/>
    <m/>
    <b v="0"/>
    <n v="0"/>
    <s v=""/>
    <b v="0"/>
    <s v="en"/>
    <m/>
    <s v=""/>
    <b v="0"/>
    <n v="7"/>
    <s v="1442300464737894403"/>
    <s v="Twitter for Android"/>
    <b v="0"/>
    <s v="1442300464737894403"/>
    <s v="Tweet"/>
    <n v="0"/>
    <n v="0"/>
    <m/>
    <m/>
    <m/>
    <m/>
    <m/>
    <m/>
    <m/>
    <m/>
    <n v="2"/>
    <s v="1"/>
    <s v="1"/>
    <n v="1"/>
    <n v="2.7027027027027026"/>
    <n v="1"/>
    <n v="2.7027027027027026"/>
    <n v="0"/>
    <n v="0"/>
    <n v="35"/>
    <n v="94.5945945945946"/>
    <n v="37"/>
  </r>
  <r>
    <s v="gangadharansind"/>
    <s v="sap"/>
    <m/>
    <m/>
    <m/>
    <m/>
    <m/>
    <m/>
    <m/>
    <m/>
    <s v="No"/>
    <n v="118"/>
    <m/>
    <m/>
    <x v="0"/>
    <x v="17"/>
    <s v="#EducationForAll _x000a_@saplabsindia @sap4good @SAP @gbceducation https://t.co/iyh3pKgl3B"/>
    <s v="https://twitter.com/sap4good/status/1442300464737894403"/>
    <s v="twitter.com"/>
    <s v="educationforall"/>
    <m/>
    <s v="https://pbs.twimg.com/profile_images/965815098366464000/JqA_D8hd_normal.jpg"/>
    <d v="2021-09-27T05:00:27.000"/>
    <d v="2021-09-27T00:00:00.000"/>
    <s v="05:00:27"/>
    <s v="https://twitter.com/gangadharansind/status/1442353419008843782"/>
    <m/>
    <m/>
    <s v="1442353419008843782"/>
    <m/>
    <b v="0"/>
    <n v="20"/>
    <s v=""/>
    <b v="1"/>
    <s v="und"/>
    <m/>
    <s v="1442300464737894403"/>
    <b v="0"/>
    <n v="4"/>
    <s v=""/>
    <s v="Twitter Web App"/>
    <b v="0"/>
    <s v="1442353419008843782"/>
    <s v="Tweet"/>
    <n v="0"/>
    <n v="0"/>
    <m/>
    <m/>
    <m/>
    <m/>
    <m/>
    <m/>
    <m/>
    <m/>
    <n v="1"/>
    <s v="1"/>
    <s v="1"/>
    <m/>
    <m/>
    <m/>
    <m/>
    <m/>
    <m/>
    <m/>
    <m/>
    <m/>
  </r>
  <r>
    <s v="gunjancpatel"/>
    <s v="sap"/>
    <m/>
    <m/>
    <m/>
    <m/>
    <m/>
    <m/>
    <m/>
    <m/>
    <s v="No"/>
    <n v="119"/>
    <m/>
    <m/>
    <x v="1"/>
    <x v="18"/>
    <s v="#EducationForAll _x000a_@saplabsindia @sap4good @SAP @gbceducation https://t.co/iyh3pKgl3B"/>
    <s v="https://twitter.com/sap4good/status/1442300464737894403"/>
    <s v="twitter.com"/>
    <s v="educationforall"/>
    <m/>
    <s v="https://pbs.twimg.com/profile_images/993494449106796544/NiADopfI_normal.jpg"/>
    <d v="2021-09-27T15:39:34.000"/>
    <d v="2021-09-27T00:00:00.000"/>
    <s v="15:39:34"/>
    <s v="https://twitter.com/gunjancpatel/status/1442514260479787019"/>
    <m/>
    <m/>
    <s v="1442514260479787019"/>
    <m/>
    <b v="0"/>
    <n v="0"/>
    <s v=""/>
    <b v="1"/>
    <s v="und"/>
    <m/>
    <s v="1442300464737894403"/>
    <b v="0"/>
    <n v="4"/>
    <s v="1442353419008843782"/>
    <s v="Twitter for iPhone"/>
    <b v="0"/>
    <s v="1442353419008843782"/>
    <s v="Tweet"/>
    <n v="0"/>
    <n v="0"/>
    <m/>
    <m/>
    <m/>
    <m/>
    <m/>
    <m/>
    <m/>
    <m/>
    <n v="1"/>
    <s v="1"/>
    <s v="1"/>
    <m/>
    <m/>
    <m/>
    <m/>
    <m/>
    <m/>
    <m/>
    <m/>
    <m/>
  </r>
  <r>
    <s v="gangadharansind"/>
    <s v="saplabsindia"/>
    <m/>
    <m/>
    <m/>
    <m/>
    <m/>
    <m/>
    <m/>
    <m/>
    <s v="Yes"/>
    <n v="120"/>
    <m/>
    <m/>
    <x v="0"/>
    <x v="17"/>
    <s v="#EducationForAll _x000a_@saplabsindia @sap4good @SAP @gbceducation https://t.co/iyh3pKgl3B"/>
    <s v="https://twitter.com/sap4good/status/1442300464737894403"/>
    <s v="twitter.com"/>
    <s v="educationforall"/>
    <m/>
    <s v="https://pbs.twimg.com/profile_images/965815098366464000/JqA_D8hd_normal.jpg"/>
    <d v="2021-09-27T05:00:27.000"/>
    <d v="2021-09-27T00:00:00.000"/>
    <s v="05:00:27"/>
    <s v="https://twitter.com/gangadharansind/status/1442353419008843782"/>
    <m/>
    <m/>
    <s v="1442353419008843782"/>
    <m/>
    <b v="0"/>
    <n v="20"/>
    <s v=""/>
    <b v="1"/>
    <s v="und"/>
    <m/>
    <s v="1442300464737894403"/>
    <b v="0"/>
    <n v="4"/>
    <s v=""/>
    <s v="Twitter Web App"/>
    <b v="0"/>
    <s v="1442353419008843782"/>
    <s v="Tweet"/>
    <n v="0"/>
    <n v="0"/>
    <m/>
    <m/>
    <m/>
    <m/>
    <m/>
    <m/>
    <m/>
    <m/>
    <n v="1"/>
    <s v="1"/>
    <s v="1"/>
    <n v="0"/>
    <n v="0"/>
    <n v="1"/>
    <n v="20"/>
    <n v="0"/>
    <n v="0"/>
    <n v="4"/>
    <n v="80"/>
    <n v="5"/>
  </r>
  <r>
    <s v="saplabsindia"/>
    <s v="gangadharansind"/>
    <m/>
    <m/>
    <m/>
    <m/>
    <m/>
    <m/>
    <m/>
    <m/>
    <s v="Yes"/>
    <n v="121"/>
    <m/>
    <m/>
    <x v="1"/>
    <x v="19"/>
    <s v="We agree at @sap4good that educating the next generation is a top priority, and we must commit ourselves to ending the global education crisis.  _x000a__x000a_Take @GBCEducation’s Business Education Pledge and get your company involved at ➡️ https://t.co/dYG2HK9Dnq. _x000a__x000a_@gangadharansind https://t.co/1iozKyZvhk"/>
    <s v="http://gbc-education.org/pledge"/>
    <s v="gbc-education.org"/>
    <m/>
    <s v="https://pbs.twimg.com/media/FAQUoLWVUAU68Y6.jpg"/>
    <s v="https://pbs.twimg.com/media/FAQUoLWVUAU68Y6.jpg"/>
    <d v="2021-09-27T06:04:49.000"/>
    <d v="2021-09-27T00:00:00.000"/>
    <s v="06:04:49"/>
    <s v="https://twitter.com/saplabsindia/status/1442369616550903811"/>
    <m/>
    <m/>
    <s v="1442369616550903811"/>
    <m/>
    <b v="0"/>
    <n v="0"/>
    <s v=""/>
    <b v="0"/>
    <s v="en"/>
    <m/>
    <s v=""/>
    <b v="0"/>
    <n v="7"/>
    <s v="1442300464737894403"/>
    <s v="Twitter Web App"/>
    <b v="0"/>
    <s v="1442300464737894403"/>
    <s v="Tweet"/>
    <n v="0"/>
    <n v="0"/>
    <m/>
    <m/>
    <m/>
    <m/>
    <m/>
    <m/>
    <m/>
    <m/>
    <n v="1"/>
    <s v="1"/>
    <s v="1"/>
    <m/>
    <m/>
    <m/>
    <m/>
    <m/>
    <m/>
    <m/>
    <m/>
    <m/>
  </r>
  <r>
    <s v="saplabsindia"/>
    <s v="gbceducation"/>
    <m/>
    <m/>
    <m/>
    <m/>
    <m/>
    <m/>
    <m/>
    <m/>
    <s v="No"/>
    <n v="122"/>
    <m/>
    <m/>
    <x v="1"/>
    <x v="19"/>
    <s v="We agree at @sap4good that educating the next generation is a top priority, and we must commit ourselves to ending the global education crisis.  _x000a__x000a_Take @GBCEducation’s Business Education Pledge and get your company involved at ➡️ https://t.co/dYG2HK9Dnq. _x000a__x000a_@gangadharansind https://t.co/1iozKyZvhk"/>
    <s v="http://gbc-education.org/pledge"/>
    <s v="gbc-education.org"/>
    <m/>
    <s v="https://pbs.twimg.com/media/FAQUoLWVUAU68Y6.jpg"/>
    <s v="https://pbs.twimg.com/media/FAQUoLWVUAU68Y6.jpg"/>
    <d v="2021-09-27T06:04:49.000"/>
    <d v="2021-09-27T00:00:00.000"/>
    <s v="06:04:49"/>
    <s v="https://twitter.com/saplabsindia/status/1442369616550903811"/>
    <m/>
    <m/>
    <s v="1442369616550903811"/>
    <m/>
    <b v="0"/>
    <n v="0"/>
    <s v=""/>
    <b v="0"/>
    <s v="en"/>
    <m/>
    <s v=""/>
    <b v="0"/>
    <n v="7"/>
    <s v="1442300464737894403"/>
    <s v="Twitter Web App"/>
    <b v="0"/>
    <s v="1442300464737894403"/>
    <s v="Tweet"/>
    <n v="0"/>
    <n v="0"/>
    <m/>
    <m/>
    <m/>
    <m/>
    <m/>
    <m/>
    <m/>
    <m/>
    <n v="1"/>
    <s v="1"/>
    <s v="1"/>
    <m/>
    <m/>
    <m/>
    <m/>
    <m/>
    <m/>
    <m/>
    <m/>
    <m/>
  </r>
  <r>
    <s v="saplabsindia"/>
    <s v="sap4good"/>
    <m/>
    <m/>
    <m/>
    <m/>
    <m/>
    <m/>
    <m/>
    <m/>
    <s v="No"/>
    <n v="123"/>
    <m/>
    <m/>
    <x v="1"/>
    <x v="19"/>
    <s v="We agree at @sap4good that educating the next generation is a top priority, and we must commit ourselves to ending the global education crisis.  _x000a__x000a_Take @GBCEducation’s Business Education Pledge and get your company involved at ➡️ https://t.co/dYG2HK9Dnq. _x000a__x000a_@gangadharansind https://t.co/1iozKyZvhk"/>
    <s v="http://gbc-education.org/pledge"/>
    <s v="gbc-education.org"/>
    <m/>
    <s v="https://pbs.twimg.com/media/FAQUoLWVUAU68Y6.jpg"/>
    <s v="https://pbs.twimg.com/media/FAQUoLWVUAU68Y6.jpg"/>
    <d v="2021-09-27T06:04:49.000"/>
    <d v="2021-09-27T00:00:00.000"/>
    <s v="06:04:49"/>
    <s v="https://twitter.com/saplabsindia/status/1442369616550903811"/>
    <m/>
    <m/>
    <s v="1442369616550903811"/>
    <m/>
    <b v="0"/>
    <n v="0"/>
    <s v=""/>
    <b v="0"/>
    <s v="en"/>
    <m/>
    <s v=""/>
    <b v="0"/>
    <n v="7"/>
    <s v="1442300464737894403"/>
    <s v="Twitter Web App"/>
    <b v="0"/>
    <s v="1442300464737894403"/>
    <s v="Tweet"/>
    <n v="0"/>
    <n v="0"/>
    <m/>
    <m/>
    <m/>
    <m/>
    <m/>
    <m/>
    <m/>
    <m/>
    <n v="2"/>
    <s v="1"/>
    <s v="1"/>
    <m/>
    <m/>
    <m/>
    <m/>
    <m/>
    <m/>
    <m/>
    <m/>
    <m/>
  </r>
  <r>
    <s v="saplabsindia"/>
    <s v="sap4good"/>
    <m/>
    <m/>
    <m/>
    <m/>
    <m/>
    <m/>
    <m/>
    <m/>
    <s v="No"/>
    <n v="124"/>
    <m/>
    <m/>
    <x v="2"/>
    <x v="19"/>
    <s v="We agree at @sap4good that educating the next generation is a top priority, and we must commit ourselves to ending the global education crisis.  _x000a__x000a_Take @GBCEducation’s Business Education Pledge and get your company involved at ➡️ https://t.co/dYG2HK9Dnq. _x000a__x000a_@gangadharansind https://t.co/1iozKyZvhk"/>
    <s v="http://gbc-education.org/pledge"/>
    <s v="gbc-education.org"/>
    <m/>
    <s v="https://pbs.twimg.com/media/FAQUoLWVUAU68Y6.jpg"/>
    <s v="https://pbs.twimg.com/media/FAQUoLWVUAU68Y6.jpg"/>
    <d v="2021-09-27T06:04:49.000"/>
    <d v="2021-09-27T00:00:00.000"/>
    <s v="06:04:49"/>
    <s v="https://twitter.com/saplabsindia/status/1442369616550903811"/>
    <m/>
    <m/>
    <s v="1442369616550903811"/>
    <m/>
    <b v="0"/>
    <n v="0"/>
    <s v=""/>
    <b v="0"/>
    <s v="en"/>
    <m/>
    <s v=""/>
    <b v="0"/>
    <n v="7"/>
    <s v="1442300464737894403"/>
    <s v="Twitter Web App"/>
    <b v="0"/>
    <s v="1442300464737894403"/>
    <s v="Tweet"/>
    <n v="0"/>
    <n v="0"/>
    <m/>
    <m/>
    <m/>
    <m/>
    <m/>
    <m/>
    <m/>
    <m/>
    <n v="2"/>
    <s v="1"/>
    <s v="1"/>
    <n v="1"/>
    <n v="2.7027027027027026"/>
    <n v="1"/>
    <n v="2.7027027027027026"/>
    <n v="0"/>
    <n v="0"/>
    <n v="35"/>
    <n v="94.5945945945946"/>
    <n v="37"/>
  </r>
  <r>
    <s v="gunjancpatel"/>
    <s v="saplabsindia"/>
    <m/>
    <m/>
    <m/>
    <m/>
    <m/>
    <m/>
    <m/>
    <m/>
    <s v="No"/>
    <n v="125"/>
    <m/>
    <m/>
    <x v="1"/>
    <x v="18"/>
    <s v="#EducationForAll _x000a_@saplabsindia @sap4good @SAP @gbceducation https://t.co/iyh3pKgl3B"/>
    <s v="https://twitter.com/sap4good/status/1442300464737894403"/>
    <s v="twitter.com"/>
    <s v="educationforall"/>
    <m/>
    <s v="https://pbs.twimg.com/profile_images/993494449106796544/NiADopfI_normal.jpg"/>
    <d v="2021-09-27T15:39:34.000"/>
    <d v="2021-09-27T00:00:00.000"/>
    <s v="15:39:34"/>
    <s v="https://twitter.com/gunjancpatel/status/1442514260479787019"/>
    <m/>
    <m/>
    <s v="1442514260479787019"/>
    <m/>
    <b v="0"/>
    <n v="0"/>
    <s v=""/>
    <b v="1"/>
    <s v="und"/>
    <m/>
    <s v="1442300464737894403"/>
    <b v="0"/>
    <n v="4"/>
    <s v="1442353419008843782"/>
    <s v="Twitter for iPhone"/>
    <b v="0"/>
    <s v="1442353419008843782"/>
    <s v="Tweet"/>
    <n v="0"/>
    <n v="0"/>
    <m/>
    <m/>
    <m/>
    <m/>
    <m/>
    <m/>
    <m/>
    <m/>
    <n v="1"/>
    <s v="1"/>
    <s v="1"/>
    <m/>
    <m/>
    <m/>
    <m/>
    <m/>
    <m/>
    <m/>
    <m/>
    <m/>
  </r>
  <r>
    <s v="gunjancpatel"/>
    <s v="gangadharansind"/>
    <m/>
    <m/>
    <m/>
    <m/>
    <m/>
    <m/>
    <m/>
    <m/>
    <s v="No"/>
    <n v="126"/>
    <m/>
    <m/>
    <x v="1"/>
    <x v="20"/>
    <s v="We agree at @sap4good that educating the next generation is a top priority, and we must commit ourselves to ending the global education crisis.  _x000a__x000a_Take @GBCEducation’s Business Education Pledge and get your company involved at ➡️ https://t.co/dYG2HK9Dnq. _x000a__x000a_@gangadharansind https://t.co/1iozKyZvhk"/>
    <s v="http://gbc-education.org/pledge"/>
    <s v="gbc-education.org"/>
    <m/>
    <s v="https://pbs.twimg.com/media/FAQUoLWVUAU68Y6.jpg"/>
    <s v="https://pbs.twimg.com/media/FAQUoLWVUAU68Y6.jpg"/>
    <d v="2021-09-27T15:39:29.000"/>
    <d v="2021-09-27T00:00:00.000"/>
    <s v="15:39:29"/>
    <s v="https://twitter.com/gunjancpatel/status/1442514236928757760"/>
    <m/>
    <m/>
    <s v="1442514236928757760"/>
    <m/>
    <b v="0"/>
    <n v="0"/>
    <s v=""/>
    <b v="0"/>
    <s v="en"/>
    <m/>
    <s v=""/>
    <b v="0"/>
    <n v="7"/>
    <s v="1442300464737894403"/>
    <s v="Twitter for iPhone"/>
    <b v="0"/>
    <s v="1442300464737894403"/>
    <s v="Tweet"/>
    <n v="0"/>
    <n v="0"/>
    <m/>
    <m/>
    <m/>
    <m/>
    <m/>
    <m/>
    <m/>
    <m/>
    <n v="2"/>
    <s v="1"/>
    <s v="1"/>
    <m/>
    <m/>
    <m/>
    <m/>
    <m/>
    <m/>
    <m/>
    <m/>
    <m/>
  </r>
  <r>
    <s v="gunjancpatel"/>
    <s v="gbceducation"/>
    <m/>
    <m/>
    <m/>
    <m/>
    <m/>
    <m/>
    <m/>
    <m/>
    <s v="No"/>
    <n v="127"/>
    <m/>
    <m/>
    <x v="1"/>
    <x v="20"/>
    <s v="We agree at @sap4good that educating the next generation is a top priority, and we must commit ourselves to ending the global education crisis.  _x000a__x000a_Take @GBCEducation’s Business Education Pledge and get your company involved at ➡️ https://t.co/dYG2HK9Dnq. _x000a__x000a_@gangadharansind https://t.co/1iozKyZvhk"/>
    <s v="http://gbc-education.org/pledge"/>
    <s v="gbc-education.org"/>
    <m/>
    <s v="https://pbs.twimg.com/media/FAQUoLWVUAU68Y6.jpg"/>
    <s v="https://pbs.twimg.com/media/FAQUoLWVUAU68Y6.jpg"/>
    <d v="2021-09-27T15:39:29.000"/>
    <d v="2021-09-27T00:00:00.000"/>
    <s v="15:39:29"/>
    <s v="https://twitter.com/gunjancpatel/status/1442514236928757760"/>
    <m/>
    <m/>
    <s v="1442514236928757760"/>
    <m/>
    <b v="0"/>
    <n v="0"/>
    <s v=""/>
    <b v="0"/>
    <s v="en"/>
    <m/>
    <s v=""/>
    <b v="0"/>
    <n v="7"/>
    <s v="1442300464737894403"/>
    <s v="Twitter for iPhone"/>
    <b v="0"/>
    <s v="1442300464737894403"/>
    <s v="Tweet"/>
    <n v="0"/>
    <n v="0"/>
    <m/>
    <m/>
    <m/>
    <m/>
    <m/>
    <m/>
    <m/>
    <m/>
    <n v="2"/>
    <s v="1"/>
    <s v="1"/>
    <m/>
    <m/>
    <m/>
    <m/>
    <m/>
    <m/>
    <m/>
    <m/>
    <m/>
  </r>
  <r>
    <s v="gunjancpatel"/>
    <s v="sap4good"/>
    <m/>
    <m/>
    <m/>
    <m/>
    <m/>
    <m/>
    <m/>
    <m/>
    <s v="No"/>
    <n v="128"/>
    <m/>
    <m/>
    <x v="1"/>
    <x v="20"/>
    <s v="We agree at @sap4good that educating the next generation is a top priority, and we must commit ourselves to ending the global education crisis.  _x000a__x000a_Take @GBCEducation’s Business Education Pledge and get your company involved at ➡️ https://t.co/dYG2HK9Dnq. _x000a__x000a_@gangadharansind https://t.co/1iozKyZvhk"/>
    <s v="http://gbc-education.org/pledge"/>
    <s v="gbc-education.org"/>
    <m/>
    <s v="https://pbs.twimg.com/media/FAQUoLWVUAU68Y6.jpg"/>
    <s v="https://pbs.twimg.com/media/FAQUoLWVUAU68Y6.jpg"/>
    <d v="2021-09-27T15:39:29.000"/>
    <d v="2021-09-27T00:00:00.000"/>
    <s v="15:39:29"/>
    <s v="https://twitter.com/gunjancpatel/status/1442514236928757760"/>
    <m/>
    <m/>
    <s v="1442514236928757760"/>
    <m/>
    <b v="0"/>
    <n v="0"/>
    <s v=""/>
    <b v="0"/>
    <s v="en"/>
    <m/>
    <s v=""/>
    <b v="0"/>
    <n v="7"/>
    <s v="1442300464737894403"/>
    <s v="Twitter for iPhone"/>
    <b v="0"/>
    <s v="1442300464737894403"/>
    <s v="Tweet"/>
    <n v="0"/>
    <n v="0"/>
    <m/>
    <m/>
    <m/>
    <m/>
    <m/>
    <m/>
    <m/>
    <m/>
    <n v="3"/>
    <s v="1"/>
    <s v="1"/>
    <m/>
    <m/>
    <m/>
    <m/>
    <m/>
    <m/>
    <m/>
    <m/>
    <m/>
  </r>
  <r>
    <s v="gunjancpatel"/>
    <s v="sap4good"/>
    <m/>
    <m/>
    <m/>
    <m/>
    <m/>
    <m/>
    <m/>
    <m/>
    <s v="No"/>
    <n v="129"/>
    <m/>
    <m/>
    <x v="2"/>
    <x v="20"/>
    <s v="We agree at @sap4good that educating the next generation is a top priority, and we must commit ourselves to ending the global education crisis.  _x000a__x000a_Take @GBCEducation’s Business Education Pledge and get your company involved at ➡️ https://t.co/dYG2HK9Dnq. _x000a__x000a_@gangadharansind https://t.co/1iozKyZvhk"/>
    <s v="http://gbc-education.org/pledge"/>
    <s v="gbc-education.org"/>
    <m/>
    <s v="https://pbs.twimg.com/media/FAQUoLWVUAU68Y6.jpg"/>
    <s v="https://pbs.twimg.com/media/FAQUoLWVUAU68Y6.jpg"/>
    <d v="2021-09-27T15:39:29.000"/>
    <d v="2021-09-27T00:00:00.000"/>
    <s v="15:39:29"/>
    <s v="https://twitter.com/gunjancpatel/status/1442514236928757760"/>
    <m/>
    <m/>
    <s v="1442514236928757760"/>
    <m/>
    <b v="0"/>
    <n v="0"/>
    <s v=""/>
    <b v="0"/>
    <s v="en"/>
    <m/>
    <s v=""/>
    <b v="0"/>
    <n v="7"/>
    <s v="1442300464737894403"/>
    <s v="Twitter for iPhone"/>
    <b v="0"/>
    <s v="1442300464737894403"/>
    <s v="Tweet"/>
    <n v="0"/>
    <n v="0"/>
    <m/>
    <m/>
    <m/>
    <m/>
    <m/>
    <m/>
    <m/>
    <m/>
    <n v="3"/>
    <s v="1"/>
    <s v="1"/>
    <n v="1"/>
    <n v="2.7027027027027026"/>
    <n v="1"/>
    <n v="2.7027027027027026"/>
    <n v="0"/>
    <n v="0"/>
    <n v="35"/>
    <n v="94.5945945945946"/>
    <n v="37"/>
  </r>
  <r>
    <s v="gunjancpatel"/>
    <s v="gbceducation"/>
    <m/>
    <m/>
    <m/>
    <m/>
    <m/>
    <m/>
    <m/>
    <m/>
    <s v="No"/>
    <n v="130"/>
    <m/>
    <m/>
    <x v="1"/>
    <x v="18"/>
    <s v="#EducationForAll _x000a_@saplabsindia @sap4good @SAP @gbceducation https://t.co/iyh3pKgl3B"/>
    <s v="https://twitter.com/sap4good/status/1442300464737894403"/>
    <s v="twitter.com"/>
    <s v="educationforall"/>
    <m/>
    <s v="https://pbs.twimg.com/profile_images/993494449106796544/NiADopfI_normal.jpg"/>
    <d v="2021-09-27T15:39:34.000"/>
    <d v="2021-09-27T00:00:00.000"/>
    <s v="15:39:34"/>
    <s v="https://twitter.com/gunjancpatel/status/1442514260479787019"/>
    <m/>
    <m/>
    <s v="1442514260479787019"/>
    <m/>
    <b v="0"/>
    <n v="0"/>
    <s v=""/>
    <b v="1"/>
    <s v="und"/>
    <m/>
    <s v="1442300464737894403"/>
    <b v="0"/>
    <n v="4"/>
    <s v="1442353419008843782"/>
    <s v="Twitter for iPhone"/>
    <b v="0"/>
    <s v="1442353419008843782"/>
    <s v="Tweet"/>
    <n v="0"/>
    <n v="0"/>
    <m/>
    <m/>
    <m/>
    <m/>
    <m/>
    <m/>
    <m/>
    <m/>
    <n v="2"/>
    <s v="1"/>
    <s v="1"/>
    <m/>
    <m/>
    <m/>
    <m/>
    <m/>
    <m/>
    <m/>
    <m/>
    <m/>
  </r>
  <r>
    <s v="gunjancpatel"/>
    <s v="sap4good"/>
    <m/>
    <m/>
    <m/>
    <m/>
    <m/>
    <m/>
    <m/>
    <m/>
    <s v="No"/>
    <n v="131"/>
    <m/>
    <m/>
    <x v="1"/>
    <x v="18"/>
    <s v="#EducationForAll _x000a_@saplabsindia @sap4good @SAP @gbceducation https://t.co/iyh3pKgl3B"/>
    <s v="https://twitter.com/sap4good/status/1442300464737894403"/>
    <s v="twitter.com"/>
    <s v="educationforall"/>
    <m/>
    <s v="https://pbs.twimg.com/profile_images/993494449106796544/NiADopfI_normal.jpg"/>
    <d v="2021-09-27T15:39:34.000"/>
    <d v="2021-09-27T00:00:00.000"/>
    <s v="15:39:34"/>
    <s v="https://twitter.com/gunjancpatel/status/1442514260479787019"/>
    <m/>
    <m/>
    <s v="1442514260479787019"/>
    <m/>
    <b v="0"/>
    <n v="0"/>
    <s v=""/>
    <b v="1"/>
    <s v="und"/>
    <m/>
    <s v="1442300464737894403"/>
    <b v="0"/>
    <n v="4"/>
    <s v="1442353419008843782"/>
    <s v="Twitter for iPhone"/>
    <b v="0"/>
    <s v="1442353419008843782"/>
    <s v="Tweet"/>
    <n v="0"/>
    <n v="0"/>
    <m/>
    <m/>
    <m/>
    <m/>
    <m/>
    <m/>
    <m/>
    <m/>
    <n v="3"/>
    <s v="1"/>
    <s v="1"/>
    <m/>
    <m/>
    <m/>
    <m/>
    <m/>
    <m/>
    <m/>
    <m/>
    <m/>
  </r>
  <r>
    <s v="gunjancpatel"/>
    <s v="gangadharansind"/>
    <m/>
    <m/>
    <m/>
    <m/>
    <m/>
    <m/>
    <m/>
    <m/>
    <s v="No"/>
    <n v="132"/>
    <m/>
    <m/>
    <x v="2"/>
    <x v="18"/>
    <s v="#EducationForAll _x000a_@saplabsindia @sap4good @SAP @gbceducation https://t.co/iyh3pKgl3B"/>
    <s v="https://twitter.com/sap4good/status/1442300464737894403"/>
    <s v="twitter.com"/>
    <s v="educationforall"/>
    <m/>
    <s v="https://pbs.twimg.com/profile_images/993494449106796544/NiADopfI_normal.jpg"/>
    <d v="2021-09-27T15:39:34.000"/>
    <d v="2021-09-27T00:00:00.000"/>
    <s v="15:39:34"/>
    <s v="https://twitter.com/gunjancpatel/status/1442514260479787019"/>
    <m/>
    <m/>
    <s v="1442514260479787019"/>
    <m/>
    <b v="0"/>
    <n v="0"/>
    <s v=""/>
    <b v="1"/>
    <s v="und"/>
    <m/>
    <s v="1442300464737894403"/>
    <b v="0"/>
    <n v="4"/>
    <s v="1442353419008843782"/>
    <s v="Twitter for iPhone"/>
    <b v="0"/>
    <s v="1442353419008843782"/>
    <s v="Tweet"/>
    <n v="0"/>
    <n v="0"/>
    <m/>
    <m/>
    <m/>
    <m/>
    <m/>
    <m/>
    <m/>
    <m/>
    <n v="2"/>
    <s v="1"/>
    <s v="1"/>
    <n v="0"/>
    <n v="0"/>
    <n v="1"/>
    <n v="20"/>
    <n v="0"/>
    <n v="0"/>
    <n v="4"/>
    <n v="80"/>
    <n v="5"/>
  </r>
  <r>
    <s v="theirworld"/>
    <s v="educannotwait"/>
    <m/>
    <m/>
    <m/>
    <m/>
    <m/>
    <m/>
    <m/>
    <m/>
    <s v="No"/>
    <n v="133"/>
    <m/>
    <m/>
    <x v="0"/>
    <x v="21"/>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378800000833479836/bc7776bfb324b4558732055cf66affed_normal.jpeg"/>
    <d v="2021-08-31T13:06:00.000"/>
    <d v="2021-08-31T00:00:00.000"/>
    <s v="13:06:00"/>
    <s v="https://twitter.com/theirworld/status/1432691141468696580"/>
    <m/>
    <m/>
    <s v="1432691141468696580"/>
    <m/>
    <b v="0"/>
    <n v="35"/>
    <s v=""/>
    <b v="0"/>
    <s v="en"/>
    <m/>
    <s v=""/>
    <b v="0"/>
    <n v="8"/>
    <s v=""/>
    <s v="Sprout Social"/>
    <b v="0"/>
    <s v="1432691141468696580"/>
    <s v="Retweet"/>
    <n v="0"/>
    <n v="0"/>
    <m/>
    <m/>
    <m/>
    <m/>
    <m/>
    <m/>
    <m/>
    <m/>
    <n v="1"/>
    <s v="4"/>
    <s v="4"/>
    <m/>
    <m/>
    <m/>
    <m/>
    <m/>
    <m/>
    <m/>
    <m/>
    <m/>
  </r>
  <r>
    <s v="wilmshursteuan"/>
    <s v="educannotwait"/>
    <m/>
    <m/>
    <m/>
    <m/>
    <m/>
    <m/>
    <m/>
    <m/>
    <s v="No"/>
    <n v="134"/>
    <m/>
    <m/>
    <x v="1"/>
    <x v="22"/>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1329169184249536514/N4PpkUtm_normal.jpg"/>
    <d v="2021-09-27T15:46:45.000"/>
    <d v="2021-09-27T00:00:00.000"/>
    <s v="15:46:45"/>
    <s v="https://twitter.com/wilmshursteuan/status/1442516068182937602"/>
    <m/>
    <m/>
    <s v="1442516068182937602"/>
    <m/>
    <b v="0"/>
    <n v="0"/>
    <s v=""/>
    <b v="0"/>
    <s v="en"/>
    <m/>
    <s v=""/>
    <b v="0"/>
    <n v="8"/>
    <s v="1432691141468696580"/>
    <s v="Twitter for iPhone"/>
    <b v="0"/>
    <s v="1432691141468696580"/>
    <s v="Tweet"/>
    <n v="0"/>
    <n v="0"/>
    <m/>
    <m/>
    <m/>
    <m/>
    <m/>
    <m/>
    <m/>
    <m/>
    <n v="1"/>
    <s v="4"/>
    <s v="4"/>
    <m/>
    <m/>
    <m/>
    <m/>
    <m/>
    <m/>
    <m/>
    <m/>
    <m/>
  </r>
  <r>
    <s v="dorothygithae"/>
    <s v="educannotwait"/>
    <m/>
    <m/>
    <m/>
    <m/>
    <m/>
    <m/>
    <m/>
    <m/>
    <s v="No"/>
    <n v="135"/>
    <m/>
    <m/>
    <x v="1"/>
    <x v="23"/>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879173330993115140/a9X2EWWj_normal.jpg"/>
    <d v="2021-09-27T16:59:24.000"/>
    <d v="2021-09-27T00:00:00.000"/>
    <s v="16:59:24"/>
    <s v="https://twitter.com/dorothygithae/status/1442534350566739979"/>
    <m/>
    <m/>
    <s v="1442534350566739979"/>
    <m/>
    <b v="0"/>
    <n v="0"/>
    <s v=""/>
    <b v="0"/>
    <s v="en"/>
    <m/>
    <s v=""/>
    <b v="0"/>
    <n v="8"/>
    <s v="1432691141468696580"/>
    <s v="Twitter for Android"/>
    <b v="0"/>
    <s v="1432691141468696580"/>
    <s v="Tweet"/>
    <n v="0"/>
    <n v="0"/>
    <m/>
    <m/>
    <m/>
    <m/>
    <m/>
    <m/>
    <m/>
    <m/>
    <n v="1"/>
    <s v="4"/>
    <s v="4"/>
    <m/>
    <m/>
    <m/>
    <m/>
    <m/>
    <m/>
    <m/>
    <m/>
    <m/>
  </r>
  <r>
    <s v="theirworld"/>
    <s v="legofoundation"/>
    <m/>
    <m/>
    <m/>
    <m/>
    <m/>
    <m/>
    <m/>
    <m/>
    <s v="No"/>
    <n v="136"/>
    <m/>
    <m/>
    <x v="0"/>
    <x v="21"/>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378800000833479836/bc7776bfb324b4558732055cf66affed_normal.jpeg"/>
    <d v="2021-08-31T13:06:00.000"/>
    <d v="2021-08-31T00:00:00.000"/>
    <s v="13:06:00"/>
    <s v="https://twitter.com/theirworld/status/1432691141468696580"/>
    <m/>
    <m/>
    <s v="1432691141468696580"/>
    <m/>
    <b v="0"/>
    <n v="35"/>
    <s v=""/>
    <b v="0"/>
    <s v="en"/>
    <m/>
    <s v=""/>
    <b v="0"/>
    <n v="8"/>
    <s v=""/>
    <s v="Sprout Social"/>
    <b v="0"/>
    <s v="1432691141468696580"/>
    <s v="Retweet"/>
    <n v="0"/>
    <n v="0"/>
    <m/>
    <m/>
    <m/>
    <m/>
    <m/>
    <m/>
    <m/>
    <m/>
    <n v="1"/>
    <s v="4"/>
    <s v="4"/>
    <n v="2"/>
    <n v="9.523809523809524"/>
    <n v="0"/>
    <n v="0"/>
    <n v="0"/>
    <n v="0"/>
    <n v="19"/>
    <n v="90.47619047619048"/>
    <n v="21"/>
  </r>
  <r>
    <s v="wilmshursteuan"/>
    <s v="legofoundation"/>
    <m/>
    <m/>
    <m/>
    <m/>
    <m/>
    <m/>
    <m/>
    <m/>
    <s v="No"/>
    <n v="137"/>
    <m/>
    <m/>
    <x v="1"/>
    <x v="22"/>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1329169184249536514/N4PpkUtm_normal.jpg"/>
    <d v="2021-09-27T15:46:45.000"/>
    <d v="2021-09-27T00:00:00.000"/>
    <s v="15:46:45"/>
    <s v="https://twitter.com/wilmshursteuan/status/1442516068182937602"/>
    <m/>
    <m/>
    <s v="1442516068182937602"/>
    <m/>
    <b v="0"/>
    <n v="0"/>
    <s v=""/>
    <b v="0"/>
    <s v="en"/>
    <m/>
    <s v=""/>
    <b v="0"/>
    <n v="8"/>
    <s v="1432691141468696580"/>
    <s v="Twitter for iPhone"/>
    <b v="0"/>
    <s v="1432691141468696580"/>
    <s v="Tweet"/>
    <n v="0"/>
    <n v="0"/>
    <m/>
    <m/>
    <m/>
    <m/>
    <m/>
    <m/>
    <m/>
    <m/>
    <n v="1"/>
    <s v="4"/>
    <s v="4"/>
    <n v="2"/>
    <n v="9.523809523809524"/>
    <n v="0"/>
    <n v="0"/>
    <n v="0"/>
    <n v="0"/>
    <n v="19"/>
    <n v="90.47619047619048"/>
    <n v="21"/>
  </r>
  <r>
    <s v="dorothygithae"/>
    <s v="legofoundation"/>
    <m/>
    <m/>
    <m/>
    <m/>
    <m/>
    <m/>
    <m/>
    <m/>
    <s v="No"/>
    <n v="138"/>
    <m/>
    <m/>
    <x v="1"/>
    <x v="23"/>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879173330993115140/a9X2EWWj_normal.jpg"/>
    <d v="2021-09-27T16:59:24.000"/>
    <d v="2021-09-27T00:00:00.000"/>
    <s v="16:59:24"/>
    <s v="https://twitter.com/dorothygithae/status/1442534350566739979"/>
    <m/>
    <m/>
    <s v="1442534350566739979"/>
    <m/>
    <b v="0"/>
    <n v="0"/>
    <s v=""/>
    <b v="0"/>
    <s v="en"/>
    <m/>
    <s v=""/>
    <b v="0"/>
    <n v="8"/>
    <s v="1432691141468696580"/>
    <s v="Twitter for Android"/>
    <b v="0"/>
    <s v="1432691141468696580"/>
    <s v="Tweet"/>
    <n v="0"/>
    <n v="0"/>
    <m/>
    <m/>
    <m/>
    <m/>
    <m/>
    <m/>
    <m/>
    <m/>
    <n v="1"/>
    <s v="4"/>
    <s v="4"/>
    <n v="2"/>
    <n v="9.523809523809524"/>
    <n v="0"/>
    <n v="0"/>
    <n v="0"/>
    <n v="0"/>
    <n v="19"/>
    <n v="90.47619047619048"/>
    <n v="21"/>
  </r>
  <r>
    <s v="theirworld"/>
    <s v="wilmshursteuan"/>
    <m/>
    <m/>
    <m/>
    <m/>
    <m/>
    <m/>
    <m/>
    <m/>
    <s v="Yes"/>
    <n v="139"/>
    <m/>
    <m/>
    <x v="0"/>
    <x v="21"/>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378800000833479836/bc7776bfb324b4558732055cf66affed_normal.jpeg"/>
    <d v="2021-08-31T13:06:00.000"/>
    <d v="2021-08-31T00:00:00.000"/>
    <s v="13:06:00"/>
    <s v="https://twitter.com/theirworld/status/1432691141468696580"/>
    <m/>
    <m/>
    <s v="1432691141468696580"/>
    <m/>
    <b v="0"/>
    <n v="35"/>
    <s v=""/>
    <b v="0"/>
    <s v="en"/>
    <m/>
    <s v=""/>
    <b v="0"/>
    <n v="8"/>
    <s v=""/>
    <s v="Sprout Social"/>
    <b v="0"/>
    <s v="1432691141468696580"/>
    <s v="Retweet"/>
    <n v="0"/>
    <n v="0"/>
    <m/>
    <m/>
    <m/>
    <m/>
    <m/>
    <m/>
    <m/>
    <m/>
    <n v="1"/>
    <s v="4"/>
    <s v="4"/>
    <m/>
    <m/>
    <m/>
    <m/>
    <m/>
    <m/>
    <m/>
    <m/>
    <m/>
  </r>
  <r>
    <s v="wilmshursteuan"/>
    <s v="gbceducation"/>
    <m/>
    <m/>
    <m/>
    <m/>
    <m/>
    <m/>
    <m/>
    <m/>
    <s v="No"/>
    <n v="140"/>
    <m/>
    <m/>
    <x v="1"/>
    <x v="22"/>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1329169184249536514/N4PpkUtm_normal.jpg"/>
    <d v="2021-09-27T15:46:45.000"/>
    <d v="2021-09-27T00:00:00.000"/>
    <s v="15:46:45"/>
    <s v="https://twitter.com/wilmshursteuan/status/1442516068182937602"/>
    <m/>
    <m/>
    <s v="1442516068182937602"/>
    <m/>
    <b v="0"/>
    <n v="0"/>
    <s v=""/>
    <b v="0"/>
    <s v="en"/>
    <m/>
    <s v=""/>
    <b v="0"/>
    <n v="8"/>
    <s v="1432691141468696580"/>
    <s v="Twitter for iPhone"/>
    <b v="0"/>
    <s v="1432691141468696580"/>
    <s v="Tweet"/>
    <n v="0"/>
    <n v="0"/>
    <m/>
    <m/>
    <m/>
    <m/>
    <m/>
    <m/>
    <m/>
    <m/>
    <n v="1"/>
    <s v="4"/>
    <s v="1"/>
    <m/>
    <m/>
    <m/>
    <m/>
    <m/>
    <m/>
    <m/>
    <m/>
    <m/>
  </r>
  <r>
    <s v="wilmshursteuan"/>
    <s v="theirworld"/>
    <m/>
    <m/>
    <m/>
    <m/>
    <m/>
    <m/>
    <m/>
    <m/>
    <s v="Yes"/>
    <n v="141"/>
    <m/>
    <m/>
    <x v="2"/>
    <x v="22"/>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1329169184249536514/N4PpkUtm_normal.jpg"/>
    <d v="2021-09-27T15:46:45.000"/>
    <d v="2021-09-27T00:00:00.000"/>
    <s v="15:46:45"/>
    <s v="https://twitter.com/wilmshursteuan/status/1442516068182937602"/>
    <m/>
    <m/>
    <s v="1442516068182937602"/>
    <m/>
    <b v="0"/>
    <n v="0"/>
    <s v=""/>
    <b v="0"/>
    <s v="en"/>
    <m/>
    <s v=""/>
    <b v="0"/>
    <n v="8"/>
    <s v="1432691141468696580"/>
    <s v="Twitter for iPhone"/>
    <b v="0"/>
    <s v="1432691141468696580"/>
    <s v="Tweet"/>
    <n v="0"/>
    <n v="0"/>
    <m/>
    <m/>
    <m/>
    <m/>
    <m/>
    <m/>
    <m/>
    <m/>
    <n v="1"/>
    <s v="4"/>
    <s v="4"/>
    <m/>
    <m/>
    <m/>
    <m/>
    <m/>
    <m/>
    <m/>
    <m/>
    <m/>
  </r>
  <r>
    <s v="dorothygithae"/>
    <s v="wilmshursteuan"/>
    <m/>
    <m/>
    <m/>
    <m/>
    <m/>
    <m/>
    <m/>
    <m/>
    <s v="No"/>
    <n v="142"/>
    <m/>
    <m/>
    <x v="1"/>
    <x v="23"/>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879173330993115140/a9X2EWWj_normal.jpg"/>
    <d v="2021-09-27T16:59:24.000"/>
    <d v="2021-09-27T00:00:00.000"/>
    <s v="16:59:24"/>
    <s v="https://twitter.com/dorothygithae/status/1442534350566739979"/>
    <m/>
    <m/>
    <s v="1442534350566739979"/>
    <m/>
    <b v="0"/>
    <n v="0"/>
    <s v=""/>
    <b v="0"/>
    <s v="en"/>
    <m/>
    <s v=""/>
    <b v="0"/>
    <n v="8"/>
    <s v="1432691141468696580"/>
    <s v="Twitter for Android"/>
    <b v="0"/>
    <s v="1432691141468696580"/>
    <s v="Tweet"/>
    <n v="0"/>
    <n v="0"/>
    <m/>
    <m/>
    <m/>
    <m/>
    <m/>
    <m/>
    <m/>
    <m/>
    <n v="1"/>
    <s v="4"/>
    <s v="4"/>
    <m/>
    <m/>
    <m/>
    <m/>
    <m/>
    <m/>
    <m/>
    <m/>
    <m/>
  </r>
  <r>
    <s v="dorothygithae"/>
    <s v="gbceducation"/>
    <m/>
    <m/>
    <m/>
    <m/>
    <m/>
    <m/>
    <m/>
    <m/>
    <s v="No"/>
    <n v="143"/>
    <m/>
    <m/>
    <x v="1"/>
    <x v="23"/>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879173330993115140/a9X2EWWj_normal.jpg"/>
    <d v="2021-09-27T16:59:24.000"/>
    <d v="2021-09-27T00:00:00.000"/>
    <s v="16:59:24"/>
    <s v="https://twitter.com/dorothygithae/status/1442534350566739979"/>
    <m/>
    <m/>
    <s v="1442534350566739979"/>
    <m/>
    <b v="0"/>
    <n v="0"/>
    <s v=""/>
    <b v="0"/>
    <s v="en"/>
    <m/>
    <s v=""/>
    <b v="0"/>
    <n v="8"/>
    <s v="1432691141468696580"/>
    <s v="Twitter for Android"/>
    <b v="0"/>
    <s v="1432691141468696580"/>
    <s v="Tweet"/>
    <n v="0"/>
    <n v="0"/>
    <m/>
    <m/>
    <m/>
    <m/>
    <m/>
    <m/>
    <m/>
    <m/>
    <n v="1"/>
    <s v="4"/>
    <s v="1"/>
    <m/>
    <m/>
    <m/>
    <m/>
    <m/>
    <m/>
    <m/>
    <m/>
    <m/>
  </r>
  <r>
    <s v="dorothygithae"/>
    <s v="theirworld"/>
    <m/>
    <m/>
    <m/>
    <m/>
    <m/>
    <m/>
    <m/>
    <m/>
    <s v="No"/>
    <n v="144"/>
    <m/>
    <m/>
    <x v="2"/>
    <x v="23"/>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879173330993115140/a9X2EWWj_normal.jpg"/>
    <d v="2021-09-27T16:59:24.000"/>
    <d v="2021-09-27T00:00:00.000"/>
    <s v="16:59:24"/>
    <s v="https://twitter.com/dorothygithae/status/1442534350566739979"/>
    <m/>
    <m/>
    <s v="1442534350566739979"/>
    <m/>
    <b v="0"/>
    <n v="0"/>
    <s v=""/>
    <b v="0"/>
    <s v="en"/>
    <m/>
    <s v=""/>
    <b v="0"/>
    <n v="8"/>
    <s v="1432691141468696580"/>
    <s v="Twitter for Android"/>
    <b v="0"/>
    <s v="1432691141468696580"/>
    <s v="Tweet"/>
    <n v="0"/>
    <n v="0"/>
    <m/>
    <m/>
    <m/>
    <m/>
    <m/>
    <m/>
    <m/>
    <m/>
    <n v="1"/>
    <s v="4"/>
    <s v="4"/>
    <m/>
    <m/>
    <m/>
    <m/>
    <m/>
    <m/>
    <m/>
    <m/>
    <m/>
  </r>
  <r>
    <s v="gbceducation"/>
    <s v="gpforeducation"/>
    <m/>
    <m/>
    <m/>
    <m/>
    <m/>
    <m/>
    <m/>
    <m/>
    <s v="No"/>
    <n v="145"/>
    <m/>
    <m/>
    <x v="0"/>
    <x v="24"/>
    <s v="Congratulations to the former President of Tanzania @JMKikwete who will now lead @GPforEducation's board. https://t.co/1O1mz7oEWc"/>
    <s v="https://gbc-education.org/gbc-education-welcomes-jakaya-kikwete-as-the-new-chair-of-the-global-partnership-for-education-board/?akid=8456.357432.h3rsQ-&amp;rd=1&amp;t=8"/>
    <s v="gbc-education.org"/>
    <m/>
    <m/>
    <s v="https://pbs.twimg.com/profile_images/1067524324771344384/C72zKe50_normal.jpg"/>
    <d v="2021-09-21T16:30:05.000"/>
    <d v="2021-09-21T00:00:00.000"/>
    <s v="16:30:05"/>
    <s v="https://twitter.com/gbceducation/status/1440352645714046982"/>
    <m/>
    <m/>
    <s v="1440352645714046982"/>
    <m/>
    <b v="0"/>
    <n v="0"/>
    <s v=""/>
    <b v="0"/>
    <s v="en"/>
    <m/>
    <s v=""/>
    <b v="0"/>
    <n v="0"/>
    <s v=""/>
    <s v="Sprout Social"/>
    <b v="0"/>
    <s v="1440352645714046982"/>
    <s v="Tweet"/>
    <n v="0"/>
    <n v="0"/>
    <m/>
    <m/>
    <m/>
    <m/>
    <m/>
    <m/>
    <m/>
    <m/>
    <n v="1"/>
    <s v="1"/>
    <s v="3"/>
    <m/>
    <m/>
    <m/>
    <m/>
    <m/>
    <m/>
    <m/>
    <m/>
    <m/>
  </r>
  <r>
    <s v="gbceducation"/>
    <s v="jmkikwete"/>
    <m/>
    <m/>
    <m/>
    <m/>
    <m/>
    <m/>
    <m/>
    <m/>
    <s v="No"/>
    <n v="146"/>
    <m/>
    <m/>
    <x v="0"/>
    <x v="24"/>
    <s v="Congratulations to the former President of Tanzania @JMKikwete who will now lead @GPforEducation's board. https://t.co/1O1mz7oEWc"/>
    <s v="https://gbc-education.org/gbc-education-welcomes-jakaya-kikwete-as-the-new-chair-of-the-global-partnership-for-education-board/?akid=8456.357432.h3rsQ-&amp;rd=1&amp;t=8"/>
    <s v="gbc-education.org"/>
    <m/>
    <m/>
    <s v="https://pbs.twimg.com/profile_images/1067524324771344384/C72zKe50_normal.jpg"/>
    <d v="2021-09-21T16:30:05.000"/>
    <d v="2021-09-21T00:00:00.000"/>
    <s v="16:30:05"/>
    <s v="https://twitter.com/gbceducation/status/1440352645714046982"/>
    <m/>
    <m/>
    <s v="1440352645714046982"/>
    <m/>
    <b v="0"/>
    <n v="0"/>
    <s v=""/>
    <b v="0"/>
    <s v="en"/>
    <m/>
    <s v=""/>
    <b v="0"/>
    <n v="0"/>
    <s v=""/>
    <s v="Sprout Social"/>
    <b v="0"/>
    <s v="1440352645714046982"/>
    <s v="Tweet"/>
    <n v="0"/>
    <n v="0"/>
    <m/>
    <m/>
    <m/>
    <m/>
    <m/>
    <m/>
    <m/>
    <m/>
    <n v="1"/>
    <s v="1"/>
    <s v="1"/>
    <n v="2"/>
    <n v="14.285714285714286"/>
    <n v="0"/>
    <n v="0"/>
    <n v="0"/>
    <n v="0"/>
    <n v="12"/>
    <n v="85.71428571428571"/>
    <n v="14"/>
  </r>
  <r>
    <s v="theirworld"/>
    <s v="juliakjackson"/>
    <m/>
    <m/>
    <m/>
    <m/>
    <m/>
    <m/>
    <m/>
    <m/>
    <s v="No"/>
    <n v="147"/>
    <m/>
    <m/>
    <x v="0"/>
    <x v="25"/>
    <s v="Projections show that educating girls could significantly reduce carbon emissions by 2050. _x000a_  _x000a_Want to learn more? Watch this insightful conversation featuring @gbceducation's @ESFriedman11, Grounded's @JuliaKJackson &amp;amp; @theirworld's GYA Dr Rachel Brown ⬇️ https://t.co/aiy7INXWN7"/>
    <s v="https://www.youtube.com/watch?v=MfYZGXWEfdc"/>
    <s v="youtube.com"/>
    <m/>
    <m/>
    <s v="https://pbs.twimg.com/profile_images/378800000833479836/bc7776bfb324b4558732055cf66affed_normal.jpeg"/>
    <d v="2021-09-17T07:56:00.000"/>
    <d v="2021-09-17T00:00:00.000"/>
    <s v="07:56:00"/>
    <s v="https://twitter.com/theirworld/status/1438773719799934977"/>
    <m/>
    <m/>
    <s v="1438773719799934977"/>
    <m/>
    <b v="0"/>
    <n v="7"/>
    <s v=""/>
    <b v="0"/>
    <s v="en"/>
    <m/>
    <s v=""/>
    <b v="0"/>
    <n v="2"/>
    <s v=""/>
    <s v="Sprout Social"/>
    <b v="0"/>
    <s v="1438773719799934977"/>
    <s v="Retweet"/>
    <n v="0"/>
    <n v="0"/>
    <m/>
    <m/>
    <m/>
    <m/>
    <m/>
    <m/>
    <m/>
    <m/>
    <n v="1"/>
    <s v="4"/>
    <s v="4"/>
    <m/>
    <m/>
    <m/>
    <m/>
    <m/>
    <m/>
    <m/>
    <m/>
    <m/>
  </r>
  <r>
    <s v="gbceducation"/>
    <s v="juliakjackson"/>
    <m/>
    <m/>
    <m/>
    <m/>
    <m/>
    <m/>
    <m/>
    <m/>
    <s v="No"/>
    <n v="148"/>
    <m/>
    <m/>
    <x v="1"/>
    <x v="26"/>
    <s v="Projections show that educating girls could significantly reduce carbon emissions by 2050. _x000a_  _x000a_Want to learn more? Watch this insightful conversation featuring @gbceducation's @ESFriedman11, Grounded's @JuliaKJackson &amp;amp; @theirworld's GYA Dr Rachel Brown ⬇️ https://t.co/aiy7INXWN7"/>
    <s v="https://www.youtube.com/watch?v=MfYZGXWEfdc"/>
    <s v="youtube.com"/>
    <m/>
    <m/>
    <s v="https://pbs.twimg.com/profile_images/1067524324771344384/C72zKe50_normal.jpg"/>
    <d v="2021-09-21T18:20:55.000"/>
    <d v="2021-09-21T00:00:00.000"/>
    <s v="18:20:55"/>
    <s v="https://twitter.com/gbceducation/status/1440380537856671753"/>
    <m/>
    <m/>
    <s v="1440380537856671753"/>
    <m/>
    <b v="0"/>
    <n v="0"/>
    <s v=""/>
    <b v="0"/>
    <s v="en"/>
    <m/>
    <s v=""/>
    <b v="0"/>
    <n v="2"/>
    <s v="1438773719799934977"/>
    <s v="Twitter Web App"/>
    <b v="0"/>
    <s v="1438773719799934977"/>
    <s v="Tweet"/>
    <n v="0"/>
    <n v="0"/>
    <m/>
    <m/>
    <m/>
    <m/>
    <m/>
    <m/>
    <m/>
    <m/>
    <n v="1"/>
    <s v="1"/>
    <s v="4"/>
    <m/>
    <m/>
    <m/>
    <m/>
    <m/>
    <m/>
    <m/>
    <m/>
    <m/>
  </r>
  <r>
    <s v="theirworld"/>
    <s v="esfriedman11"/>
    <m/>
    <m/>
    <m/>
    <m/>
    <m/>
    <m/>
    <m/>
    <m/>
    <s v="No"/>
    <n v="149"/>
    <m/>
    <m/>
    <x v="0"/>
    <x v="25"/>
    <s v="Projections show that educating girls could significantly reduce carbon emissions by 2050. _x000a_  _x000a_Want to learn more? Watch this insightful conversation featuring @gbceducation's @ESFriedman11, Grounded's @JuliaKJackson &amp;amp; @theirworld's GYA Dr Rachel Brown ⬇️ https://t.co/aiy7INXWN7"/>
    <s v="https://www.youtube.com/watch?v=MfYZGXWEfdc"/>
    <s v="youtube.com"/>
    <m/>
    <m/>
    <s v="https://pbs.twimg.com/profile_images/378800000833479836/bc7776bfb324b4558732055cf66affed_normal.jpeg"/>
    <d v="2021-09-17T07:56:00.000"/>
    <d v="2021-09-17T00:00:00.000"/>
    <s v="07:56:00"/>
    <s v="https://twitter.com/theirworld/status/1438773719799934977"/>
    <m/>
    <m/>
    <s v="1438773719799934977"/>
    <m/>
    <b v="0"/>
    <n v="7"/>
    <s v=""/>
    <b v="0"/>
    <s v="en"/>
    <m/>
    <s v=""/>
    <b v="0"/>
    <n v="2"/>
    <s v=""/>
    <s v="Sprout Social"/>
    <b v="0"/>
    <s v="1438773719799934977"/>
    <s v="Retweet"/>
    <n v="0"/>
    <n v="0"/>
    <m/>
    <m/>
    <m/>
    <m/>
    <m/>
    <m/>
    <m/>
    <m/>
    <n v="1"/>
    <s v="4"/>
    <s v="4"/>
    <n v="1"/>
    <n v="3.225806451612903"/>
    <n v="0"/>
    <n v="0"/>
    <n v="0"/>
    <n v="0"/>
    <n v="30"/>
    <n v="96.7741935483871"/>
    <n v="31"/>
  </r>
  <r>
    <s v="gbceducation"/>
    <s v="esfriedman11"/>
    <m/>
    <m/>
    <m/>
    <m/>
    <m/>
    <m/>
    <m/>
    <m/>
    <s v="No"/>
    <n v="150"/>
    <m/>
    <m/>
    <x v="1"/>
    <x v="26"/>
    <s v="Projections show that educating girls could significantly reduce carbon emissions by 2050. _x000a_  _x000a_Want to learn more? Watch this insightful conversation featuring @gbceducation's @ESFriedman11, Grounded's @JuliaKJackson &amp;amp; @theirworld's GYA Dr Rachel Brown ⬇️ https://t.co/aiy7INXWN7"/>
    <s v="https://www.youtube.com/watch?v=MfYZGXWEfdc"/>
    <s v="youtube.com"/>
    <m/>
    <m/>
    <s v="https://pbs.twimg.com/profile_images/1067524324771344384/C72zKe50_normal.jpg"/>
    <d v="2021-09-21T18:20:55.000"/>
    <d v="2021-09-21T00:00:00.000"/>
    <s v="18:20:55"/>
    <s v="https://twitter.com/gbceducation/status/1440380537856671753"/>
    <m/>
    <m/>
    <s v="1440380537856671753"/>
    <m/>
    <b v="0"/>
    <n v="0"/>
    <s v=""/>
    <b v="0"/>
    <s v="en"/>
    <m/>
    <s v=""/>
    <b v="0"/>
    <n v="2"/>
    <s v="1438773719799934977"/>
    <s v="Twitter Web App"/>
    <b v="0"/>
    <s v="1438773719799934977"/>
    <s v="Tweet"/>
    <n v="0"/>
    <n v="0"/>
    <m/>
    <m/>
    <m/>
    <m/>
    <m/>
    <m/>
    <m/>
    <m/>
    <n v="1"/>
    <s v="1"/>
    <s v="4"/>
    <n v="1"/>
    <n v="3.225806451612903"/>
    <n v="0"/>
    <n v="0"/>
    <n v="0"/>
    <n v="0"/>
    <n v="30"/>
    <n v="96.7741935483871"/>
    <n v="31"/>
  </r>
  <r>
    <s v="gbceducation"/>
    <s v="educommission"/>
    <m/>
    <m/>
    <m/>
    <m/>
    <m/>
    <m/>
    <m/>
    <m/>
    <s v="No"/>
    <n v="151"/>
    <m/>
    <m/>
    <x v="0"/>
    <x v="27"/>
    <s v="Former Prime Minister of the UK and Chair of the @EduCommission, Gordon Brown, has been a longtime champion for innovative global financing for both education and health. https://t.co/yXHTkkS2iJ"/>
    <s v="https://twitter.com/WHO/status/1439736223833235461"/>
    <s v="twitter.com"/>
    <m/>
    <m/>
    <s v="https://pbs.twimg.com/profile_images/1067524324771344384/C72zKe50_normal.jpg"/>
    <d v="2021-09-23T15:26:24.000"/>
    <d v="2021-09-23T00:00:00.000"/>
    <s v="15:26:24"/>
    <s v="https://twitter.com/gbceducation/status/1441061394724442112"/>
    <m/>
    <m/>
    <s v="1441061394724442112"/>
    <m/>
    <b v="0"/>
    <n v="0"/>
    <s v=""/>
    <b v="1"/>
    <s v="en"/>
    <m/>
    <s v="1439736223833235461"/>
    <b v="0"/>
    <n v="0"/>
    <s v=""/>
    <s v="Twitter Web App"/>
    <b v="0"/>
    <s v="1441061394724442112"/>
    <s v="Tweet"/>
    <n v="0"/>
    <n v="0"/>
    <m/>
    <m/>
    <m/>
    <m/>
    <m/>
    <m/>
    <m/>
    <m/>
    <n v="1"/>
    <s v="1"/>
    <s v="1"/>
    <n v="2"/>
    <n v="7.407407407407407"/>
    <n v="0"/>
    <n v="0"/>
    <n v="0"/>
    <n v="0"/>
    <n v="25"/>
    <n v="92.5925925925926"/>
    <n v="27"/>
  </r>
  <r>
    <s v="princestrustint"/>
    <s v="princestrustint"/>
    <m/>
    <m/>
    <m/>
    <m/>
    <m/>
    <m/>
    <m/>
    <m/>
    <s v="No"/>
    <n v="152"/>
    <m/>
    <m/>
    <x v="4"/>
    <x v="28"/>
    <s v="The Prince’s Trust #FutureOfWork report centres youth voice &amp;amp; calls for partnership from business, government &amp;amp; organisations like ours to come together and to create opportunities for young people as they enter the workforce! #FutureSkills #GenStandUpStartUp https://t.co/k19VrxW00H"/>
    <m/>
    <m/>
    <s v="futureofwork futureskills genstandupstartup"/>
    <s v="https://pbs.twimg.com/ext_tw_video_thumb/1440737392151830533/pu/img/j-teyf5CyK46UmJj.jpg"/>
    <s v="https://pbs.twimg.com/ext_tw_video_thumb/1440737392151830533/pu/img/j-teyf5CyK46UmJj.jpg"/>
    <d v="2021-09-22T18:02:18.000"/>
    <d v="2021-09-22T00:00:00.000"/>
    <s v="18:02:18"/>
    <s v="https://twitter.com/princestrustint/status/1440738237484437507"/>
    <m/>
    <m/>
    <s v="1440738237484437507"/>
    <m/>
    <b v="0"/>
    <n v="253"/>
    <s v=""/>
    <b v="0"/>
    <s v="en"/>
    <m/>
    <s v=""/>
    <b v="0"/>
    <n v="30"/>
    <s v=""/>
    <s v="Twitter Web App"/>
    <b v="0"/>
    <s v="1440738237484437507"/>
    <s v="Retweet"/>
    <n v="0"/>
    <n v="0"/>
    <m/>
    <m/>
    <m/>
    <m/>
    <m/>
    <m/>
    <m/>
    <m/>
    <n v="1"/>
    <s v="1"/>
    <s v="1"/>
    <n v="2"/>
    <n v="5.405405405405405"/>
    <n v="0"/>
    <n v="0"/>
    <n v="0"/>
    <n v="0"/>
    <n v="35"/>
    <n v="94.5945945945946"/>
    <n v="37"/>
  </r>
  <r>
    <s v="gbceducation"/>
    <s v="princestrustint"/>
    <m/>
    <m/>
    <m/>
    <m/>
    <m/>
    <m/>
    <m/>
    <m/>
    <s v="No"/>
    <n v="153"/>
    <m/>
    <m/>
    <x v="2"/>
    <x v="29"/>
    <s v="The Prince’s Trust #FutureOfWork report centres youth voice &amp;amp; calls for partnership from business, government &amp;amp; organisations like ours to come together and to create opportunities for young people as they enter the workforce! #FutureSkills #GenStandUpStartUp https://t.co/k19VrxW00H"/>
    <m/>
    <m/>
    <s v="futureofwork futureskills genstandupstartup"/>
    <s v="https://pbs.twimg.com/ext_tw_video_thumb/1440737392151830533/pu/img/j-teyf5CyK46UmJj.jpg"/>
    <s v="https://pbs.twimg.com/ext_tw_video_thumb/1440737392151830533/pu/img/j-teyf5CyK46UmJj.jpg"/>
    <d v="2021-09-23T18:21:14.000"/>
    <d v="2021-09-23T00:00:00.000"/>
    <s v="18:21:14"/>
    <s v="https://twitter.com/gbceducation/status/1441105391950065668"/>
    <m/>
    <m/>
    <s v="1441105391950065668"/>
    <m/>
    <b v="0"/>
    <n v="0"/>
    <s v=""/>
    <b v="0"/>
    <s v="en"/>
    <m/>
    <s v=""/>
    <b v="0"/>
    <n v="30"/>
    <s v="1440738237484437507"/>
    <s v="Twitter Web App"/>
    <b v="0"/>
    <s v="1440738237484437507"/>
    <s v="Tweet"/>
    <n v="0"/>
    <n v="0"/>
    <m/>
    <m/>
    <m/>
    <m/>
    <m/>
    <m/>
    <m/>
    <m/>
    <n v="1"/>
    <s v="1"/>
    <s v="1"/>
    <n v="2"/>
    <n v="5.405405405405405"/>
    <n v="0"/>
    <n v="0"/>
    <n v="0"/>
    <n v="0"/>
    <n v="35"/>
    <n v="94.5945945945946"/>
    <n v="37"/>
  </r>
  <r>
    <s v="sap4good"/>
    <s v="gangadharansind"/>
    <m/>
    <m/>
    <m/>
    <m/>
    <m/>
    <m/>
    <m/>
    <m/>
    <s v="Yes"/>
    <n v="154"/>
    <m/>
    <m/>
    <x v="0"/>
    <x v="30"/>
    <s v="We agree at @sap4good that educating the next generation is a top priority, and we must commit ourselves to ending the global education crisis.  _x000a__x000a_Take @GBCEducation’s Business Education Pledge and get your company involved at ➡️ https://t.co/dYG2HK9Dnq. _x000a__x000a_@gangadharansind https://t.co/1iozKyZvhk"/>
    <s v="http://gbc-education.org/pledge"/>
    <s v="gbc-education.org"/>
    <m/>
    <s v="https://pbs.twimg.com/media/FAQUoLWVUAU68Y6.jpg"/>
    <s v="https://pbs.twimg.com/media/FAQUoLWVUAU68Y6.jpg"/>
    <d v="2021-09-27T01:30:02.000"/>
    <d v="2021-09-27T00:00:00.000"/>
    <s v="01:30:02"/>
    <s v="https://twitter.com/sap4good/status/1442300464737894403"/>
    <m/>
    <m/>
    <s v="1442300464737894403"/>
    <m/>
    <b v="0"/>
    <n v="20"/>
    <s v=""/>
    <b v="0"/>
    <s v="en"/>
    <m/>
    <s v=""/>
    <b v="0"/>
    <n v="7"/>
    <s v=""/>
    <s v="Sprinklr"/>
    <b v="0"/>
    <s v="1442300464737894403"/>
    <s v="Tweet"/>
    <n v="0"/>
    <n v="0"/>
    <m/>
    <m/>
    <m/>
    <m/>
    <m/>
    <m/>
    <m/>
    <m/>
    <n v="1"/>
    <s v="1"/>
    <s v="1"/>
    <n v="1"/>
    <n v="2.7027027027027026"/>
    <n v="1"/>
    <n v="2.7027027027027026"/>
    <n v="0"/>
    <n v="0"/>
    <n v="35"/>
    <n v="94.5945945945946"/>
    <n v="37"/>
  </r>
  <r>
    <s v="gangadharansind"/>
    <s v="gbceducation"/>
    <m/>
    <m/>
    <m/>
    <m/>
    <m/>
    <m/>
    <m/>
    <m/>
    <s v="Yes"/>
    <n v="155"/>
    <m/>
    <m/>
    <x v="0"/>
    <x v="17"/>
    <s v="#EducationForAll _x000a_@saplabsindia @sap4good @SAP @gbceducation https://t.co/iyh3pKgl3B"/>
    <s v="https://twitter.com/sap4good/status/1442300464737894403"/>
    <s v="twitter.com"/>
    <s v="educationforall"/>
    <m/>
    <s v="https://pbs.twimg.com/profile_images/965815098366464000/JqA_D8hd_normal.jpg"/>
    <d v="2021-09-27T05:00:27.000"/>
    <d v="2021-09-27T00:00:00.000"/>
    <s v="05:00:27"/>
    <s v="https://twitter.com/gangadharansind/status/1442353419008843782"/>
    <m/>
    <m/>
    <s v="1442353419008843782"/>
    <m/>
    <b v="0"/>
    <n v="20"/>
    <s v=""/>
    <b v="1"/>
    <s v="und"/>
    <m/>
    <s v="1442300464737894403"/>
    <b v="0"/>
    <n v="4"/>
    <s v=""/>
    <s v="Twitter Web App"/>
    <b v="0"/>
    <s v="1442353419008843782"/>
    <s v="Tweet"/>
    <n v="0"/>
    <n v="0"/>
    <m/>
    <m/>
    <m/>
    <m/>
    <m/>
    <m/>
    <m/>
    <m/>
    <n v="1"/>
    <s v="1"/>
    <s v="1"/>
    <m/>
    <m/>
    <m/>
    <m/>
    <m/>
    <m/>
    <m/>
    <m/>
    <m/>
  </r>
  <r>
    <s v="gangadharansind"/>
    <s v="sap4good"/>
    <m/>
    <m/>
    <m/>
    <m/>
    <m/>
    <m/>
    <m/>
    <m/>
    <s v="Yes"/>
    <n v="156"/>
    <m/>
    <m/>
    <x v="0"/>
    <x v="17"/>
    <s v="#EducationForAll _x000a_@saplabsindia @sap4good @SAP @gbceducation https://t.co/iyh3pKgl3B"/>
    <s v="https://twitter.com/sap4good/status/1442300464737894403"/>
    <s v="twitter.com"/>
    <s v="educationforall"/>
    <m/>
    <s v="https://pbs.twimg.com/profile_images/965815098366464000/JqA_D8hd_normal.jpg"/>
    <d v="2021-09-27T05:00:27.000"/>
    <d v="2021-09-27T00:00:00.000"/>
    <s v="05:00:27"/>
    <s v="https://twitter.com/gangadharansind/status/1442353419008843782"/>
    <m/>
    <m/>
    <s v="1442353419008843782"/>
    <m/>
    <b v="0"/>
    <n v="20"/>
    <s v=""/>
    <b v="1"/>
    <s v="und"/>
    <m/>
    <s v="1442300464737894403"/>
    <b v="0"/>
    <n v="4"/>
    <s v=""/>
    <s v="Twitter Web App"/>
    <b v="0"/>
    <s v="1442353419008843782"/>
    <s v="Tweet"/>
    <n v="0"/>
    <n v="0"/>
    <m/>
    <m/>
    <m/>
    <m/>
    <m/>
    <m/>
    <m/>
    <m/>
    <n v="1"/>
    <s v="1"/>
    <s v="1"/>
    <m/>
    <m/>
    <m/>
    <m/>
    <m/>
    <m/>
    <m/>
    <m/>
    <m/>
  </r>
  <r>
    <s v="gbceducation"/>
    <s v="gangadharansind"/>
    <m/>
    <m/>
    <m/>
    <m/>
    <m/>
    <m/>
    <m/>
    <m/>
    <s v="Yes"/>
    <n v="157"/>
    <m/>
    <m/>
    <x v="0"/>
    <x v="31"/>
    <s v="Thank you @gangadharansind and the @SAP4good team for your commitment to #education. We're proud to work with companies like yours that are pledging to prioritize the next generation in their social impact work. https://t.co/GMhA3ivXIM"/>
    <s v="https://twitter.com/sap4good/status/1442300464737894403"/>
    <s v="twitter.com"/>
    <s v="education"/>
    <m/>
    <s v="https://pbs.twimg.com/profile_images/1067524324771344384/C72zKe50_normal.jpg"/>
    <d v="2021-09-27T14:42:24.000"/>
    <d v="2021-09-27T00:00:00.000"/>
    <s v="14:42:24"/>
    <s v="https://twitter.com/gbceducation/status/1442499870045229059"/>
    <m/>
    <m/>
    <s v="1442499870045229059"/>
    <m/>
    <b v="0"/>
    <n v="2"/>
    <s v=""/>
    <b v="1"/>
    <s v="en"/>
    <m/>
    <s v="1442300464737894403"/>
    <b v="0"/>
    <n v="0"/>
    <s v=""/>
    <s v="Sprout Social"/>
    <b v="0"/>
    <s v="1442499870045229059"/>
    <s v="Tweet"/>
    <n v="0"/>
    <n v="0"/>
    <m/>
    <m/>
    <m/>
    <m/>
    <m/>
    <m/>
    <m/>
    <m/>
    <n v="1"/>
    <s v="1"/>
    <s v="1"/>
    <n v="6"/>
    <n v="18.181818181818183"/>
    <n v="0"/>
    <n v="0"/>
    <n v="0"/>
    <n v="0"/>
    <n v="27"/>
    <n v="81.81818181818181"/>
    <n v="33"/>
  </r>
  <r>
    <s v="imaginablefut"/>
    <s v="gbceducation"/>
    <m/>
    <m/>
    <m/>
    <m/>
    <m/>
    <m/>
    <m/>
    <m/>
    <s v="Yes"/>
    <n v="158"/>
    <m/>
    <m/>
    <x v="0"/>
    <x v="32"/>
    <s v="Proud to join the @gbceducation's Business Education Pledge — We are committed to co-creating more equitable systems across the #US, #Brazil and #Africa, so that learners and their families can realize the future they imagine. #UNGA76 #UnlockingBigChange https://t.co/7Vru3lIZ45"/>
    <m/>
    <m/>
    <s v="us brazil africa unga76 unlockingbigchange"/>
    <s v="https://pbs.twimg.com/media/FAESDlyVQAkKll3.jpg"/>
    <s v="https://pbs.twimg.com/media/FAESDlyVQAkKll3.jpg"/>
    <d v="2021-09-24T17:24:19.000"/>
    <d v="2021-09-24T00:00:00.000"/>
    <s v="17:24:19"/>
    <s v="https://twitter.com/imaginablefut/status/1441453456481406978"/>
    <m/>
    <m/>
    <s v="1441453456481406978"/>
    <m/>
    <b v="0"/>
    <n v="4"/>
    <s v=""/>
    <b v="0"/>
    <s v="en"/>
    <m/>
    <s v=""/>
    <b v="0"/>
    <n v="1"/>
    <s v=""/>
    <s v="Twitter Web App"/>
    <b v="0"/>
    <s v="1441453456481406978"/>
    <s v="Tweet"/>
    <n v="0"/>
    <n v="0"/>
    <m/>
    <m/>
    <m/>
    <m/>
    <m/>
    <m/>
    <m/>
    <m/>
    <n v="1"/>
    <s v="1"/>
    <s v="1"/>
    <n v="2"/>
    <n v="5.405405405405405"/>
    <n v="0"/>
    <n v="0"/>
    <n v="0"/>
    <n v="0"/>
    <n v="35"/>
    <n v="94.5945945945946"/>
    <n v="37"/>
  </r>
  <r>
    <s v="gbceducation"/>
    <s v="imaginablefut"/>
    <m/>
    <m/>
    <m/>
    <m/>
    <m/>
    <m/>
    <m/>
    <m/>
    <s v="Yes"/>
    <n v="159"/>
    <m/>
    <m/>
    <x v="2"/>
    <x v="33"/>
    <s v="Proud to join the @gbceducation's Business Education Pledge — We are committed to co-creating more equitable systems across the #US, #Brazil and #Africa, so that learners and their families can realize the future they imagine. #UNGA76 #UnlockingBigChange https://t.co/7Vru3lIZ45"/>
    <m/>
    <m/>
    <s v="us brazil africa unga76 unlockingbigchange"/>
    <s v="https://pbs.twimg.com/media/FAESDlyVQAkKll3.jpg"/>
    <s v="https://pbs.twimg.com/media/FAESDlyVQAkKll3.jpg"/>
    <d v="2021-09-27T14:52:53.000"/>
    <d v="2021-09-27T00:00:00.000"/>
    <s v="14:52:53"/>
    <s v="https://twitter.com/gbceducation/status/1442502511361986560"/>
    <m/>
    <m/>
    <s v="1442502511361986560"/>
    <m/>
    <b v="0"/>
    <n v="0"/>
    <s v=""/>
    <b v="0"/>
    <s v="en"/>
    <m/>
    <s v=""/>
    <b v="0"/>
    <n v="1"/>
    <s v="1441453456481406978"/>
    <s v="Sprout Social"/>
    <b v="0"/>
    <s v="1441453456481406978"/>
    <s v="Tweet"/>
    <n v="0"/>
    <n v="0"/>
    <m/>
    <m/>
    <m/>
    <m/>
    <m/>
    <m/>
    <m/>
    <m/>
    <n v="1"/>
    <s v="1"/>
    <s v="1"/>
    <n v="2"/>
    <n v="5.405405405405405"/>
    <n v="0"/>
    <n v="0"/>
    <n v="0"/>
    <n v="0"/>
    <n v="35"/>
    <n v="94.5945945945946"/>
    <n v="37"/>
  </r>
  <r>
    <s v="theirworld"/>
    <s v="gbceducation"/>
    <m/>
    <m/>
    <m/>
    <m/>
    <m/>
    <m/>
    <m/>
    <m/>
    <s v="Yes"/>
    <n v="160"/>
    <m/>
    <m/>
    <x v="0"/>
    <x v="25"/>
    <s v="Projections show that educating girls could significantly reduce carbon emissions by 2050. _x000a_  _x000a_Want to learn more? Watch this insightful conversation featuring @gbceducation's @ESFriedman11, Grounded's @JuliaKJackson &amp;amp; @theirworld's GYA Dr Rachel Brown ⬇️ https://t.co/aiy7INXWN7"/>
    <s v="https://www.youtube.com/watch?v=MfYZGXWEfdc"/>
    <s v="youtube.com"/>
    <m/>
    <m/>
    <s v="https://pbs.twimg.com/profile_images/378800000833479836/bc7776bfb324b4558732055cf66affed_normal.jpeg"/>
    <d v="2021-09-17T07:56:00.000"/>
    <d v="2021-09-17T00:00:00.000"/>
    <s v="07:56:00"/>
    <s v="https://twitter.com/theirworld/status/1438773719799934977"/>
    <m/>
    <m/>
    <s v="1438773719799934977"/>
    <m/>
    <b v="0"/>
    <n v="7"/>
    <s v=""/>
    <b v="0"/>
    <s v="en"/>
    <m/>
    <s v=""/>
    <b v="0"/>
    <n v="2"/>
    <s v=""/>
    <s v="Sprout Social"/>
    <b v="0"/>
    <s v="1438773719799934977"/>
    <s v="Retweet"/>
    <n v="0"/>
    <n v="0"/>
    <m/>
    <m/>
    <m/>
    <m/>
    <m/>
    <m/>
    <m/>
    <m/>
    <n v="2"/>
    <s v="4"/>
    <s v="1"/>
    <m/>
    <m/>
    <m/>
    <m/>
    <m/>
    <m/>
    <m/>
    <m/>
    <m/>
  </r>
  <r>
    <s v="theirworld"/>
    <s v="gbceducation"/>
    <m/>
    <m/>
    <m/>
    <m/>
    <m/>
    <m/>
    <m/>
    <m/>
    <s v="Yes"/>
    <n v="161"/>
    <m/>
    <m/>
    <x v="0"/>
    <x v="21"/>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378800000833479836/bc7776bfb324b4558732055cf66affed_normal.jpeg"/>
    <d v="2021-08-31T13:06:00.000"/>
    <d v="2021-08-31T00:00:00.000"/>
    <s v="13:06:00"/>
    <s v="https://twitter.com/theirworld/status/1432691141468696580"/>
    <m/>
    <m/>
    <s v="1432691141468696580"/>
    <m/>
    <b v="0"/>
    <n v="35"/>
    <s v=""/>
    <b v="0"/>
    <s v="en"/>
    <m/>
    <s v=""/>
    <b v="0"/>
    <n v="8"/>
    <s v=""/>
    <s v="Sprout Social"/>
    <b v="0"/>
    <s v="1432691141468696580"/>
    <s v="Retweet"/>
    <n v="0"/>
    <n v="0"/>
    <m/>
    <m/>
    <m/>
    <m/>
    <m/>
    <m/>
    <m/>
    <m/>
    <n v="2"/>
    <s v="4"/>
    <s v="1"/>
    <m/>
    <m/>
    <m/>
    <m/>
    <m/>
    <m/>
    <m/>
    <m/>
    <m/>
  </r>
  <r>
    <s v="gbceducation"/>
    <s v="theirworld"/>
    <m/>
    <m/>
    <m/>
    <m/>
    <m/>
    <m/>
    <m/>
    <m/>
    <s v="Yes"/>
    <n v="162"/>
    <m/>
    <m/>
    <x v="1"/>
    <x v="26"/>
    <s v="Projections show that educating girls could significantly reduce carbon emissions by 2050. _x000a_  _x000a_Want to learn more? Watch this insightful conversation featuring @gbceducation's @ESFriedman11, Grounded's @JuliaKJackson &amp;amp; @theirworld's GYA Dr Rachel Brown ⬇️ https://t.co/aiy7INXWN7"/>
    <s v="https://www.youtube.com/watch?v=MfYZGXWEfdc"/>
    <s v="youtube.com"/>
    <m/>
    <m/>
    <s v="https://pbs.twimg.com/profile_images/1067524324771344384/C72zKe50_normal.jpg"/>
    <d v="2021-09-21T18:20:55.000"/>
    <d v="2021-09-21T00:00:00.000"/>
    <s v="18:20:55"/>
    <s v="https://twitter.com/gbceducation/status/1440380537856671753"/>
    <m/>
    <m/>
    <s v="1440380537856671753"/>
    <m/>
    <b v="0"/>
    <n v="0"/>
    <s v=""/>
    <b v="0"/>
    <s v="en"/>
    <m/>
    <s v=""/>
    <b v="0"/>
    <n v="2"/>
    <s v="1438773719799934977"/>
    <s v="Twitter Web App"/>
    <b v="0"/>
    <s v="1438773719799934977"/>
    <s v="Tweet"/>
    <n v="0"/>
    <n v="0"/>
    <m/>
    <m/>
    <m/>
    <m/>
    <m/>
    <m/>
    <m/>
    <m/>
    <n v="3"/>
    <s v="1"/>
    <s v="4"/>
    <m/>
    <m/>
    <m/>
    <m/>
    <m/>
    <m/>
    <m/>
    <m/>
    <m/>
  </r>
  <r>
    <s v="gbceducation"/>
    <s v="theirworld"/>
    <m/>
    <m/>
    <m/>
    <m/>
    <m/>
    <m/>
    <m/>
    <m/>
    <s v="Yes"/>
    <n v="163"/>
    <m/>
    <m/>
    <x v="2"/>
    <x v="26"/>
    <s v="Projections show that educating girls could significantly reduce carbon emissions by 2050. _x000a_  _x000a_Want to learn more? Watch this insightful conversation featuring @gbceducation's @ESFriedman11, Grounded's @JuliaKJackson &amp;amp; @theirworld's GYA Dr Rachel Brown ⬇️ https://t.co/aiy7INXWN7"/>
    <s v="https://www.youtube.com/watch?v=MfYZGXWEfdc"/>
    <s v="youtube.com"/>
    <m/>
    <m/>
    <s v="https://pbs.twimg.com/profile_images/1067524324771344384/C72zKe50_normal.jpg"/>
    <d v="2021-09-21T18:20:55.000"/>
    <d v="2021-09-21T00:00:00.000"/>
    <s v="18:20:55"/>
    <s v="https://twitter.com/gbceducation/status/1440380537856671753"/>
    <m/>
    <m/>
    <s v="1440380537856671753"/>
    <m/>
    <b v="0"/>
    <n v="0"/>
    <s v=""/>
    <b v="0"/>
    <s v="en"/>
    <m/>
    <s v=""/>
    <b v="0"/>
    <n v="2"/>
    <s v="1438773719799934977"/>
    <s v="Twitter Web App"/>
    <b v="0"/>
    <s v="1438773719799934977"/>
    <s v="Tweet"/>
    <n v="0"/>
    <n v="0"/>
    <m/>
    <m/>
    <m/>
    <m/>
    <m/>
    <m/>
    <m/>
    <m/>
    <n v="3"/>
    <s v="1"/>
    <s v="4"/>
    <m/>
    <m/>
    <m/>
    <m/>
    <m/>
    <m/>
    <m/>
    <m/>
    <m/>
  </r>
  <r>
    <s v="gbceducation"/>
    <s v="theirworld"/>
    <m/>
    <m/>
    <m/>
    <m/>
    <m/>
    <m/>
    <m/>
    <m/>
    <s v="Yes"/>
    <n v="164"/>
    <m/>
    <m/>
    <x v="0"/>
    <x v="34"/>
    <s v="@HPEDU @theirworld Thank you for sharing our video and for your ongoing commitment to students around the world. Together, with the support of companies like yours, we can #UnlockBigChange and reach #SDG4 – quality and inclusive education for all."/>
    <m/>
    <m/>
    <s v="unlockbigchange sdg4"/>
    <m/>
    <s v="https://pbs.twimg.com/profile_images/1067524324771344384/C72zKe50_normal.jpg"/>
    <d v="2021-09-27T15:07:03.000"/>
    <d v="2021-09-27T00:00:00.000"/>
    <s v="15:07:03"/>
    <s v="https://twitter.com/gbceducation/status/1442506077321506816"/>
    <m/>
    <m/>
    <s v="1442506077321506816"/>
    <s v="1441483140900392968"/>
    <b v="0"/>
    <n v="1"/>
    <s v="156681476"/>
    <b v="0"/>
    <s v="en"/>
    <m/>
    <s v=""/>
    <b v="0"/>
    <n v="0"/>
    <s v=""/>
    <s v="Twitter Web App"/>
    <b v="0"/>
    <s v="1441483140900392968"/>
    <s v="Tweet"/>
    <n v="0"/>
    <n v="0"/>
    <m/>
    <m/>
    <m/>
    <m/>
    <m/>
    <m/>
    <m/>
    <m/>
    <n v="3"/>
    <s v="1"/>
    <s v="4"/>
    <m/>
    <m/>
    <m/>
    <m/>
    <m/>
    <m/>
    <m/>
    <m/>
    <m/>
  </r>
  <r>
    <s v="gbceducation"/>
    <s v="hpedu"/>
    <m/>
    <m/>
    <m/>
    <m/>
    <m/>
    <m/>
    <m/>
    <m/>
    <s v="No"/>
    <n v="165"/>
    <m/>
    <m/>
    <x v="3"/>
    <x v="34"/>
    <s v="@HPEDU @theirworld Thank you for sharing our video and for your ongoing commitment to students around the world. Together, with the support of companies like yours, we can #UnlockBigChange and reach #SDG4 – quality and inclusive education for all."/>
    <m/>
    <m/>
    <s v="unlockbigchange sdg4"/>
    <m/>
    <s v="https://pbs.twimg.com/profile_images/1067524324771344384/C72zKe50_normal.jpg"/>
    <d v="2021-09-27T15:07:03.000"/>
    <d v="2021-09-27T00:00:00.000"/>
    <s v="15:07:03"/>
    <s v="https://twitter.com/gbceducation/status/1442506077321506816"/>
    <m/>
    <m/>
    <s v="1442506077321506816"/>
    <s v="1441483140900392968"/>
    <b v="0"/>
    <n v="1"/>
    <s v="156681476"/>
    <b v="0"/>
    <s v="en"/>
    <m/>
    <s v=""/>
    <b v="0"/>
    <n v="0"/>
    <s v=""/>
    <s v="Twitter Web App"/>
    <b v="0"/>
    <s v="1441483140900392968"/>
    <s v="Tweet"/>
    <n v="0"/>
    <n v="0"/>
    <m/>
    <m/>
    <m/>
    <m/>
    <m/>
    <m/>
    <m/>
    <m/>
    <n v="1"/>
    <s v="1"/>
    <s v="1"/>
    <n v="4"/>
    <n v="10.526315789473685"/>
    <n v="0"/>
    <n v="0"/>
    <n v="0"/>
    <n v="0"/>
    <n v="34"/>
    <n v="89.47368421052632"/>
    <n v="38"/>
  </r>
  <r>
    <s v="sap4good"/>
    <s v="cmuruzabal"/>
    <m/>
    <m/>
    <m/>
    <m/>
    <m/>
    <m/>
    <m/>
    <m/>
    <s v="No"/>
    <n v="166"/>
    <m/>
    <m/>
    <x v="0"/>
    <x v="35"/>
    <s v="We agree at @sap4good that educating the next generation is a top priority, and we must commit ourselves to ending the global education crisis. _x000a__x000a_Take @GBCEducation’s Business Education Pledge and get your company involved at ➡️ https://t.co/VfZ9sUu1l9. _x000a__x000a_@cmuruzabal_x000a__x000a_#SAP4Good https://t.co/RaA3d8wT7i"/>
    <s v="http://gbc-education.org/pledge"/>
    <s v="gbc-education.org"/>
    <s v="sap4good"/>
    <s v="https://pbs.twimg.com/media/E_8sED0XMAAVGrf.jpg"/>
    <s v="https://pbs.twimg.com/media/E_8sED0XMAAVGrf.jpg"/>
    <d v="2021-09-23T06:00:01.000"/>
    <d v="2021-09-23T00:00:00.000"/>
    <s v="06:00:01"/>
    <s v="https://twitter.com/sap4good/status/1440918857678471174"/>
    <m/>
    <m/>
    <s v="1440918857678471174"/>
    <m/>
    <b v="0"/>
    <n v="7"/>
    <s v=""/>
    <b v="0"/>
    <s v="en"/>
    <m/>
    <s v=""/>
    <b v="0"/>
    <n v="2"/>
    <s v=""/>
    <s v="Sprinklr"/>
    <b v="0"/>
    <s v="1440918857678471174"/>
    <s v="Tweet"/>
    <n v="0"/>
    <n v="0"/>
    <m/>
    <m/>
    <m/>
    <m/>
    <m/>
    <m/>
    <m/>
    <m/>
    <n v="1"/>
    <s v="1"/>
    <s v="1"/>
    <m/>
    <m/>
    <m/>
    <m/>
    <m/>
    <m/>
    <m/>
    <m/>
    <m/>
  </r>
  <r>
    <s v="gbceducation"/>
    <s v="cmuruzabal"/>
    <m/>
    <m/>
    <m/>
    <m/>
    <m/>
    <m/>
    <m/>
    <m/>
    <s v="No"/>
    <n v="167"/>
    <m/>
    <m/>
    <x v="1"/>
    <x v="36"/>
    <s v="We agree at @sap4good that educating the next generation is a top priority, and we must commit ourselves to ending the global education crisis. _x000a__x000a_Take @GBCEducation’s Business Education Pledge and get your company involved at ➡️ https://t.co/VfZ9sUu1l9. _x000a__x000a_@cmuruzabal_x000a__x000a_#SAP4Good https://t.co/RaA3d8wT7i"/>
    <s v="http://gbc-education.org/pledge"/>
    <s v="gbc-education.org"/>
    <s v="sap4good"/>
    <s v="https://pbs.twimg.com/media/E_8sED0XMAAVGrf.jpg"/>
    <s v="https://pbs.twimg.com/media/E_8sED0XMAAVGrf.jpg"/>
    <d v="2021-09-27T15:46:10.000"/>
    <d v="2021-09-27T00:00:00.000"/>
    <s v="15:46:10"/>
    <s v="https://twitter.com/gbceducation/status/1442515919553523718"/>
    <m/>
    <m/>
    <s v="1442515919553523718"/>
    <m/>
    <b v="0"/>
    <n v="0"/>
    <s v=""/>
    <b v="0"/>
    <s v="en"/>
    <m/>
    <s v=""/>
    <b v="0"/>
    <n v="2"/>
    <s v="1440918857678471174"/>
    <s v="Sprout Social"/>
    <b v="0"/>
    <s v="1440918857678471174"/>
    <s v="Tweet"/>
    <n v="0"/>
    <n v="0"/>
    <m/>
    <m/>
    <m/>
    <m/>
    <m/>
    <m/>
    <m/>
    <m/>
    <n v="1"/>
    <s v="1"/>
    <s v="1"/>
    <m/>
    <m/>
    <m/>
    <m/>
    <m/>
    <m/>
    <m/>
    <m/>
    <m/>
  </r>
  <r>
    <s v="sap4good"/>
    <s v="gbceducation"/>
    <m/>
    <m/>
    <m/>
    <m/>
    <m/>
    <m/>
    <m/>
    <m/>
    <s v="Yes"/>
    <n v="168"/>
    <m/>
    <m/>
    <x v="0"/>
    <x v="35"/>
    <s v="We agree at @sap4good that educating the next generation is a top priority, and we must commit ourselves to ending the global education crisis. _x000a__x000a_Take @GBCEducation’s Business Education Pledge and get your company involved at ➡️ https://t.co/VfZ9sUu1l9. _x000a__x000a_@cmuruzabal_x000a__x000a_#SAP4Good https://t.co/RaA3d8wT7i"/>
    <s v="http://gbc-education.org/pledge"/>
    <s v="gbc-education.org"/>
    <s v="sap4good"/>
    <s v="https://pbs.twimg.com/media/E_8sED0XMAAVGrf.jpg"/>
    <s v="https://pbs.twimg.com/media/E_8sED0XMAAVGrf.jpg"/>
    <d v="2021-09-23T06:00:01.000"/>
    <d v="2021-09-23T00:00:00.000"/>
    <s v="06:00:01"/>
    <s v="https://twitter.com/sap4good/status/1440918857678471174"/>
    <m/>
    <m/>
    <s v="1440918857678471174"/>
    <m/>
    <b v="0"/>
    <n v="7"/>
    <s v=""/>
    <b v="0"/>
    <s v="en"/>
    <m/>
    <s v=""/>
    <b v="0"/>
    <n v="2"/>
    <s v=""/>
    <s v="Sprinklr"/>
    <b v="0"/>
    <s v="1440918857678471174"/>
    <s v="Tweet"/>
    <n v="0"/>
    <n v="0"/>
    <m/>
    <m/>
    <m/>
    <m/>
    <m/>
    <m/>
    <m/>
    <m/>
    <n v="2"/>
    <s v="1"/>
    <s v="1"/>
    <n v="1"/>
    <n v="2.6315789473684212"/>
    <n v="1"/>
    <n v="2.6315789473684212"/>
    <n v="0"/>
    <n v="0"/>
    <n v="36"/>
    <n v="94.73684210526316"/>
    <n v="38"/>
  </r>
  <r>
    <s v="sap4good"/>
    <s v="gbceducation"/>
    <m/>
    <m/>
    <m/>
    <m/>
    <m/>
    <m/>
    <m/>
    <m/>
    <s v="Yes"/>
    <n v="169"/>
    <m/>
    <m/>
    <x v="0"/>
    <x v="30"/>
    <s v="We agree at @sap4good that educating the next generation is a top priority, and we must commit ourselves to ending the global education crisis.  _x000a__x000a_Take @GBCEducation’s Business Education Pledge and get your company involved at ➡️ https://t.co/dYG2HK9Dnq. _x000a__x000a_@gangadharansind https://t.co/1iozKyZvhk"/>
    <s v="http://gbc-education.org/pledge"/>
    <s v="gbc-education.org"/>
    <m/>
    <s v="https://pbs.twimg.com/media/FAQUoLWVUAU68Y6.jpg"/>
    <s v="https://pbs.twimg.com/media/FAQUoLWVUAU68Y6.jpg"/>
    <d v="2021-09-27T01:30:02.000"/>
    <d v="2021-09-27T00:00:00.000"/>
    <s v="01:30:02"/>
    <s v="https://twitter.com/sap4good/status/1442300464737894403"/>
    <m/>
    <m/>
    <s v="1442300464737894403"/>
    <m/>
    <b v="0"/>
    <n v="20"/>
    <s v=""/>
    <b v="0"/>
    <s v="en"/>
    <m/>
    <s v=""/>
    <b v="0"/>
    <n v="7"/>
    <s v=""/>
    <s v="Sprinklr"/>
    <b v="0"/>
    <s v="1442300464737894403"/>
    <s v="Tweet"/>
    <n v="0"/>
    <n v="0"/>
    <m/>
    <m/>
    <m/>
    <m/>
    <m/>
    <m/>
    <m/>
    <m/>
    <n v="2"/>
    <s v="1"/>
    <s v="1"/>
    <m/>
    <m/>
    <m/>
    <m/>
    <m/>
    <m/>
    <m/>
    <m/>
    <m/>
  </r>
  <r>
    <s v="gbceducation"/>
    <s v="sap4good"/>
    <m/>
    <m/>
    <m/>
    <m/>
    <m/>
    <m/>
    <m/>
    <m/>
    <s v="Yes"/>
    <n v="170"/>
    <m/>
    <m/>
    <x v="0"/>
    <x v="31"/>
    <s v="Thank you @gangadharansind and the @SAP4good team for your commitment to #education. We're proud to work with companies like yours that are pledging to prioritize the next generation in their social impact work. https://t.co/GMhA3ivXIM"/>
    <s v="https://twitter.com/sap4good/status/1442300464737894403"/>
    <s v="twitter.com"/>
    <s v="education"/>
    <m/>
    <s v="https://pbs.twimg.com/profile_images/1067524324771344384/C72zKe50_normal.jpg"/>
    <d v="2021-09-27T14:42:24.000"/>
    <d v="2021-09-27T00:00:00.000"/>
    <s v="14:42:24"/>
    <s v="https://twitter.com/gbceducation/status/1442499870045229059"/>
    <m/>
    <m/>
    <s v="1442499870045229059"/>
    <m/>
    <b v="0"/>
    <n v="2"/>
    <s v=""/>
    <b v="1"/>
    <s v="en"/>
    <m/>
    <s v="1442300464737894403"/>
    <b v="0"/>
    <n v="0"/>
    <s v=""/>
    <s v="Sprout Social"/>
    <b v="0"/>
    <s v="1442499870045229059"/>
    <s v="Tweet"/>
    <n v="0"/>
    <n v="0"/>
    <m/>
    <m/>
    <m/>
    <m/>
    <m/>
    <m/>
    <m/>
    <m/>
    <n v="3"/>
    <s v="1"/>
    <s v="1"/>
    <m/>
    <m/>
    <m/>
    <m/>
    <m/>
    <m/>
    <m/>
    <m/>
    <m/>
  </r>
  <r>
    <s v="gbceducation"/>
    <s v="sap4good"/>
    <m/>
    <m/>
    <m/>
    <m/>
    <m/>
    <m/>
    <m/>
    <m/>
    <s v="Yes"/>
    <n v="171"/>
    <m/>
    <m/>
    <x v="1"/>
    <x v="36"/>
    <s v="We agree at @sap4good that educating the next generation is a top priority, and we must commit ourselves to ending the global education crisis. _x000a__x000a_Take @GBCEducation’s Business Education Pledge and get your company involved at ➡️ https://t.co/VfZ9sUu1l9. _x000a__x000a_@cmuruzabal_x000a__x000a_#SAP4Good https://t.co/RaA3d8wT7i"/>
    <s v="http://gbc-education.org/pledge"/>
    <s v="gbc-education.org"/>
    <s v="sap4good"/>
    <s v="https://pbs.twimg.com/media/E_8sED0XMAAVGrf.jpg"/>
    <s v="https://pbs.twimg.com/media/E_8sED0XMAAVGrf.jpg"/>
    <d v="2021-09-27T15:46:10.000"/>
    <d v="2021-09-27T00:00:00.000"/>
    <s v="15:46:10"/>
    <s v="https://twitter.com/gbceducation/status/1442515919553523718"/>
    <m/>
    <m/>
    <s v="1442515919553523718"/>
    <m/>
    <b v="0"/>
    <n v="0"/>
    <s v=""/>
    <b v="0"/>
    <s v="en"/>
    <m/>
    <s v=""/>
    <b v="0"/>
    <n v="2"/>
    <s v="1440918857678471174"/>
    <s v="Sprout Social"/>
    <b v="0"/>
    <s v="1440918857678471174"/>
    <s v="Tweet"/>
    <n v="0"/>
    <n v="0"/>
    <m/>
    <m/>
    <m/>
    <m/>
    <m/>
    <m/>
    <m/>
    <m/>
    <n v="3"/>
    <s v="1"/>
    <s v="1"/>
    <m/>
    <m/>
    <m/>
    <m/>
    <m/>
    <m/>
    <m/>
    <m/>
    <m/>
  </r>
  <r>
    <s v="gbceducation"/>
    <s v="sap4good"/>
    <m/>
    <m/>
    <m/>
    <m/>
    <m/>
    <m/>
    <m/>
    <m/>
    <s v="Yes"/>
    <n v="172"/>
    <m/>
    <m/>
    <x v="2"/>
    <x v="36"/>
    <s v="We agree at @sap4good that educating the next generation is a top priority, and we must commit ourselves to ending the global education crisis. _x000a__x000a_Take @GBCEducation’s Business Education Pledge and get your company involved at ➡️ https://t.co/VfZ9sUu1l9. _x000a__x000a_@cmuruzabal_x000a__x000a_#SAP4Good https://t.co/RaA3d8wT7i"/>
    <s v="http://gbc-education.org/pledge"/>
    <s v="gbc-education.org"/>
    <s v="sap4good"/>
    <s v="https://pbs.twimg.com/media/E_8sED0XMAAVGrf.jpg"/>
    <s v="https://pbs.twimg.com/media/E_8sED0XMAAVGrf.jpg"/>
    <d v="2021-09-27T15:46:10.000"/>
    <d v="2021-09-27T00:00:00.000"/>
    <s v="15:46:10"/>
    <s v="https://twitter.com/gbceducation/status/1442515919553523718"/>
    <m/>
    <m/>
    <s v="1442515919553523718"/>
    <m/>
    <b v="0"/>
    <n v="0"/>
    <s v=""/>
    <b v="0"/>
    <s v="en"/>
    <m/>
    <s v=""/>
    <b v="0"/>
    <n v="2"/>
    <s v="1440918857678471174"/>
    <s v="Sprout Social"/>
    <b v="0"/>
    <s v="1440918857678471174"/>
    <s v="Tweet"/>
    <n v="0"/>
    <n v="0"/>
    <m/>
    <m/>
    <m/>
    <m/>
    <m/>
    <m/>
    <m/>
    <m/>
    <n v="3"/>
    <s v="1"/>
    <s v="1"/>
    <n v="1"/>
    <n v="2.6315789473684212"/>
    <n v="1"/>
    <n v="2.6315789473684212"/>
    <n v="0"/>
    <n v="0"/>
    <n v="36"/>
    <n v="94.73684210526316"/>
    <n v="38"/>
  </r>
  <r>
    <s v="gbceducation"/>
    <s v="socinnovacademy"/>
    <m/>
    <m/>
    <m/>
    <m/>
    <m/>
    <m/>
    <m/>
    <m/>
    <s v="No"/>
    <n v="173"/>
    <m/>
    <m/>
    <x v="0"/>
    <x v="37"/>
    <s v="Our team connected @Avanti_plc with @SocInnovAcademy to support young #refugee entrepreneurs in Uganda. This partnership is making the internet accessible to more refugee youth, and SINA’s model is expanding to other settlements and countries. https://t.co/NCe2ViyXRs"/>
    <s v="https://gbc-education.org/supporting-young-entrepreneur-refugees-in-uganda/"/>
    <s v="gbc-education.org"/>
    <s v="refugee"/>
    <m/>
    <s v="https://pbs.twimg.com/profile_images/1067524324771344384/C72zKe50_normal.jpg"/>
    <d v="2021-09-22T14:27:01.000"/>
    <d v="2021-09-22T00:00:00.000"/>
    <s v="14:27:01"/>
    <s v="https://twitter.com/gbceducation/status/1440684060389482511"/>
    <m/>
    <m/>
    <s v="1440684060389482511"/>
    <m/>
    <b v="0"/>
    <n v="4"/>
    <s v=""/>
    <b v="0"/>
    <s v="en"/>
    <m/>
    <s v=""/>
    <b v="0"/>
    <n v="1"/>
    <s v=""/>
    <s v="Sprout Social"/>
    <b v="0"/>
    <s v="1440684060389482511"/>
    <s v="Tweet"/>
    <n v="0"/>
    <n v="0"/>
    <m/>
    <m/>
    <m/>
    <m/>
    <m/>
    <m/>
    <m/>
    <m/>
    <n v="2"/>
    <s v="1"/>
    <s v="1"/>
    <m/>
    <m/>
    <m/>
    <m/>
    <m/>
    <m/>
    <m/>
    <m/>
    <m/>
  </r>
  <r>
    <s v="gbceducation"/>
    <s v="socinnovacademy"/>
    <m/>
    <m/>
    <m/>
    <m/>
    <m/>
    <m/>
    <m/>
    <m/>
    <s v="No"/>
    <n v="174"/>
    <m/>
    <m/>
    <x v="0"/>
    <x v="38"/>
    <s v="Through our Rapid Education Action program, @Avanti_plc &amp;amp; @SocInnovAcademy are collaborating to bring solar-powered broadband internet to #refugee camps. This gives youth the chance to learn remotely, search for jobs, train for work, and apply for grants. https://t.co/NCe2ViQzg2"/>
    <s v="https://gbc-education.org/supporting-young-entrepreneur-refugees-in-uganda/"/>
    <s v="gbc-education.org"/>
    <s v="refugee"/>
    <m/>
    <s v="https://pbs.twimg.com/profile_images/1067524324771344384/C72zKe50_normal.jpg"/>
    <d v="2021-09-27T18:30:02.000"/>
    <d v="2021-09-27T00:00:00.000"/>
    <s v="18:30:02"/>
    <s v="https://twitter.com/gbceducation/status/1442557159590481925"/>
    <m/>
    <m/>
    <s v="1442557159590481925"/>
    <m/>
    <b v="0"/>
    <n v="0"/>
    <s v=""/>
    <b v="0"/>
    <s v="en"/>
    <m/>
    <s v=""/>
    <b v="0"/>
    <n v="0"/>
    <s v=""/>
    <s v="Sprout Social"/>
    <b v="0"/>
    <s v="1442557159590481925"/>
    <s v="Tweet"/>
    <n v="0"/>
    <n v="0"/>
    <m/>
    <m/>
    <m/>
    <m/>
    <m/>
    <m/>
    <m/>
    <m/>
    <n v="2"/>
    <s v="1"/>
    <s v="1"/>
    <m/>
    <m/>
    <m/>
    <m/>
    <m/>
    <m/>
    <m/>
    <m/>
    <m/>
  </r>
  <r>
    <s v="gbceducation"/>
    <s v="avanti_plc"/>
    <m/>
    <m/>
    <m/>
    <m/>
    <m/>
    <m/>
    <m/>
    <m/>
    <s v="No"/>
    <n v="175"/>
    <m/>
    <m/>
    <x v="0"/>
    <x v="37"/>
    <s v="Our team connected @Avanti_plc with @SocInnovAcademy to support young #refugee entrepreneurs in Uganda. This partnership is making the internet accessible to more refugee youth, and SINA’s model is expanding to other settlements and countries. https://t.co/NCe2ViyXRs"/>
    <s v="https://gbc-education.org/supporting-young-entrepreneur-refugees-in-uganda/"/>
    <s v="gbc-education.org"/>
    <s v="refugee"/>
    <m/>
    <s v="https://pbs.twimg.com/profile_images/1067524324771344384/C72zKe50_normal.jpg"/>
    <d v="2021-09-22T14:27:01.000"/>
    <d v="2021-09-22T00:00:00.000"/>
    <s v="14:27:01"/>
    <s v="https://twitter.com/gbceducation/status/1440684060389482511"/>
    <m/>
    <m/>
    <s v="1440684060389482511"/>
    <m/>
    <b v="0"/>
    <n v="4"/>
    <s v=""/>
    <b v="0"/>
    <s v="en"/>
    <m/>
    <s v=""/>
    <b v="0"/>
    <n v="1"/>
    <s v=""/>
    <s v="Sprout Social"/>
    <b v="0"/>
    <s v="1440684060389482511"/>
    <s v="Tweet"/>
    <n v="0"/>
    <n v="0"/>
    <m/>
    <m/>
    <m/>
    <m/>
    <m/>
    <m/>
    <m/>
    <m/>
    <n v="2"/>
    <s v="1"/>
    <s v="1"/>
    <n v="2"/>
    <n v="5.714285714285714"/>
    <n v="0"/>
    <n v="0"/>
    <n v="0"/>
    <n v="0"/>
    <n v="33"/>
    <n v="94.28571428571429"/>
    <n v="35"/>
  </r>
  <r>
    <s v="gbceducation"/>
    <s v="avanti_plc"/>
    <m/>
    <m/>
    <m/>
    <m/>
    <m/>
    <m/>
    <m/>
    <m/>
    <s v="No"/>
    <n v="176"/>
    <m/>
    <m/>
    <x v="0"/>
    <x v="38"/>
    <s v="Through our Rapid Education Action program, @Avanti_plc &amp;amp; @SocInnovAcademy are collaborating to bring solar-powered broadband internet to #refugee camps. This gives youth the chance to learn remotely, search for jobs, train for work, and apply for grants. https://t.co/NCe2ViQzg2"/>
    <s v="https://gbc-education.org/supporting-young-entrepreneur-refugees-in-uganda/"/>
    <s v="gbc-education.org"/>
    <s v="refugee"/>
    <m/>
    <s v="https://pbs.twimg.com/profile_images/1067524324771344384/C72zKe50_normal.jpg"/>
    <d v="2021-09-27T18:30:02.000"/>
    <d v="2021-09-27T00:00:00.000"/>
    <s v="18:30:02"/>
    <s v="https://twitter.com/gbceducation/status/1442557159590481925"/>
    <m/>
    <m/>
    <s v="1442557159590481925"/>
    <m/>
    <b v="0"/>
    <n v="0"/>
    <s v=""/>
    <b v="0"/>
    <s v="en"/>
    <m/>
    <s v=""/>
    <b v="0"/>
    <n v="0"/>
    <s v=""/>
    <s v="Sprout Social"/>
    <b v="0"/>
    <s v="1442557159590481925"/>
    <s v="Tweet"/>
    <n v="0"/>
    <n v="0"/>
    <m/>
    <m/>
    <m/>
    <m/>
    <m/>
    <m/>
    <m/>
    <m/>
    <n v="2"/>
    <s v="1"/>
    <s v="1"/>
    <n v="2"/>
    <n v="5.2631578947368425"/>
    <n v="0"/>
    <n v="0"/>
    <n v="0"/>
    <n v="0"/>
    <n v="36"/>
    <n v="94.73684210526316"/>
    <n v="38"/>
  </r>
  <r>
    <s v="relxhq"/>
    <s v="theknoble"/>
    <m/>
    <m/>
    <m/>
    <m/>
    <m/>
    <m/>
    <m/>
    <m/>
    <s v="No"/>
    <n v="177"/>
    <m/>
    <m/>
    <x v="0"/>
    <x v="39"/>
    <s v="By partnering with #nonprofit organizations, our people have been able help transform the way we help those in need. Discover how @LexisNexisRisk empowers social good through #technology: https://t.co/hc5GjcOrQc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9-21T20:19:17.000"/>
    <d v="2021-09-21T00:00:00.000"/>
    <s v="20:19:17"/>
    <s v="https://twitter.com/relxhq/status/1440410323010220036"/>
    <m/>
    <m/>
    <s v="1440410323010220036"/>
    <m/>
    <b v="0"/>
    <n v="2"/>
    <s v=""/>
    <b v="0"/>
    <s v="en"/>
    <m/>
    <s v=""/>
    <b v="0"/>
    <n v="0"/>
    <s v=""/>
    <s v="Fanbooster by Traject"/>
    <b v="0"/>
    <s v="1440410323010220036"/>
    <s v="Tweet"/>
    <n v="0"/>
    <n v="0"/>
    <m/>
    <m/>
    <m/>
    <m/>
    <m/>
    <m/>
    <m/>
    <m/>
    <n v="2"/>
    <s v="5"/>
    <s v="5"/>
    <m/>
    <m/>
    <m/>
    <m/>
    <m/>
    <m/>
    <m/>
    <m/>
    <m/>
  </r>
  <r>
    <s v="relxhq"/>
    <s v="theknoble"/>
    <m/>
    <m/>
    <m/>
    <m/>
    <m/>
    <m/>
    <m/>
    <m/>
    <s v="No"/>
    <n v="178"/>
    <m/>
    <m/>
    <x v="0"/>
    <x v="40"/>
    <s v="By partnering with #nonprofit organizations, our people have been able help transform the way we help those in need. Discover how @LexisNexisRisk empowers social good through #technology: https://t.co/jB6CmkNwmE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9-27T20:06:17.000"/>
    <d v="2021-09-27T00:00:00.000"/>
    <s v="20:06:17"/>
    <s v="https://twitter.com/relxhq/status/1442581378189574149"/>
    <m/>
    <m/>
    <s v="1442581378189574149"/>
    <m/>
    <b v="0"/>
    <n v="0"/>
    <s v=""/>
    <b v="0"/>
    <s v="en"/>
    <m/>
    <s v=""/>
    <b v="0"/>
    <n v="0"/>
    <s v=""/>
    <s v="Fanbooster by Traject"/>
    <b v="0"/>
    <s v="1442581378189574149"/>
    <s v="Tweet"/>
    <n v="0"/>
    <n v="0"/>
    <m/>
    <m/>
    <m/>
    <m/>
    <m/>
    <m/>
    <m/>
    <m/>
    <n v="2"/>
    <s v="5"/>
    <s v="5"/>
    <m/>
    <m/>
    <m/>
    <m/>
    <m/>
    <m/>
    <m/>
    <m/>
    <m/>
  </r>
  <r>
    <s v="relxhq"/>
    <s v="codeday"/>
    <m/>
    <m/>
    <m/>
    <m/>
    <m/>
    <m/>
    <m/>
    <m/>
    <s v="No"/>
    <n v="179"/>
    <m/>
    <m/>
    <x v="0"/>
    <x v="39"/>
    <s v="By partnering with #nonprofit organizations, our people have been able help transform the way we help those in need. Discover how @LexisNexisRisk empowers social good through #technology: https://t.co/hc5GjcOrQc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9-21T20:19:17.000"/>
    <d v="2021-09-21T00:00:00.000"/>
    <s v="20:19:17"/>
    <s v="https://twitter.com/relxhq/status/1440410323010220036"/>
    <m/>
    <m/>
    <s v="1440410323010220036"/>
    <m/>
    <b v="0"/>
    <n v="2"/>
    <s v=""/>
    <b v="0"/>
    <s v="en"/>
    <m/>
    <s v=""/>
    <b v="0"/>
    <n v="0"/>
    <s v=""/>
    <s v="Fanbooster by Traject"/>
    <b v="0"/>
    <s v="1440410323010220036"/>
    <s v="Tweet"/>
    <n v="0"/>
    <n v="0"/>
    <m/>
    <m/>
    <m/>
    <m/>
    <m/>
    <m/>
    <m/>
    <m/>
    <n v="2"/>
    <s v="5"/>
    <s v="5"/>
    <m/>
    <m/>
    <m/>
    <m/>
    <m/>
    <m/>
    <m/>
    <m/>
    <m/>
  </r>
  <r>
    <s v="relxhq"/>
    <s v="codeday"/>
    <m/>
    <m/>
    <m/>
    <m/>
    <m/>
    <m/>
    <m/>
    <m/>
    <s v="No"/>
    <n v="180"/>
    <m/>
    <m/>
    <x v="0"/>
    <x v="40"/>
    <s v="By partnering with #nonprofit organizations, our people have been able help transform the way we help those in need. Discover how @LexisNexisRisk empowers social good through #technology: https://t.co/jB6CmkNwmE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9-27T20:06:17.000"/>
    <d v="2021-09-27T00:00:00.000"/>
    <s v="20:06:17"/>
    <s v="https://twitter.com/relxhq/status/1442581378189574149"/>
    <m/>
    <m/>
    <s v="1442581378189574149"/>
    <m/>
    <b v="0"/>
    <n v="0"/>
    <s v=""/>
    <b v="0"/>
    <s v="en"/>
    <m/>
    <s v=""/>
    <b v="0"/>
    <n v="0"/>
    <s v=""/>
    <s v="Fanbooster by Traject"/>
    <b v="0"/>
    <s v="1442581378189574149"/>
    <s v="Tweet"/>
    <n v="0"/>
    <n v="0"/>
    <m/>
    <m/>
    <m/>
    <m/>
    <m/>
    <m/>
    <m/>
    <m/>
    <n v="2"/>
    <s v="5"/>
    <s v="5"/>
    <m/>
    <m/>
    <m/>
    <m/>
    <m/>
    <m/>
    <m/>
    <m/>
    <m/>
  </r>
  <r>
    <s v="gbceducation"/>
    <s v="gbceducation"/>
    <m/>
    <m/>
    <m/>
    <m/>
    <m/>
    <m/>
    <m/>
    <m/>
    <s v="No"/>
    <n v="181"/>
    <m/>
    <m/>
    <x v="4"/>
    <x v="41"/>
    <s v="Showcase your company or organization's education initiatives in our Education Impact Digest newsletter. Submit a recent article to be featured. https://t.co/Furf2Saie7"/>
    <s v="http://act.theirworld.org/survey/gbc-submit-story/"/>
    <s v="theirworld.org"/>
    <m/>
    <m/>
    <s v="https://pbs.twimg.com/profile_images/1067524324771344384/C72zKe50_normal.jpg"/>
    <d v="2021-09-20T18:38:01.000"/>
    <d v="2021-09-20T00:00:00.000"/>
    <s v="18:38:01"/>
    <s v="https://twitter.com/gbceducation/status/1440022450465554437"/>
    <m/>
    <m/>
    <s v="1440022450465554437"/>
    <m/>
    <b v="0"/>
    <n v="0"/>
    <s v=""/>
    <b v="0"/>
    <s v="en"/>
    <m/>
    <s v=""/>
    <b v="0"/>
    <n v="0"/>
    <s v=""/>
    <s v="Sprout Social"/>
    <b v="0"/>
    <s v="1440022450465554437"/>
    <s v="Tweet"/>
    <n v="0"/>
    <n v="0"/>
    <m/>
    <m/>
    <m/>
    <m/>
    <m/>
    <m/>
    <m/>
    <m/>
    <n v="3"/>
    <s v="1"/>
    <s v="1"/>
    <n v="0"/>
    <n v="0"/>
    <n v="0"/>
    <n v="0"/>
    <n v="0"/>
    <n v="0"/>
    <n v="20"/>
    <n v="100"/>
    <n v="20"/>
  </r>
  <r>
    <s v="gbceducation"/>
    <s v="gbceducation"/>
    <m/>
    <m/>
    <m/>
    <m/>
    <m/>
    <m/>
    <m/>
    <m/>
    <s v="No"/>
    <n v="182"/>
    <m/>
    <m/>
    <x v="4"/>
    <x v="42"/>
    <s v="Without bold leadership from governments &amp;amp; businesses, more than half of children risk not having basic literacy skills by 2030._x000a_During #UNGA76, download our practical guide for innovative education funding so we can deliver #SDG4 – #education for all. https://t.co/ImSn2dHqMo"/>
    <s v="https://gbc-education.org/project/education-finance-playbook/"/>
    <s v="gbc-education.org"/>
    <s v="unga76 sdg4 education"/>
    <m/>
    <s v="https://pbs.twimg.com/profile_images/1067524324771344384/C72zKe50_normal.jpg"/>
    <d v="2021-09-21T15:22:56.000"/>
    <d v="2021-09-21T00:00:00.000"/>
    <s v="15:22:56"/>
    <s v="https://twitter.com/gbceducation/status/1440335745227509778"/>
    <m/>
    <m/>
    <s v="1440335745227509778"/>
    <m/>
    <b v="0"/>
    <n v="3"/>
    <s v=""/>
    <b v="0"/>
    <s v="en"/>
    <m/>
    <s v=""/>
    <b v="0"/>
    <n v="1"/>
    <s v=""/>
    <s v="Sprout Social"/>
    <b v="0"/>
    <s v="1440335745227509778"/>
    <s v="Tweet"/>
    <n v="0"/>
    <n v="0"/>
    <m/>
    <m/>
    <m/>
    <m/>
    <m/>
    <m/>
    <m/>
    <m/>
    <n v="3"/>
    <s v="1"/>
    <s v="1"/>
    <n v="1"/>
    <n v="2.6315789473684212"/>
    <n v="1"/>
    <n v="2.6315789473684212"/>
    <n v="0"/>
    <n v="0"/>
    <n v="36"/>
    <n v="94.73684210526316"/>
    <n v="38"/>
  </r>
  <r>
    <s v="gbceducation"/>
    <s v="gbceducation"/>
    <m/>
    <m/>
    <m/>
    <m/>
    <m/>
    <m/>
    <m/>
    <m/>
    <s v="No"/>
    <n v="183"/>
    <m/>
    <m/>
    <x v="4"/>
    <x v="43"/>
    <s v="COVID-19 is exacerbating pre-existing crises like climate change, conflict, and inequitable education. _x000a__x000a_In what sector do you think businesses can best support young people to face these emerging challenges?"/>
    <m/>
    <m/>
    <m/>
    <m/>
    <s v="https://pbs.twimg.com/profile_images/1067524324771344384/C72zKe50_normal.jpg"/>
    <d v="2021-09-27T15:23:44.000"/>
    <d v="2021-09-27T00:00:00.000"/>
    <s v="15:23:44"/>
    <s v="https://twitter.com/gbceducation/status/1442510275048091648"/>
    <m/>
    <m/>
    <s v="1442510275048091648"/>
    <m/>
    <b v="0"/>
    <n v="0"/>
    <s v=""/>
    <b v="0"/>
    <s v="en"/>
    <m/>
    <s v=""/>
    <b v="0"/>
    <n v="0"/>
    <s v=""/>
    <s v="Twitter Web App"/>
    <b v="0"/>
    <s v="1442510275048091648"/>
    <s v="Tweet"/>
    <n v="0"/>
    <n v="0"/>
    <m/>
    <m/>
    <m/>
    <m/>
    <m/>
    <m/>
    <m/>
    <m/>
    <n v="3"/>
    <s v="1"/>
    <s v="1"/>
    <n v="3"/>
    <n v="9.67741935483871"/>
    <n v="2"/>
    <n v="6.451612903225806"/>
    <n v="0"/>
    <n v="0"/>
    <n v="26"/>
    <n v="83.87096774193549"/>
    <n v="31"/>
  </r>
  <r>
    <s v="relxhq"/>
    <s v="gbceducation"/>
    <m/>
    <m/>
    <m/>
    <m/>
    <m/>
    <m/>
    <m/>
    <m/>
    <s v="No"/>
    <n v="184"/>
    <m/>
    <m/>
    <x v="0"/>
    <x v="39"/>
    <s v="By partnering with #nonprofit organizations, our people have been able help transform the way we help those in need. Discover how @LexisNexisRisk empowers social good through #technology: https://t.co/hc5GjcOrQc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9-21T20:19:17.000"/>
    <d v="2021-09-21T00:00:00.000"/>
    <s v="20:19:17"/>
    <s v="https://twitter.com/relxhq/status/1440410323010220036"/>
    <m/>
    <m/>
    <s v="1440410323010220036"/>
    <m/>
    <b v="0"/>
    <n v="2"/>
    <s v=""/>
    <b v="0"/>
    <s v="en"/>
    <m/>
    <s v=""/>
    <b v="0"/>
    <n v="0"/>
    <s v=""/>
    <s v="Fanbooster by Traject"/>
    <b v="0"/>
    <s v="1440410323010220036"/>
    <s v="Tweet"/>
    <n v="0"/>
    <n v="0"/>
    <m/>
    <m/>
    <m/>
    <m/>
    <m/>
    <m/>
    <m/>
    <m/>
    <n v="2"/>
    <s v="5"/>
    <s v="1"/>
    <m/>
    <m/>
    <m/>
    <m/>
    <m/>
    <m/>
    <m/>
    <m/>
    <m/>
  </r>
  <r>
    <s v="relxhq"/>
    <s v="gbceducation"/>
    <m/>
    <m/>
    <m/>
    <m/>
    <m/>
    <m/>
    <m/>
    <m/>
    <s v="No"/>
    <n v="185"/>
    <m/>
    <m/>
    <x v="0"/>
    <x v="40"/>
    <s v="By partnering with #nonprofit organizations, our people have been able help transform the way we help those in need. Discover how @LexisNexisRisk empowers social good through #technology: https://t.co/jB6CmkNwmE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9-27T20:06:17.000"/>
    <d v="2021-09-27T00:00:00.000"/>
    <s v="20:06:17"/>
    <s v="https://twitter.com/relxhq/status/1442581378189574149"/>
    <m/>
    <m/>
    <s v="1442581378189574149"/>
    <m/>
    <b v="0"/>
    <n v="0"/>
    <s v=""/>
    <b v="0"/>
    <s v="en"/>
    <m/>
    <s v=""/>
    <b v="0"/>
    <n v="0"/>
    <s v=""/>
    <s v="Fanbooster by Traject"/>
    <b v="0"/>
    <s v="1442581378189574149"/>
    <s v="Tweet"/>
    <n v="0"/>
    <n v="0"/>
    <m/>
    <m/>
    <m/>
    <m/>
    <m/>
    <m/>
    <m/>
    <m/>
    <n v="2"/>
    <s v="5"/>
    <s v="1"/>
    <m/>
    <m/>
    <m/>
    <m/>
    <m/>
    <m/>
    <m/>
    <m/>
    <m/>
  </r>
  <r>
    <s v="relxhq"/>
    <s v="missingkids"/>
    <m/>
    <m/>
    <m/>
    <m/>
    <m/>
    <m/>
    <m/>
    <m/>
    <s v="No"/>
    <n v="186"/>
    <m/>
    <m/>
    <x v="0"/>
    <x v="39"/>
    <s v="By partnering with #nonprofit organizations, our people have been able help transform the way we help those in need. Discover how @LexisNexisRisk empowers social good through #technology: https://t.co/hc5GjcOrQc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9-21T20:19:17.000"/>
    <d v="2021-09-21T00:00:00.000"/>
    <s v="20:19:17"/>
    <s v="https://twitter.com/relxhq/status/1440410323010220036"/>
    <m/>
    <m/>
    <s v="1440410323010220036"/>
    <m/>
    <b v="0"/>
    <n v="2"/>
    <s v=""/>
    <b v="0"/>
    <s v="en"/>
    <m/>
    <s v=""/>
    <b v="0"/>
    <n v="0"/>
    <s v=""/>
    <s v="Fanbooster by Traject"/>
    <b v="0"/>
    <s v="1440410323010220036"/>
    <s v="Tweet"/>
    <n v="0"/>
    <n v="0"/>
    <m/>
    <m/>
    <m/>
    <m/>
    <m/>
    <m/>
    <m/>
    <m/>
    <n v="2"/>
    <s v="5"/>
    <s v="5"/>
    <m/>
    <m/>
    <m/>
    <m/>
    <m/>
    <m/>
    <m/>
    <m/>
    <m/>
  </r>
  <r>
    <s v="relxhq"/>
    <s v="missingkids"/>
    <m/>
    <m/>
    <m/>
    <m/>
    <m/>
    <m/>
    <m/>
    <m/>
    <s v="No"/>
    <n v="187"/>
    <m/>
    <m/>
    <x v="0"/>
    <x v="40"/>
    <s v="By partnering with #nonprofit organizations, our people have been able help transform the way we help those in need. Discover how @LexisNexisRisk empowers social good through #technology: https://t.co/jB6CmkNwmE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9-27T20:06:17.000"/>
    <d v="2021-09-27T00:00:00.000"/>
    <s v="20:06:17"/>
    <s v="https://twitter.com/relxhq/status/1442581378189574149"/>
    <m/>
    <m/>
    <s v="1442581378189574149"/>
    <m/>
    <b v="0"/>
    <n v="0"/>
    <s v=""/>
    <b v="0"/>
    <s v="en"/>
    <m/>
    <s v=""/>
    <b v="0"/>
    <n v="0"/>
    <s v=""/>
    <s v="Fanbooster by Traject"/>
    <b v="0"/>
    <s v="1442581378189574149"/>
    <s v="Tweet"/>
    <n v="0"/>
    <n v="0"/>
    <m/>
    <m/>
    <m/>
    <m/>
    <m/>
    <m/>
    <m/>
    <m/>
    <n v="2"/>
    <s v="5"/>
    <s v="5"/>
    <m/>
    <m/>
    <m/>
    <m/>
    <m/>
    <m/>
    <m/>
    <m/>
    <m/>
  </r>
  <r>
    <s v="relxhq"/>
    <s v="lexisnexisrisk"/>
    <m/>
    <m/>
    <m/>
    <m/>
    <m/>
    <m/>
    <m/>
    <m/>
    <s v="No"/>
    <n v="188"/>
    <m/>
    <m/>
    <x v="0"/>
    <x v="39"/>
    <s v="By partnering with #nonprofit organizations, our people have been able help transform the way we help those in need. Discover how @LexisNexisRisk empowers social good through #technology: https://t.co/hc5GjcOrQc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9-21T20:19:17.000"/>
    <d v="2021-09-21T00:00:00.000"/>
    <s v="20:19:17"/>
    <s v="https://twitter.com/relxhq/status/1440410323010220036"/>
    <m/>
    <m/>
    <s v="1440410323010220036"/>
    <m/>
    <b v="0"/>
    <n v="2"/>
    <s v=""/>
    <b v="0"/>
    <s v="en"/>
    <m/>
    <s v=""/>
    <b v="0"/>
    <n v="0"/>
    <s v=""/>
    <s v="Fanbooster by Traject"/>
    <b v="0"/>
    <s v="1440410323010220036"/>
    <s v="Tweet"/>
    <n v="0"/>
    <n v="0"/>
    <m/>
    <m/>
    <m/>
    <m/>
    <m/>
    <m/>
    <m/>
    <m/>
    <n v="2"/>
    <s v="5"/>
    <s v="5"/>
    <n v="1"/>
    <n v="3.125"/>
    <n v="0"/>
    <n v="0"/>
    <n v="0"/>
    <n v="0"/>
    <n v="31"/>
    <n v="96.875"/>
    <n v="32"/>
  </r>
  <r>
    <s v="relxhq"/>
    <s v="lexisnexisrisk"/>
    <m/>
    <m/>
    <m/>
    <m/>
    <m/>
    <m/>
    <m/>
    <m/>
    <s v="No"/>
    <n v="189"/>
    <m/>
    <m/>
    <x v="0"/>
    <x v="40"/>
    <s v="By partnering with #nonprofit organizations, our people have been able help transform the way we help those in need. Discover how @LexisNexisRisk empowers social good through #technology: https://t.co/jB6CmkNwmE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9-27T20:06:17.000"/>
    <d v="2021-09-27T00:00:00.000"/>
    <s v="20:06:17"/>
    <s v="https://twitter.com/relxhq/status/1442581378189574149"/>
    <m/>
    <m/>
    <s v="1442581378189574149"/>
    <m/>
    <b v="0"/>
    <n v="0"/>
    <s v=""/>
    <b v="0"/>
    <s v="en"/>
    <m/>
    <s v=""/>
    <b v="0"/>
    <n v="0"/>
    <s v=""/>
    <s v="Fanbooster by Traject"/>
    <b v="0"/>
    <s v="1442581378189574149"/>
    <s v="Tweet"/>
    <n v="0"/>
    <n v="0"/>
    <m/>
    <m/>
    <m/>
    <m/>
    <m/>
    <m/>
    <m/>
    <m/>
    <n v="2"/>
    <s v="5"/>
    <s v="5"/>
    <n v="1"/>
    <n v="3.125"/>
    <n v="0"/>
    <n v="0"/>
    <n v="0"/>
    <n v="0"/>
    <n v="31"/>
    <n v="96.875"/>
    <n v="3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9"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0"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5">
    <i>
      <x v="1"/>
    </i>
    <i r="1">
      <x v="8"/>
    </i>
    <i r="2">
      <x v="244"/>
    </i>
    <i r="1">
      <x v="9"/>
    </i>
    <i r="2">
      <x v="258"/>
    </i>
    <i r="2">
      <x v="261"/>
    </i>
    <i r="2">
      <x v="264"/>
    </i>
    <i r="2">
      <x v="265"/>
    </i>
    <i r="2">
      <x v="266"/>
    </i>
    <i r="2">
      <x v="267"/>
    </i>
    <i r="2">
      <x v="268"/>
    </i>
    <i r="2">
      <x v="269"/>
    </i>
    <i r="2">
      <x v="270"/>
    </i>
    <i r="2">
      <x v="271"/>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3" name="TimeSeries"/>
  </pivotTables>
  <data>
    <tabular pivotCacheId="1279881728">
      <items count="5">
        <i x="0" s="1"/>
        <i x="1" s="1"/>
        <i x="3" s="1"/>
        <i x="2"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89" totalsRowShown="0" headerRowDxfId="432" dataDxfId="388">
  <autoFilter ref="A2:BN189"/>
  <tableColumns count="66">
    <tableColumn id="1" name="Vertex 1" dataDxfId="373"/>
    <tableColumn id="2" name="Vertex 2" dataDxfId="371"/>
    <tableColumn id="3" name="Color" dataDxfId="372"/>
    <tableColumn id="4" name="Width" dataDxfId="397"/>
    <tableColumn id="11" name="Style" dataDxfId="396"/>
    <tableColumn id="5" name="Opacity" dataDxfId="395"/>
    <tableColumn id="6" name="Visibility" dataDxfId="394"/>
    <tableColumn id="10" name="Label" dataDxfId="393"/>
    <tableColumn id="12" name="Label Text Color" dataDxfId="392"/>
    <tableColumn id="13" name="Label Font Size" dataDxfId="391"/>
    <tableColumn id="14" name="Reciprocated?" dataDxfId="276"/>
    <tableColumn id="7" name="ID" dataDxfId="390"/>
    <tableColumn id="9" name="Dynamic Filter" dataDxfId="389"/>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Date" dataDxfId="360"/>
    <tableColumn id="25" name="Time" dataDxfId="359"/>
    <tableColumn id="26" name="Twitter Page for Tweet" dataDxfId="358"/>
    <tableColumn id="27" name="Latitude" dataDxfId="357"/>
    <tableColumn id="28" name="Longitude" dataDxfId="356"/>
    <tableColumn id="29" name="Imported ID" dataDxfId="355"/>
    <tableColumn id="30" name="In-Reply-To Tweet ID" dataDxfId="354"/>
    <tableColumn id="31" name="Favorited" dataDxfId="353"/>
    <tableColumn id="32" name="Favorite Count" dataDxfId="352"/>
    <tableColumn id="33" name="In-Reply-To User ID" dataDxfId="351"/>
    <tableColumn id="34" name="Is Quote Status" dataDxfId="350"/>
    <tableColumn id="35" name="Language" dataDxfId="349"/>
    <tableColumn id="36" name="Possibly Sensitive" dataDxfId="348"/>
    <tableColumn id="37" name="Quoted Status ID" dataDxfId="347"/>
    <tableColumn id="38" name="Retweeted" dataDxfId="346"/>
    <tableColumn id="39" name="Retweet Count" dataDxfId="345"/>
    <tableColumn id="40" name="Retweet ID" dataDxfId="344"/>
    <tableColumn id="41" name="Source" dataDxfId="343"/>
    <tableColumn id="42" name="Truncated" dataDxfId="342"/>
    <tableColumn id="43" name="Unified Twitter ID" dataDxfId="341"/>
    <tableColumn id="44" name="Imported Tweet Type" dataDxfId="340"/>
    <tableColumn id="45" name="Added By Extended Analysis" dataDxfId="339"/>
    <tableColumn id="46" name="Corrected By Extended Analysis" dataDxfId="338"/>
    <tableColumn id="47" name="Place Bounding Box" dataDxfId="337"/>
    <tableColumn id="48" name="Place Country" dataDxfId="336"/>
    <tableColumn id="49" name="Place Country Code" dataDxfId="335"/>
    <tableColumn id="50" name="Place Full Name" dataDxfId="334"/>
    <tableColumn id="51" name="Place ID" dataDxfId="333"/>
    <tableColumn id="52" name="Place Name" dataDxfId="332"/>
    <tableColumn id="53" name="Place Type" dataDxfId="331"/>
    <tableColumn id="54" name="Place URL" dataDxfId="330"/>
    <tableColumn id="55" name="Edge Weight" dataDxfId="292"/>
    <tableColumn id="56" name="Vertex 1 Group" dataDxfId="291">
      <calculatedColumnFormula>REPLACE(INDEX(GroupVertices[Group], MATCH(Edges[[#This Row],[Vertex 1]],GroupVertices[Vertex],0)),1,1,"")</calculatedColumnFormula>
    </tableColumn>
    <tableColumn id="57" name="Vertex 2 Group" dataDxfId="252">
      <calculatedColumnFormula>REPLACE(INDEX(GroupVertices[Group], MATCH(Edges[[#This Row],[Vertex 2]],GroupVertices[Vertex],0)),1,1,"")</calculatedColumnFormula>
    </tableColumn>
    <tableColumn id="58" name="Sentiment List #1: List1 Word Count" dataDxfId="251"/>
    <tableColumn id="59" name="Sentiment List #1: List1 Word Percentage (%)" dataDxfId="250"/>
    <tableColumn id="60" name="Sentiment List #2: List2 Word Count" dataDxfId="249"/>
    <tableColumn id="61" name="Sentiment List #2: List2 Word Percentage (%)" dataDxfId="248"/>
    <tableColumn id="62" name="Sentiment List #3: List3 Word Count" dataDxfId="247"/>
    <tableColumn id="63" name="Sentiment List #3: List3 Word Percentage (%)" dataDxfId="246"/>
    <tableColumn id="64" name="Non-categorized Word Count" dataDxfId="245"/>
    <tableColumn id="65" name="Non-categorized Word Percentage (%)" dataDxfId="244"/>
    <tableColumn id="66" name="Edge Content Word Count" dataDxfId="24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326" totalsRowShown="0" headerRowDxfId="275" dataDxfId="274">
  <autoFilter ref="A1:G326"/>
  <tableColumns count="7">
    <tableColumn id="1" name="Word" dataDxfId="273"/>
    <tableColumn id="2" name="Count" dataDxfId="272"/>
    <tableColumn id="3" name="Salience" dataDxfId="271"/>
    <tableColumn id="4" name="Group" dataDxfId="270"/>
    <tableColumn id="5" name="Word on Sentiment List #1: List1" dataDxfId="269"/>
    <tableColumn id="6" name="Word on Sentiment List #2: List2" dataDxfId="268"/>
    <tableColumn id="7" name="Word on Sentiment List #3: List3" dataDxfId="267"/>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285" totalsRowShown="0" headerRowDxfId="266" dataDxfId="265">
  <autoFilter ref="A1:L285"/>
  <tableColumns count="12">
    <tableColumn id="1" name="Word 1" dataDxfId="264"/>
    <tableColumn id="2" name="Word 2" dataDxfId="263"/>
    <tableColumn id="3" name="Count" dataDxfId="262"/>
    <tableColumn id="4" name="Salience" dataDxfId="261"/>
    <tableColumn id="5" name="Mutual Information" dataDxfId="260"/>
    <tableColumn id="6" name="Group" dataDxfId="259"/>
    <tableColumn id="7" name="Word1 on Sentiment List #1: List1" dataDxfId="258"/>
    <tableColumn id="8" name="Word1 on Sentiment List #2: List2" dataDxfId="257"/>
    <tableColumn id="9" name="Word1 on Sentiment List #3: List3" dataDxfId="256"/>
    <tableColumn id="10" name="Word2 on Sentiment List #1: List1" dataDxfId="255"/>
    <tableColumn id="11" name="Word2 on Sentiment List #2: List2" dataDxfId="254"/>
    <tableColumn id="12" name="Word2 on Sentiment List #3: List3" dataDxfId="25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00" totalsRowShown="0" headerRowDxfId="405" dataDxfId="404">
  <autoFilter ref="A1:C1300"/>
  <tableColumns count="3">
    <tableColumn id="1" name="VertexID" dataDxfId="224"/>
    <tableColumn id="2" name="Word" dataDxfId="223"/>
    <tableColumn id="3" name="Imported ID" dataDxfId="22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03" dataDxfId="402">
  <autoFilter ref="A1:B7623"/>
  <tableColumns count="2">
    <tableColumn id="1" name="Word" dataDxfId="221"/>
    <tableColumn id="2" name="List" dataDxfId="22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401" dataDxfId="400">
  <autoFilter ref="A2:C14"/>
  <tableColumns count="3">
    <tableColumn id="1" name="Group 1" dataDxfId="219"/>
    <tableColumn id="2" name="Group 2" dataDxfId="218"/>
    <tableColumn id="3" name="Edges" dataDxfId="21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99" dataDxfId="398">
  <autoFilter ref="A1:B7"/>
  <tableColumns count="2">
    <tableColumn id="1" name="Key" dataDxfId="201"/>
    <tableColumn id="2" name="Value" dataDxfId="200"/>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205" dataDxfId="204">
  <autoFilter ref="A1:B11"/>
  <tableColumns count="2">
    <tableColumn id="1" name="Top 10 Vertices, Ranked by Betweenness Centrality" dataDxfId="203"/>
    <tableColumn id="2" name="Betweenness Centrality" dataDxfId="202"/>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L11" totalsRowShown="0" headerRowDxfId="199" dataDxfId="198">
  <autoFilter ref="A1:L11"/>
  <tableColumns count="12">
    <tableColumn id="1" name="Top URLs in Tweet in Entire Graph" dataDxfId="197"/>
    <tableColumn id="2" name="Entire Graph Count" dataDxfId="196"/>
    <tableColumn id="3" name="Top URLs in Tweet in G1" dataDxfId="195"/>
    <tableColumn id="4" name="G1 Count" dataDxfId="194"/>
    <tableColumn id="5" name="Top URLs in Tweet in G2" dataDxfId="193"/>
    <tableColumn id="6" name="G2 Count" dataDxfId="192"/>
    <tableColumn id="7" name="Top URLs in Tweet in G3" dataDxfId="191"/>
    <tableColumn id="8" name="G3 Count" dataDxfId="190"/>
    <tableColumn id="9" name="Top URLs in Tweet in G4" dataDxfId="189"/>
    <tableColumn id="10" name="G4 Count" dataDxfId="188"/>
    <tableColumn id="11" name="Top URLs in Tweet in G5" dataDxfId="187"/>
    <tableColumn id="12" name="G5 Count" dataDxfId="186"/>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14:L20" totalsRowShown="0" headerRowDxfId="184" dataDxfId="183">
  <autoFilter ref="A14:L20"/>
  <tableColumns count="12">
    <tableColumn id="1" name="Top Domains in Tweet in Entire Graph" dataDxfId="182"/>
    <tableColumn id="2" name="Entire Graph Count" dataDxfId="181"/>
    <tableColumn id="3" name="Top Domains in Tweet in G1" dataDxfId="180"/>
    <tableColumn id="4" name="G1 Count" dataDxfId="179"/>
    <tableColumn id="5" name="Top Domains in Tweet in G2" dataDxfId="178"/>
    <tableColumn id="6" name="G2 Count" dataDxfId="177"/>
    <tableColumn id="7" name="Top Domains in Tweet in G3" dataDxfId="176"/>
    <tableColumn id="8" name="G3 Count" dataDxfId="175"/>
    <tableColumn id="9" name="Top Domains in Tweet in G4" dataDxfId="174"/>
    <tableColumn id="10" name="G4 Count" dataDxfId="173"/>
    <tableColumn id="11" name="Top Domains in Tweet in G5" dataDxfId="172"/>
    <tableColumn id="12" name="G5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6" totalsRowShown="0" headerRowDxfId="431" dataDxfId="374">
  <autoFilter ref="A2:BT76"/>
  <tableColumns count="72">
    <tableColumn id="1" name="Vertex" dataDxfId="387"/>
    <tableColumn id="2" name="Color" dataDxfId="386"/>
    <tableColumn id="5" name="Shape" dataDxfId="385"/>
    <tableColumn id="6" name="Size" dataDxfId="384"/>
    <tableColumn id="4" name="Opacity" dataDxfId="309"/>
    <tableColumn id="7" name="Image File" dataDxfId="307"/>
    <tableColumn id="3" name="Visibility" dataDxfId="308"/>
    <tableColumn id="10" name="Label" dataDxfId="383"/>
    <tableColumn id="16" name="Label Fill Color" dataDxfId="382"/>
    <tableColumn id="9" name="Label Position" dataDxfId="303"/>
    <tableColumn id="8" name="Tooltip" dataDxfId="301"/>
    <tableColumn id="18" name="Layout Order" dataDxfId="302"/>
    <tableColumn id="13" name="X" dataDxfId="381"/>
    <tableColumn id="14" name="Y" dataDxfId="380"/>
    <tableColumn id="12" name="Locked?" dataDxfId="379"/>
    <tableColumn id="19" name="Polar R" dataDxfId="378"/>
    <tableColumn id="20" name="Polar Angle" dataDxfId="377"/>
    <tableColumn id="21" name="Degree" dataDxfId="212"/>
    <tableColumn id="22" name="In-Degree" dataDxfId="211"/>
    <tableColumn id="23" name="Out-Degree" dataDxfId="209"/>
    <tableColumn id="24" name="Betweenness Centrality" dataDxfId="210"/>
    <tableColumn id="25" name="Closeness Centrality" dataDxfId="214"/>
    <tableColumn id="26" name="Eigenvector Centrality" dataDxfId="213"/>
    <tableColumn id="15" name="PageRank" dataDxfId="208"/>
    <tableColumn id="27" name="Clustering Coefficient" dataDxfId="206"/>
    <tableColumn id="29" name="Reciprocated Vertex Pair Ratio" dataDxfId="207"/>
    <tableColumn id="11" name="ID" dataDxfId="376"/>
    <tableColumn id="28" name="Dynamic Filter" dataDxfId="375"/>
    <tableColumn id="17" name="Add Your Own Columns Here" dataDxfId="329"/>
    <tableColumn id="30" name="Name" dataDxfId="328"/>
    <tableColumn id="31" name="User ID" dataDxfId="327"/>
    <tableColumn id="32" name="Followed" dataDxfId="326"/>
    <tableColumn id="33" name="Followers" dataDxfId="325"/>
    <tableColumn id="34" name="Tweets" dataDxfId="324"/>
    <tableColumn id="35" name="Favorites" dataDxfId="323"/>
    <tableColumn id="36" name="Time Zone UTC Offset (Seconds)" dataDxfId="322"/>
    <tableColumn id="37" name="Description" dataDxfId="321"/>
    <tableColumn id="38" name="Location" dataDxfId="320"/>
    <tableColumn id="39" name="Web" dataDxfId="319"/>
    <tableColumn id="40" name="Time Zone" dataDxfId="318"/>
    <tableColumn id="41" name="Joined Twitter Date (UTC)" dataDxfId="317"/>
    <tableColumn id="42" name="Profile Banner Url" dataDxfId="316"/>
    <tableColumn id="43" name="Default Profile" dataDxfId="315"/>
    <tableColumn id="44" name="Default Profile Image" dataDxfId="314"/>
    <tableColumn id="45" name="Geo Enabled" dataDxfId="313"/>
    <tableColumn id="46" name="Language" dataDxfId="312"/>
    <tableColumn id="47" name="Listed Count" dataDxfId="311"/>
    <tableColumn id="48" name="Profile Background Image Url" dataDxfId="310"/>
    <tableColumn id="49" name="Verified" dataDxfId="306"/>
    <tableColumn id="50" name="Custom Menu Item Text" dataDxfId="305"/>
    <tableColumn id="51" name="Custom Menu Item Action" dataDxfId="304"/>
    <tableColumn id="52" name="Tweeted Search Term?" dataDxfId="293"/>
    <tableColumn id="53" name="Vertex Group" dataDxfId="242">
      <calculatedColumnFormula>REPLACE(INDEX(GroupVertices[Group], MATCH(Vertices[[#This Row],[Vertex]],GroupVertices[Vertex],0)),1,1,"")</calculatedColumnFormula>
    </tableColumn>
    <tableColumn id="54" name="Sentiment List #1: List1 Word Count" dataDxfId="241"/>
    <tableColumn id="55" name="Sentiment List #1: List1 Word Percentage (%)" dataDxfId="240"/>
    <tableColumn id="56" name="Sentiment List #2: List2 Word Count" dataDxfId="239"/>
    <tableColumn id="57" name="Sentiment List #2: List2 Word Percentage (%)" dataDxfId="238"/>
    <tableColumn id="58" name="Sentiment List #3: List3 Word Count" dataDxfId="237"/>
    <tableColumn id="59" name="Sentiment List #3: List3 Word Percentage (%)" dataDxfId="236"/>
    <tableColumn id="60" name="Non-categorized Word Count" dataDxfId="235"/>
    <tableColumn id="61" name="Non-categorized Word Percentage (%)" dataDxfId="234"/>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23:L33" totalsRowShown="0" headerRowDxfId="169" dataDxfId="168">
  <autoFilter ref="A23:L33"/>
  <tableColumns count="12">
    <tableColumn id="1" name="Top Hashtags in Tweet in Entire Graph" dataDxfId="167"/>
    <tableColumn id="2" name="Entire Graph Count" dataDxfId="166"/>
    <tableColumn id="3" name="Top Hashtags in Tweet in G1" dataDxfId="165"/>
    <tableColumn id="4" name="G1 Count" dataDxfId="164"/>
    <tableColumn id="5" name="Top Hashtags in Tweet in G2" dataDxfId="163"/>
    <tableColumn id="6" name="G2 Count" dataDxfId="162"/>
    <tableColumn id="7" name="Top Hashtags in Tweet in G3" dataDxfId="161"/>
    <tableColumn id="8" name="G3 Count" dataDxfId="160"/>
    <tableColumn id="9" name="Top Hashtags in Tweet in G4" dataDxfId="159"/>
    <tableColumn id="10" name="G4 Count" dataDxfId="158"/>
    <tableColumn id="11" name="Top Hashtags in Tweet in G5" dataDxfId="157"/>
    <tableColumn id="12" name="G5 Count" dataDxfId="15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36:L46" totalsRowShown="0" headerRowDxfId="154" dataDxfId="153">
  <autoFilter ref="A36:L46"/>
  <tableColumns count="12">
    <tableColumn id="1" name="Top Words in Tweet in Entire Graph" dataDxfId="152"/>
    <tableColumn id="2" name="Entire Graph Count" dataDxfId="151"/>
    <tableColumn id="3" name="Top Words in Tweet in G1" dataDxfId="150"/>
    <tableColumn id="4" name="G1 Count" dataDxfId="149"/>
    <tableColumn id="5" name="Top Words in Tweet in G2" dataDxfId="148"/>
    <tableColumn id="6" name="G2 Count" dataDxfId="147"/>
    <tableColumn id="7" name="Top Words in Tweet in G3" dataDxfId="146"/>
    <tableColumn id="8" name="G3 Count" dataDxfId="145"/>
    <tableColumn id="9" name="Top Words in Tweet in G4" dataDxfId="144"/>
    <tableColumn id="10" name="G4 Count" dataDxfId="143"/>
    <tableColumn id="11" name="Top Words in Tweet in G5" dataDxfId="142"/>
    <tableColumn id="12" name="G5 Count" dataDxfId="141"/>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49:L59" totalsRowShown="0" headerRowDxfId="139" dataDxfId="138">
  <autoFilter ref="A49:L59"/>
  <tableColumns count="12">
    <tableColumn id="1" name="Top Word Pairs in Tweet in Entire Graph" dataDxfId="137"/>
    <tableColumn id="2" name="Entire Graph Count" dataDxfId="136"/>
    <tableColumn id="3" name="Top Word Pairs in Tweet in G1" dataDxfId="135"/>
    <tableColumn id="4" name="G1 Count" dataDxfId="134"/>
    <tableColumn id="5" name="Top Word Pairs in Tweet in G2" dataDxfId="133"/>
    <tableColumn id="6" name="G2 Count" dataDxfId="132"/>
    <tableColumn id="7" name="Top Word Pairs in Tweet in G3" dataDxfId="131"/>
    <tableColumn id="8" name="G3 Count" dataDxfId="130"/>
    <tableColumn id="9" name="Top Word Pairs in Tweet in G4" dataDxfId="129"/>
    <tableColumn id="10" name="G4 Count" dataDxfId="128"/>
    <tableColumn id="11" name="Top Word Pairs in Tweet in G5" dataDxfId="127"/>
    <tableColumn id="12" name="G5 Count" dataDxfId="126"/>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62:L66" totalsRowShown="0" headerRowDxfId="124" dataDxfId="123">
  <autoFilter ref="A62:L66"/>
  <tableColumns count="12">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2"/>
    <tableColumn id="11" name="Top Replied-To in G5" dataDxfId="101"/>
    <tableColumn id="12" name="G5 Count" dataDxfId="100"/>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69:L79" totalsRowShown="0" headerRowDxfId="121" dataDxfId="120">
  <autoFilter ref="A69:L79"/>
  <tableColumns count="12">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4"/>
    <tableColumn id="9" name="Top Mentioned in G4" dataDxfId="103"/>
    <tableColumn id="10" name="G4 Count" dataDxfId="99"/>
    <tableColumn id="11" name="Top Mentioned in G5" dataDxfId="98"/>
    <tableColumn id="12" name="G5 Count" dataDxfId="97"/>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82:L92" totalsRowShown="0" headerRowDxfId="94" dataDxfId="93">
  <autoFilter ref="A82:L92"/>
  <tableColumns count="12">
    <tableColumn id="1" name="Top Tweeters in Entire Graph" dataDxfId="92"/>
    <tableColumn id="2" name="Entire Graph Count" dataDxfId="91"/>
    <tableColumn id="3" name="Top Tweeters in G1" dataDxfId="90"/>
    <tableColumn id="4" name="G1 Count" dataDxfId="89"/>
    <tableColumn id="5" name="Top Tweeters in G2" dataDxfId="88"/>
    <tableColumn id="6" name="G2 Count" dataDxfId="87"/>
    <tableColumn id="7" name="Top Tweeters in G3" dataDxfId="86"/>
    <tableColumn id="8" name="G3 Count" dataDxfId="85"/>
    <tableColumn id="9" name="Top Tweeters in G4" dataDxfId="84"/>
    <tableColumn id="10" name="G4 Count" dataDxfId="83"/>
    <tableColumn id="11" name="Top Tweeters in G5" dataDxfId="82"/>
    <tableColumn id="12" name="G5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189" totalsRowShown="0" headerRowDxfId="67" dataDxfId="66">
  <autoFilter ref="A2:BN189"/>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7" totalsRowShown="0" headerRowDxfId="430">
  <autoFilter ref="A2:AO7"/>
  <tableColumns count="41">
    <tableColumn id="1" name="Group" dataDxfId="300"/>
    <tableColumn id="2" name="Vertex Color" dataDxfId="299"/>
    <tableColumn id="3" name="Vertex Shape" dataDxfId="297"/>
    <tableColumn id="22" name="Visibility" dataDxfId="298"/>
    <tableColumn id="4" name="Collapsed?"/>
    <tableColumn id="18" name="Label" dataDxfId="429"/>
    <tableColumn id="20" name="Collapsed X"/>
    <tableColumn id="21" name="Collapsed Y"/>
    <tableColumn id="6" name="ID" dataDxfId="428"/>
    <tableColumn id="19" name="Collapsed Properties" dataDxfId="290"/>
    <tableColumn id="5" name="Vertices" dataDxfId="289"/>
    <tableColumn id="7" name="Unique Edges" dataDxfId="288"/>
    <tableColumn id="8" name="Edges With Duplicates" dataDxfId="287"/>
    <tableColumn id="9" name="Total Edges" dataDxfId="286"/>
    <tableColumn id="10" name="Self-Loops" dataDxfId="285"/>
    <tableColumn id="24" name="Reciprocated Vertex Pair Ratio" dataDxfId="284"/>
    <tableColumn id="25" name="Reciprocated Edge Ratio" dataDxfId="283"/>
    <tableColumn id="11" name="Connected Components" dataDxfId="282"/>
    <tableColumn id="12" name="Single-Vertex Connected Components" dataDxfId="281"/>
    <tableColumn id="13" name="Maximum Vertices in a Connected Component" dataDxfId="280"/>
    <tableColumn id="14" name="Maximum Edges in a Connected Component" dataDxfId="279"/>
    <tableColumn id="15" name="Maximum Geodesic Distance (Diameter)" dataDxfId="278"/>
    <tableColumn id="16" name="Average Geodesic Distance" dataDxfId="277"/>
    <tableColumn id="17" name="Graph Density" dataDxfId="233"/>
    <tableColumn id="23" name="Sentiment List #1: List1 Word Count" dataDxfId="232"/>
    <tableColumn id="26" name="Sentiment List #1: List1 Word Percentage (%)" dataDxfId="231"/>
    <tableColumn id="27" name="Sentiment List #2: List2 Word Count" dataDxfId="230"/>
    <tableColumn id="28" name="Sentiment List #2: List2 Word Percentage (%)" dataDxfId="229"/>
    <tableColumn id="29" name="Sentiment List #3: List3 Word Count" dataDxfId="228"/>
    <tableColumn id="30" name="Sentiment List #3: List3 Word Percentage (%)" dataDxfId="227"/>
    <tableColumn id="31" name="Non-categorized Word Count" dataDxfId="226"/>
    <tableColumn id="32" name="Non-categorized Word Percentage (%)" dataDxfId="225"/>
    <tableColumn id="33" name="Group Content Word Count" dataDxfId="185"/>
    <tableColumn id="34" name="Top URLs in Tweet" dataDxfId="170"/>
    <tableColumn id="35" name="Top Domains in Tweet" dataDxfId="155"/>
    <tableColumn id="36" name="Top Hashtags in Tweet" dataDxfId="140"/>
    <tableColumn id="37" name="Top Words in Tweet" dataDxfId="125"/>
    <tableColumn id="38" name="Top Word Pairs in Tweet" dataDxfId="96"/>
    <tableColumn id="39" name="Top Replied-To in Tweet" dataDxfId="9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5" totalsRowShown="0" headerRowDxfId="427" dataDxfId="426">
  <autoFilter ref="A1:C75"/>
  <tableColumns count="3">
    <tableColumn id="1" name="Group" dataDxfId="296"/>
    <tableColumn id="2" name="Vertex" dataDxfId="295"/>
    <tableColumn id="3" name="Vertex ID" dataDxfId="29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6"/>
    <tableColumn id="2" name="Value" dataDxfId="2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5"/>
    <tableColumn id="2" name="Degree Frequency" dataDxfId="424">
      <calculatedColumnFormula>COUNTIF(Vertices[Degree], "&gt;= " &amp; D2) - COUNTIF(Vertices[Degree], "&gt;=" &amp; D3)</calculatedColumnFormula>
    </tableColumn>
    <tableColumn id="3" name="In-Degree Bin" dataDxfId="423"/>
    <tableColumn id="4" name="In-Degree Frequency" dataDxfId="422">
      <calculatedColumnFormula>COUNTIF(Vertices[In-Degree], "&gt;= " &amp; F2) - COUNTIF(Vertices[In-Degree], "&gt;=" &amp; F3)</calculatedColumnFormula>
    </tableColumn>
    <tableColumn id="5" name="Out-Degree Bin" dataDxfId="421"/>
    <tableColumn id="6" name="Out-Degree Frequency" dataDxfId="420">
      <calculatedColumnFormula>COUNTIF(Vertices[Out-Degree], "&gt;= " &amp; H2) - COUNTIF(Vertices[Out-Degree], "&gt;=" &amp; H3)</calculatedColumnFormula>
    </tableColumn>
    <tableColumn id="7" name="Betweenness Centrality Bin" dataDxfId="419"/>
    <tableColumn id="8" name="Betweenness Centrality Frequency" dataDxfId="418">
      <calculatedColumnFormula>COUNTIF(Vertices[Betweenness Centrality], "&gt;= " &amp; J2) - COUNTIF(Vertices[Betweenness Centrality], "&gt;=" &amp; J3)</calculatedColumnFormula>
    </tableColumn>
    <tableColumn id="9" name="Closeness Centrality Bin" dataDxfId="417"/>
    <tableColumn id="10" name="Closeness Centrality Frequency" dataDxfId="416">
      <calculatedColumnFormula>COUNTIF(Vertices[Closeness Centrality], "&gt;= " &amp; L2) - COUNTIF(Vertices[Closeness Centrality], "&gt;=" &amp; L3)</calculatedColumnFormula>
    </tableColumn>
    <tableColumn id="11" name="Eigenvector Centrality Bin" dataDxfId="415"/>
    <tableColumn id="12" name="Eigenvector Centrality Frequency" dataDxfId="414">
      <calculatedColumnFormula>COUNTIF(Vertices[Eigenvector Centrality], "&gt;= " &amp; N2) - COUNTIF(Vertices[Eigenvector Centrality], "&gt;=" &amp; N3)</calculatedColumnFormula>
    </tableColumn>
    <tableColumn id="18" name="PageRank Bin" dataDxfId="413"/>
    <tableColumn id="17" name="PageRank Frequency" dataDxfId="412">
      <calculatedColumnFormula>COUNTIF(Vertices[Eigenvector Centrality], "&gt;= " &amp; P2) - COUNTIF(Vertices[Eigenvector Centrality], "&gt;=" &amp; P3)</calculatedColumnFormula>
    </tableColumn>
    <tableColumn id="13" name="Clustering Coefficient Bin" dataDxfId="411"/>
    <tableColumn id="14" name="Clustering Coefficient Frequency" dataDxfId="410">
      <calculatedColumnFormula>COUNTIF(Vertices[Clustering Coefficient], "&gt;= " &amp; R2) - COUNTIF(Vertices[Clustering Coefficient], "&gt;=" &amp; R3)</calculatedColumnFormula>
    </tableColumn>
    <tableColumn id="15" name="Dynamic Filter Bin" dataDxfId="409"/>
    <tableColumn id="16" name="Dynamic Filter Frequency" dataDxfId="40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07">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gbc-education.org/pledge" TargetMode="External" /><Relationship Id="rId2" Type="http://schemas.openxmlformats.org/officeDocument/2006/relationships/hyperlink" Target="https://twitter.com/sap4good/status/1442300464737894403" TargetMode="External" /><Relationship Id="rId3" Type="http://schemas.openxmlformats.org/officeDocument/2006/relationships/hyperlink" Target="https://gbc-education.org/the-lego-foundation-interview/" TargetMode="External" /><Relationship Id="rId4" Type="http://schemas.openxmlformats.org/officeDocument/2006/relationships/hyperlink" Target="http://lexisnexisrisk.shorthandstories.com/empowering-social-good-through-technology/" TargetMode="External" /><Relationship Id="rId5" Type="http://schemas.openxmlformats.org/officeDocument/2006/relationships/hyperlink" Target="https://gbc-education.org/supporting-young-entrepreneur-refugees-in-uganda/" TargetMode="External" /><Relationship Id="rId6" Type="http://schemas.openxmlformats.org/officeDocument/2006/relationships/hyperlink" Target="https://www.youtube.com/watch?v=MfYZGXWEfdc" TargetMode="External" /><Relationship Id="rId7" Type="http://schemas.openxmlformats.org/officeDocument/2006/relationships/hyperlink" Target="https://twitter.com/WHO/status/1439736223833235461" TargetMode="External" /><Relationship Id="rId8" Type="http://schemas.openxmlformats.org/officeDocument/2006/relationships/hyperlink" Target="https://gbc-education.org/gbc-education-welcomes-jakaya-kikwete-as-the-new-chair-of-the-global-partnership-for-education-board/?akid=8456.357432.h3rsQ-&amp;rd=1&amp;t=8" TargetMode="External" /><Relationship Id="rId9" Type="http://schemas.openxmlformats.org/officeDocument/2006/relationships/hyperlink" Target="https://twitter.com/sap4good/status/1440918857678471174" TargetMode="External" /><Relationship Id="rId10" Type="http://schemas.openxmlformats.org/officeDocument/2006/relationships/hyperlink" Target="https://us02web.zoom.us/meeting/register/tZYscu-srTMrE9BtY61iV6s6GydG6mYQSRWr" TargetMode="External" /><Relationship Id="rId11" Type="http://schemas.openxmlformats.org/officeDocument/2006/relationships/hyperlink" Target="http://gbc-education.org/pledge" TargetMode="External" /><Relationship Id="rId12" Type="http://schemas.openxmlformats.org/officeDocument/2006/relationships/hyperlink" Target="https://twitter.com/sap4good/status/1442300464737894403" TargetMode="External" /><Relationship Id="rId13" Type="http://schemas.openxmlformats.org/officeDocument/2006/relationships/hyperlink" Target="https://gbc-education.org/supporting-young-entrepreneur-refugees-in-uganda/" TargetMode="External" /><Relationship Id="rId14" Type="http://schemas.openxmlformats.org/officeDocument/2006/relationships/hyperlink" Target="http://act.theirworld.org/survey/gbc-submit-story/" TargetMode="External" /><Relationship Id="rId15" Type="http://schemas.openxmlformats.org/officeDocument/2006/relationships/hyperlink" Target="https://gbc-education.org/project/education-finance-playbook/" TargetMode="External" /><Relationship Id="rId16" Type="http://schemas.openxmlformats.org/officeDocument/2006/relationships/hyperlink" Target="https://gbc-education.org/gbc-education-welcomes-jakaya-kikwete-as-the-new-chair-of-the-global-partnership-for-education-board/?akid=8456.357432.h3rsQ-&amp;rd=1&amp;t=8" TargetMode="External" /><Relationship Id="rId17" Type="http://schemas.openxmlformats.org/officeDocument/2006/relationships/hyperlink" Target="https://www.youtube.com/watch?v=MfYZGXWEfdc" TargetMode="External" /><Relationship Id="rId18" Type="http://schemas.openxmlformats.org/officeDocument/2006/relationships/hyperlink" Target="https://twitter.com/WHO/status/1439736223833235461" TargetMode="External" /><Relationship Id="rId19" Type="http://schemas.openxmlformats.org/officeDocument/2006/relationships/hyperlink" Target="https://twitter.com/sap4good/status/1440918857678471174" TargetMode="External" /><Relationship Id="rId20" Type="http://schemas.openxmlformats.org/officeDocument/2006/relationships/hyperlink" Target="https://us02web.zoom.us/meeting/register/tZYscu-srTMrE9BtY61iV6s6GydG6mYQSRWr" TargetMode="External" /><Relationship Id="rId21" Type="http://schemas.openxmlformats.org/officeDocument/2006/relationships/hyperlink" Target="https://gbc-education.org/the-lego-foundation-interview/" TargetMode="External" /><Relationship Id="rId22" Type="http://schemas.openxmlformats.org/officeDocument/2006/relationships/hyperlink" Target="https://www.youtube.com/watch?v=MfYZGXWEfdc" TargetMode="External" /><Relationship Id="rId23" Type="http://schemas.openxmlformats.org/officeDocument/2006/relationships/hyperlink" Target="https://twitter.com/David_Tennant/status/1441356345408569350" TargetMode="External" /><Relationship Id="rId24" Type="http://schemas.openxmlformats.org/officeDocument/2006/relationships/hyperlink" Target="http://lexisnexisrisk.shorthandstories.com/empowering-social-good-through-technology/" TargetMode="External" /><Relationship Id="rId25" Type="http://schemas.openxmlformats.org/officeDocument/2006/relationships/table" Target="../tables/table18.xm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450</v>
      </c>
      <c r="BD2" s="13" t="s">
        <v>462</v>
      </c>
      <c r="BE2" s="13" t="s">
        <v>463</v>
      </c>
      <c r="BF2" s="54" t="s">
        <v>803</v>
      </c>
      <c r="BG2" s="54" t="s">
        <v>804</v>
      </c>
      <c r="BH2" s="54" t="s">
        <v>805</v>
      </c>
      <c r="BI2" s="54" t="s">
        <v>806</v>
      </c>
      <c r="BJ2" s="54" t="s">
        <v>807</v>
      </c>
      <c r="BK2" s="54" t="s">
        <v>808</v>
      </c>
      <c r="BL2" s="54" t="s">
        <v>809</v>
      </c>
      <c r="BM2" s="54" t="s">
        <v>810</v>
      </c>
      <c r="BN2" s="54" t="s">
        <v>811</v>
      </c>
    </row>
    <row r="3" spans="1:66" ht="15" customHeight="1">
      <c r="A3" s="65" t="s">
        <v>8465</v>
      </c>
      <c r="B3" s="65" t="s">
        <v>259</v>
      </c>
      <c r="C3" s="66" t="s">
        <v>8400</v>
      </c>
      <c r="D3" s="67">
        <v>4</v>
      </c>
      <c r="E3" s="68" t="s">
        <v>132</v>
      </c>
      <c r="F3" s="69">
        <v>30</v>
      </c>
      <c r="G3" s="66"/>
      <c r="H3" s="70"/>
      <c r="I3" s="71"/>
      <c r="J3" s="71"/>
      <c r="K3" s="35" t="s">
        <v>65</v>
      </c>
      <c r="L3" s="72">
        <v>3</v>
      </c>
      <c r="M3" s="72"/>
      <c r="N3" s="73"/>
      <c r="O3" s="79" t="s">
        <v>268</v>
      </c>
      <c r="P3" s="81">
        <v>44459.557280092595</v>
      </c>
      <c r="Q3" s="79" t="s">
        <v>8522</v>
      </c>
      <c r="R3" s="86"/>
      <c r="S3" s="79"/>
      <c r="T3" s="84" t="s">
        <v>8530</v>
      </c>
      <c r="U3" s="86" t="str">
        <f>HYPERLINK("https://pbs.twimg.com/media/E_u0kXwWEAogb0s.jpg")</f>
        <v>https://pbs.twimg.com/media/E_u0kXwWEAogb0s.jpg</v>
      </c>
      <c r="V3" s="86" t="str">
        <f>HYPERLINK("https://pbs.twimg.com/media/E_u0kXwWEAogb0s.jpg")</f>
        <v>https://pbs.twimg.com/media/E_u0kXwWEAogb0s.jpg</v>
      </c>
      <c r="W3" s="81">
        <v>44459.557280092595</v>
      </c>
      <c r="X3" s="87">
        <v>44459</v>
      </c>
      <c r="Y3" s="84" t="s">
        <v>8565</v>
      </c>
      <c r="Z3" s="86" t="str">
        <f>HYPERLINK("https://twitter.com/teachcivoire/status/1439943045827506179")</f>
        <v>https://twitter.com/teachcivoire/status/1439943045827506179</v>
      </c>
      <c r="AA3" s="79"/>
      <c r="AB3" s="79"/>
      <c r="AC3" s="84" t="s">
        <v>8603</v>
      </c>
      <c r="AD3" s="84"/>
      <c r="AE3" s="79" t="b">
        <v>0</v>
      </c>
      <c r="AF3" s="79">
        <v>2</v>
      </c>
      <c r="AG3" s="84" t="s">
        <v>296</v>
      </c>
      <c r="AH3" s="79" t="b">
        <v>0</v>
      </c>
      <c r="AI3" s="79" t="s">
        <v>299</v>
      </c>
      <c r="AJ3" s="79"/>
      <c r="AK3" s="84" t="s">
        <v>296</v>
      </c>
      <c r="AL3" s="79" t="b">
        <v>0</v>
      </c>
      <c r="AM3" s="79">
        <v>0</v>
      </c>
      <c r="AN3" s="84" t="s">
        <v>296</v>
      </c>
      <c r="AO3" s="84" t="s">
        <v>305</v>
      </c>
      <c r="AP3" s="79" t="b">
        <v>0</v>
      </c>
      <c r="AQ3" s="84" t="s">
        <v>8603</v>
      </c>
      <c r="AR3" s="79" t="s">
        <v>204</v>
      </c>
      <c r="AS3" s="79">
        <v>0</v>
      </c>
      <c r="AT3" s="79">
        <v>0</v>
      </c>
      <c r="AU3" s="79"/>
      <c r="AV3" s="79"/>
      <c r="AW3" s="79"/>
      <c r="AX3" s="79"/>
      <c r="AY3" s="79"/>
      <c r="AZ3" s="79"/>
      <c r="BA3" s="79"/>
      <c r="BB3" s="79"/>
      <c r="BC3" s="79">
        <v>1</v>
      </c>
      <c r="BD3" s="79" t="str">
        <f>REPLACE(INDEX(GroupVertices[Group],MATCH(Edges[[#This Row],[Vertex 1]],GroupVertices[Vertex],0)),1,1,"")</f>
        <v>1</v>
      </c>
      <c r="BE3" s="79" t="str">
        <f>REPLACE(INDEX(GroupVertices[Group],MATCH(Edges[[#This Row],[Vertex 2]],GroupVertices[Vertex],0)),1,1,"")</f>
        <v>1</v>
      </c>
      <c r="BF3" s="49">
        <v>0</v>
      </c>
      <c r="BG3" s="50">
        <v>0</v>
      </c>
      <c r="BH3" s="49">
        <v>0</v>
      </c>
      <c r="BI3" s="50">
        <v>0</v>
      </c>
      <c r="BJ3" s="49">
        <v>0</v>
      </c>
      <c r="BK3" s="50">
        <v>0</v>
      </c>
      <c r="BL3" s="49">
        <v>47</v>
      </c>
      <c r="BM3" s="50">
        <v>100</v>
      </c>
      <c r="BN3" s="49">
        <v>47</v>
      </c>
    </row>
    <row r="4" spans="1:66" ht="15" customHeight="1">
      <c r="A4" s="65" t="s">
        <v>248</v>
      </c>
      <c r="B4" s="65" t="s">
        <v>256</v>
      </c>
      <c r="C4" s="66" t="s">
        <v>8400</v>
      </c>
      <c r="D4" s="67">
        <v>4</v>
      </c>
      <c r="E4" s="68" t="s">
        <v>132</v>
      </c>
      <c r="F4" s="69">
        <v>30</v>
      </c>
      <c r="G4" s="66"/>
      <c r="H4" s="70"/>
      <c r="I4" s="71"/>
      <c r="J4" s="71"/>
      <c r="K4" s="35" t="s">
        <v>65</v>
      </c>
      <c r="L4" s="78">
        <v>4</v>
      </c>
      <c r="M4" s="78"/>
      <c r="N4" s="73"/>
      <c r="O4" s="80" t="s">
        <v>268</v>
      </c>
      <c r="P4" s="82">
        <v>44453.287881944445</v>
      </c>
      <c r="Q4" s="80" t="s">
        <v>271</v>
      </c>
      <c r="R4" s="80"/>
      <c r="S4" s="80"/>
      <c r="T4" s="80"/>
      <c r="U4" s="83" t="str">
        <f>HYPERLINK("https://pbs.twimg.com/media/E_Oh-QnWEAE1v3M.jpg")</f>
        <v>https://pbs.twimg.com/media/E_Oh-QnWEAE1v3M.jpg</v>
      </c>
      <c r="V4" s="83" t="str">
        <f>HYPERLINK("https://pbs.twimg.com/media/E_Oh-QnWEAE1v3M.jpg")</f>
        <v>https://pbs.twimg.com/media/E_Oh-QnWEAE1v3M.jpg</v>
      </c>
      <c r="W4" s="82">
        <v>44453.287881944445</v>
      </c>
      <c r="X4" s="88">
        <v>44453</v>
      </c>
      <c r="Y4" s="85" t="s">
        <v>289</v>
      </c>
      <c r="Z4" s="83" t="str">
        <f>HYPERLINK("https://twitter.com/lynda_eunice/status/1437671090533412864")</f>
        <v>https://twitter.com/lynda_eunice/status/1437671090533412864</v>
      </c>
      <c r="AA4" s="80"/>
      <c r="AB4" s="80"/>
      <c r="AC4" s="85" t="s">
        <v>295</v>
      </c>
      <c r="AD4" s="80"/>
      <c r="AE4" s="80" t="b">
        <v>0</v>
      </c>
      <c r="AF4" s="80">
        <v>29</v>
      </c>
      <c r="AG4" s="85" t="s">
        <v>296</v>
      </c>
      <c r="AH4" s="80" t="b">
        <v>0</v>
      </c>
      <c r="AI4" s="80" t="s">
        <v>298</v>
      </c>
      <c r="AJ4" s="80"/>
      <c r="AK4" s="85" t="s">
        <v>296</v>
      </c>
      <c r="AL4" s="80" t="b">
        <v>0</v>
      </c>
      <c r="AM4" s="80">
        <v>8</v>
      </c>
      <c r="AN4" s="85" t="s">
        <v>296</v>
      </c>
      <c r="AO4" s="85" t="s">
        <v>306</v>
      </c>
      <c r="AP4" s="80" t="b">
        <v>0</v>
      </c>
      <c r="AQ4" s="85" t="s">
        <v>295</v>
      </c>
      <c r="AR4" s="80" t="s">
        <v>267</v>
      </c>
      <c r="AS4" s="80">
        <v>0</v>
      </c>
      <c r="AT4" s="80">
        <v>0</v>
      </c>
      <c r="AU4" s="80"/>
      <c r="AV4" s="80"/>
      <c r="AW4" s="80"/>
      <c r="AX4" s="80"/>
      <c r="AY4" s="80"/>
      <c r="AZ4" s="80"/>
      <c r="BA4" s="80"/>
      <c r="BB4" s="80"/>
      <c r="BC4" s="80">
        <v>1</v>
      </c>
      <c r="BD4" s="79" t="str">
        <f>REPLACE(INDEX(GroupVertices[Group],MATCH(Edges[[#This Row],[Vertex 1]],GroupVertices[Vertex],0)),1,1,"")</f>
        <v>3</v>
      </c>
      <c r="BE4" s="79" t="str">
        <f>REPLACE(INDEX(GroupVertices[Group],MATCH(Edges[[#This Row],[Vertex 2]],GroupVertices[Vertex],0)),1,1,"")</f>
        <v>3</v>
      </c>
      <c r="BF4" s="49"/>
      <c r="BG4" s="50"/>
      <c r="BH4" s="49"/>
      <c r="BI4" s="50"/>
      <c r="BJ4" s="49"/>
      <c r="BK4" s="50"/>
      <c r="BL4" s="49"/>
      <c r="BM4" s="50"/>
      <c r="BN4" s="49"/>
    </row>
    <row r="5" spans="1:66" ht="15">
      <c r="A5" s="65" t="s">
        <v>247</v>
      </c>
      <c r="B5" s="65" t="s">
        <v>256</v>
      </c>
      <c r="C5" s="66" t="s">
        <v>8400</v>
      </c>
      <c r="D5" s="67">
        <v>4</v>
      </c>
      <c r="E5" s="68" t="s">
        <v>132</v>
      </c>
      <c r="F5" s="69">
        <v>30</v>
      </c>
      <c r="G5" s="66"/>
      <c r="H5" s="70"/>
      <c r="I5" s="71"/>
      <c r="J5" s="71"/>
      <c r="K5" s="35" t="s">
        <v>65</v>
      </c>
      <c r="L5" s="78">
        <v>5</v>
      </c>
      <c r="M5" s="78"/>
      <c r="N5" s="73"/>
      <c r="O5" s="80" t="s">
        <v>266</v>
      </c>
      <c r="P5" s="82">
        <v>44460.611238425925</v>
      </c>
      <c r="Q5" s="80" t="s">
        <v>271</v>
      </c>
      <c r="R5" s="80"/>
      <c r="S5" s="80"/>
      <c r="T5" s="80"/>
      <c r="U5" s="83" t="str">
        <f>HYPERLINK("https://pbs.twimg.com/media/E_Oh-QnWEAE1v3M.jpg")</f>
        <v>https://pbs.twimg.com/media/E_Oh-QnWEAE1v3M.jpg</v>
      </c>
      <c r="V5" s="83" t="str">
        <f>HYPERLINK("https://pbs.twimg.com/media/E_Oh-QnWEAE1v3M.jpg")</f>
        <v>https://pbs.twimg.com/media/E_Oh-QnWEAE1v3M.jpg</v>
      </c>
      <c r="W5" s="82">
        <v>44460.611238425925</v>
      </c>
      <c r="X5" s="88">
        <v>44460</v>
      </c>
      <c r="Y5" s="85" t="s">
        <v>288</v>
      </c>
      <c r="Z5" s="83" t="str">
        <f>HYPERLINK("https://twitter.com/eawadplatform/status/1440324989035548678")</f>
        <v>https://twitter.com/eawadplatform/status/1440324989035548678</v>
      </c>
      <c r="AA5" s="80"/>
      <c r="AB5" s="80"/>
      <c r="AC5" s="85" t="s">
        <v>294</v>
      </c>
      <c r="AD5" s="80"/>
      <c r="AE5" s="80" t="b">
        <v>0</v>
      </c>
      <c r="AF5" s="80">
        <v>0</v>
      </c>
      <c r="AG5" s="85" t="s">
        <v>296</v>
      </c>
      <c r="AH5" s="80" t="b">
        <v>0</v>
      </c>
      <c r="AI5" s="80" t="s">
        <v>298</v>
      </c>
      <c r="AJ5" s="80"/>
      <c r="AK5" s="85" t="s">
        <v>296</v>
      </c>
      <c r="AL5" s="80" t="b">
        <v>0</v>
      </c>
      <c r="AM5" s="80">
        <v>8</v>
      </c>
      <c r="AN5" s="85" t="s">
        <v>295</v>
      </c>
      <c r="AO5" s="85" t="s">
        <v>306</v>
      </c>
      <c r="AP5" s="80" t="b">
        <v>0</v>
      </c>
      <c r="AQ5" s="85" t="s">
        <v>295</v>
      </c>
      <c r="AR5" s="80" t="s">
        <v>204</v>
      </c>
      <c r="AS5" s="80">
        <v>0</v>
      </c>
      <c r="AT5" s="80">
        <v>0</v>
      </c>
      <c r="AU5" s="80"/>
      <c r="AV5" s="80"/>
      <c r="AW5" s="80"/>
      <c r="AX5" s="80"/>
      <c r="AY5" s="80"/>
      <c r="AZ5" s="80"/>
      <c r="BA5" s="80"/>
      <c r="BB5" s="80"/>
      <c r="BC5" s="80">
        <v>1</v>
      </c>
      <c r="BD5" s="79" t="str">
        <f>REPLACE(INDEX(GroupVertices[Group],MATCH(Edges[[#This Row],[Vertex 1]],GroupVertices[Vertex],0)),1,1,"")</f>
        <v>3</v>
      </c>
      <c r="BE5" s="79" t="str">
        <f>REPLACE(INDEX(GroupVertices[Group],MATCH(Edges[[#This Row],[Vertex 2]],GroupVertices[Vertex],0)),1,1,"")</f>
        <v>3</v>
      </c>
      <c r="BF5" s="49"/>
      <c r="BG5" s="50"/>
      <c r="BH5" s="49"/>
      <c r="BI5" s="50"/>
      <c r="BJ5" s="49"/>
      <c r="BK5" s="50"/>
      <c r="BL5" s="49"/>
      <c r="BM5" s="50"/>
      <c r="BN5" s="49"/>
    </row>
    <row r="6" spans="1:66" ht="15">
      <c r="A6" s="65" t="s">
        <v>248</v>
      </c>
      <c r="B6" s="65" t="s">
        <v>257</v>
      </c>
      <c r="C6" s="66" t="s">
        <v>8400</v>
      </c>
      <c r="D6" s="67">
        <v>4</v>
      </c>
      <c r="E6" s="68" t="s">
        <v>132</v>
      </c>
      <c r="F6" s="69">
        <v>30</v>
      </c>
      <c r="G6" s="66"/>
      <c r="H6" s="70"/>
      <c r="I6" s="71"/>
      <c r="J6" s="71"/>
      <c r="K6" s="35" t="s">
        <v>65</v>
      </c>
      <c r="L6" s="78">
        <v>6</v>
      </c>
      <c r="M6" s="78"/>
      <c r="N6" s="73"/>
      <c r="O6" s="80" t="s">
        <v>268</v>
      </c>
      <c r="P6" s="82">
        <v>44453.287881944445</v>
      </c>
      <c r="Q6" s="80" t="s">
        <v>271</v>
      </c>
      <c r="R6" s="80"/>
      <c r="S6" s="80"/>
      <c r="T6" s="80"/>
      <c r="U6" s="83" t="str">
        <f>HYPERLINK("https://pbs.twimg.com/media/E_Oh-QnWEAE1v3M.jpg")</f>
        <v>https://pbs.twimg.com/media/E_Oh-QnWEAE1v3M.jpg</v>
      </c>
      <c r="V6" s="83" t="str">
        <f>HYPERLINK("https://pbs.twimg.com/media/E_Oh-QnWEAE1v3M.jpg")</f>
        <v>https://pbs.twimg.com/media/E_Oh-QnWEAE1v3M.jpg</v>
      </c>
      <c r="W6" s="82">
        <v>44453.287881944445</v>
      </c>
      <c r="X6" s="88">
        <v>44453</v>
      </c>
      <c r="Y6" s="85" t="s">
        <v>289</v>
      </c>
      <c r="Z6" s="83" t="str">
        <f>HYPERLINK("https://twitter.com/lynda_eunice/status/1437671090533412864")</f>
        <v>https://twitter.com/lynda_eunice/status/1437671090533412864</v>
      </c>
      <c r="AA6" s="80"/>
      <c r="AB6" s="80"/>
      <c r="AC6" s="85" t="s">
        <v>295</v>
      </c>
      <c r="AD6" s="80"/>
      <c r="AE6" s="80" t="b">
        <v>0</v>
      </c>
      <c r="AF6" s="80">
        <v>29</v>
      </c>
      <c r="AG6" s="85" t="s">
        <v>296</v>
      </c>
      <c r="AH6" s="80" t="b">
        <v>0</v>
      </c>
      <c r="AI6" s="80" t="s">
        <v>298</v>
      </c>
      <c r="AJ6" s="80"/>
      <c r="AK6" s="85" t="s">
        <v>296</v>
      </c>
      <c r="AL6" s="80" t="b">
        <v>0</v>
      </c>
      <c r="AM6" s="80">
        <v>8</v>
      </c>
      <c r="AN6" s="85" t="s">
        <v>296</v>
      </c>
      <c r="AO6" s="85" t="s">
        <v>306</v>
      </c>
      <c r="AP6" s="80" t="b">
        <v>0</v>
      </c>
      <c r="AQ6" s="85" t="s">
        <v>295</v>
      </c>
      <c r="AR6" s="80" t="s">
        <v>267</v>
      </c>
      <c r="AS6" s="80">
        <v>0</v>
      </c>
      <c r="AT6" s="80">
        <v>0</v>
      </c>
      <c r="AU6" s="80"/>
      <c r="AV6" s="80"/>
      <c r="AW6" s="80"/>
      <c r="AX6" s="80"/>
      <c r="AY6" s="80"/>
      <c r="AZ6" s="80"/>
      <c r="BA6" s="80"/>
      <c r="BB6" s="80"/>
      <c r="BC6" s="80">
        <v>1</v>
      </c>
      <c r="BD6" s="79" t="str">
        <f>REPLACE(INDEX(GroupVertices[Group],MATCH(Edges[[#This Row],[Vertex 1]],GroupVertices[Vertex],0)),1,1,"")</f>
        <v>3</v>
      </c>
      <c r="BE6" s="79" t="str">
        <f>REPLACE(INDEX(GroupVertices[Group],MATCH(Edges[[#This Row],[Vertex 2]],GroupVertices[Vertex],0)),1,1,"")</f>
        <v>3</v>
      </c>
      <c r="BF6" s="49"/>
      <c r="BG6" s="50"/>
      <c r="BH6" s="49"/>
      <c r="BI6" s="50"/>
      <c r="BJ6" s="49"/>
      <c r="BK6" s="50"/>
      <c r="BL6" s="49"/>
      <c r="BM6" s="50"/>
      <c r="BN6" s="49"/>
    </row>
    <row r="7" spans="1:66" ht="15">
      <c r="A7" s="65" t="s">
        <v>247</v>
      </c>
      <c r="B7" s="65" t="s">
        <v>257</v>
      </c>
      <c r="C7" s="66" t="s">
        <v>8400</v>
      </c>
      <c r="D7" s="67">
        <v>4</v>
      </c>
      <c r="E7" s="68" t="s">
        <v>132</v>
      </c>
      <c r="F7" s="69">
        <v>30</v>
      </c>
      <c r="G7" s="66"/>
      <c r="H7" s="70"/>
      <c r="I7" s="71"/>
      <c r="J7" s="71"/>
      <c r="K7" s="35" t="s">
        <v>65</v>
      </c>
      <c r="L7" s="78">
        <v>7</v>
      </c>
      <c r="M7" s="78"/>
      <c r="N7" s="73"/>
      <c r="O7" s="80" t="s">
        <v>266</v>
      </c>
      <c r="P7" s="82">
        <v>44460.611238425925</v>
      </c>
      <c r="Q7" s="80" t="s">
        <v>271</v>
      </c>
      <c r="R7" s="80"/>
      <c r="S7" s="80"/>
      <c r="T7" s="80"/>
      <c r="U7" s="83" t="str">
        <f>HYPERLINK("https://pbs.twimg.com/media/E_Oh-QnWEAE1v3M.jpg")</f>
        <v>https://pbs.twimg.com/media/E_Oh-QnWEAE1v3M.jpg</v>
      </c>
      <c r="V7" s="83" t="str">
        <f>HYPERLINK("https://pbs.twimg.com/media/E_Oh-QnWEAE1v3M.jpg")</f>
        <v>https://pbs.twimg.com/media/E_Oh-QnWEAE1v3M.jpg</v>
      </c>
      <c r="W7" s="82">
        <v>44460.611238425925</v>
      </c>
      <c r="X7" s="88">
        <v>44460</v>
      </c>
      <c r="Y7" s="85" t="s">
        <v>288</v>
      </c>
      <c r="Z7" s="83" t="str">
        <f>HYPERLINK("https://twitter.com/eawadplatform/status/1440324989035548678")</f>
        <v>https://twitter.com/eawadplatform/status/1440324989035548678</v>
      </c>
      <c r="AA7" s="80"/>
      <c r="AB7" s="80"/>
      <c r="AC7" s="85" t="s">
        <v>294</v>
      </c>
      <c r="AD7" s="80"/>
      <c r="AE7" s="80" t="b">
        <v>0</v>
      </c>
      <c r="AF7" s="80">
        <v>0</v>
      </c>
      <c r="AG7" s="85" t="s">
        <v>296</v>
      </c>
      <c r="AH7" s="80" t="b">
        <v>0</v>
      </c>
      <c r="AI7" s="80" t="s">
        <v>298</v>
      </c>
      <c r="AJ7" s="80"/>
      <c r="AK7" s="85" t="s">
        <v>296</v>
      </c>
      <c r="AL7" s="80" t="b">
        <v>0</v>
      </c>
      <c r="AM7" s="80">
        <v>8</v>
      </c>
      <c r="AN7" s="85" t="s">
        <v>295</v>
      </c>
      <c r="AO7" s="85" t="s">
        <v>306</v>
      </c>
      <c r="AP7" s="80" t="b">
        <v>0</v>
      </c>
      <c r="AQ7" s="85" t="s">
        <v>295</v>
      </c>
      <c r="AR7" s="80" t="s">
        <v>204</v>
      </c>
      <c r="AS7" s="80">
        <v>0</v>
      </c>
      <c r="AT7" s="80">
        <v>0</v>
      </c>
      <c r="AU7" s="80"/>
      <c r="AV7" s="80"/>
      <c r="AW7" s="80"/>
      <c r="AX7" s="80"/>
      <c r="AY7" s="80"/>
      <c r="AZ7" s="80"/>
      <c r="BA7" s="80"/>
      <c r="BB7" s="80"/>
      <c r="BC7" s="80">
        <v>1</v>
      </c>
      <c r="BD7" s="79" t="str">
        <f>REPLACE(INDEX(GroupVertices[Group],MATCH(Edges[[#This Row],[Vertex 1]],GroupVertices[Vertex],0)),1,1,"")</f>
        <v>3</v>
      </c>
      <c r="BE7" s="79" t="str">
        <f>REPLACE(INDEX(GroupVertices[Group],MATCH(Edges[[#This Row],[Vertex 2]],GroupVertices[Vertex],0)),1,1,"")</f>
        <v>3</v>
      </c>
      <c r="BF7" s="49"/>
      <c r="BG7" s="50"/>
      <c r="BH7" s="49"/>
      <c r="BI7" s="50"/>
      <c r="BJ7" s="49"/>
      <c r="BK7" s="50"/>
      <c r="BL7" s="49"/>
      <c r="BM7" s="50"/>
      <c r="BN7" s="49"/>
    </row>
    <row r="8" spans="1:66" ht="15">
      <c r="A8" s="65" t="s">
        <v>248</v>
      </c>
      <c r="B8" s="65" t="s">
        <v>258</v>
      </c>
      <c r="C8" s="66" t="s">
        <v>8400</v>
      </c>
      <c r="D8" s="67">
        <v>4</v>
      </c>
      <c r="E8" s="68" t="s">
        <v>132</v>
      </c>
      <c r="F8" s="69">
        <v>30</v>
      </c>
      <c r="G8" s="66"/>
      <c r="H8" s="70"/>
      <c r="I8" s="71"/>
      <c r="J8" s="71"/>
      <c r="K8" s="35" t="s">
        <v>65</v>
      </c>
      <c r="L8" s="78">
        <v>8</v>
      </c>
      <c r="M8" s="78"/>
      <c r="N8" s="73"/>
      <c r="O8" s="80" t="s">
        <v>268</v>
      </c>
      <c r="P8" s="82">
        <v>44453.287881944445</v>
      </c>
      <c r="Q8" s="80" t="s">
        <v>271</v>
      </c>
      <c r="R8" s="80"/>
      <c r="S8" s="80"/>
      <c r="T8" s="80"/>
      <c r="U8" s="83" t="str">
        <f>HYPERLINK("https://pbs.twimg.com/media/E_Oh-QnWEAE1v3M.jpg")</f>
        <v>https://pbs.twimg.com/media/E_Oh-QnWEAE1v3M.jpg</v>
      </c>
      <c r="V8" s="83" t="str">
        <f>HYPERLINK("https://pbs.twimg.com/media/E_Oh-QnWEAE1v3M.jpg")</f>
        <v>https://pbs.twimg.com/media/E_Oh-QnWEAE1v3M.jpg</v>
      </c>
      <c r="W8" s="82">
        <v>44453.287881944445</v>
      </c>
      <c r="X8" s="88">
        <v>44453</v>
      </c>
      <c r="Y8" s="85" t="s">
        <v>289</v>
      </c>
      <c r="Z8" s="83" t="str">
        <f>HYPERLINK("https://twitter.com/lynda_eunice/status/1437671090533412864")</f>
        <v>https://twitter.com/lynda_eunice/status/1437671090533412864</v>
      </c>
      <c r="AA8" s="80"/>
      <c r="AB8" s="80"/>
      <c r="AC8" s="85" t="s">
        <v>295</v>
      </c>
      <c r="AD8" s="80"/>
      <c r="AE8" s="80" t="b">
        <v>0</v>
      </c>
      <c r="AF8" s="80">
        <v>29</v>
      </c>
      <c r="AG8" s="85" t="s">
        <v>296</v>
      </c>
      <c r="AH8" s="80" t="b">
        <v>0</v>
      </c>
      <c r="AI8" s="80" t="s">
        <v>298</v>
      </c>
      <c r="AJ8" s="80"/>
      <c r="AK8" s="85" t="s">
        <v>296</v>
      </c>
      <c r="AL8" s="80" t="b">
        <v>0</v>
      </c>
      <c r="AM8" s="80">
        <v>8</v>
      </c>
      <c r="AN8" s="85" t="s">
        <v>296</v>
      </c>
      <c r="AO8" s="85" t="s">
        <v>306</v>
      </c>
      <c r="AP8" s="80" t="b">
        <v>0</v>
      </c>
      <c r="AQ8" s="85" t="s">
        <v>295</v>
      </c>
      <c r="AR8" s="80" t="s">
        <v>267</v>
      </c>
      <c r="AS8" s="80">
        <v>0</v>
      </c>
      <c r="AT8" s="80">
        <v>0</v>
      </c>
      <c r="AU8" s="80"/>
      <c r="AV8" s="80"/>
      <c r="AW8" s="80"/>
      <c r="AX8" s="80"/>
      <c r="AY8" s="80"/>
      <c r="AZ8" s="80"/>
      <c r="BA8" s="80"/>
      <c r="BB8" s="80"/>
      <c r="BC8" s="80">
        <v>1</v>
      </c>
      <c r="BD8" s="79" t="str">
        <f>REPLACE(INDEX(GroupVertices[Group],MATCH(Edges[[#This Row],[Vertex 1]],GroupVertices[Vertex],0)),1,1,"")</f>
        <v>3</v>
      </c>
      <c r="BE8" s="79" t="str">
        <f>REPLACE(INDEX(GroupVertices[Group],MATCH(Edges[[#This Row],[Vertex 2]],GroupVertices[Vertex],0)),1,1,"")</f>
        <v>3</v>
      </c>
      <c r="BF8" s="49"/>
      <c r="BG8" s="50"/>
      <c r="BH8" s="49"/>
      <c r="BI8" s="50"/>
      <c r="BJ8" s="49"/>
      <c r="BK8" s="50"/>
      <c r="BL8" s="49"/>
      <c r="BM8" s="50"/>
      <c r="BN8" s="49"/>
    </row>
    <row r="9" spans="1:66" ht="15">
      <c r="A9" s="65" t="s">
        <v>247</v>
      </c>
      <c r="B9" s="65" t="s">
        <v>258</v>
      </c>
      <c r="C9" s="66" t="s">
        <v>8400</v>
      </c>
      <c r="D9" s="67">
        <v>4</v>
      </c>
      <c r="E9" s="68" t="s">
        <v>132</v>
      </c>
      <c r="F9" s="69">
        <v>30</v>
      </c>
      <c r="G9" s="66"/>
      <c r="H9" s="70"/>
      <c r="I9" s="71"/>
      <c r="J9" s="71"/>
      <c r="K9" s="35" t="s">
        <v>65</v>
      </c>
      <c r="L9" s="78">
        <v>9</v>
      </c>
      <c r="M9" s="78"/>
      <c r="N9" s="73"/>
      <c r="O9" s="80" t="s">
        <v>266</v>
      </c>
      <c r="P9" s="82">
        <v>44460.611238425925</v>
      </c>
      <c r="Q9" s="80" t="s">
        <v>271</v>
      </c>
      <c r="R9" s="80"/>
      <c r="S9" s="80"/>
      <c r="T9" s="80"/>
      <c r="U9" s="83" t="str">
        <f>HYPERLINK("https://pbs.twimg.com/media/E_Oh-QnWEAE1v3M.jpg")</f>
        <v>https://pbs.twimg.com/media/E_Oh-QnWEAE1v3M.jpg</v>
      </c>
      <c r="V9" s="83" t="str">
        <f>HYPERLINK("https://pbs.twimg.com/media/E_Oh-QnWEAE1v3M.jpg")</f>
        <v>https://pbs.twimg.com/media/E_Oh-QnWEAE1v3M.jpg</v>
      </c>
      <c r="W9" s="82">
        <v>44460.611238425925</v>
      </c>
      <c r="X9" s="88">
        <v>44460</v>
      </c>
      <c r="Y9" s="85" t="s">
        <v>288</v>
      </c>
      <c r="Z9" s="83" t="str">
        <f>HYPERLINK("https://twitter.com/eawadplatform/status/1440324989035548678")</f>
        <v>https://twitter.com/eawadplatform/status/1440324989035548678</v>
      </c>
      <c r="AA9" s="80"/>
      <c r="AB9" s="80"/>
      <c r="AC9" s="85" t="s">
        <v>294</v>
      </c>
      <c r="AD9" s="80"/>
      <c r="AE9" s="80" t="b">
        <v>0</v>
      </c>
      <c r="AF9" s="80">
        <v>0</v>
      </c>
      <c r="AG9" s="85" t="s">
        <v>296</v>
      </c>
      <c r="AH9" s="80" t="b">
        <v>0</v>
      </c>
      <c r="AI9" s="80" t="s">
        <v>298</v>
      </c>
      <c r="AJ9" s="80"/>
      <c r="AK9" s="85" t="s">
        <v>296</v>
      </c>
      <c r="AL9" s="80" t="b">
        <v>0</v>
      </c>
      <c r="AM9" s="80">
        <v>8</v>
      </c>
      <c r="AN9" s="85" t="s">
        <v>295</v>
      </c>
      <c r="AO9" s="85" t="s">
        <v>306</v>
      </c>
      <c r="AP9" s="80" t="b">
        <v>0</v>
      </c>
      <c r="AQ9" s="85" t="s">
        <v>295</v>
      </c>
      <c r="AR9" s="80" t="s">
        <v>204</v>
      </c>
      <c r="AS9" s="80">
        <v>0</v>
      </c>
      <c r="AT9" s="80">
        <v>0</v>
      </c>
      <c r="AU9" s="80"/>
      <c r="AV9" s="80"/>
      <c r="AW9" s="80"/>
      <c r="AX9" s="80"/>
      <c r="AY9" s="80"/>
      <c r="AZ9" s="80"/>
      <c r="BA9" s="80"/>
      <c r="BB9" s="80"/>
      <c r="BC9" s="80">
        <v>1</v>
      </c>
      <c r="BD9" s="79" t="str">
        <f>REPLACE(INDEX(GroupVertices[Group],MATCH(Edges[[#This Row],[Vertex 1]],GroupVertices[Vertex],0)),1,1,"")</f>
        <v>3</v>
      </c>
      <c r="BE9" s="79" t="str">
        <f>REPLACE(INDEX(GroupVertices[Group],MATCH(Edges[[#This Row],[Vertex 2]],GroupVertices[Vertex],0)),1,1,"")</f>
        <v>3</v>
      </c>
      <c r="BF9" s="49"/>
      <c r="BG9" s="50"/>
      <c r="BH9" s="49"/>
      <c r="BI9" s="50"/>
      <c r="BJ9" s="49"/>
      <c r="BK9" s="50"/>
      <c r="BL9" s="49"/>
      <c r="BM9" s="50"/>
      <c r="BN9" s="49"/>
    </row>
    <row r="10" spans="1:66" ht="15">
      <c r="A10" s="65" t="s">
        <v>248</v>
      </c>
      <c r="B10" s="65" t="s">
        <v>260</v>
      </c>
      <c r="C10" s="66" t="s">
        <v>8400</v>
      </c>
      <c r="D10" s="67">
        <v>4</v>
      </c>
      <c r="E10" s="68" t="s">
        <v>132</v>
      </c>
      <c r="F10" s="69">
        <v>30</v>
      </c>
      <c r="G10" s="66"/>
      <c r="H10" s="70"/>
      <c r="I10" s="71"/>
      <c r="J10" s="71"/>
      <c r="K10" s="35" t="s">
        <v>65</v>
      </c>
      <c r="L10" s="78">
        <v>10</v>
      </c>
      <c r="M10" s="78"/>
      <c r="N10" s="73"/>
      <c r="O10" s="80" t="s">
        <v>268</v>
      </c>
      <c r="P10" s="82">
        <v>44453.287881944445</v>
      </c>
      <c r="Q10" s="80" t="s">
        <v>271</v>
      </c>
      <c r="R10" s="80"/>
      <c r="S10" s="80"/>
      <c r="T10" s="80"/>
      <c r="U10" s="83" t="str">
        <f>HYPERLINK("https://pbs.twimg.com/media/E_Oh-QnWEAE1v3M.jpg")</f>
        <v>https://pbs.twimg.com/media/E_Oh-QnWEAE1v3M.jpg</v>
      </c>
      <c r="V10" s="83" t="str">
        <f>HYPERLINK("https://pbs.twimg.com/media/E_Oh-QnWEAE1v3M.jpg")</f>
        <v>https://pbs.twimg.com/media/E_Oh-QnWEAE1v3M.jpg</v>
      </c>
      <c r="W10" s="82">
        <v>44453.287881944445</v>
      </c>
      <c r="X10" s="88">
        <v>44453</v>
      </c>
      <c r="Y10" s="85" t="s">
        <v>289</v>
      </c>
      <c r="Z10" s="83" t="str">
        <f>HYPERLINK("https://twitter.com/lynda_eunice/status/1437671090533412864")</f>
        <v>https://twitter.com/lynda_eunice/status/1437671090533412864</v>
      </c>
      <c r="AA10" s="80"/>
      <c r="AB10" s="80"/>
      <c r="AC10" s="85" t="s">
        <v>295</v>
      </c>
      <c r="AD10" s="80"/>
      <c r="AE10" s="80" t="b">
        <v>0</v>
      </c>
      <c r="AF10" s="80">
        <v>29</v>
      </c>
      <c r="AG10" s="85" t="s">
        <v>296</v>
      </c>
      <c r="AH10" s="80" t="b">
        <v>0</v>
      </c>
      <c r="AI10" s="80" t="s">
        <v>298</v>
      </c>
      <c r="AJ10" s="80"/>
      <c r="AK10" s="85" t="s">
        <v>296</v>
      </c>
      <c r="AL10" s="80" t="b">
        <v>0</v>
      </c>
      <c r="AM10" s="80">
        <v>8</v>
      </c>
      <c r="AN10" s="85" t="s">
        <v>296</v>
      </c>
      <c r="AO10" s="85" t="s">
        <v>306</v>
      </c>
      <c r="AP10" s="80" t="b">
        <v>0</v>
      </c>
      <c r="AQ10" s="85" t="s">
        <v>295</v>
      </c>
      <c r="AR10" s="80" t="s">
        <v>267</v>
      </c>
      <c r="AS10" s="80">
        <v>0</v>
      </c>
      <c r="AT10" s="80">
        <v>0</v>
      </c>
      <c r="AU10" s="80"/>
      <c r="AV10" s="80"/>
      <c r="AW10" s="80"/>
      <c r="AX10" s="80"/>
      <c r="AY10" s="80"/>
      <c r="AZ10" s="80"/>
      <c r="BA10" s="80"/>
      <c r="BB10" s="80"/>
      <c r="BC10" s="80">
        <v>1</v>
      </c>
      <c r="BD10" s="79" t="str">
        <f>REPLACE(INDEX(GroupVertices[Group],MATCH(Edges[[#This Row],[Vertex 1]],GroupVertices[Vertex],0)),1,1,"")</f>
        <v>3</v>
      </c>
      <c r="BE10" s="79" t="str">
        <f>REPLACE(INDEX(GroupVertices[Group],MATCH(Edges[[#This Row],[Vertex 2]],GroupVertices[Vertex],0)),1,1,"")</f>
        <v>3</v>
      </c>
      <c r="BF10" s="49"/>
      <c r="BG10" s="50"/>
      <c r="BH10" s="49"/>
      <c r="BI10" s="50"/>
      <c r="BJ10" s="49"/>
      <c r="BK10" s="50"/>
      <c r="BL10" s="49"/>
      <c r="BM10" s="50"/>
      <c r="BN10" s="49"/>
    </row>
    <row r="11" spans="1:66" ht="15">
      <c r="A11" s="65" t="s">
        <v>247</v>
      </c>
      <c r="B11" s="65" t="s">
        <v>260</v>
      </c>
      <c r="C11" s="66" t="s">
        <v>8400</v>
      </c>
      <c r="D11" s="67">
        <v>4</v>
      </c>
      <c r="E11" s="68" t="s">
        <v>132</v>
      </c>
      <c r="F11" s="69">
        <v>30</v>
      </c>
      <c r="G11" s="66"/>
      <c r="H11" s="70"/>
      <c r="I11" s="71"/>
      <c r="J11" s="71"/>
      <c r="K11" s="35" t="s">
        <v>65</v>
      </c>
      <c r="L11" s="78">
        <v>11</v>
      </c>
      <c r="M11" s="78"/>
      <c r="N11" s="73"/>
      <c r="O11" s="80" t="s">
        <v>266</v>
      </c>
      <c r="P11" s="82">
        <v>44460.611238425925</v>
      </c>
      <c r="Q11" s="80" t="s">
        <v>271</v>
      </c>
      <c r="R11" s="80"/>
      <c r="S11" s="80"/>
      <c r="T11" s="80"/>
      <c r="U11" s="83" t="str">
        <f>HYPERLINK("https://pbs.twimg.com/media/E_Oh-QnWEAE1v3M.jpg")</f>
        <v>https://pbs.twimg.com/media/E_Oh-QnWEAE1v3M.jpg</v>
      </c>
      <c r="V11" s="83" t="str">
        <f>HYPERLINK("https://pbs.twimg.com/media/E_Oh-QnWEAE1v3M.jpg")</f>
        <v>https://pbs.twimg.com/media/E_Oh-QnWEAE1v3M.jpg</v>
      </c>
      <c r="W11" s="82">
        <v>44460.611238425925</v>
      </c>
      <c r="X11" s="88">
        <v>44460</v>
      </c>
      <c r="Y11" s="85" t="s">
        <v>288</v>
      </c>
      <c r="Z11" s="83" t="str">
        <f>HYPERLINK("https://twitter.com/eawadplatform/status/1440324989035548678")</f>
        <v>https://twitter.com/eawadplatform/status/1440324989035548678</v>
      </c>
      <c r="AA11" s="80"/>
      <c r="AB11" s="80"/>
      <c r="AC11" s="85" t="s">
        <v>294</v>
      </c>
      <c r="AD11" s="80"/>
      <c r="AE11" s="80" t="b">
        <v>0</v>
      </c>
      <c r="AF11" s="80">
        <v>0</v>
      </c>
      <c r="AG11" s="85" t="s">
        <v>296</v>
      </c>
      <c r="AH11" s="80" t="b">
        <v>0</v>
      </c>
      <c r="AI11" s="80" t="s">
        <v>298</v>
      </c>
      <c r="AJ11" s="80"/>
      <c r="AK11" s="85" t="s">
        <v>296</v>
      </c>
      <c r="AL11" s="80" t="b">
        <v>0</v>
      </c>
      <c r="AM11" s="80">
        <v>8</v>
      </c>
      <c r="AN11" s="85" t="s">
        <v>295</v>
      </c>
      <c r="AO11" s="85" t="s">
        <v>306</v>
      </c>
      <c r="AP11" s="80" t="b">
        <v>0</v>
      </c>
      <c r="AQ11" s="85" t="s">
        <v>295</v>
      </c>
      <c r="AR11" s="80" t="s">
        <v>204</v>
      </c>
      <c r="AS11" s="80">
        <v>0</v>
      </c>
      <c r="AT11" s="80">
        <v>0</v>
      </c>
      <c r="AU11" s="80"/>
      <c r="AV11" s="80"/>
      <c r="AW11" s="80"/>
      <c r="AX11" s="80"/>
      <c r="AY11" s="80"/>
      <c r="AZ11" s="80"/>
      <c r="BA11" s="80"/>
      <c r="BB11" s="80"/>
      <c r="BC11" s="80">
        <v>1</v>
      </c>
      <c r="BD11" s="79" t="str">
        <f>REPLACE(INDEX(GroupVertices[Group],MATCH(Edges[[#This Row],[Vertex 1]],GroupVertices[Vertex],0)),1,1,"")</f>
        <v>3</v>
      </c>
      <c r="BE11" s="79" t="str">
        <f>REPLACE(INDEX(GroupVertices[Group],MATCH(Edges[[#This Row],[Vertex 2]],GroupVertices[Vertex],0)),1,1,"")</f>
        <v>3</v>
      </c>
      <c r="BF11" s="49"/>
      <c r="BG11" s="50"/>
      <c r="BH11" s="49"/>
      <c r="BI11" s="50"/>
      <c r="BJ11" s="49"/>
      <c r="BK11" s="50"/>
      <c r="BL11" s="49"/>
      <c r="BM11" s="50"/>
      <c r="BN11" s="49"/>
    </row>
    <row r="12" spans="1:66" ht="15">
      <c r="A12" s="65" t="s">
        <v>248</v>
      </c>
      <c r="B12" s="65" t="s">
        <v>253</v>
      </c>
      <c r="C12" s="66" t="s">
        <v>8400</v>
      </c>
      <c r="D12" s="67">
        <v>4</v>
      </c>
      <c r="E12" s="68" t="s">
        <v>132</v>
      </c>
      <c r="F12" s="69">
        <v>30</v>
      </c>
      <c r="G12" s="66"/>
      <c r="H12" s="70"/>
      <c r="I12" s="71"/>
      <c r="J12" s="71"/>
      <c r="K12" s="35" t="s">
        <v>65</v>
      </c>
      <c r="L12" s="78">
        <v>12</v>
      </c>
      <c r="M12" s="78"/>
      <c r="N12" s="73"/>
      <c r="O12" s="80" t="s">
        <v>268</v>
      </c>
      <c r="P12" s="82">
        <v>44453.287881944445</v>
      </c>
      <c r="Q12" s="80" t="s">
        <v>271</v>
      </c>
      <c r="R12" s="80"/>
      <c r="S12" s="80"/>
      <c r="T12" s="80"/>
      <c r="U12" s="83" t="str">
        <f>HYPERLINK("https://pbs.twimg.com/media/E_Oh-QnWEAE1v3M.jpg")</f>
        <v>https://pbs.twimg.com/media/E_Oh-QnWEAE1v3M.jpg</v>
      </c>
      <c r="V12" s="83" t="str">
        <f>HYPERLINK("https://pbs.twimg.com/media/E_Oh-QnWEAE1v3M.jpg")</f>
        <v>https://pbs.twimg.com/media/E_Oh-QnWEAE1v3M.jpg</v>
      </c>
      <c r="W12" s="82">
        <v>44453.287881944445</v>
      </c>
      <c r="X12" s="88">
        <v>44453</v>
      </c>
      <c r="Y12" s="85" t="s">
        <v>289</v>
      </c>
      <c r="Z12" s="83" t="str">
        <f>HYPERLINK("https://twitter.com/lynda_eunice/status/1437671090533412864")</f>
        <v>https://twitter.com/lynda_eunice/status/1437671090533412864</v>
      </c>
      <c r="AA12" s="80"/>
      <c r="AB12" s="80"/>
      <c r="AC12" s="85" t="s">
        <v>295</v>
      </c>
      <c r="AD12" s="80"/>
      <c r="AE12" s="80" t="b">
        <v>0</v>
      </c>
      <c r="AF12" s="80">
        <v>29</v>
      </c>
      <c r="AG12" s="85" t="s">
        <v>296</v>
      </c>
      <c r="AH12" s="80" t="b">
        <v>0</v>
      </c>
      <c r="AI12" s="80" t="s">
        <v>298</v>
      </c>
      <c r="AJ12" s="80"/>
      <c r="AK12" s="85" t="s">
        <v>296</v>
      </c>
      <c r="AL12" s="80" t="b">
        <v>0</v>
      </c>
      <c r="AM12" s="80">
        <v>8</v>
      </c>
      <c r="AN12" s="85" t="s">
        <v>296</v>
      </c>
      <c r="AO12" s="85" t="s">
        <v>306</v>
      </c>
      <c r="AP12" s="80" t="b">
        <v>0</v>
      </c>
      <c r="AQ12" s="85" t="s">
        <v>295</v>
      </c>
      <c r="AR12" s="80" t="s">
        <v>267</v>
      </c>
      <c r="AS12" s="80">
        <v>0</v>
      </c>
      <c r="AT12" s="80">
        <v>0</v>
      </c>
      <c r="AU12" s="80"/>
      <c r="AV12" s="80"/>
      <c r="AW12" s="80"/>
      <c r="AX12" s="80"/>
      <c r="AY12" s="80"/>
      <c r="AZ12" s="80"/>
      <c r="BA12" s="80"/>
      <c r="BB12" s="80"/>
      <c r="BC12" s="80">
        <v>1</v>
      </c>
      <c r="BD12" s="79" t="str">
        <f>REPLACE(INDEX(GroupVertices[Group],MATCH(Edges[[#This Row],[Vertex 1]],GroupVertices[Vertex],0)),1,1,"")</f>
        <v>3</v>
      </c>
      <c r="BE12" s="79" t="str">
        <f>REPLACE(INDEX(GroupVertices[Group],MATCH(Edges[[#This Row],[Vertex 2]],GroupVertices[Vertex],0)),1,1,"")</f>
        <v>3</v>
      </c>
      <c r="BF12" s="49"/>
      <c r="BG12" s="50"/>
      <c r="BH12" s="49"/>
      <c r="BI12" s="50"/>
      <c r="BJ12" s="49"/>
      <c r="BK12" s="50"/>
      <c r="BL12" s="49"/>
      <c r="BM12" s="50"/>
      <c r="BN12" s="49"/>
    </row>
    <row r="13" spans="1:66" ht="15">
      <c r="A13" s="65" t="s">
        <v>247</v>
      </c>
      <c r="B13" s="65" t="s">
        <v>253</v>
      </c>
      <c r="C13" s="66" t="s">
        <v>8400</v>
      </c>
      <c r="D13" s="67">
        <v>4</v>
      </c>
      <c r="E13" s="68" t="s">
        <v>132</v>
      </c>
      <c r="F13" s="69">
        <v>30</v>
      </c>
      <c r="G13" s="66"/>
      <c r="H13" s="70"/>
      <c r="I13" s="71"/>
      <c r="J13" s="71"/>
      <c r="K13" s="35" t="s">
        <v>65</v>
      </c>
      <c r="L13" s="78">
        <v>13</v>
      </c>
      <c r="M13" s="78"/>
      <c r="N13" s="73"/>
      <c r="O13" s="80" t="s">
        <v>266</v>
      </c>
      <c r="P13" s="82">
        <v>44460.611238425925</v>
      </c>
      <c r="Q13" s="80" t="s">
        <v>271</v>
      </c>
      <c r="R13" s="80"/>
      <c r="S13" s="80"/>
      <c r="T13" s="80"/>
      <c r="U13" s="83" t="str">
        <f>HYPERLINK("https://pbs.twimg.com/media/E_Oh-QnWEAE1v3M.jpg")</f>
        <v>https://pbs.twimg.com/media/E_Oh-QnWEAE1v3M.jpg</v>
      </c>
      <c r="V13" s="83" t="str">
        <f>HYPERLINK("https://pbs.twimg.com/media/E_Oh-QnWEAE1v3M.jpg")</f>
        <v>https://pbs.twimg.com/media/E_Oh-QnWEAE1v3M.jpg</v>
      </c>
      <c r="W13" s="82">
        <v>44460.611238425925</v>
      </c>
      <c r="X13" s="88">
        <v>44460</v>
      </c>
      <c r="Y13" s="85" t="s">
        <v>288</v>
      </c>
      <c r="Z13" s="83" t="str">
        <f>HYPERLINK("https://twitter.com/eawadplatform/status/1440324989035548678")</f>
        <v>https://twitter.com/eawadplatform/status/1440324989035548678</v>
      </c>
      <c r="AA13" s="80"/>
      <c r="AB13" s="80"/>
      <c r="AC13" s="85" t="s">
        <v>294</v>
      </c>
      <c r="AD13" s="80"/>
      <c r="AE13" s="80" t="b">
        <v>0</v>
      </c>
      <c r="AF13" s="80">
        <v>0</v>
      </c>
      <c r="AG13" s="85" t="s">
        <v>296</v>
      </c>
      <c r="AH13" s="80" t="b">
        <v>0</v>
      </c>
      <c r="AI13" s="80" t="s">
        <v>298</v>
      </c>
      <c r="AJ13" s="80"/>
      <c r="AK13" s="85" t="s">
        <v>296</v>
      </c>
      <c r="AL13" s="80" t="b">
        <v>0</v>
      </c>
      <c r="AM13" s="80">
        <v>8</v>
      </c>
      <c r="AN13" s="85" t="s">
        <v>295</v>
      </c>
      <c r="AO13" s="85" t="s">
        <v>306</v>
      </c>
      <c r="AP13" s="80" t="b">
        <v>0</v>
      </c>
      <c r="AQ13" s="85" t="s">
        <v>295</v>
      </c>
      <c r="AR13" s="80" t="s">
        <v>204</v>
      </c>
      <c r="AS13" s="80">
        <v>0</v>
      </c>
      <c r="AT13" s="80">
        <v>0</v>
      </c>
      <c r="AU13" s="80"/>
      <c r="AV13" s="80"/>
      <c r="AW13" s="80"/>
      <c r="AX13" s="80"/>
      <c r="AY13" s="80"/>
      <c r="AZ13" s="80"/>
      <c r="BA13" s="80"/>
      <c r="BB13" s="80"/>
      <c r="BC13" s="80">
        <v>1</v>
      </c>
      <c r="BD13" s="79" t="str">
        <f>REPLACE(INDEX(GroupVertices[Group],MATCH(Edges[[#This Row],[Vertex 1]],GroupVertices[Vertex],0)),1,1,"")</f>
        <v>3</v>
      </c>
      <c r="BE13" s="79" t="str">
        <f>REPLACE(INDEX(GroupVertices[Group],MATCH(Edges[[#This Row],[Vertex 2]],GroupVertices[Vertex],0)),1,1,"")</f>
        <v>3</v>
      </c>
      <c r="BF13" s="49"/>
      <c r="BG13" s="50"/>
      <c r="BH13" s="49"/>
      <c r="BI13" s="50"/>
      <c r="BJ13" s="49"/>
      <c r="BK13" s="50"/>
      <c r="BL13" s="49"/>
      <c r="BM13" s="50"/>
      <c r="BN13" s="49"/>
    </row>
    <row r="14" spans="1:66" ht="15">
      <c r="A14" s="65" t="s">
        <v>248</v>
      </c>
      <c r="B14" s="65" t="s">
        <v>249</v>
      </c>
      <c r="C14" s="66" t="s">
        <v>8400</v>
      </c>
      <c r="D14" s="67">
        <v>4</v>
      </c>
      <c r="E14" s="68" t="s">
        <v>132</v>
      </c>
      <c r="F14" s="69">
        <v>30</v>
      </c>
      <c r="G14" s="66"/>
      <c r="H14" s="70"/>
      <c r="I14" s="71"/>
      <c r="J14" s="71"/>
      <c r="K14" s="35" t="s">
        <v>65</v>
      </c>
      <c r="L14" s="78">
        <v>14</v>
      </c>
      <c r="M14" s="78"/>
      <c r="N14" s="73"/>
      <c r="O14" s="80" t="s">
        <v>268</v>
      </c>
      <c r="P14" s="82">
        <v>44453.287881944445</v>
      </c>
      <c r="Q14" s="80" t="s">
        <v>271</v>
      </c>
      <c r="R14" s="80"/>
      <c r="S14" s="80"/>
      <c r="T14" s="80"/>
      <c r="U14" s="83" t="str">
        <f>HYPERLINK("https://pbs.twimg.com/media/E_Oh-QnWEAE1v3M.jpg")</f>
        <v>https://pbs.twimg.com/media/E_Oh-QnWEAE1v3M.jpg</v>
      </c>
      <c r="V14" s="83" t="str">
        <f>HYPERLINK("https://pbs.twimg.com/media/E_Oh-QnWEAE1v3M.jpg")</f>
        <v>https://pbs.twimg.com/media/E_Oh-QnWEAE1v3M.jpg</v>
      </c>
      <c r="W14" s="82">
        <v>44453.287881944445</v>
      </c>
      <c r="X14" s="88">
        <v>44453</v>
      </c>
      <c r="Y14" s="85" t="s">
        <v>289</v>
      </c>
      <c r="Z14" s="83" t="str">
        <f>HYPERLINK("https://twitter.com/lynda_eunice/status/1437671090533412864")</f>
        <v>https://twitter.com/lynda_eunice/status/1437671090533412864</v>
      </c>
      <c r="AA14" s="80"/>
      <c r="AB14" s="80"/>
      <c r="AC14" s="85" t="s">
        <v>295</v>
      </c>
      <c r="AD14" s="80"/>
      <c r="AE14" s="80" t="b">
        <v>0</v>
      </c>
      <c r="AF14" s="80">
        <v>29</v>
      </c>
      <c r="AG14" s="85" t="s">
        <v>296</v>
      </c>
      <c r="AH14" s="80" t="b">
        <v>0</v>
      </c>
      <c r="AI14" s="80" t="s">
        <v>298</v>
      </c>
      <c r="AJ14" s="80"/>
      <c r="AK14" s="85" t="s">
        <v>296</v>
      </c>
      <c r="AL14" s="80" t="b">
        <v>0</v>
      </c>
      <c r="AM14" s="80">
        <v>8</v>
      </c>
      <c r="AN14" s="85" t="s">
        <v>296</v>
      </c>
      <c r="AO14" s="85" t="s">
        <v>306</v>
      </c>
      <c r="AP14" s="80" t="b">
        <v>0</v>
      </c>
      <c r="AQ14" s="85" t="s">
        <v>295</v>
      </c>
      <c r="AR14" s="80" t="s">
        <v>267</v>
      </c>
      <c r="AS14" s="80">
        <v>0</v>
      </c>
      <c r="AT14" s="80">
        <v>0</v>
      </c>
      <c r="AU14" s="80"/>
      <c r="AV14" s="80"/>
      <c r="AW14" s="80"/>
      <c r="AX14" s="80"/>
      <c r="AY14" s="80"/>
      <c r="AZ14" s="80"/>
      <c r="BA14" s="80"/>
      <c r="BB14" s="80"/>
      <c r="BC14" s="80">
        <v>1</v>
      </c>
      <c r="BD14" s="79" t="str">
        <f>REPLACE(INDEX(GroupVertices[Group],MATCH(Edges[[#This Row],[Vertex 1]],GroupVertices[Vertex],0)),1,1,"")</f>
        <v>3</v>
      </c>
      <c r="BE14" s="79" t="str">
        <f>REPLACE(INDEX(GroupVertices[Group],MATCH(Edges[[#This Row],[Vertex 2]],GroupVertices[Vertex],0)),1,1,"")</f>
        <v>3</v>
      </c>
      <c r="BF14" s="49"/>
      <c r="BG14" s="50"/>
      <c r="BH14" s="49"/>
      <c r="BI14" s="50"/>
      <c r="BJ14" s="49"/>
      <c r="BK14" s="50"/>
      <c r="BL14" s="49"/>
      <c r="BM14" s="50"/>
      <c r="BN14" s="49"/>
    </row>
    <row r="15" spans="1:66" ht="15">
      <c r="A15" s="65" t="s">
        <v>247</v>
      </c>
      <c r="B15" s="65" t="s">
        <v>249</v>
      </c>
      <c r="C15" s="66" t="s">
        <v>8400</v>
      </c>
      <c r="D15" s="67">
        <v>4</v>
      </c>
      <c r="E15" s="68" t="s">
        <v>132</v>
      </c>
      <c r="F15" s="69">
        <v>30</v>
      </c>
      <c r="G15" s="66"/>
      <c r="H15" s="70"/>
      <c r="I15" s="71"/>
      <c r="J15" s="71"/>
      <c r="K15" s="35" t="s">
        <v>65</v>
      </c>
      <c r="L15" s="78">
        <v>15</v>
      </c>
      <c r="M15" s="78"/>
      <c r="N15" s="73"/>
      <c r="O15" s="80" t="s">
        <v>266</v>
      </c>
      <c r="P15" s="82">
        <v>44460.611238425925</v>
      </c>
      <c r="Q15" s="80" t="s">
        <v>271</v>
      </c>
      <c r="R15" s="80"/>
      <c r="S15" s="80"/>
      <c r="T15" s="80"/>
      <c r="U15" s="83" t="str">
        <f>HYPERLINK("https://pbs.twimg.com/media/E_Oh-QnWEAE1v3M.jpg")</f>
        <v>https://pbs.twimg.com/media/E_Oh-QnWEAE1v3M.jpg</v>
      </c>
      <c r="V15" s="83" t="str">
        <f>HYPERLINK("https://pbs.twimg.com/media/E_Oh-QnWEAE1v3M.jpg")</f>
        <v>https://pbs.twimg.com/media/E_Oh-QnWEAE1v3M.jpg</v>
      </c>
      <c r="W15" s="82">
        <v>44460.611238425925</v>
      </c>
      <c r="X15" s="88">
        <v>44460</v>
      </c>
      <c r="Y15" s="85" t="s">
        <v>288</v>
      </c>
      <c r="Z15" s="83" t="str">
        <f>HYPERLINK("https://twitter.com/eawadplatform/status/1440324989035548678")</f>
        <v>https://twitter.com/eawadplatform/status/1440324989035548678</v>
      </c>
      <c r="AA15" s="80"/>
      <c r="AB15" s="80"/>
      <c r="AC15" s="85" t="s">
        <v>294</v>
      </c>
      <c r="AD15" s="80"/>
      <c r="AE15" s="80" t="b">
        <v>0</v>
      </c>
      <c r="AF15" s="80">
        <v>0</v>
      </c>
      <c r="AG15" s="85" t="s">
        <v>296</v>
      </c>
      <c r="AH15" s="80" t="b">
        <v>0</v>
      </c>
      <c r="AI15" s="80" t="s">
        <v>298</v>
      </c>
      <c r="AJ15" s="80"/>
      <c r="AK15" s="85" t="s">
        <v>296</v>
      </c>
      <c r="AL15" s="80" t="b">
        <v>0</v>
      </c>
      <c r="AM15" s="80">
        <v>8</v>
      </c>
      <c r="AN15" s="85" t="s">
        <v>295</v>
      </c>
      <c r="AO15" s="85" t="s">
        <v>306</v>
      </c>
      <c r="AP15" s="80" t="b">
        <v>0</v>
      </c>
      <c r="AQ15" s="85" t="s">
        <v>295</v>
      </c>
      <c r="AR15" s="80" t="s">
        <v>204</v>
      </c>
      <c r="AS15" s="80">
        <v>0</v>
      </c>
      <c r="AT15" s="80">
        <v>0</v>
      </c>
      <c r="AU15" s="80"/>
      <c r="AV15" s="80"/>
      <c r="AW15" s="80"/>
      <c r="AX15" s="80"/>
      <c r="AY15" s="80"/>
      <c r="AZ15" s="80"/>
      <c r="BA15" s="80"/>
      <c r="BB15" s="80"/>
      <c r="BC15" s="80">
        <v>1</v>
      </c>
      <c r="BD15" s="79" t="str">
        <f>REPLACE(INDEX(GroupVertices[Group],MATCH(Edges[[#This Row],[Vertex 1]],GroupVertices[Vertex],0)),1,1,"")</f>
        <v>3</v>
      </c>
      <c r="BE15" s="79" t="str">
        <f>REPLACE(INDEX(GroupVertices[Group],MATCH(Edges[[#This Row],[Vertex 2]],GroupVertices[Vertex],0)),1,1,"")</f>
        <v>3</v>
      </c>
      <c r="BF15" s="49"/>
      <c r="BG15" s="50"/>
      <c r="BH15" s="49"/>
      <c r="BI15" s="50"/>
      <c r="BJ15" s="49"/>
      <c r="BK15" s="50"/>
      <c r="BL15" s="49"/>
      <c r="BM15" s="50"/>
      <c r="BN15" s="49"/>
    </row>
    <row r="16" spans="1:66" ht="15">
      <c r="A16" s="65" t="s">
        <v>248</v>
      </c>
      <c r="B16" s="65" t="s">
        <v>261</v>
      </c>
      <c r="C16" s="66" t="s">
        <v>8400</v>
      </c>
      <c r="D16" s="67">
        <v>4</v>
      </c>
      <c r="E16" s="68" t="s">
        <v>132</v>
      </c>
      <c r="F16" s="69">
        <v>30</v>
      </c>
      <c r="G16" s="66"/>
      <c r="H16" s="70"/>
      <c r="I16" s="71"/>
      <c r="J16" s="71"/>
      <c r="K16" s="35" t="s">
        <v>65</v>
      </c>
      <c r="L16" s="78">
        <v>16</v>
      </c>
      <c r="M16" s="78"/>
      <c r="N16" s="73"/>
      <c r="O16" s="80" t="s">
        <v>268</v>
      </c>
      <c r="P16" s="82">
        <v>44453.287881944445</v>
      </c>
      <c r="Q16" s="80" t="s">
        <v>271</v>
      </c>
      <c r="R16" s="80"/>
      <c r="S16" s="80"/>
      <c r="T16" s="80"/>
      <c r="U16" s="83" t="str">
        <f>HYPERLINK("https://pbs.twimg.com/media/E_Oh-QnWEAE1v3M.jpg")</f>
        <v>https://pbs.twimg.com/media/E_Oh-QnWEAE1v3M.jpg</v>
      </c>
      <c r="V16" s="83" t="str">
        <f>HYPERLINK("https://pbs.twimg.com/media/E_Oh-QnWEAE1v3M.jpg")</f>
        <v>https://pbs.twimg.com/media/E_Oh-QnWEAE1v3M.jpg</v>
      </c>
      <c r="W16" s="82">
        <v>44453.287881944445</v>
      </c>
      <c r="X16" s="88">
        <v>44453</v>
      </c>
      <c r="Y16" s="85" t="s">
        <v>289</v>
      </c>
      <c r="Z16" s="83" t="str">
        <f>HYPERLINK("https://twitter.com/lynda_eunice/status/1437671090533412864")</f>
        <v>https://twitter.com/lynda_eunice/status/1437671090533412864</v>
      </c>
      <c r="AA16" s="80"/>
      <c r="AB16" s="80"/>
      <c r="AC16" s="85" t="s">
        <v>295</v>
      </c>
      <c r="AD16" s="80"/>
      <c r="AE16" s="80" t="b">
        <v>0</v>
      </c>
      <c r="AF16" s="80">
        <v>29</v>
      </c>
      <c r="AG16" s="85" t="s">
        <v>296</v>
      </c>
      <c r="AH16" s="80" t="b">
        <v>0</v>
      </c>
      <c r="AI16" s="80" t="s">
        <v>298</v>
      </c>
      <c r="AJ16" s="80"/>
      <c r="AK16" s="85" t="s">
        <v>296</v>
      </c>
      <c r="AL16" s="80" t="b">
        <v>0</v>
      </c>
      <c r="AM16" s="80">
        <v>8</v>
      </c>
      <c r="AN16" s="85" t="s">
        <v>296</v>
      </c>
      <c r="AO16" s="85" t="s">
        <v>306</v>
      </c>
      <c r="AP16" s="80" t="b">
        <v>0</v>
      </c>
      <c r="AQ16" s="85" t="s">
        <v>295</v>
      </c>
      <c r="AR16" s="80" t="s">
        <v>267</v>
      </c>
      <c r="AS16" s="80">
        <v>0</v>
      </c>
      <c r="AT16" s="80">
        <v>0</v>
      </c>
      <c r="AU16" s="80"/>
      <c r="AV16" s="80"/>
      <c r="AW16" s="80"/>
      <c r="AX16" s="80"/>
      <c r="AY16" s="80"/>
      <c r="AZ16" s="80"/>
      <c r="BA16" s="80"/>
      <c r="BB16" s="80"/>
      <c r="BC16" s="80">
        <v>1</v>
      </c>
      <c r="BD16" s="79" t="str">
        <f>REPLACE(INDEX(GroupVertices[Group],MATCH(Edges[[#This Row],[Vertex 1]],GroupVertices[Vertex],0)),1,1,"")</f>
        <v>3</v>
      </c>
      <c r="BE16" s="79" t="str">
        <f>REPLACE(INDEX(GroupVertices[Group],MATCH(Edges[[#This Row],[Vertex 2]],GroupVertices[Vertex],0)),1,1,"")</f>
        <v>3</v>
      </c>
      <c r="BF16" s="49"/>
      <c r="BG16" s="50"/>
      <c r="BH16" s="49"/>
      <c r="BI16" s="50"/>
      <c r="BJ16" s="49"/>
      <c r="BK16" s="50"/>
      <c r="BL16" s="49"/>
      <c r="BM16" s="50"/>
      <c r="BN16" s="49"/>
    </row>
    <row r="17" spans="1:66" ht="15">
      <c r="A17" s="65" t="s">
        <v>247</v>
      </c>
      <c r="B17" s="65" t="s">
        <v>261</v>
      </c>
      <c r="C17" s="66" t="s">
        <v>8400</v>
      </c>
      <c r="D17" s="67">
        <v>4</v>
      </c>
      <c r="E17" s="68" t="s">
        <v>132</v>
      </c>
      <c r="F17" s="69">
        <v>30</v>
      </c>
      <c r="G17" s="66"/>
      <c r="H17" s="70"/>
      <c r="I17" s="71"/>
      <c r="J17" s="71"/>
      <c r="K17" s="35" t="s">
        <v>65</v>
      </c>
      <c r="L17" s="78">
        <v>17</v>
      </c>
      <c r="M17" s="78"/>
      <c r="N17" s="73"/>
      <c r="O17" s="80" t="s">
        <v>266</v>
      </c>
      <c r="P17" s="82">
        <v>44460.611238425925</v>
      </c>
      <c r="Q17" s="80" t="s">
        <v>271</v>
      </c>
      <c r="R17" s="80"/>
      <c r="S17" s="80"/>
      <c r="T17" s="80"/>
      <c r="U17" s="83" t="str">
        <f>HYPERLINK("https://pbs.twimg.com/media/E_Oh-QnWEAE1v3M.jpg")</f>
        <v>https://pbs.twimg.com/media/E_Oh-QnWEAE1v3M.jpg</v>
      </c>
      <c r="V17" s="83" t="str">
        <f>HYPERLINK("https://pbs.twimg.com/media/E_Oh-QnWEAE1v3M.jpg")</f>
        <v>https://pbs.twimg.com/media/E_Oh-QnWEAE1v3M.jpg</v>
      </c>
      <c r="W17" s="82">
        <v>44460.611238425925</v>
      </c>
      <c r="X17" s="88">
        <v>44460</v>
      </c>
      <c r="Y17" s="85" t="s">
        <v>288</v>
      </c>
      <c r="Z17" s="83" t="str">
        <f>HYPERLINK("https://twitter.com/eawadplatform/status/1440324989035548678")</f>
        <v>https://twitter.com/eawadplatform/status/1440324989035548678</v>
      </c>
      <c r="AA17" s="80"/>
      <c r="AB17" s="80"/>
      <c r="AC17" s="85" t="s">
        <v>294</v>
      </c>
      <c r="AD17" s="80"/>
      <c r="AE17" s="80" t="b">
        <v>0</v>
      </c>
      <c r="AF17" s="80">
        <v>0</v>
      </c>
      <c r="AG17" s="85" t="s">
        <v>296</v>
      </c>
      <c r="AH17" s="80" t="b">
        <v>0</v>
      </c>
      <c r="AI17" s="80" t="s">
        <v>298</v>
      </c>
      <c r="AJ17" s="80"/>
      <c r="AK17" s="85" t="s">
        <v>296</v>
      </c>
      <c r="AL17" s="80" t="b">
        <v>0</v>
      </c>
      <c r="AM17" s="80">
        <v>8</v>
      </c>
      <c r="AN17" s="85" t="s">
        <v>295</v>
      </c>
      <c r="AO17" s="85" t="s">
        <v>306</v>
      </c>
      <c r="AP17" s="80" t="b">
        <v>0</v>
      </c>
      <c r="AQ17" s="85" t="s">
        <v>295</v>
      </c>
      <c r="AR17" s="80" t="s">
        <v>204</v>
      </c>
      <c r="AS17" s="80">
        <v>0</v>
      </c>
      <c r="AT17" s="80">
        <v>0</v>
      </c>
      <c r="AU17" s="80"/>
      <c r="AV17" s="80"/>
      <c r="AW17" s="80"/>
      <c r="AX17" s="80"/>
      <c r="AY17" s="80"/>
      <c r="AZ17" s="80"/>
      <c r="BA17" s="80"/>
      <c r="BB17" s="80"/>
      <c r="BC17" s="80">
        <v>1</v>
      </c>
      <c r="BD17" s="79" t="str">
        <f>REPLACE(INDEX(GroupVertices[Group],MATCH(Edges[[#This Row],[Vertex 1]],GroupVertices[Vertex],0)),1,1,"")</f>
        <v>3</v>
      </c>
      <c r="BE17" s="79" t="str">
        <f>REPLACE(INDEX(GroupVertices[Group],MATCH(Edges[[#This Row],[Vertex 2]],GroupVertices[Vertex],0)),1,1,"")</f>
        <v>3</v>
      </c>
      <c r="BF17" s="49"/>
      <c r="BG17" s="50"/>
      <c r="BH17" s="49"/>
      <c r="BI17" s="50"/>
      <c r="BJ17" s="49"/>
      <c r="BK17" s="50"/>
      <c r="BL17" s="49"/>
      <c r="BM17" s="50"/>
      <c r="BN17" s="49"/>
    </row>
    <row r="18" spans="1:66" ht="15">
      <c r="A18" s="65" t="s">
        <v>248</v>
      </c>
      <c r="B18" s="65" t="s">
        <v>262</v>
      </c>
      <c r="C18" s="66" t="s">
        <v>8400</v>
      </c>
      <c r="D18" s="67">
        <v>4</v>
      </c>
      <c r="E18" s="68" t="s">
        <v>132</v>
      </c>
      <c r="F18" s="69">
        <v>30</v>
      </c>
      <c r="G18" s="66"/>
      <c r="H18" s="70"/>
      <c r="I18" s="71"/>
      <c r="J18" s="71"/>
      <c r="K18" s="35" t="s">
        <v>65</v>
      </c>
      <c r="L18" s="78">
        <v>18</v>
      </c>
      <c r="M18" s="78"/>
      <c r="N18" s="73"/>
      <c r="O18" s="80" t="s">
        <v>268</v>
      </c>
      <c r="P18" s="82">
        <v>44453.287881944445</v>
      </c>
      <c r="Q18" s="80" t="s">
        <v>271</v>
      </c>
      <c r="R18" s="80"/>
      <c r="S18" s="80"/>
      <c r="T18" s="80"/>
      <c r="U18" s="83" t="str">
        <f>HYPERLINK("https://pbs.twimg.com/media/E_Oh-QnWEAE1v3M.jpg")</f>
        <v>https://pbs.twimg.com/media/E_Oh-QnWEAE1v3M.jpg</v>
      </c>
      <c r="V18" s="83" t="str">
        <f>HYPERLINK("https://pbs.twimg.com/media/E_Oh-QnWEAE1v3M.jpg")</f>
        <v>https://pbs.twimg.com/media/E_Oh-QnWEAE1v3M.jpg</v>
      </c>
      <c r="W18" s="82">
        <v>44453.287881944445</v>
      </c>
      <c r="X18" s="88">
        <v>44453</v>
      </c>
      <c r="Y18" s="85" t="s">
        <v>289</v>
      </c>
      <c r="Z18" s="83" t="str">
        <f>HYPERLINK("https://twitter.com/lynda_eunice/status/1437671090533412864")</f>
        <v>https://twitter.com/lynda_eunice/status/1437671090533412864</v>
      </c>
      <c r="AA18" s="80"/>
      <c r="AB18" s="80"/>
      <c r="AC18" s="85" t="s">
        <v>295</v>
      </c>
      <c r="AD18" s="80"/>
      <c r="AE18" s="80" t="b">
        <v>0</v>
      </c>
      <c r="AF18" s="80">
        <v>29</v>
      </c>
      <c r="AG18" s="85" t="s">
        <v>296</v>
      </c>
      <c r="AH18" s="80" t="b">
        <v>0</v>
      </c>
      <c r="AI18" s="80" t="s">
        <v>298</v>
      </c>
      <c r="AJ18" s="80"/>
      <c r="AK18" s="85" t="s">
        <v>296</v>
      </c>
      <c r="AL18" s="80" t="b">
        <v>0</v>
      </c>
      <c r="AM18" s="80">
        <v>8</v>
      </c>
      <c r="AN18" s="85" t="s">
        <v>296</v>
      </c>
      <c r="AO18" s="85" t="s">
        <v>306</v>
      </c>
      <c r="AP18" s="80" t="b">
        <v>0</v>
      </c>
      <c r="AQ18" s="85" t="s">
        <v>295</v>
      </c>
      <c r="AR18" s="80" t="s">
        <v>267</v>
      </c>
      <c r="AS18" s="80">
        <v>0</v>
      </c>
      <c r="AT18" s="80">
        <v>0</v>
      </c>
      <c r="AU18" s="80"/>
      <c r="AV18" s="80"/>
      <c r="AW18" s="80"/>
      <c r="AX18" s="80"/>
      <c r="AY18" s="80"/>
      <c r="AZ18" s="80"/>
      <c r="BA18" s="80"/>
      <c r="BB18" s="80"/>
      <c r="BC18" s="80">
        <v>1</v>
      </c>
      <c r="BD18" s="79" t="str">
        <f>REPLACE(INDEX(GroupVertices[Group],MATCH(Edges[[#This Row],[Vertex 1]],GroupVertices[Vertex],0)),1,1,"")</f>
        <v>3</v>
      </c>
      <c r="BE18" s="79" t="str">
        <f>REPLACE(INDEX(GroupVertices[Group],MATCH(Edges[[#This Row],[Vertex 2]],GroupVertices[Vertex],0)),1,1,"")</f>
        <v>3</v>
      </c>
      <c r="BF18" s="49"/>
      <c r="BG18" s="50"/>
      <c r="BH18" s="49"/>
      <c r="BI18" s="50"/>
      <c r="BJ18" s="49"/>
      <c r="BK18" s="50"/>
      <c r="BL18" s="49"/>
      <c r="BM18" s="50"/>
      <c r="BN18" s="49"/>
    </row>
    <row r="19" spans="1:66" ht="15">
      <c r="A19" s="65" t="s">
        <v>247</v>
      </c>
      <c r="B19" s="65" t="s">
        <v>262</v>
      </c>
      <c r="C19" s="66" t="s">
        <v>8400</v>
      </c>
      <c r="D19" s="67">
        <v>4</v>
      </c>
      <c r="E19" s="68" t="s">
        <v>132</v>
      </c>
      <c r="F19" s="69">
        <v>30</v>
      </c>
      <c r="G19" s="66"/>
      <c r="H19" s="70"/>
      <c r="I19" s="71"/>
      <c r="J19" s="71"/>
      <c r="K19" s="35" t="s">
        <v>65</v>
      </c>
      <c r="L19" s="78">
        <v>19</v>
      </c>
      <c r="M19" s="78"/>
      <c r="N19" s="73"/>
      <c r="O19" s="80" t="s">
        <v>266</v>
      </c>
      <c r="P19" s="82">
        <v>44460.611238425925</v>
      </c>
      <c r="Q19" s="80" t="s">
        <v>271</v>
      </c>
      <c r="R19" s="80"/>
      <c r="S19" s="80"/>
      <c r="T19" s="80"/>
      <c r="U19" s="83" t="str">
        <f>HYPERLINK("https://pbs.twimg.com/media/E_Oh-QnWEAE1v3M.jpg")</f>
        <v>https://pbs.twimg.com/media/E_Oh-QnWEAE1v3M.jpg</v>
      </c>
      <c r="V19" s="83" t="str">
        <f>HYPERLINK("https://pbs.twimg.com/media/E_Oh-QnWEAE1v3M.jpg")</f>
        <v>https://pbs.twimg.com/media/E_Oh-QnWEAE1v3M.jpg</v>
      </c>
      <c r="W19" s="82">
        <v>44460.611238425925</v>
      </c>
      <c r="X19" s="88">
        <v>44460</v>
      </c>
      <c r="Y19" s="85" t="s">
        <v>288</v>
      </c>
      <c r="Z19" s="83" t="str">
        <f>HYPERLINK("https://twitter.com/eawadplatform/status/1440324989035548678")</f>
        <v>https://twitter.com/eawadplatform/status/1440324989035548678</v>
      </c>
      <c r="AA19" s="80"/>
      <c r="AB19" s="80"/>
      <c r="AC19" s="85" t="s">
        <v>294</v>
      </c>
      <c r="AD19" s="80"/>
      <c r="AE19" s="80" t="b">
        <v>0</v>
      </c>
      <c r="AF19" s="80">
        <v>0</v>
      </c>
      <c r="AG19" s="85" t="s">
        <v>296</v>
      </c>
      <c r="AH19" s="80" t="b">
        <v>0</v>
      </c>
      <c r="AI19" s="80" t="s">
        <v>298</v>
      </c>
      <c r="AJ19" s="80"/>
      <c r="AK19" s="85" t="s">
        <v>296</v>
      </c>
      <c r="AL19" s="80" t="b">
        <v>0</v>
      </c>
      <c r="AM19" s="80">
        <v>8</v>
      </c>
      <c r="AN19" s="85" t="s">
        <v>295</v>
      </c>
      <c r="AO19" s="85" t="s">
        <v>306</v>
      </c>
      <c r="AP19" s="80" t="b">
        <v>0</v>
      </c>
      <c r="AQ19" s="85" t="s">
        <v>295</v>
      </c>
      <c r="AR19" s="80" t="s">
        <v>204</v>
      </c>
      <c r="AS19" s="80">
        <v>0</v>
      </c>
      <c r="AT19" s="80">
        <v>0</v>
      </c>
      <c r="AU19" s="80"/>
      <c r="AV19" s="80"/>
      <c r="AW19" s="80"/>
      <c r="AX19" s="80"/>
      <c r="AY19" s="80"/>
      <c r="AZ19" s="80"/>
      <c r="BA19" s="80"/>
      <c r="BB19" s="80"/>
      <c r="BC19" s="80">
        <v>1</v>
      </c>
      <c r="BD19" s="79" t="str">
        <f>REPLACE(INDEX(GroupVertices[Group],MATCH(Edges[[#This Row],[Vertex 1]],GroupVertices[Vertex],0)),1,1,"")</f>
        <v>3</v>
      </c>
      <c r="BE19" s="79" t="str">
        <f>REPLACE(INDEX(GroupVertices[Group],MATCH(Edges[[#This Row],[Vertex 2]],GroupVertices[Vertex],0)),1,1,"")</f>
        <v>3</v>
      </c>
      <c r="BF19" s="49"/>
      <c r="BG19" s="50"/>
      <c r="BH19" s="49"/>
      <c r="BI19" s="50"/>
      <c r="BJ19" s="49"/>
      <c r="BK19" s="50"/>
      <c r="BL19" s="49"/>
      <c r="BM19" s="50"/>
      <c r="BN19" s="49"/>
    </row>
    <row r="20" spans="1:66" ht="15">
      <c r="A20" s="65" t="s">
        <v>248</v>
      </c>
      <c r="B20" s="65" t="s">
        <v>263</v>
      </c>
      <c r="C20" s="66" t="s">
        <v>8400</v>
      </c>
      <c r="D20" s="67">
        <v>4</v>
      </c>
      <c r="E20" s="68" t="s">
        <v>132</v>
      </c>
      <c r="F20" s="69">
        <v>30</v>
      </c>
      <c r="G20" s="66"/>
      <c r="H20" s="70"/>
      <c r="I20" s="71"/>
      <c r="J20" s="71"/>
      <c r="K20" s="35" t="s">
        <v>65</v>
      </c>
      <c r="L20" s="78">
        <v>20</v>
      </c>
      <c r="M20" s="78"/>
      <c r="N20" s="73"/>
      <c r="O20" s="80" t="s">
        <v>268</v>
      </c>
      <c r="P20" s="82">
        <v>44453.287881944445</v>
      </c>
      <c r="Q20" s="80" t="s">
        <v>271</v>
      </c>
      <c r="R20" s="80"/>
      <c r="S20" s="80"/>
      <c r="T20" s="80"/>
      <c r="U20" s="83" t="str">
        <f>HYPERLINK("https://pbs.twimg.com/media/E_Oh-QnWEAE1v3M.jpg")</f>
        <v>https://pbs.twimg.com/media/E_Oh-QnWEAE1v3M.jpg</v>
      </c>
      <c r="V20" s="83" t="str">
        <f>HYPERLINK("https://pbs.twimg.com/media/E_Oh-QnWEAE1v3M.jpg")</f>
        <v>https://pbs.twimg.com/media/E_Oh-QnWEAE1v3M.jpg</v>
      </c>
      <c r="W20" s="82">
        <v>44453.287881944445</v>
      </c>
      <c r="X20" s="88">
        <v>44453</v>
      </c>
      <c r="Y20" s="85" t="s">
        <v>289</v>
      </c>
      <c r="Z20" s="83" t="str">
        <f>HYPERLINK("https://twitter.com/lynda_eunice/status/1437671090533412864")</f>
        <v>https://twitter.com/lynda_eunice/status/1437671090533412864</v>
      </c>
      <c r="AA20" s="80"/>
      <c r="AB20" s="80"/>
      <c r="AC20" s="85" t="s">
        <v>295</v>
      </c>
      <c r="AD20" s="80"/>
      <c r="AE20" s="80" t="b">
        <v>0</v>
      </c>
      <c r="AF20" s="80">
        <v>29</v>
      </c>
      <c r="AG20" s="85" t="s">
        <v>296</v>
      </c>
      <c r="AH20" s="80" t="b">
        <v>0</v>
      </c>
      <c r="AI20" s="80" t="s">
        <v>298</v>
      </c>
      <c r="AJ20" s="80"/>
      <c r="AK20" s="85" t="s">
        <v>296</v>
      </c>
      <c r="AL20" s="80" t="b">
        <v>0</v>
      </c>
      <c r="AM20" s="80">
        <v>8</v>
      </c>
      <c r="AN20" s="85" t="s">
        <v>296</v>
      </c>
      <c r="AO20" s="85" t="s">
        <v>306</v>
      </c>
      <c r="AP20" s="80" t="b">
        <v>0</v>
      </c>
      <c r="AQ20" s="85" t="s">
        <v>295</v>
      </c>
      <c r="AR20" s="80" t="s">
        <v>267</v>
      </c>
      <c r="AS20" s="80">
        <v>0</v>
      </c>
      <c r="AT20" s="80">
        <v>0</v>
      </c>
      <c r="AU20" s="80"/>
      <c r="AV20" s="80"/>
      <c r="AW20" s="80"/>
      <c r="AX20" s="80"/>
      <c r="AY20" s="80"/>
      <c r="AZ20" s="80"/>
      <c r="BA20" s="80"/>
      <c r="BB20" s="80"/>
      <c r="BC20" s="80">
        <v>1</v>
      </c>
      <c r="BD20" s="79" t="str">
        <f>REPLACE(INDEX(GroupVertices[Group],MATCH(Edges[[#This Row],[Vertex 1]],GroupVertices[Vertex],0)),1,1,"")</f>
        <v>3</v>
      </c>
      <c r="BE20" s="79" t="str">
        <f>REPLACE(INDEX(GroupVertices[Group],MATCH(Edges[[#This Row],[Vertex 2]],GroupVertices[Vertex],0)),1,1,"")</f>
        <v>3</v>
      </c>
      <c r="BF20" s="49"/>
      <c r="BG20" s="50"/>
      <c r="BH20" s="49"/>
      <c r="BI20" s="50"/>
      <c r="BJ20" s="49"/>
      <c r="BK20" s="50"/>
      <c r="BL20" s="49"/>
      <c r="BM20" s="50"/>
      <c r="BN20" s="49"/>
    </row>
    <row r="21" spans="1:66" ht="15">
      <c r="A21" s="65" t="s">
        <v>247</v>
      </c>
      <c r="B21" s="65" t="s">
        <v>263</v>
      </c>
      <c r="C21" s="66" t="s">
        <v>8400</v>
      </c>
      <c r="D21" s="67">
        <v>4</v>
      </c>
      <c r="E21" s="68" t="s">
        <v>132</v>
      </c>
      <c r="F21" s="69">
        <v>30</v>
      </c>
      <c r="G21" s="66"/>
      <c r="H21" s="70"/>
      <c r="I21" s="71"/>
      <c r="J21" s="71"/>
      <c r="K21" s="35" t="s">
        <v>65</v>
      </c>
      <c r="L21" s="78">
        <v>21</v>
      </c>
      <c r="M21" s="78"/>
      <c r="N21" s="73"/>
      <c r="O21" s="80" t="s">
        <v>266</v>
      </c>
      <c r="P21" s="82">
        <v>44460.611238425925</v>
      </c>
      <c r="Q21" s="80" t="s">
        <v>271</v>
      </c>
      <c r="R21" s="80"/>
      <c r="S21" s="80"/>
      <c r="T21" s="80"/>
      <c r="U21" s="83" t="str">
        <f>HYPERLINK("https://pbs.twimg.com/media/E_Oh-QnWEAE1v3M.jpg")</f>
        <v>https://pbs.twimg.com/media/E_Oh-QnWEAE1v3M.jpg</v>
      </c>
      <c r="V21" s="83" t="str">
        <f>HYPERLINK("https://pbs.twimg.com/media/E_Oh-QnWEAE1v3M.jpg")</f>
        <v>https://pbs.twimg.com/media/E_Oh-QnWEAE1v3M.jpg</v>
      </c>
      <c r="W21" s="82">
        <v>44460.611238425925</v>
      </c>
      <c r="X21" s="88">
        <v>44460</v>
      </c>
      <c r="Y21" s="85" t="s">
        <v>288</v>
      </c>
      <c r="Z21" s="83" t="str">
        <f>HYPERLINK("https://twitter.com/eawadplatform/status/1440324989035548678")</f>
        <v>https://twitter.com/eawadplatform/status/1440324989035548678</v>
      </c>
      <c r="AA21" s="80"/>
      <c r="AB21" s="80"/>
      <c r="AC21" s="85" t="s">
        <v>294</v>
      </c>
      <c r="AD21" s="80"/>
      <c r="AE21" s="80" t="b">
        <v>0</v>
      </c>
      <c r="AF21" s="80">
        <v>0</v>
      </c>
      <c r="AG21" s="85" t="s">
        <v>296</v>
      </c>
      <c r="AH21" s="80" t="b">
        <v>0</v>
      </c>
      <c r="AI21" s="80" t="s">
        <v>298</v>
      </c>
      <c r="AJ21" s="80"/>
      <c r="AK21" s="85" t="s">
        <v>296</v>
      </c>
      <c r="AL21" s="80" t="b">
        <v>0</v>
      </c>
      <c r="AM21" s="80">
        <v>8</v>
      </c>
      <c r="AN21" s="85" t="s">
        <v>295</v>
      </c>
      <c r="AO21" s="85" t="s">
        <v>306</v>
      </c>
      <c r="AP21" s="80" t="b">
        <v>0</v>
      </c>
      <c r="AQ21" s="85" t="s">
        <v>295</v>
      </c>
      <c r="AR21" s="80" t="s">
        <v>204</v>
      </c>
      <c r="AS21" s="80">
        <v>0</v>
      </c>
      <c r="AT21" s="80">
        <v>0</v>
      </c>
      <c r="AU21" s="80"/>
      <c r="AV21" s="80"/>
      <c r="AW21" s="80"/>
      <c r="AX21" s="80"/>
      <c r="AY21" s="80"/>
      <c r="AZ21" s="80"/>
      <c r="BA21" s="80"/>
      <c r="BB21" s="80"/>
      <c r="BC21" s="80">
        <v>1</v>
      </c>
      <c r="BD21" s="79" t="str">
        <f>REPLACE(INDEX(GroupVertices[Group],MATCH(Edges[[#This Row],[Vertex 1]],GroupVertices[Vertex],0)),1,1,"")</f>
        <v>3</v>
      </c>
      <c r="BE21" s="79" t="str">
        <f>REPLACE(INDEX(GroupVertices[Group],MATCH(Edges[[#This Row],[Vertex 2]],GroupVertices[Vertex],0)),1,1,"")</f>
        <v>3</v>
      </c>
      <c r="BF21" s="49"/>
      <c r="BG21" s="50"/>
      <c r="BH21" s="49"/>
      <c r="BI21" s="50"/>
      <c r="BJ21" s="49"/>
      <c r="BK21" s="50"/>
      <c r="BL21" s="49"/>
      <c r="BM21" s="50"/>
      <c r="BN21" s="49"/>
    </row>
    <row r="22" spans="1:66" ht="15">
      <c r="A22" s="65" t="s">
        <v>248</v>
      </c>
      <c r="B22" s="65" t="s">
        <v>259</v>
      </c>
      <c r="C22" s="66" t="s">
        <v>8400</v>
      </c>
      <c r="D22" s="67">
        <v>4</v>
      </c>
      <c r="E22" s="68" t="s">
        <v>132</v>
      </c>
      <c r="F22" s="69">
        <v>30</v>
      </c>
      <c r="G22" s="66"/>
      <c r="H22" s="70"/>
      <c r="I22" s="71"/>
      <c r="J22" s="71"/>
      <c r="K22" s="35" t="s">
        <v>65</v>
      </c>
      <c r="L22" s="78">
        <v>22</v>
      </c>
      <c r="M22" s="78"/>
      <c r="N22" s="73"/>
      <c r="O22" s="80" t="s">
        <v>268</v>
      </c>
      <c r="P22" s="82">
        <v>44453.287881944445</v>
      </c>
      <c r="Q22" s="80" t="s">
        <v>271</v>
      </c>
      <c r="R22" s="80"/>
      <c r="S22" s="80"/>
      <c r="T22" s="80"/>
      <c r="U22" s="83" t="str">
        <f>HYPERLINK("https://pbs.twimg.com/media/E_Oh-QnWEAE1v3M.jpg")</f>
        <v>https://pbs.twimg.com/media/E_Oh-QnWEAE1v3M.jpg</v>
      </c>
      <c r="V22" s="83" t="str">
        <f>HYPERLINK("https://pbs.twimg.com/media/E_Oh-QnWEAE1v3M.jpg")</f>
        <v>https://pbs.twimg.com/media/E_Oh-QnWEAE1v3M.jpg</v>
      </c>
      <c r="W22" s="82">
        <v>44453.287881944445</v>
      </c>
      <c r="X22" s="88">
        <v>44453</v>
      </c>
      <c r="Y22" s="85" t="s">
        <v>289</v>
      </c>
      <c r="Z22" s="83" t="str">
        <f>HYPERLINK("https://twitter.com/lynda_eunice/status/1437671090533412864")</f>
        <v>https://twitter.com/lynda_eunice/status/1437671090533412864</v>
      </c>
      <c r="AA22" s="80"/>
      <c r="AB22" s="80"/>
      <c r="AC22" s="85" t="s">
        <v>295</v>
      </c>
      <c r="AD22" s="80"/>
      <c r="AE22" s="80" t="b">
        <v>0</v>
      </c>
      <c r="AF22" s="80">
        <v>29</v>
      </c>
      <c r="AG22" s="85" t="s">
        <v>296</v>
      </c>
      <c r="AH22" s="80" t="b">
        <v>0</v>
      </c>
      <c r="AI22" s="80" t="s">
        <v>298</v>
      </c>
      <c r="AJ22" s="80"/>
      <c r="AK22" s="85" t="s">
        <v>296</v>
      </c>
      <c r="AL22" s="80" t="b">
        <v>0</v>
      </c>
      <c r="AM22" s="80">
        <v>8</v>
      </c>
      <c r="AN22" s="85" t="s">
        <v>296</v>
      </c>
      <c r="AO22" s="85" t="s">
        <v>306</v>
      </c>
      <c r="AP22" s="80" t="b">
        <v>0</v>
      </c>
      <c r="AQ22" s="85" t="s">
        <v>295</v>
      </c>
      <c r="AR22" s="80" t="s">
        <v>267</v>
      </c>
      <c r="AS22" s="80">
        <v>0</v>
      </c>
      <c r="AT22" s="80">
        <v>0</v>
      </c>
      <c r="AU22" s="80"/>
      <c r="AV22" s="80"/>
      <c r="AW22" s="80"/>
      <c r="AX22" s="80"/>
      <c r="AY22" s="80"/>
      <c r="AZ22" s="80"/>
      <c r="BA22" s="80"/>
      <c r="BB22" s="80"/>
      <c r="BC22" s="80">
        <v>1</v>
      </c>
      <c r="BD22" s="79" t="str">
        <f>REPLACE(INDEX(GroupVertices[Group],MATCH(Edges[[#This Row],[Vertex 1]],GroupVertices[Vertex],0)),1,1,"")</f>
        <v>3</v>
      </c>
      <c r="BE22" s="79" t="str">
        <f>REPLACE(INDEX(GroupVertices[Group],MATCH(Edges[[#This Row],[Vertex 2]],GroupVertices[Vertex],0)),1,1,"")</f>
        <v>1</v>
      </c>
      <c r="BF22" s="49"/>
      <c r="BG22" s="50"/>
      <c r="BH22" s="49"/>
      <c r="BI22" s="50"/>
      <c r="BJ22" s="49"/>
      <c r="BK22" s="50"/>
      <c r="BL22" s="49"/>
      <c r="BM22" s="50"/>
      <c r="BN22" s="49"/>
    </row>
    <row r="23" spans="1:66" ht="15">
      <c r="A23" s="65" t="s">
        <v>248</v>
      </c>
      <c r="B23" s="65" t="s">
        <v>247</v>
      </c>
      <c r="C23" s="66" t="s">
        <v>8400</v>
      </c>
      <c r="D23" s="67">
        <v>4</v>
      </c>
      <c r="E23" s="68" t="s">
        <v>132</v>
      </c>
      <c r="F23" s="69">
        <v>30</v>
      </c>
      <c r="G23" s="66"/>
      <c r="H23" s="70"/>
      <c r="I23" s="71"/>
      <c r="J23" s="71"/>
      <c r="K23" s="35" t="s">
        <v>66</v>
      </c>
      <c r="L23" s="78">
        <v>23</v>
      </c>
      <c r="M23" s="78"/>
      <c r="N23" s="73"/>
      <c r="O23" s="80" t="s">
        <v>268</v>
      </c>
      <c r="P23" s="82">
        <v>44453.287881944445</v>
      </c>
      <c r="Q23" s="80" t="s">
        <v>271</v>
      </c>
      <c r="R23" s="80"/>
      <c r="S23" s="80"/>
      <c r="T23" s="80"/>
      <c r="U23" s="83" t="str">
        <f>HYPERLINK("https://pbs.twimg.com/media/E_Oh-QnWEAE1v3M.jpg")</f>
        <v>https://pbs.twimg.com/media/E_Oh-QnWEAE1v3M.jpg</v>
      </c>
      <c r="V23" s="83" t="str">
        <f>HYPERLINK("https://pbs.twimg.com/media/E_Oh-QnWEAE1v3M.jpg")</f>
        <v>https://pbs.twimg.com/media/E_Oh-QnWEAE1v3M.jpg</v>
      </c>
      <c r="W23" s="82">
        <v>44453.287881944445</v>
      </c>
      <c r="X23" s="88">
        <v>44453</v>
      </c>
      <c r="Y23" s="85" t="s">
        <v>289</v>
      </c>
      <c r="Z23" s="83" t="str">
        <f>HYPERLINK("https://twitter.com/lynda_eunice/status/1437671090533412864")</f>
        <v>https://twitter.com/lynda_eunice/status/1437671090533412864</v>
      </c>
      <c r="AA23" s="80"/>
      <c r="AB23" s="80"/>
      <c r="AC23" s="85" t="s">
        <v>295</v>
      </c>
      <c r="AD23" s="80"/>
      <c r="AE23" s="80" t="b">
        <v>0</v>
      </c>
      <c r="AF23" s="80">
        <v>29</v>
      </c>
      <c r="AG23" s="85" t="s">
        <v>296</v>
      </c>
      <c r="AH23" s="80" t="b">
        <v>0</v>
      </c>
      <c r="AI23" s="80" t="s">
        <v>298</v>
      </c>
      <c r="AJ23" s="80"/>
      <c r="AK23" s="85" t="s">
        <v>296</v>
      </c>
      <c r="AL23" s="80" t="b">
        <v>0</v>
      </c>
      <c r="AM23" s="80">
        <v>8</v>
      </c>
      <c r="AN23" s="85" t="s">
        <v>296</v>
      </c>
      <c r="AO23" s="85" t="s">
        <v>306</v>
      </c>
      <c r="AP23" s="80" t="b">
        <v>0</v>
      </c>
      <c r="AQ23" s="85" t="s">
        <v>295</v>
      </c>
      <c r="AR23" s="80" t="s">
        <v>267</v>
      </c>
      <c r="AS23" s="80">
        <v>0</v>
      </c>
      <c r="AT23" s="80">
        <v>0</v>
      </c>
      <c r="AU23" s="80"/>
      <c r="AV23" s="80"/>
      <c r="AW23" s="80"/>
      <c r="AX23" s="80"/>
      <c r="AY23" s="80"/>
      <c r="AZ23" s="80"/>
      <c r="BA23" s="80"/>
      <c r="BB23" s="80"/>
      <c r="BC23" s="80">
        <v>1</v>
      </c>
      <c r="BD23" s="79" t="str">
        <f>REPLACE(INDEX(GroupVertices[Group],MATCH(Edges[[#This Row],[Vertex 1]],GroupVertices[Vertex],0)),1,1,"")</f>
        <v>3</v>
      </c>
      <c r="BE23" s="79" t="str">
        <f>REPLACE(INDEX(GroupVertices[Group],MATCH(Edges[[#This Row],[Vertex 2]],GroupVertices[Vertex],0)),1,1,"")</f>
        <v>3</v>
      </c>
      <c r="BF23" s="49"/>
      <c r="BG23" s="50"/>
      <c r="BH23" s="49"/>
      <c r="BI23" s="50"/>
      <c r="BJ23" s="49"/>
      <c r="BK23" s="50"/>
      <c r="BL23" s="49"/>
      <c r="BM23" s="50"/>
      <c r="BN23" s="49"/>
    </row>
    <row r="24" spans="1:66" ht="15">
      <c r="A24" s="65" t="s">
        <v>248</v>
      </c>
      <c r="B24" s="65" t="s">
        <v>250</v>
      </c>
      <c r="C24" s="66" t="s">
        <v>8400</v>
      </c>
      <c r="D24" s="67">
        <v>4</v>
      </c>
      <c r="E24" s="68" t="s">
        <v>132</v>
      </c>
      <c r="F24" s="69">
        <v>30</v>
      </c>
      <c r="G24" s="66"/>
      <c r="H24" s="70"/>
      <c r="I24" s="71"/>
      <c r="J24" s="71"/>
      <c r="K24" s="35" t="s">
        <v>65</v>
      </c>
      <c r="L24" s="78">
        <v>24</v>
      </c>
      <c r="M24" s="78"/>
      <c r="N24" s="73"/>
      <c r="O24" s="80" t="s">
        <v>268</v>
      </c>
      <c r="P24" s="82">
        <v>44453.287881944445</v>
      </c>
      <c r="Q24" s="80" t="s">
        <v>271</v>
      </c>
      <c r="R24" s="80"/>
      <c r="S24" s="80"/>
      <c r="T24" s="80"/>
      <c r="U24" s="83" t="str">
        <f>HYPERLINK("https://pbs.twimg.com/media/E_Oh-QnWEAE1v3M.jpg")</f>
        <v>https://pbs.twimg.com/media/E_Oh-QnWEAE1v3M.jpg</v>
      </c>
      <c r="V24" s="83" t="str">
        <f>HYPERLINK("https://pbs.twimg.com/media/E_Oh-QnWEAE1v3M.jpg")</f>
        <v>https://pbs.twimg.com/media/E_Oh-QnWEAE1v3M.jpg</v>
      </c>
      <c r="W24" s="82">
        <v>44453.287881944445</v>
      </c>
      <c r="X24" s="88">
        <v>44453</v>
      </c>
      <c r="Y24" s="85" t="s">
        <v>289</v>
      </c>
      <c r="Z24" s="83" t="str">
        <f>HYPERLINK("https://twitter.com/lynda_eunice/status/1437671090533412864")</f>
        <v>https://twitter.com/lynda_eunice/status/1437671090533412864</v>
      </c>
      <c r="AA24" s="80"/>
      <c r="AB24" s="80"/>
      <c r="AC24" s="85" t="s">
        <v>295</v>
      </c>
      <c r="AD24" s="80"/>
      <c r="AE24" s="80" t="b">
        <v>0</v>
      </c>
      <c r="AF24" s="80">
        <v>29</v>
      </c>
      <c r="AG24" s="85" t="s">
        <v>296</v>
      </c>
      <c r="AH24" s="80" t="b">
        <v>0</v>
      </c>
      <c r="AI24" s="80" t="s">
        <v>298</v>
      </c>
      <c r="AJ24" s="80"/>
      <c r="AK24" s="85" t="s">
        <v>296</v>
      </c>
      <c r="AL24" s="80" t="b">
        <v>0</v>
      </c>
      <c r="AM24" s="80">
        <v>8</v>
      </c>
      <c r="AN24" s="85" t="s">
        <v>296</v>
      </c>
      <c r="AO24" s="85" t="s">
        <v>306</v>
      </c>
      <c r="AP24" s="80" t="b">
        <v>0</v>
      </c>
      <c r="AQ24" s="85" t="s">
        <v>295</v>
      </c>
      <c r="AR24" s="80" t="s">
        <v>267</v>
      </c>
      <c r="AS24" s="80">
        <v>0</v>
      </c>
      <c r="AT24" s="80">
        <v>0</v>
      </c>
      <c r="AU24" s="80"/>
      <c r="AV24" s="80"/>
      <c r="AW24" s="80"/>
      <c r="AX24" s="80"/>
      <c r="AY24" s="80"/>
      <c r="AZ24" s="80"/>
      <c r="BA24" s="80"/>
      <c r="BB24" s="80"/>
      <c r="BC24" s="80">
        <v>1</v>
      </c>
      <c r="BD24" s="79" t="str">
        <f>REPLACE(INDEX(GroupVertices[Group],MATCH(Edges[[#This Row],[Vertex 1]],GroupVertices[Vertex],0)),1,1,"")</f>
        <v>3</v>
      </c>
      <c r="BE24" s="79" t="str">
        <f>REPLACE(INDEX(GroupVertices[Group],MATCH(Edges[[#This Row],[Vertex 2]],GroupVertices[Vertex],0)),1,1,"")</f>
        <v>4</v>
      </c>
      <c r="BF24" s="49"/>
      <c r="BG24" s="50"/>
      <c r="BH24" s="49"/>
      <c r="BI24" s="50"/>
      <c r="BJ24" s="49"/>
      <c r="BK24" s="50"/>
      <c r="BL24" s="49"/>
      <c r="BM24" s="50"/>
      <c r="BN24" s="49"/>
    </row>
    <row r="25" spans="1:66" ht="15">
      <c r="A25" s="65" t="s">
        <v>248</v>
      </c>
      <c r="B25" s="65" t="s">
        <v>251</v>
      </c>
      <c r="C25" s="66" t="s">
        <v>8400</v>
      </c>
      <c r="D25" s="67">
        <v>4</v>
      </c>
      <c r="E25" s="68" t="s">
        <v>132</v>
      </c>
      <c r="F25" s="69">
        <v>30</v>
      </c>
      <c r="G25" s="66"/>
      <c r="H25" s="70"/>
      <c r="I25" s="71"/>
      <c r="J25" s="71"/>
      <c r="K25" s="35" t="s">
        <v>65</v>
      </c>
      <c r="L25" s="78">
        <v>25</v>
      </c>
      <c r="M25" s="78"/>
      <c r="N25" s="73"/>
      <c r="O25" s="80" t="s">
        <v>268</v>
      </c>
      <c r="P25" s="82">
        <v>44453.287881944445</v>
      </c>
      <c r="Q25" s="80" t="s">
        <v>271</v>
      </c>
      <c r="R25" s="80"/>
      <c r="S25" s="80"/>
      <c r="T25" s="80"/>
      <c r="U25" s="83" t="str">
        <f>HYPERLINK("https://pbs.twimg.com/media/E_Oh-QnWEAE1v3M.jpg")</f>
        <v>https://pbs.twimg.com/media/E_Oh-QnWEAE1v3M.jpg</v>
      </c>
      <c r="V25" s="83" t="str">
        <f>HYPERLINK("https://pbs.twimg.com/media/E_Oh-QnWEAE1v3M.jpg")</f>
        <v>https://pbs.twimg.com/media/E_Oh-QnWEAE1v3M.jpg</v>
      </c>
      <c r="W25" s="82">
        <v>44453.287881944445</v>
      </c>
      <c r="X25" s="88">
        <v>44453</v>
      </c>
      <c r="Y25" s="85" t="s">
        <v>289</v>
      </c>
      <c r="Z25" s="83" t="str">
        <f>HYPERLINK("https://twitter.com/lynda_eunice/status/1437671090533412864")</f>
        <v>https://twitter.com/lynda_eunice/status/1437671090533412864</v>
      </c>
      <c r="AA25" s="80"/>
      <c r="AB25" s="80"/>
      <c r="AC25" s="85" t="s">
        <v>295</v>
      </c>
      <c r="AD25" s="80"/>
      <c r="AE25" s="80" t="b">
        <v>0</v>
      </c>
      <c r="AF25" s="80">
        <v>29</v>
      </c>
      <c r="AG25" s="85" t="s">
        <v>296</v>
      </c>
      <c r="AH25" s="80" t="b">
        <v>0</v>
      </c>
      <c r="AI25" s="80" t="s">
        <v>298</v>
      </c>
      <c r="AJ25" s="80"/>
      <c r="AK25" s="85" t="s">
        <v>296</v>
      </c>
      <c r="AL25" s="80" t="b">
        <v>0</v>
      </c>
      <c r="AM25" s="80">
        <v>8</v>
      </c>
      <c r="AN25" s="85" t="s">
        <v>296</v>
      </c>
      <c r="AO25" s="85" t="s">
        <v>306</v>
      </c>
      <c r="AP25" s="80" t="b">
        <v>0</v>
      </c>
      <c r="AQ25" s="85" t="s">
        <v>295</v>
      </c>
      <c r="AR25" s="80" t="s">
        <v>267</v>
      </c>
      <c r="AS25" s="80">
        <v>0</v>
      </c>
      <c r="AT25" s="80">
        <v>0</v>
      </c>
      <c r="AU25" s="80"/>
      <c r="AV25" s="80"/>
      <c r="AW25" s="80"/>
      <c r="AX25" s="80"/>
      <c r="AY25" s="80"/>
      <c r="AZ25" s="80"/>
      <c r="BA25" s="80"/>
      <c r="BB25" s="80"/>
      <c r="BC25" s="80">
        <v>1</v>
      </c>
      <c r="BD25" s="79" t="str">
        <f>REPLACE(INDEX(GroupVertices[Group],MATCH(Edges[[#This Row],[Vertex 1]],GroupVertices[Vertex],0)),1,1,"")</f>
        <v>3</v>
      </c>
      <c r="BE25" s="79" t="str">
        <f>REPLACE(INDEX(GroupVertices[Group],MATCH(Edges[[#This Row],[Vertex 2]],GroupVertices[Vertex],0)),1,1,"")</f>
        <v>3</v>
      </c>
      <c r="BF25" s="49">
        <v>2</v>
      </c>
      <c r="BG25" s="50">
        <v>6.451612903225806</v>
      </c>
      <c r="BH25" s="49">
        <v>0</v>
      </c>
      <c r="BI25" s="50">
        <v>0</v>
      </c>
      <c r="BJ25" s="49">
        <v>0</v>
      </c>
      <c r="BK25" s="50">
        <v>0</v>
      </c>
      <c r="BL25" s="49">
        <v>29</v>
      </c>
      <c r="BM25" s="50">
        <v>93.54838709677419</v>
      </c>
      <c r="BN25" s="49">
        <v>31</v>
      </c>
    </row>
    <row r="26" spans="1:66" ht="15">
      <c r="A26" s="65" t="s">
        <v>247</v>
      </c>
      <c r="B26" s="65" t="s">
        <v>248</v>
      </c>
      <c r="C26" s="66" t="s">
        <v>8400</v>
      </c>
      <c r="D26" s="67">
        <v>4</v>
      </c>
      <c r="E26" s="68" t="s">
        <v>132</v>
      </c>
      <c r="F26" s="69">
        <v>30</v>
      </c>
      <c r="G26" s="66"/>
      <c r="H26" s="70"/>
      <c r="I26" s="71"/>
      <c r="J26" s="71"/>
      <c r="K26" s="35" t="s">
        <v>66</v>
      </c>
      <c r="L26" s="78">
        <v>26</v>
      </c>
      <c r="M26" s="78"/>
      <c r="N26" s="73"/>
      <c r="O26" s="80" t="s">
        <v>267</v>
      </c>
      <c r="P26" s="82">
        <v>44460.611238425925</v>
      </c>
      <c r="Q26" s="80" t="s">
        <v>271</v>
      </c>
      <c r="R26" s="80"/>
      <c r="S26" s="80"/>
      <c r="T26" s="80"/>
      <c r="U26" s="83" t="str">
        <f>HYPERLINK("https://pbs.twimg.com/media/E_Oh-QnWEAE1v3M.jpg")</f>
        <v>https://pbs.twimg.com/media/E_Oh-QnWEAE1v3M.jpg</v>
      </c>
      <c r="V26" s="83" t="str">
        <f>HYPERLINK("https://pbs.twimg.com/media/E_Oh-QnWEAE1v3M.jpg")</f>
        <v>https://pbs.twimg.com/media/E_Oh-QnWEAE1v3M.jpg</v>
      </c>
      <c r="W26" s="82">
        <v>44460.611238425925</v>
      </c>
      <c r="X26" s="88">
        <v>44460</v>
      </c>
      <c r="Y26" s="85" t="s">
        <v>288</v>
      </c>
      <c r="Z26" s="83" t="str">
        <f>HYPERLINK("https://twitter.com/eawadplatform/status/1440324989035548678")</f>
        <v>https://twitter.com/eawadplatform/status/1440324989035548678</v>
      </c>
      <c r="AA26" s="80"/>
      <c r="AB26" s="80"/>
      <c r="AC26" s="85" t="s">
        <v>294</v>
      </c>
      <c r="AD26" s="80"/>
      <c r="AE26" s="80" t="b">
        <v>0</v>
      </c>
      <c r="AF26" s="80">
        <v>0</v>
      </c>
      <c r="AG26" s="85" t="s">
        <v>296</v>
      </c>
      <c r="AH26" s="80" t="b">
        <v>0</v>
      </c>
      <c r="AI26" s="80" t="s">
        <v>298</v>
      </c>
      <c r="AJ26" s="80"/>
      <c r="AK26" s="85" t="s">
        <v>296</v>
      </c>
      <c r="AL26" s="80" t="b">
        <v>0</v>
      </c>
      <c r="AM26" s="80">
        <v>8</v>
      </c>
      <c r="AN26" s="85" t="s">
        <v>295</v>
      </c>
      <c r="AO26" s="85" t="s">
        <v>306</v>
      </c>
      <c r="AP26" s="80" t="b">
        <v>0</v>
      </c>
      <c r="AQ26" s="85" t="s">
        <v>295</v>
      </c>
      <c r="AR26" s="80" t="s">
        <v>204</v>
      </c>
      <c r="AS26" s="80">
        <v>0</v>
      </c>
      <c r="AT26" s="80">
        <v>0</v>
      </c>
      <c r="AU26" s="80"/>
      <c r="AV26" s="80"/>
      <c r="AW26" s="80"/>
      <c r="AX26" s="80"/>
      <c r="AY26" s="80"/>
      <c r="AZ26" s="80"/>
      <c r="BA26" s="80"/>
      <c r="BB26" s="80"/>
      <c r="BC26" s="80">
        <v>1</v>
      </c>
      <c r="BD26" s="79" t="str">
        <f>REPLACE(INDEX(GroupVertices[Group],MATCH(Edges[[#This Row],[Vertex 1]],GroupVertices[Vertex],0)),1,1,"")</f>
        <v>3</v>
      </c>
      <c r="BE26" s="79" t="str">
        <f>REPLACE(INDEX(GroupVertices[Group],MATCH(Edges[[#This Row],[Vertex 2]],GroupVertices[Vertex],0)),1,1,"")</f>
        <v>3</v>
      </c>
      <c r="BF26" s="49"/>
      <c r="BG26" s="50"/>
      <c r="BH26" s="49"/>
      <c r="BI26" s="50"/>
      <c r="BJ26" s="49"/>
      <c r="BK26" s="50"/>
      <c r="BL26" s="49"/>
      <c r="BM26" s="50"/>
      <c r="BN26" s="49"/>
    </row>
    <row r="27" spans="1:66" ht="15">
      <c r="A27" s="65" t="s">
        <v>247</v>
      </c>
      <c r="B27" s="65" t="s">
        <v>259</v>
      </c>
      <c r="C27" s="66" t="s">
        <v>8400</v>
      </c>
      <c r="D27" s="67">
        <v>4</v>
      </c>
      <c r="E27" s="68" t="s">
        <v>132</v>
      </c>
      <c r="F27" s="69">
        <v>30</v>
      </c>
      <c r="G27" s="66"/>
      <c r="H27" s="70"/>
      <c r="I27" s="71"/>
      <c r="J27" s="71"/>
      <c r="K27" s="35" t="s">
        <v>65</v>
      </c>
      <c r="L27" s="78">
        <v>27</v>
      </c>
      <c r="M27" s="78"/>
      <c r="N27" s="73"/>
      <c r="O27" s="80" t="s">
        <v>266</v>
      </c>
      <c r="P27" s="82">
        <v>44460.611238425925</v>
      </c>
      <c r="Q27" s="80" t="s">
        <v>271</v>
      </c>
      <c r="R27" s="80"/>
      <c r="S27" s="80"/>
      <c r="T27" s="80"/>
      <c r="U27" s="83" t="str">
        <f>HYPERLINK("https://pbs.twimg.com/media/E_Oh-QnWEAE1v3M.jpg")</f>
        <v>https://pbs.twimg.com/media/E_Oh-QnWEAE1v3M.jpg</v>
      </c>
      <c r="V27" s="83" t="str">
        <f>HYPERLINK("https://pbs.twimg.com/media/E_Oh-QnWEAE1v3M.jpg")</f>
        <v>https://pbs.twimg.com/media/E_Oh-QnWEAE1v3M.jpg</v>
      </c>
      <c r="W27" s="82">
        <v>44460.611238425925</v>
      </c>
      <c r="X27" s="88">
        <v>44460</v>
      </c>
      <c r="Y27" s="85" t="s">
        <v>288</v>
      </c>
      <c r="Z27" s="83" t="str">
        <f>HYPERLINK("https://twitter.com/eawadplatform/status/1440324989035548678")</f>
        <v>https://twitter.com/eawadplatform/status/1440324989035548678</v>
      </c>
      <c r="AA27" s="80"/>
      <c r="AB27" s="80"/>
      <c r="AC27" s="85" t="s">
        <v>294</v>
      </c>
      <c r="AD27" s="80"/>
      <c r="AE27" s="80" t="b">
        <v>0</v>
      </c>
      <c r="AF27" s="80">
        <v>0</v>
      </c>
      <c r="AG27" s="85" t="s">
        <v>296</v>
      </c>
      <c r="AH27" s="80" t="b">
        <v>0</v>
      </c>
      <c r="AI27" s="80" t="s">
        <v>298</v>
      </c>
      <c r="AJ27" s="80"/>
      <c r="AK27" s="85" t="s">
        <v>296</v>
      </c>
      <c r="AL27" s="80" t="b">
        <v>0</v>
      </c>
      <c r="AM27" s="80">
        <v>8</v>
      </c>
      <c r="AN27" s="85" t="s">
        <v>295</v>
      </c>
      <c r="AO27" s="85" t="s">
        <v>306</v>
      </c>
      <c r="AP27" s="80" t="b">
        <v>0</v>
      </c>
      <c r="AQ27" s="85" t="s">
        <v>295</v>
      </c>
      <c r="AR27" s="80" t="s">
        <v>204</v>
      </c>
      <c r="AS27" s="80">
        <v>0</v>
      </c>
      <c r="AT27" s="80">
        <v>0</v>
      </c>
      <c r="AU27" s="80"/>
      <c r="AV27" s="80"/>
      <c r="AW27" s="80"/>
      <c r="AX27" s="80"/>
      <c r="AY27" s="80"/>
      <c r="AZ27" s="80"/>
      <c r="BA27" s="80"/>
      <c r="BB27" s="80"/>
      <c r="BC27" s="80">
        <v>1</v>
      </c>
      <c r="BD27" s="79" t="str">
        <f>REPLACE(INDEX(GroupVertices[Group],MATCH(Edges[[#This Row],[Vertex 1]],GroupVertices[Vertex],0)),1,1,"")</f>
        <v>3</v>
      </c>
      <c r="BE27" s="79" t="str">
        <f>REPLACE(INDEX(GroupVertices[Group],MATCH(Edges[[#This Row],[Vertex 2]],GroupVertices[Vertex],0)),1,1,"")</f>
        <v>1</v>
      </c>
      <c r="BF27" s="49"/>
      <c r="BG27" s="50"/>
      <c r="BH27" s="49"/>
      <c r="BI27" s="50"/>
      <c r="BJ27" s="49"/>
      <c r="BK27" s="50"/>
      <c r="BL27" s="49"/>
      <c r="BM27" s="50"/>
      <c r="BN27" s="49"/>
    </row>
    <row r="28" spans="1:66" ht="15">
      <c r="A28" s="65" t="s">
        <v>247</v>
      </c>
      <c r="B28" s="65" t="s">
        <v>250</v>
      </c>
      <c r="C28" s="66" t="s">
        <v>8400</v>
      </c>
      <c r="D28" s="67">
        <v>4</v>
      </c>
      <c r="E28" s="68" t="s">
        <v>132</v>
      </c>
      <c r="F28" s="69">
        <v>30</v>
      </c>
      <c r="G28" s="66"/>
      <c r="H28" s="70"/>
      <c r="I28" s="71"/>
      <c r="J28" s="71"/>
      <c r="K28" s="35" t="s">
        <v>65</v>
      </c>
      <c r="L28" s="78">
        <v>28</v>
      </c>
      <c r="M28" s="78"/>
      <c r="N28" s="73"/>
      <c r="O28" s="80" t="s">
        <v>266</v>
      </c>
      <c r="P28" s="82">
        <v>44460.611238425925</v>
      </c>
      <c r="Q28" s="80" t="s">
        <v>271</v>
      </c>
      <c r="R28" s="80"/>
      <c r="S28" s="80"/>
      <c r="T28" s="80"/>
      <c r="U28" s="83" t="str">
        <f>HYPERLINK("https://pbs.twimg.com/media/E_Oh-QnWEAE1v3M.jpg")</f>
        <v>https://pbs.twimg.com/media/E_Oh-QnWEAE1v3M.jpg</v>
      </c>
      <c r="V28" s="83" t="str">
        <f>HYPERLINK("https://pbs.twimg.com/media/E_Oh-QnWEAE1v3M.jpg")</f>
        <v>https://pbs.twimg.com/media/E_Oh-QnWEAE1v3M.jpg</v>
      </c>
      <c r="W28" s="82">
        <v>44460.611238425925</v>
      </c>
      <c r="X28" s="88">
        <v>44460</v>
      </c>
      <c r="Y28" s="85" t="s">
        <v>288</v>
      </c>
      <c r="Z28" s="83" t="str">
        <f>HYPERLINK("https://twitter.com/eawadplatform/status/1440324989035548678")</f>
        <v>https://twitter.com/eawadplatform/status/1440324989035548678</v>
      </c>
      <c r="AA28" s="80"/>
      <c r="AB28" s="80"/>
      <c r="AC28" s="85" t="s">
        <v>294</v>
      </c>
      <c r="AD28" s="80"/>
      <c r="AE28" s="80" t="b">
        <v>0</v>
      </c>
      <c r="AF28" s="80">
        <v>0</v>
      </c>
      <c r="AG28" s="85" t="s">
        <v>296</v>
      </c>
      <c r="AH28" s="80" t="b">
        <v>0</v>
      </c>
      <c r="AI28" s="80" t="s">
        <v>298</v>
      </c>
      <c r="AJ28" s="80"/>
      <c r="AK28" s="85" t="s">
        <v>296</v>
      </c>
      <c r="AL28" s="80" t="b">
        <v>0</v>
      </c>
      <c r="AM28" s="80">
        <v>8</v>
      </c>
      <c r="AN28" s="85" t="s">
        <v>295</v>
      </c>
      <c r="AO28" s="85" t="s">
        <v>306</v>
      </c>
      <c r="AP28" s="80" t="b">
        <v>0</v>
      </c>
      <c r="AQ28" s="85" t="s">
        <v>295</v>
      </c>
      <c r="AR28" s="80" t="s">
        <v>204</v>
      </c>
      <c r="AS28" s="80">
        <v>0</v>
      </c>
      <c r="AT28" s="80">
        <v>0</v>
      </c>
      <c r="AU28" s="80"/>
      <c r="AV28" s="80"/>
      <c r="AW28" s="80"/>
      <c r="AX28" s="80"/>
      <c r="AY28" s="80"/>
      <c r="AZ28" s="80"/>
      <c r="BA28" s="80"/>
      <c r="BB28" s="80"/>
      <c r="BC28" s="80">
        <v>1</v>
      </c>
      <c r="BD28" s="79" t="str">
        <f>REPLACE(INDEX(GroupVertices[Group],MATCH(Edges[[#This Row],[Vertex 1]],GroupVertices[Vertex],0)),1,1,"")</f>
        <v>3</v>
      </c>
      <c r="BE28" s="79" t="str">
        <f>REPLACE(INDEX(GroupVertices[Group],MATCH(Edges[[#This Row],[Vertex 2]],GroupVertices[Vertex],0)),1,1,"")</f>
        <v>4</v>
      </c>
      <c r="BF28" s="49"/>
      <c r="BG28" s="50"/>
      <c r="BH28" s="49"/>
      <c r="BI28" s="50"/>
      <c r="BJ28" s="49"/>
      <c r="BK28" s="50"/>
      <c r="BL28" s="49"/>
      <c r="BM28" s="50"/>
      <c r="BN28" s="49"/>
    </row>
    <row r="29" spans="1:66" ht="15">
      <c r="A29" s="65" t="s">
        <v>247</v>
      </c>
      <c r="B29" s="65" t="s">
        <v>251</v>
      </c>
      <c r="C29" s="66" t="s">
        <v>8400</v>
      </c>
      <c r="D29" s="67">
        <v>4</v>
      </c>
      <c r="E29" s="68" t="s">
        <v>132</v>
      </c>
      <c r="F29" s="69">
        <v>30</v>
      </c>
      <c r="G29" s="66"/>
      <c r="H29" s="70"/>
      <c r="I29" s="71"/>
      <c r="J29" s="71"/>
      <c r="K29" s="35" t="s">
        <v>65</v>
      </c>
      <c r="L29" s="78">
        <v>29</v>
      </c>
      <c r="M29" s="78"/>
      <c r="N29" s="73"/>
      <c r="O29" s="80" t="s">
        <v>266</v>
      </c>
      <c r="P29" s="82">
        <v>44460.611238425925</v>
      </c>
      <c r="Q29" s="80" t="s">
        <v>271</v>
      </c>
      <c r="R29" s="80"/>
      <c r="S29" s="80"/>
      <c r="T29" s="80"/>
      <c r="U29" s="83" t="str">
        <f>HYPERLINK("https://pbs.twimg.com/media/E_Oh-QnWEAE1v3M.jpg")</f>
        <v>https://pbs.twimg.com/media/E_Oh-QnWEAE1v3M.jpg</v>
      </c>
      <c r="V29" s="83" t="str">
        <f>HYPERLINK("https://pbs.twimg.com/media/E_Oh-QnWEAE1v3M.jpg")</f>
        <v>https://pbs.twimg.com/media/E_Oh-QnWEAE1v3M.jpg</v>
      </c>
      <c r="W29" s="82">
        <v>44460.611238425925</v>
      </c>
      <c r="X29" s="88">
        <v>44460</v>
      </c>
      <c r="Y29" s="85" t="s">
        <v>288</v>
      </c>
      <c r="Z29" s="83" t="str">
        <f>HYPERLINK("https://twitter.com/eawadplatform/status/1440324989035548678")</f>
        <v>https://twitter.com/eawadplatform/status/1440324989035548678</v>
      </c>
      <c r="AA29" s="80"/>
      <c r="AB29" s="80"/>
      <c r="AC29" s="85" t="s">
        <v>294</v>
      </c>
      <c r="AD29" s="80"/>
      <c r="AE29" s="80" t="b">
        <v>0</v>
      </c>
      <c r="AF29" s="80">
        <v>0</v>
      </c>
      <c r="AG29" s="85" t="s">
        <v>296</v>
      </c>
      <c r="AH29" s="80" t="b">
        <v>0</v>
      </c>
      <c r="AI29" s="80" t="s">
        <v>298</v>
      </c>
      <c r="AJ29" s="80"/>
      <c r="AK29" s="85" t="s">
        <v>296</v>
      </c>
      <c r="AL29" s="80" t="b">
        <v>0</v>
      </c>
      <c r="AM29" s="80">
        <v>8</v>
      </c>
      <c r="AN29" s="85" t="s">
        <v>295</v>
      </c>
      <c r="AO29" s="85" t="s">
        <v>306</v>
      </c>
      <c r="AP29" s="80" t="b">
        <v>0</v>
      </c>
      <c r="AQ29" s="85" t="s">
        <v>295</v>
      </c>
      <c r="AR29" s="80" t="s">
        <v>204</v>
      </c>
      <c r="AS29" s="80">
        <v>0</v>
      </c>
      <c r="AT29" s="80">
        <v>0</v>
      </c>
      <c r="AU29" s="80"/>
      <c r="AV29" s="80"/>
      <c r="AW29" s="80"/>
      <c r="AX29" s="80"/>
      <c r="AY29" s="80"/>
      <c r="AZ29" s="80"/>
      <c r="BA29" s="80"/>
      <c r="BB29" s="80"/>
      <c r="BC29" s="80">
        <v>1</v>
      </c>
      <c r="BD29" s="79" t="str">
        <f>REPLACE(INDEX(GroupVertices[Group],MATCH(Edges[[#This Row],[Vertex 1]],GroupVertices[Vertex],0)),1,1,"")</f>
        <v>3</v>
      </c>
      <c r="BE29" s="79" t="str">
        <f>REPLACE(INDEX(GroupVertices[Group],MATCH(Edges[[#This Row],[Vertex 2]],GroupVertices[Vertex],0)),1,1,"")</f>
        <v>3</v>
      </c>
      <c r="BF29" s="49">
        <v>2</v>
      </c>
      <c r="BG29" s="50">
        <v>6.451612903225806</v>
      </c>
      <c r="BH29" s="49">
        <v>0</v>
      </c>
      <c r="BI29" s="50">
        <v>0</v>
      </c>
      <c r="BJ29" s="49">
        <v>0</v>
      </c>
      <c r="BK29" s="50">
        <v>0</v>
      </c>
      <c r="BL29" s="49">
        <v>29</v>
      </c>
      <c r="BM29" s="50">
        <v>93.54838709677419</v>
      </c>
      <c r="BN29" s="49">
        <v>31</v>
      </c>
    </row>
    <row r="30" spans="1:66" ht="15">
      <c r="A30" s="65" t="s">
        <v>8448</v>
      </c>
      <c r="B30" s="65" t="s">
        <v>8466</v>
      </c>
      <c r="C30" s="66" t="s">
        <v>8400</v>
      </c>
      <c r="D30" s="67">
        <v>4</v>
      </c>
      <c r="E30" s="68" t="s">
        <v>132</v>
      </c>
      <c r="F30" s="69">
        <v>30</v>
      </c>
      <c r="G30" s="66"/>
      <c r="H30" s="70"/>
      <c r="I30" s="71"/>
      <c r="J30" s="71"/>
      <c r="K30" s="35" t="s">
        <v>65</v>
      </c>
      <c r="L30" s="78">
        <v>30</v>
      </c>
      <c r="M30" s="78"/>
      <c r="N30" s="73"/>
      <c r="O30" s="80" t="s">
        <v>266</v>
      </c>
      <c r="P30" s="82">
        <v>44462.392233796294</v>
      </c>
      <c r="Q30" s="80" t="s">
        <v>8499</v>
      </c>
      <c r="R30" s="83" t="str">
        <f>HYPERLINK("http://gbc-education.org/pledge")</f>
        <v>http://gbc-education.org/pledge</v>
      </c>
      <c r="S30" s="80" t="s">
        <v>276</v>
      </c>
      <c r="T30" s="85" t="s">
        <v>8462</v>
      </c>
      <c r="U30" s="83" t="str">
        <f>HYPERLINK("https://pbs.twimg.com/media/E_8sED0XMAAVGrf.jpg")</f>
        <v>https://pbs.twimg.com/media/E_8sED0XMAAVGrf.jpg</v>
      </c>
      <c r="V30" s="83" t="str">
        <f>HYPERLINK("https://pbs.twimg.com/media/E_8sED0XMAAVGrf.jpg")</f>
        <v>https://pbs.twimg.com/media/E_8sED0XMAAVGrf.jpg</v>
      </c>
      <c r="W30" s="82">
        <v>44462.392233796294</v>
      </c>
      <c r="X30" s="88">
        <v>44462</v>
      </c>
      <c r="Y30" s="85" t="s">
        <v>8531</v>
      </c>
      <c r="Z30" s="83" t="str">
        <f>HYPERLINK("https://twitter.com/strategyndigita/status/1440970396354875392")</f>
        <v>https://twitter.com/strategyndigita/status/1440970396354875392</v>
      </c>
      <c r="AA30" s="80"/>
      <c r="AB30" s="80"/>
      <c r="AC30" s="85" t="s">
        <v>8566</v>
      </c>
      <c r="AD30" s="80"/>
      <c r="AE30" s="80" t="b">
        <v>0</v>
      </c>
      <c r="AF30" s="80">
        <v>0</v>
      </c>
      <c r="AG30" s="85" t="s">
        <v>296</v>
      </c>
      <c r="AH30" s="80" t="b">
        <v>0</v>
      </c>
      <c r="AI30" s="80" t="s">
        <v>298</v>
      </c>
      <c r="AJ30" s="80"/>
      <c r="AK30" s="85" t="s">
        <v>296</v>
      </c>
      <c r="AL30" s="80" t="b">
        <v>0</v>
      </c>
      <c r="AM30" s="80">
        <v>2</v>
      </c>
      <c r="AN30" s="85" t="s">
        <v>8594</v>
      </c>
      <c r="AO30" s="85" t="s">
        <v>306</v>
      </c>
      <c r="AP30" s="80" t="b">
        <v>0</v>
      </c>
      <c r="AQ30" s="85" t="s">
        <v>8594</v>
      </c>
      <c r="AR30" s="80" t="s">
        <v>204</v>
      </c>
      <c r="AS30" s="80">
        <v>0</v>
      </c>
      <c r="AT30" s="80">
        <v>0</v>
      </c>
      <c r="AU30" s="80"/>
      <c r="AV30" s="80"/>
      <c r="AW30" s="80"/>
      <c r="AX30" s="80"/>
      <c r="AY30" s="80"/>
      <c r="AZ30" s="80"/>
      <c r="BA30" s="80"/>
      <c r="BB30" s="80"/>
      <c r="BC30" s="80">
        <v>1</v>
      </c>
      <c r="BD30" s="79" t="str">
        <f>REPLACE(INDEX(GroupVertices[Group],MATCH(Edges[[#This Row],[Vertex 1]],GroupVertices[Vertex],0)),1,1,"")</f>
        <v>1</v>
      </c>
      <c r="BE30" s="79" t="str">
        <f>REPLACE(INDEX(GroupVertices[Group],MATCH(Edges[[#This Row],[Vertex 2]],GroupVertices[Vertex],0)),1,1,"")</f>
        <v>1</v>
      </c>
      <c r="BF30" s="49"/>
      <c r="BG30" s="50"/>
      <c r="BH30" s="49"/>
      <c r="BI30" s="50"/>
      <c r="BJ30" s="49"/>
      <c r="BK30" s="50"/>
      <c r="BL30" s="49"/>
      <c r="BM30" s="50"/>
      <c r="BN30" s="49"/>
    </row>
    <row r="31" spans="1:66" ht="15">
      <c r="A31" s="65" t="s">
        <v>8448</v>
      </c>
      <c r="B31" s="65" t="s">
        <v>259</v>
      </c>
      <c r="C31" s="66" t="s">
        <v>8400</v>
      </c>
      <c r="D31" s="67">
        <v>4</v>
      </c>
      <c r="E31" s="68" t="s">
        <v>132</v>
      </c>
      <c r="F31" s="69">
        <v>30</v>
      </c>
      <c r="G31" s="66"/>
      <c r="H31" s="70"/>
      <c r="I31" s="71"/>
      <c r="J31" s="71"/>
      <c r="K31" s="35" t="s">
        <v>65</v>
      </c>
      <c r="L31" s="78">
        <v>31</v>
      </c>
      <c r="M31" s="78"/>
      <c r="N31" s="73"/>
      <c r="O31" s="80" t="s">
        <v>266</v>
      </c>
      <c r="P31" s="82">
        <v>44462.392233796294</v>
      </c>
      <c r="Q31" s="80" t="s">
        <v>8499</v>
      </c>
      <c r="R31" s="83" t="str">
        <f>HYPERLINK("http://gbc-education.org/pledge")</f>
        <v>http://gbc-education.org/pledge</v>
      </c>
      <c r="S31" s="80" t="s">
        <v>276</v>
      </c>
      <c r="T31" s="85" t="s">
        <v>8462</v>
      </c>
      <c r="U31" s="83" t="str">
        <f>HYPERLINK("https://pbs.twimg.com/media/E_8sED0XMAAVGrf.jpg")</f>
        <v>https://pbs.twimg.com/media/E_8sED0XMAAVGrf.jpg</v>
      </c>
      <c r="V31" s="83" t="str">
        <f>HYPERLINK("https://pbs.twimg.com/media/E_8sED0XMAAVGrf.jpg")</f>
        <v>https://pbs.twimg.com/media/E_8sED0XMAAVGrf.jpg</v>
      </c>
      <c r="W31" s="82">
        <v>44462.392233796294</v>
      </c>
      <c r="X31" s="88">
        <v>44462</v>
      </c>
      <c r="Y31" s="85" t="s">
        <v>8531</v>
      </c>
      <c r="Z31" s="83" t="str">
        <f>HYPERLINK("https://twitter.com/strategyndigita/status/1440970396354875392")</f>
        <v>https://twitter.com/strategyndigita/status/1440970396354875392</v>
      </c>
      <c r="AA31" s="80"/>
      <c r="AB31" s="80"/>
      <c r="AC31" s="85" t="s">
        <v>8566</v>
      </c>
      <c r="AD31" s="80"/>
      <c r="AE31" s="80" t="b">
        <v>0</v>
      </c>
      <c r="AF31" s="80">
        <v>0</v>
      </c>
      <c r="AG31" s="85" t="s">
        <v>296</v>
      </c>
      <c r="AH31" s="80" t="b">
        <v>0</v>
      </c>
      <c r="AI31" s="80" t="s">
        <v>298</v>
      </c>
      <c r="AJ31" s="80"/>
      <c r="AK31" s="85" t="s">
        <v>296</v>
      </c>
      <c r="AL31" s="80" t="b">
        <v>0</v>
      </c>
      <c r="AM31" s="80">
        <v>2</v>
      </c>
      <c r="AN31" s="85" t="s">
        <v>8594</v>
      </c>
      <c r="AO31" s="85" t="s">
        <v>306</v>
      </c>
      <c r="AP31" s="80" t="b">
        <v>0</v>
      </c>
      <c r="AQ31" s="85" t="s">
        <v>8594</v>
      </c>
      <c r="AR31" s="80" t="s">
        <v>204</v>
      </c>
      <c r="AS31" s="80">
        <v>0</v>
      </c>
      <c r="AT31" s="80">
        <v>0</v>
      </c>
      <c r="AU31" s="80"/>
      <c r="AV31" s="80"/>
      <c r="AW31" s="80"/>
      <c r="AX31" s="80"/>
      <c r="AY31" s="80"/>
      <c r="AZ31" s="80"/>
      <c r="BA31" s="80"/>
      <c r="BB31" s="80"/>
      <c r="BC31" s="80">
        <v>1</v>
      </c>
      <c r="BD31" s="79" t="str">
        <f>REPLACE(INDEX(GroupVertices[Group],MATCH(Edges[[#This Row],[Vertex 1]],GroupVertices[Vertex],0)),1,1,"")</f>
        <v>1</v>
      </c>
      <c r="BE31" s="79" t="str">
        <f>REPLACE(INDEX(GroupVertices[Group],MATCH(Edges[[#This Row],[Vertex 2]],GroupVertices[Vertex],0)),1,1,"")</f>
        <v>1</v>
      </c>
      <c r="BF31" s="49"/>
      <c r="BG31" s="50"/>
      <c r="BH31" s="49"/>
      <c r="BI31" s="50"/>
      <c r="BJ31" s="49"/>
      <c r="BK31" s="50"/>
      <c r="BL31" s="49"/>
      <c r="BM31" s="50"/>
      <c r="BN31" s="49"/>
    </row>
    <row r="32" spans="1:66" ht="15">
      <c r="A32" s="65" t="s">
        <v>8448</v>
      </c>
      <c r="B32" s="65" t="s">
        <v>8462</v>
      </c>
      <c r="C32" s="66" t="s">
        <v>8401</v>
      </c>
      <c r="D32" s="67">
        <v>10</v>
      </c>
      <c r="E32" s="68" t="s">
        <v>132</v>
      </c>
      <c r="F32" s="69">
        <v>10</v>
      </c>
      <c r="G32" s="66"/>
      <c r="H32" s="70"/>
      <c r="I32" s="71"/>
      <c r="J32" s="71"/>
      <c r="K32" s="35" t="s">
        <v>65</v>
      </c>
      <c r="L32" s="78">
        <v>32</v>
      </c>
      <c r="M32" s="78"/>
      <c r="N32" s="73"/>
      <c r="O32" s="80" t="s">
        <v>266</v>
      </c>
      <c r="P32" s="82">
        <v>44462.392233796294</v>
      </c>
      <c r="Q32" s="80" t="s">
        <v>8499</v>
      </c>
      <c r="R32" s="83" t="str">
        <f>HYPERLINK("http://gbc-education.org/pledge")</f>
        <v>http://gbc-education.org/pledge</v>
      </c>
      <c r="S32" s="80" t="s">
        <v>276</v>
      </c>
      <c r="T32" s="85" t="s">
        <v>8462</v>
      </c>
      <c r="U32" s="83" t="str">
        <f>HYPERLINK("https://pbs.twimg.com/media/E_8sED0XMAAVGrf.jpg")</f>
        <v>https://pbs.twimg.com/media/E_8sED0XMAAVGrf.jpg</v>
      </c>
      <c r="V32" s="83" t="str">
        <f>HYPERLINK("https://pbs.twimg.com/media/E_8sED0XMAAVGrf.jpg")</f>
        <v>https://pbs.twimg.com/media/E_8sED0XMAAVGrf.jpg</v>
      </c>
      <c r="W32" s="82">
        <v>44462.392233796294</v>
      </c>
      <c r="X32" s="88">
        <v>44462</v>
      </c>
      <c r="Y32" s="85" t="s">
        <v>8531</v>
      </c>
      <c r="Z32" s="83" t="str">
        <f>HYPERLINK("https://twitter.com/strategyndigita/status/1440970396354875392")</f>
        <v>https://twitter.com/strategyndigita/status/1440970396354875392</v>
      </c>
      <c r="AA32" s="80"/>
      <c r="AB32" s="80"/>
      <c r="AC32" s="85" t="s">
        <v>8566</v>
      </c>
      <c r="AD32" s="80"/>
      <c r="AE32" s="80" t="b">
        <v>0</v>
      </c>
      <c r="AF32" s="80">
        <v>0</v>
      </c>
      <c r="AG32" s="85" t="s">
        <v>296</v>
      </c>
      <c r="AH32" s="80" t="b">
        <v>0</v>
      </c>
      <c r="AI32" s="80" t="s">
        <v>298</v>
      </c>
      <c r="AJ32" s="80"/>
      <c r="AK32" s="85" t="s">
        <v>296</v>
      </c>
      <c r="AL32" s="80" t="b">
        <v>0</v>
      </c>
      <c r="AM32" s="80">
        <v>2</v>
      </c>
      <c r="AN32" s="85" t="s">
        <v>8594</v>
      </c>
      <c r="AO32" s="85" t="s">
        <v>306</v>
      </c>
      <c r="AP32" s="80" t="b">
        <v>0</v>
      </c>
      <c r="AQ32" s="85" t="s">
        <v>8594</v>
      </c>
      <c r="AR32" s="80" t="s">
        <v>204</v>
      </c>
      <c r="AS32" s="80">
        <v>0</v>
      </c>
      <c r="AT32" s="80">
        <v>0</v>
      </c>
      <c r="AU32" s="80"/>
      <c r="AV32" s="80"/>
      <c r="AW32" s="80"/>
      <c r="AX32" s="80"/>
      <c r="AY32" s="80"/>
      <c r="AZ32" s="80"/>
      <c r="BA32" s="80"/>
      <c r="BB32" s="80"/>
      <c r="BC32" s="80">
        <v>2</v>
      </c>
      <c r="BD32" s="79" t="str">
        <f>REPLACE(INDEX(GroupVertices[Group],MATCH(Edges[[#This Row],[Vertex 1]],GroupVertices[Vertex],0)),1,1,"")</f>
        <v>1</v>
      </c>
      <c r="BE32" s="79" t="str">
        <f>REPLACE(INDEX(GroupVertices[Group],MATCH(Edges[[#This Row],[Vertex 2]],GroupVertices[Vertex],0)),1,1,"")</f>
        <v>1</v>
      </c>
      <c r="BF32" s="49"/>
      <c r="BG32" s="50"/>
      <c r="BH32" s="49"/>
      <c r="BI32" s="50"/>
      <c r="BJ32" s="49"/>
      <c r="BK32" s="50"/>
      <c r="BL32" s="49"/>
      <c r="BM32" s="50"/>
      <c r="BN32" s="49"/>
    </row>
    <row r="33" spans="1:66" ht="15">
      <c r="A33" s="65" t="s">
        <v>8448</v>
      </c>
      <c r="B33" s="65" t="s">
        <v>8462</v>
      </c>
      <c r="C33" s="66" t="s">
        <v>8401</v>
      </c>
      <c r="D33" s="67">
        <v>10</v>
      </c>
      <c r="E33" s="68" t="s">
        <v>132</v>
      </c>
      <c r="F33" s="69">
        <v>10</v>
      </c>
      <c r="G33" s="66"/>
      <c r="H33" s="70"/>
      <c r="I33" s="71"/>
      <c r="J33" s="71"/>
      <c r="K33" s="35" t="s">
        <v>65</v>
      </c>
      <c r="L33" s="78">
        <v>33</v>
      </c>
      <c r="M33" s="78"/>
      <c r="N33" s="73"/>
      <c r="O33" s="80" t="s">
        <v>267</v>
      </c>
      <c r="P33" s="82">
        <v>44462.392233796294</v>
      </c>
      <c r="Q33" s="80" t="s">
        <v>8499</v>
      </c>
      <c r="R33" s="83" t="str">
        <f>HYPERLINK("http://gbc-education.org/pledge")</f>
        <v>http://gbc-education.org/pledge</v>
      </c>
      <c r="S33" s="80" t="s">
        <v>276</v>
      </c>
      <c r="T33" s="85" t="s">
        <v>8462</v>
      </c>
      <c r="U33" s="83" t="str">
        <f>HYPERLINK("https://pbs.twimg.com/media/E_8sED0XMAAVGrf.jpg")</f>
        <v>https://pbs.twimg.com/media/E_8sED0XMAAVGrf.jpg</v>
      </c>
      <c r="V33" s="83" t="str">
        <f>HYPERLINK("https://pbs.twimg.com/media/E_8sED0XMAAVGrf.jpg")</f>
        <v>https://pbs.twimg.com/media/E_8sED0XMAAVGrf.jpg</v>
      </c>
      <c r="W33" s="82">
        <v>44462.392233796294</v>
      </c>
      <c r="X33" s="88">
        <v>44462</v>
      </c>
      <c r="Y33" s="85" t="s">
        <v>8531</v>
      </c>
      <c r="Z33" s="83" t="str">
        <f>HYPERLINK("https://twitter.com/strategyndigita/status/1440970396354875392")</f>
        <v>https://twitter.com/strategyndigita/status/1440970396354875392</v>
      </c>
      <c r="AA33" s="80"/>
      <c r="AB33" s="80"/>
      <c r="AC33" s="85" t="s">
        <v>8566</v>
      </c>
      <c r="AD33" s="80"/>
      <c r="AE33" s="80" t="b">
        <v>0</v>
      </c>
      <c r="AF33" s="80">
        <v>0</v>
      </c>
      <c r="AG33" s="85" t="s">
        <v>296</v>
      </c>
      <c r="AH33" s="80" t="b">
        <v>0</v>
      </c>
      <c r="AI33" s="80" t="s">
        <v>298</v>
      </c>
      <c r="AJ33" s="80"/>
      <c r="AK33" s="85" t="s">
        <v>296</v>
      </c>
      <c r="AL33" s="80" t="b">
        <v>0</v>
      </c>
      <c r="AM33" s="80">
        <v>2</v>
      </c>
      <c r="AN33" s="85" t="s">
        <v>8594</v>
      </c>
      <c r="AO33" s="85" t="s">
        <v>306</v>
      </c>
      <c r="AP33" s="80" t="b">
        <v>0</v>
      </c>
      <c r="AQ33" s="85" t="s">
        <v>8594</v>
      </c>
      <c r="AR33" s="80" t="s">
        <v>204</v>
      </c>
      <c r="AS33" s="80">
        <v>0</v>
      </c>
      <c r="AT33" s="80">
        <v>0</v>
      </c>
      <c r="AU33" s="80"/>
      <c r="AV33" s="80"/>
      <c r="AW33" s="80"/>
      <c r="AX33" s="80"/>
      <c r="AY33" s="80"/>
      <c r="AZ33" s="80"/>
      <c r="BA33" s="80"/>
      <c r="BB33" s="80"/>
      <c r="BC33" s="80">
        <v>2</v>
      </c>
      <c r="BD33" s="79" t="str">
        <f>REPLACE(INDEX(GroupVertices[Group],MATCH(Edges[[#This Row],[Vertex 1]],GroupVertices[Vertex],0)),1,1,"")</f>
        <v>1</v>
      </c>
      <c r="BE33" s="79" t="str">
        <f>REPLACE(INDEX(GroupVertices[Group],MATCH(Edges[[#This Row],[Vertex 2]],GroupVertices[Vertex],0)),1,1,"")</f>
        <v>1</v>
      </c>
      <c r="BF33" s="49">
        <v>1</v>
      </c>
      <c r="BG33" s="50">
        <v>2.6315789473684212</v>
      </c>
      <c r="BH33" s="49">
        <v>1</v>
      </c>
      <c r="BI33" s="50">
        <v>2.6315789473684212</v>
      </c>
      <c r="BJ33" s="49">
        <v>0</v>
      </c>
      <c r="BK33" s="50">
        <v>0</v>
      </c>
      <c r="BL33" s="49">
        <v>36</v>
      </c>
      <c r="BM33" s="50">
        <v>94.73684210526316</v>
      </c>
      <c r="BN33" s="49">
        <v>38</v>
      </c>
    </row>
    <row r="34" spans="1:66" ht="15">
      <c r="A34" s="65" t="s">
        <v>8449</v>
      </c>
      <c r="B34" s="65" t="s">
        <v>8467</v>
      </c>
      <c r="C34" s="66" t="s">
        <v>8400</v>
      </c>
      <c r="D34" s="67">
        <v>4</v>
      </c>
      <c r="E34" s="68" t="s">
        <v>132</v>
      </c>
      <c r="F34" s="69">
        <v>30</v>
      </c>
      <c r="G34" s="66"/>
      <c r="H34" s="70"/>
      <c r="I34" s="71"/>
      <c r="J34" s="71"/>
      <c r="K34" s="35" t="s">
        <v>65</v>
      </c>
      <c r="L34" s="78">
        <v>34</v>
      </c>
      <c r="M34" s="78"/>
      <c r="N34" s="73"/>
      <c r="O34" s="80" t="s">
        <v>268</v>
      </c>
      <c r="P34" s="82">
        <v>44463.70515046296</v>
      </c>
      <c r="Q34" s="80" t="s">
        <v>8500</v>
      </c>
      <c r="R34" s="80"/>
      <c r="S34" s="80"/>
      <c r="T34" s="80"/>
      <c r="U34" s="80"/>
      <c r="V34" s="83" t="str">
        <f>HYPERLINK("https://pbs.twimg.com/profile_images/1421345044951339008/UcpkUH9k_normal.jpg")</f>
        <v>https://pbs.twimg.com/profile_images/1421345044951339008/UcpkUH9k_normal.jpg</v>
      </c>
      <c r="W34" s="82">
        <v>44463.70515046296</v>
      </c>
      <c r="X34" s="88">
        <v>44463</v>
      </c>
      <c r="Y34" s="85" t="s">
        <v>290</v>
      </c>
      <c r="Z34" s="83" t="str">
        <f>HYPERLINK("https://twitter.com/nysmom4kiddos/status/1441446184552308746")</f>
        <v>https://twitter.com/nysmom4kiddos/status/1441446184552308746</v>
      </c>
      <c r="AA34" s="80"/>
      <c r="AB34" s="80"/>
      <c r="AC34" s="85" t="s">
        <v>8567</v>
      </c>
      <c r="AD34" s="85" t="s">
        <v>8604</v>
      </c>
      <c r="AE34" s="80" t="b">
        <v>0</v>
      </c>
      <c r="AF34" s="80">
        <v>3</v>
      </c>
      <c r="AG34" s="85" t="s">
        <v>8606</v>
      </c>
      <c r="AH34" s="80" t="b">
        <v>0</v>
      </c>
      <c r="AI34" s="80" t="s">
        <v>298</v>
      </c>
      <c r="AJ34" s="80"/>
      <c r="AK34" s="85" t="s">
        <v>296</v>
      </c>
      <c r="AL34" s="80" t="b">
        <v>0</v>
      </c>
      <c r="AM34" s="80">
        <v>0</v>
      </c>
      <c r="AN34" s="85" t="s">
        <v>296</v>
      </c>
      <c r="AO34" s="85" t="s">
        <v>307</v>
      </c>
      <c r="AP34" s="80" t="b">
        <v>0</v>
      </c>
      <c r="AQ34" s="85" t="s">
        <v>8604</v>
      </c>
      <c r="AR34" s="80" t="s">
        <v>204</v>
      </c>
      <c r="AS34" s="80">
        <v>0</v>
      </c>
      <c r="AT34" s="80">
        <v>0</v>
      </c>
      <c r="AU34" s="80"/>
      <c r="AV34" s="80"/>
      <c r="AW34" s="80"/>
      <c r="AX34" s="80"/>
      <c r="AY34" s="80"/>
      <c r="AZ34" s="80"/>
      <c r="BA34" s="80"/>
      <c r="BB34" s="80"/>
      <c r="BC34" s="80">
        <v>1</v>
      </c>
      <c r="BD34" s="79" t="str">
        <f>REPLACE(INDEX(GroupVertices[Group],MATCH(Edges[[#This Row],[Vertex 1]],GroupVertices[Vertex],0)),1,1,"")</f>
        <v>2</v>
      </c>
      <c r="BE34" s="79" t="str">
        <f>REPLACE(INDEX(GroupVertices[Group],MATCH(Edges[[#This Row],[Vertex 2]],GroupVertices[Vertex],0)),1,1,"")</f>
        <v>2</v>
      </c>
      <c r="BF34" s="49"/>
      <c r="BG34" s="50"/>
      <c r="BH34" s="49"/>
      <c r="BI34" s="50"/>
      <c r="BJ34" s="49"/>
      <c r="BK34" s="50"/>
      <c r="BL34" s="49"/>
      <c r="BM34" s="50"/>
      <c r="BN34" s="49"/>
    </row>
    <row r="35" spans="1:66" ht="15">
      <c r="A35" s="65" t="s">
        <v>8450</v>
      </c>
      <c r="B35" s="65" t="s">
        <v>8467</v>
      </c>
      <c r="C35" s="66" t="s">
        <v>8400</v>
      </c>
      <c r="D35" s="67">
        <v>4</v>
      </c>
      <c r="E35" s="68" t="s">
        <v>132</v>
      </c>
      <c r="F35" s="69">
        <v>30</v>
      </c>
      <c r="G35" s="66"/>
      <c r="H35" s="70"/>
      <c r="I35" s="71"/>
      <c r="J35" s="71"/>
      <c r="K35" s="35" t="s">
        <v>65</v>
      </c>
      <c r="L35" s="78">
        <v>35</v>
      </c>
      <c r="M35" s="78"/>
      <c r="N35" s="73"/>
      <c r="O35" s="80" t="s">
        <v>268</v>
      </c>
      <c r="P35" s="82">
        <v>44463.73709490741</v>
      </c>
      <c r="Q35" s="80" t="s">
        <v>8501</v>
      </c>
      <c r="R35" s="80"/>
      <c r="S35" s="80"/>
      <c r="T35" s="80"/>
      <c r="U35" s="80"/>
      <c r="V35" s="83" t="str">
        <f>HYPERLINK("https://pbs.twimg.com/profile_images/1441897563653767168/QR6OQJSo_normal.jpg")</f>
        <v>https://pbs.twimg.com/profile_images/1441897563653767168/QR6OQJSo_normal.jpg</v>
      </c>
      <c r="W35" s="82">
        <v>44463.73709490741</v>
      </c>
      <c r="X35" s="88">
        <v>44463</v>
      </c>
      <c r="Y35" s="85" t="s">
        <v>8532</v>
      </c>
      <c r="Z35" s="83" t="str">
        <f>HYPERLINK("https://twitter.com/senyoszn/status/1441457757547384835")</f>
        <v>https://twitter.com/senyoszn/status/1441457757547384835</v>
      </c>
      <c r="AA35" s="80"/>
      <c r="AB35" s="80"/>
      <c r="AC35" s="85" t="s">
        <v>8568</v>
      </c>
      <c r="AD35" s="85" t="s">
        <v>8567</v>
      </c>
      <c r="AE35" s="80" t="b">
        <v>0</v>
      </c>
      <c r="AF35" s="80">
        <v>0</v>
      </c>
      <c r="AG35" s="85" t="s">
        <v>8607</v>
      </c>
      <c r="AH35" s="80" t="b">
        <v>0</v>
      </c>
      <c r="AI35" s="80" t="s">
        <v>298</v>
      </c>
      <c r="AJ35" s="80"/>
      <c r="AK35" s="85" t="s">
        <v>296</v>
      </c>
      <c r="AL35" s="80" t="b">
        <v>0</v>
      </c>
      <c r="AM35" s="80">
        <v>0</v>
      </c>
      <c r="AN35" s="85" t="s">
        <v>296</v>
      </c>
      <c r="AO35" s="85" t="s">
        <v>305</v>
      </c>
      <c r="AP35" s="80" t="b">
        <v>0</v>
      </c>
      <c r="AQ35" s="85" t="s">
        <v>8567</v>
      </c>
      <c r="AR35" s="80" t="s">
        <v>204</v>
      </c>
      <c r="AS35" s="80">
        <v>0</v>
      </c>
      <c r="AT35" s="80">
        <v>0</v>
      </c>
      <c r="AU35" s="80"/>
      <c r="AV35" s="80"/>
      <c r="AW35" s="80"/>
      <c r="AX35" s="80"/>
      <c r="AY35" s="80"/>
      <c r="AZ35" s="80"/>
      <c r="BA35" s="80"/>
      <c r="BB35" s="80"/>
      <c r="BC35" s="80">
        <v>1</v>
      </c>
      <c r="BD35" s="79" t="str">
        <f>REPLACE(INDEX(GroupVertices[Group],MATCH(Edges[[#This Row],[Vertex 1]],GroupVertices[Vertex],0)),1,1,"")</f>
        <v>2</v>
      </c>
      <c r="BE35" s="79" t="str">
        <f>REPLACE(INDEX(GroupVertices[Group],MATCH(Edges[[#This Row],[Vertex 2]],GroupVertices[Vertex],0)),1,1,"")</f>
        <v>2</v>
      </c>
      <c r="BF35" s="49"/>
      <c r="BG35" s="50"/>
      <c r="BH35" s="49"/>
      <c r="BI35" s="50"/>
      <c r="BJ35" s="49"/>
      <c r="BK35" s="50"/>
      <c r="BL35" s="49"/>
      <c r="BM35" s="50"/>
      <c r="BN35" s="49"/>
    </row>
    <row r="36" spans="1:66" ht="15">
      <c r="A36" s="65" t="s">
        <v>8449</v>
      </c>
      <c r="B36" s="65" t="s">
        <v>8468</v>
      </c>
      <c r="C36" s="66" t="s">
        <v>8400</v>
      </c>
      <c r="D36" s="67">
        <v>4</v>
      </c>
      <c r="E36" s="68" t="s">
        <v>132</v>
      </c>
      <c r="F36" s="69">
        <v>30</v>
      </c>
      <c r="G36" s="66"/>
      <c r="H36" s="70"/>
      <c r="I36" s="71"/>
      <c r="J36" s="71"/>
      <c r="K36" s="35" t="s">
        <v>65</v>
      </c>
      <c r="L36" s="78">
        <v>36</v>
      </c>
      <c r="M36" s="78"/>
      <c r="N36" s="73"/>
      <c r="O36" s="80" t="s">
        <v>268</v>
      </c>
      <c r="P36" s="82">
        <v>44463.70515046296</v>
      </c>
      <c r="Q36" s="80" t="s">
        <v>8500</v>
      </c>
      <c r="R36" s="80"/>
      <c r="S36" s="80"/>
      <c r="T36" s="80"/>
      <c r="U36" s="80"/>
      <c r="V36" s="83" t="str">
        <f>HYPERLINK("https://pbs.twimg.com/profile_images/1421345044951339008/UcpkUH9k_normal.jpg")</f>
        <v>https://pbs.twimg.com/profile_images/1421345044951339008/UcpkUH9k_normal.jpg</v>
      </c>
      <c r="W36" s="82">
        <v>44463.70515046296</v>
      </c>
      <c r="X36" s="88">
        <v>44463</v>
      </c>
      <c r="Y36" s="85" t="s">
        <v>290</v>
      </c>
      <c r="Z36" s="83" t="str">
        <f>HYPERLINK("https://twitter.com/nysmom4kiddos/status/1441446184552308746")</f>
        <v>https://twitter.com/nysmom4kiddos/status/1441446184552308746</v>
      </c>
      <c r="AA36" s="80"/>
      <c r="AB36" s="80"/>
      <c r="AC36" s="85" t="s">
        <v>8567</v>
      </c>
      <c r="AD36" s="85" t="s">
        <v>8604</v>
      </c>
      <c r="AE36" s="80" t="b">
        <v>0</v>
      </c>
      <c r="AF36" s="80">
        <v>3</v>
      </c>
      <c r="AG36" s="85" t="s">
        <v>8606</v>
      </c>
      <c r="AH36" s="80" t="b">
        <v>0</v>
      </c>
      <c r="AI36" s="80" t="s">
        <v>298</v>
      </c>
      <c r="AJ36" s="80"/>
      <c r="AK36" s="85" t="s">
        <v>296</v>
      </c>
      <c r="AL36" s="80" t="b">
        <v>0</v>
      </c>
      <c r="AM36" s="80">
        <v>0</v>
      </c>
      <c r="AN36" s="85" t="s">
        <v>296</v>
      </c>
      <c r="AO36" s="85" t="s">
        <v>307</v>
      </c>
      <c r="AP36" s="80" t="b">
        <v>0</v>
      </c>
      <c r="AQ36" s="85" t="s">
        <v>8604</v>
      </c>
      <c r="AR36" s="80" t="s">
        <v>204</v>
      </c>
      <c r="AS36" s="80">
        <v>0</v>
      </c>
      <c r="AT36" s="80">
        <v>0</v>
      </c>
      <c r="AU36" s="80"/>
      <c r="AV36" s="80"/>
      <c r="AW36" s="80"/>
      <c r="AX36" s="80"/>
      <c r="AY36" s="80"/>
      <c r="AZ36" s="80"/>
      <c r="BA36" s="80"/>
      <c r="BB36" s="80"/>
      <c r="BC36" s="80">
        <v>1</v>
      </c>
      <c r="BD36" s="79" t="str">
        <f>REPLACE(INDEX(GroupVertices[Group],MATCH(Edges[[#This Row],[Vertex 1]],GroupVertices[Vertex],0)),1,1,"")</f>
        <v>2</v>
      </c>
      <c r="BE36" s="79" t="str">
        <f>REPLACE(INDEX(GroupVertices[Group],MATCH(Edges[[#This Row],[Vertex 2]],GroupVertices[Vertex],0)),1,1,"")</f>
        <v>2</v>
      </c>
      <c r="BF36" s="49"/>
      <c r="BG36" s="50"/>
      <c r="BH36" s="49"/>
      <c r="BI36" s="50"/>
      <c r="BJ36" s="49"/>
      <c r="BK36" s="50"/>
      <c r="BL36" s="49"/>
      <c r="BM36" s="50"/>
      <c r="BN36" s="49"/>
    </row>
    <row r="37" spans="1:66" ht="15">
      <c r="A37" s="65" t="s">
        <v>8450</v>
      </c>
      <c r="B37" s="65" t="s">
        <v>8468</v>
      </c>
      <c r="C37" s="66" t="s">
        <v>8400</v>
      </c>
      <c r="D37" s="67">
        <v>4</v>
      </c>
      <c r="E37" s="68" t="s">
        <v>132</v>
      </c>
      <c r="F37" s="69">
        <v>30</v>
      </c>
      <c r="G37" s="66"/>
      <c r="H37" s="70"/>
      <c r="I37" s="71"/>
      <c r="J37" s="71"/>
      <c r="K37" s="35" t="s">
        <v>65</v>
      </c>
      <c r="L37" s="78">
        <v>37</v>
      </c>
      <c r="M37" s="78"/>
      <c r="N37" s="73"/>
      <c r="O37" s="80" t="s">
        <v>268</v>
      </c>
      <c r="P37" s="82">
        <v>44463.73709490741</v>
      </c>
      <c r="Q37" s="80" t="s">
        <v>8501</v>
      </c>
      <c r="R37" s="80"/>
      <c r="S37" s="80"/>
      <c r="T37" s="80"/>
      <c r="U37" s="80"/>
      <c r="V37" s="83" t="str">
        <f>HYPERLINK("https://pbs.twimg.com/profile_images/1441897563653767168/QR6OQJSo_normal.jpg")</f>
        <v>https://pbs.twimg.com/profile_images/1441897563653767168/QR6OQJSo_normal.jpg</v>
      </c>
      <c r="W37" s="82">
        <v>44463.73709490741</v>
      </c>
      <c r="X37" s="88">
        <v>44463</v>
      </c>
      <c r="Y37" s="85" t="s">
        <v>8532</v>
      </c>
      <c r="Z37" s="83" t="str">
        <f>HYPERLINK("https://twitter.com/senyoszn/status/1441457757547384835")</f>
        <v>https://twitter.com/senyoszn/status/1441457757547384835</v>
      </c>
      <c r="AA37" s="80"/>
      <c r="AB37" s="80"/>
      <c r="AC37" s="85" t="s">
        <v>8568</v>
      </c>
      <c r="AD37" s="85" t="s">
        <v>8567</v>
      </c>
      <c r="AE37" s="80" t="b">
        <v>0</v>
      </c>
      <c r="AF37" s="80">
        <v>0</v>
      </c>
      <c r="AG37" s="85" t="s">
        <v>8607</v>
      </c>
      <c r="AH37" s="80" t="b">
        <v>0</v>
      </c>
      <c r="AI37" s="80" t="s">
        <v>298</v>
      </c>
      <c r="AJ37" s="80"/>
      <c r="AK37" s="85" t="s">
        <v>296</v>
      </c>
      <c r="AL37" s="80" t="b">
        <v>0</v>
      </c>
      <c r="AM37" s="80">
        <v>0</v>
      </c>
      <c r="AN37" s="85" t="s">
        <v>296</v>
      </c>
      <c r="AO37" s="85" t="s">
        <v>305</v>
      </c>
      <c r="AP37" s="80" t="b">
        <v>0</v>
      </c>
      <c r="AQ37" s="85" t="s">
        <v>8567</v>
      </c>
      <c r="AR37" s="80" t="s">
        <v>204</v>
      </c>
      <c r="AS37" s="80">
        <v>0</v>
      </c>
      <c r="AT37" s="80">
        <v>0</v>
      </c>
      <c r="AU37" s="80"/>
      <c r="AV37" s="80"/>
      <c r="AW37" s="80"/>
      <c r="AX37" s="80"/>
      <c r="AY37" s="80"/>
      <c r="AZ37" s="80"/>
      <c r="BA37" s="80"/>
      <c r="BB37" s="80"/>
      <c r="BC37" s="80">
        <v>1</v>
      </c>
      <c r="BD37" s="79" t="str">
        <f>REPLACE(INDEX(GroupVertices[Group],MATCH(Edges[[#This Row],[Vertex 1]],GroupVertices[Vertex],0)),1,1,"")</f>
        <v>2</v>
      </c>
      <c r="BE37" s="79" t="str">
        <f>REPLACE(INDEX(GroupVertices[Group],MATCH(Edges[[#This Row],[Vertex 2]],GroupVertices[Vertex],0)),1,1,"")</f>
        <v>2</v>
      </c>
      <c r="BF37" s="49"/>
      <c r="BG37" s="50"/>
      <c r="BH37" s="49"/>
      <c r="BI37" s="50"/>
      <c r="BJ37" s="49"/>
      <c r="BK37" s="50"/>
      <c r="BL37" s="49"/>
      <c r="BM37" s="50"/>
      <c r="BN37" s="49"/>
    </row>
    <row r="38" spans="1:66" ht="15">
      <c r="A38" s="65" t="s">
        <v>8449</v>
      </c>
      <c r="B38" s="65" t="s">
        <v>8469</v>
      </c>
      <c r="C38" s="66" t="s">
        <v>8400</v>
      </c>
      <c r="D38" s="67">
        <v>4</v>
      </c>
      <c r="E38" s="68" t="s">
        <v>132</v>
      </c>
      <c r="F38" s="69">
        <v>30</v>
      </c>
      <c r="G38" s="66"/>
      <c r="H38" s="70"/>
      <c r="I38" s="71"/>
      <c r="J38" s="71"/>
      <c r="K38" s="35" t="s">
        <v>65</v>
      </c>
      <c r="L38" s="78">
        <v>38</v>
      </c>
      <c r="M38" s="78"/>
      <c r="N38" s="73"/>
      <c r="O38" s="80" t="s">
        <v>268</v>
      </c>
      <c r="P38" s="82">
        <v>44463.70515046296</v>
      </c>
      <c r="Q38" s="80" t="s">
        <v>8500</v>
      </c>
      <c r="R38" s="80"/>
      <c r="S38" s="80"/>
      <c r="T38" s="80"/>
      <c r="U38" s="80"/>
      <c r="V38" s="83" t="str">
        <f>HYPERLINK("https://pbs.twimg.com/profile_images/1421345044951339008/UcpkUH9k_normal.jpg")</f>
        <v>https://pbs.twimg.com/profile_images/1421345044951339008/UcpkUH9k_normal.jpg</v>
      </c>
      <c r="W38" s="82">
        <v>44463.70515046296</v>
      </c>
      <c r="X38" s="88">
        <v>44463</v>
      </c>
      <c r="Y38" s="85" t="s">
        <v>290</v>
      </c>
      <c r="Z38" s="83" t="str">
        <f>HYPERLINK("https://twitter.com/nysmom4kiddos/status/1441446184552308746")</f>
        <v>https://twitter.com/nysmom4kiddos/status/1441446184552308746</v>
      </c>
      <c r="AA38" s="80"/>
      <c r="AB38" s="80"/>
      <c r="AC38" s="85" t="s">
        <v>8567</v>
      </c>
      <c r="AD38" s="85" t="s">
        <v>8604</v>
      </c>
      <c r="AE38" s="80" t="b">
        <v>0</v>
      </c>
      <c r="AF38" s="80">
        <v>3</v>
      </c>
      <c r="AG38" s="85" t="s">
        <v>8606</v>
      </c>
      <c r="AH38" s="80" t="b">
        <v>0</v>
      </c>
      <c r="AI38" s="80" t="s">
        <v>298</v>
      </c>
      <c r="AJ38" s="80"/>
      <c r="AK38" s="85" t="s">
        <v>296</v>
      </c>
      <c r="AL38" s="80" t="b">
        <v>0</v>
      </c>
      <c r="AM38" s="80">
        <v>0</v>
      </c>
      <c r="AN38" s="85" t="s">
        <v>296</v>
      </c>
      <c r="AO38" s="85" t="s">
        <v>307</v>
      </c>
      <c r="AP38" s="80" t="b">
        <v>0</v>
      </c>
      <c r="AQ38" s="85" t="s">
        <v>8604</v>
      </c>
      <c r="AR38" s="80" t="s">
        <v>204</v>
      </c>
      <c r="AS38" s="80">
        <v>0</v>
      </c>
      <c r="AT38" s="80">
        <v>0</v>
      </c>
      <c r="AU38" s="80"/>
      <c r="AV38" s="80"/>
      <c r="AW38" s="80"/>
      <c r="AX38" s="80"/>
      <c r="AY38" s="80"/>
      <c r="AZ38" s="80"/>
      <c r="BA38" s="80"/>
      <c r="BB38" s="80"/>
      <c r="BC38" s="80">
        <v>1</v>
      </c>
      <c r="BD38" s="79" t="str">
        <f>REPLACE(INDEX(GroupVertices[Group],MATCH(Edges[[#This Row],[Vertex 1]],GroupVertices[Vertex],0)),1,1,"")</f>
        <v>2</v>
      </c>
      <c r="BE38" s="79" t="str">
        <f>REPLACE(INDEX(GroupVertices[Group],MATCH(Edges[[#This Row],[Vertex 2]],GroupVertices[Vertex],0)),1,1,"")</f>
        <v>2</v>
      </c>
      <c r="BF38" s="49"/>
      <c r="BG38" s="50"/>
      <c r="BH38" s="49"/>
      <c r="BI38" s="50"/>
      <c r="BJ38" s="49"/>
      <c r="BK38" s="50"/>
      <c r="BL38" s="49"/>
      <c r="BM38" s="50"/>
      <c r="BN38" s="49"/>
    </row>
    <row r="39" spans="1:66" ht="15">
      <c r="A39" s="65" t="s">
        <v>8450</v>
      </c>
      <c r="B39" s="65" t="s">
        <v>8469</v>
      </c>
      <c r="C39" s="66" t="s">
        <v>8400</v>
      </c>
      <c r="D39" s="67">
        <v>4</v>
      </c>
      <c r="E39" s="68" t="s">
        <v>132</v>
      </c>
      <c r="F39" s="69">
        <v>30</v>
      </c>
      <c r="G39" s="66"/>
      <c r="H39" s="70"/>
      <c r="I39" s="71"/>
      <c r="J39" s="71"/>
      <c r="K39" s="35" t="s">
        <v>65</v>
      </c>
      <c r="L39" s="78">
        <v>39</v>
      </c>
      <c r="M39" s="78"/>
      <c r="N39" s="73"/>
      <c r="O39" s="80" t="s">
        <v>268</v>
      </c>
      <c r="P39" s="82">
        <v>44463.73709490741</v>
      </c>
      <c r="Q39" s="80" t="s">
        <v>8501</v>
      </c>
      <c r="R39" s="80"/>
      <c r="S39" s="80"/>
      <c r="T39" s="80"/>
      <c r="U39" s="80"/>
      <c r="V39" s="83" t="str">
        <f>HYPERLINK("https://pbs.twimg.com/profile_images/1441897563653767168/QR6OQJSo_normal.jpg")</f>
        <v>https://pbs.twimg.com/profile_images/1441897563653767168/QR6OQJSo_normal.jpg</v>
      </c>
      <c r="W39" s="82">
        <v>44463.73709490741</v>
      </c>
      <c r="X39" s="88">
        <v>44463</v>
      </c>
      <c r="Y39" s="85" t="s">
        <v>8532</v>
      </c>
      <c r="Z39" s="83" t="str">
        <f>HYPERLINK("https://twitter.com/senyoszn/status/1441457757547384835")</f>
        <v>https://twitter.com/senyoszn/status/1441457757547384835</v>
      </c>
      <c r="AA39" s="80"/>
      <c r="AB39" s="80"/>
      <c r="AC39" s="85" t="s">
        <v>8568</v>
      </c>
      <c r="AD39" s="85" t="s">
        <v>8567</v>
      </c>
      <c r="AE39" s="80" t="b">
        <v>0</v>
      </c>
      <c r="AF39" s="80">
        <v>0</v>
      </c>
      <c r="AG39" s="85" t="s">
        <v>8607</v>
      </c>
      <c r="AH39" s="80" t="b">
        <v>0</v>
      </c>
      <c r="AI39" s="80" t="s">
        <v>298</v>
      </c>
      <c r="AJ39" s="80"/>
      <c r="AK39" s="85" t="s">
        <v>296</v>
      </c>
      <c r="AL39" s="80" t="b">
        <v>0</v>
      </c>
      <c r="AM39" s="80">
        <v>0</v>
      </c>
      <c r="AN39" s="85" t="s">
        <v>296</v>
      </c>
      <c r="AO39" s="85" t="s">
        <v>305</v>
      </c>
      <c r="AP39" s="80" t="b">
        <v>0</v>
      </c>
      <c r="AQ39" s="85" t="s">
        <v>8567</v>
      </c>
      <c r="AR39" s="80" t="s">
        <v>204</v>
      </c>
      <c r="AS39" s="80">
        <v>0</v>
      </c>
      <c r="AT39" s="80">
        <v>0</v>
      </c>
      <c r="AU39" s="80"/>
      <c r="AV39" s="80"/>
      <c r="AW39" s="80"/>
      <c r="AX39" s="80"/>
      <c r="AY39" s="80"/>
      <c r="AZ39" s="80"/>
      <c r="BA39" s="80"/>
      <c r="BB39" s="80"/>
      <c r="BC39" s="80">
        <v>1</v>
      </c>
      <c r="BD39" s="79" t="str">
        <f>REPLACE(INDEX(GroupVertices[Group],MATCH(Edges[[#This Row],[Vertex 1]],GroupVertices[Vertex],0)),1,1,"")</f>
        <v>2</v>
      </c>
      <c r="BE39" s="79" t="str">
        <f>REPLACE(INDEX(GroupVertices[Group],MATCH(Edges[[#This Row],[Vertex 2]],GroupVertices[Vertex],0)),1,1,"")</f>
        <v>2</v>
      </c>
      <c r="BF39" s="49"/>
      <c r="BG39" s="50"/>
      <c r="BH39" s="49"/>
      <c r="BI39" s="50"/>
      <c r="BJ39" s="49"/>
      <c r="BK39" s="50"/>
      <c r="BL39" s="49"/>
      <c r="BM39" s="50"/>
      <c r="BN39" s="49"/>
    </row>
    <row r="40" spans="1:66" ht="15">
      <c r="A40" s="65" t="s">
        <v>8449</v>
      </c>
      <c r="B40" s="65" t="s">
        <v>8470</v>
      </c>
      <c r="C40" s="66" t="s">
        <v>8400</v>
      </c>
      <c r="D40" s="67">
        <v>4</v>
      </c>
      <c r="E40" s="68" t="s">
        <v>132</v>
      </c>
      <c r="F40" s="69">
        <v>30</v>
      </c>
      <c r="G40" s="66"/>
      <c r="H40" s="70"/>
      <c r="I40" s="71"/>
      <c r="J40" s="71"/>
      <c r="K40" s="35" t="s">
        <v>65</v>
      </c>
      <c r="L40" s="78">
        <v>40</v>
      </c>
      <c r="M40" s="78"/>
      <c r="N40" s="73"/>
      <c r="O40" s="80" t="s">
        <v>268</v>
      </c>
      <c r="P40" s="82">
        <v>44463.70515046296</v>
      </c>
      <c r="Q40" s="80" t="s">
        <v>8500</v>
      </c>
      <c r="R40" s="80"/>
      <c r="S40" s="80"/>
      <c r="T40" s="80"/>
      <c r="U40" s="80"/>
      <c r="V40" s="83" t="str">
        <f>HYPERLINK("https://pbs.twimg.com/profile_images/1421345044951339008/UcpkUH9k_normal.jpg")</f>
        <v>https://pbs.twimg.com/profile_images/1421345044951339008/UcpkUH9k_normal.jpg</v>
      </c>
      <c r="W40" s="82">
        <v>44463.70515046296</v>
      </c>
      <c r="X40" s="88">
        <v>44463</v>
      </c>
      <c r="Y40" s="85" t="s">
        <v>290</v>
      </c>
      <c r="Z40" s="83" t="str">
        <f>HYPERLINK("https://twitter.com/nysmom4kiddos/status/1441446184552308746")</f>
        <v>https://twitter.com/nysmom4kiddos/status/1441446184552308746</v>
      </c>
      <c r="AA40" s="80"/>
      <c r="AB40" s="80"/>
      <c r="AC40" s="85" t="s">
        <v>8567</v>
      </c>
      <c r="AD40" s="85" t="s">
        <v>8604</v>
      </c>
      <c r="AE40" s="80" t="b">
        <v>0</v>
      </c>
      <c r="AF40" s="80">
        <v>3</v>
      </c>
      <c r="AG40" s="85" t="s">
        <v>8606</v>
      </c>
      <c r="AH40" s="80" t="b">
        <v>0</v>
      </c>
      <c r="AI40" s="80" t="s">
        <v>298</v>
      </c>
      <c r="AJ40" s="80"/>
      <c r="AK40" s="85" t="s">
        <v>296</v>
      </c>
      <c r="AL40" s="80" t="b">
        <v>0</v>
      </c>
      <c r="AM40" s="80">
        <v>0</v>
      </c>
      <c r="AN40" s="85" t="s">
        <v>296</v>
      </c>
      <c r="AO40" s="85" t="s">
        <v>307</v>
      </c>
      <c r="AP40" s="80" t="b">
        <v>0</v>
      </c>
      <c r="AQ40" s="85" t="s">
        <v>8604</v>
      </c>
      <c r="AR40" s="80" t="s">
        <v>204</v>
      </c>
      <c r="AS40" s="80">
        <v>0</v>
      </c>
      <c r="AT40" s="80">
        <v>0</v>
      </c>
      <c r="AU40" s="80"/>
      <c r="AV40" s="80"/>
      <c r="AW40" s="80"/>
      <c r="AX40" s="80"/>
      <c r="AY40" s="80"/>
      <c r="AZ40" s="80"/>
      <c r="BA40" s="80"/>
      <c r="BB40" s="80"/>
      <c r="BC40" s="80">
        <v>1</v>
      </c>
      <c r="BD40" s="79" t="str">
        <f>REPLACE(INDEX(GroupVertices[Group],MATCH(Edges[[#This Row],[Vertex 1]],GroupVertices[Vertex],0)),1,1,"")</f>
        <v>2</v>
      </c>
      <c r="BE40" s="79" t="str">
        <f>REPLACE(INDEX(GroupVertices[Group],MATCH(Edges[[#This Row],[Vertex 2]],GroupVertices[Vertex],0)),1,1,"")</f>
        <v>2</v>
      </c>
      <c r="BF40" s="49"/>
      <c r="BG40" s="50"/>
      <c r="BH40" s="49"/>
      <c r="BI40" s="50"/>
      <c r="BJ40" s="49"/>
      <c r="BK40" s="50"/>
      <c r="BL40" s="49"/>
      <c r="BM40" s="50"/>
      <c r="BN40" s="49"/>
    </row>
    <row r="41" spans="1:66" ht="15">
      <c r="A41" s="65" t="s">
        <v>8450</v>
      </c>
      <c r="B41" s="65" t="s">
        <v>8470</v>
      </c>
      <c r="C41" s="66" t="s">
        <v>8400</v>
      </c>
      <c r="D41" s="67">
        <v>4</v>
      </c>
      <c r="E41" s="68" t="s">
        <v>132</v>
      </c>
      <c r="F41" s="69">
        <v>30</v>
      </c>
      <c r="G41" s="66"/>
      <c r="H41" s="70"/>
      <c r="I41" s="71"/>
      <c r="J41" s="71"/>
      <c r="K41" s="35" t="s">
        <v>65</v>
      </c>
      <c r="L41" s="78">
        <v>41</v>
      </c>
      <c r="M41" s="78"/>
      <c r="N41" s="73"/>
      <c r="O41" s="80" t="s">
        <v>268</v>
      </c>
      <c r="P41" s="82">
        <v>44463.73709490741</v>
      </c>
      <c r="Q41" s="80" t="s">
        <v>8501</v>
      </c>
      <c r="R41" s="80"/>
      <c r="S41" s="80"/>
      <c r="T41" s="80"/>
      <c r="U41" s="80"/>
      <c r="V41" s="83" t="str">
        <f>HYPERLINK("https://pbs.twimg.com/profile_images/1441897563653767168/QR6OQJSo_normal.jpg")</f>
        <v>https://pbs.twimg.com/profile_images/1441897563653767168/QR6OQJSo_normal.jpg</v>
      </c>
      <c r="W41" s="82">
        <v>44463.73709490741</v>
      </c>
      <c r="X41" s="88">
        <v>44463</v>
      </c>
      <c r="Y41" s="85" t="s">
        <v>8532</v>
      </c>
      <c r="Z41" s="83" t="str">
        <f>HYPERLINK("https://twitter.com/senyoszn/status/1441457757547384835")</f>
        <v>https://twitter.com/senyoszn/status/1441457757547384835</v>
      </c>
      <c r="AA41" s="80"/>
      <c r="AB41" s="80"/>
      <c r="AC41" s="85" t="s">
        <v>8568</v>
      </c>
      <c r="AD41" s="85" t="s">
        <v>8567</v>
      </c>
      <c r="AE41" s="80" t="b">
        <v>0</v>
      </c>
      <c r="AF41" s="80">
        <v>0</v>
      </c>
      <c r="AG41" s="85" t="s">
        <v>8607</v>
      </c>
      <c r="AH41" s="80" t="b">
        <v>0</v>
      </c>
      <c r="AI41" s="80" t="s">
        <v>298</v>
      </c>
      <c r="AJ41" s="80"/>
      <c r="AK41" s="85" t="s">
        <v>296</v>
      </c>
      <c r="AL41" s="80" t="b">
        <v>0</v>
      </c>
      <c r="AM41" s="80">
        <v>0</v>
      </c>
      <c r="AN41" s="85" t="s">
        <v>296</v>
      </c>
      <c r="AO41" s="85" t="s">
        <v>305</v>
      </c>
      <c r="AP41" s="80" t="b">
        <v>0</v>
      </c>
      <c r="AQ41" s="85" t="s">
        <v>8567</v>
      </c>
      <c r="AR41" s="80" t="s">
        <v>204</v>
      </c>
      <c r="AS41" s="80">
        <v>0</v>
      </c>
      <c r="AT41" s="80">
        <v>0</v>
      </c>
      <c r="AU41" s="80"/>
      <c r="AV41" s="80"/>
      <c r="AW41" s="80"/>
      <c r="AX41" s="80"/>
      <c r="AY41" s="80"/>
      <c r="AZ41" s="80"/>
      <c r="BA41" s="80"/>
      <c r="BB41" s="80"/>
      <c r="BC41" s="80">
        <v>1</v>
      </c>
      <c r="BD41" s="79" t="str">
        <f>REPLACE(INDEX(GroupVertices[Group],MATCH(Edges[[#This Row],[Vertex 1]],GroupVertices[Vertex],0)),1,1,"")</f>
        <v>2</v>
      </c>
      <c r="BE41" s="79" t="str">
        <f>REPLACE(INDEX(GroupVertices[Group],MATCH(Edges[[#This Row],[Vertex 2]],GroupVertices[Vertex],0)),1,1,"")</f>
        <v>2</v>
      </c>
      <c r="BF41" s="49"/>
      <c r="BG41" s="50"/>
      <c r="BH41" s="49"/>
      <c r="BI41" s="50"/>
      <c r="BJ41" s="49"/>
      <c r="BK41" s="50"/>
      <c r="BL41" s="49"/>
      <c r="BM41" s="50"/>
      <c r="BN41" s="49"/>
    </row>
    <row r="42" spans="1:66" ht="15">
      <c r="A42" s="65" t="s">
        <v>8449</v>
      </c>
      <c r="B42" s="65" t="s">
        <v>8471</v>
      </c>
      <c r="C42" s="66" t="s">
        <v>8400</v>
      </c>
      <c r="D42" s="67">
        <v>4</v>
      </c>
      <c r="E42" s="68" t="s">
        <v>132</v>
      </c>
      <c r="F42" s="69">
        <v>30</v>
      </c>
      <c r="G42" s="66"/>
      <c r="H42" s="70"/>
      <c r="I42" s="71"/>
      <c r="J42" s="71"/>
      <c r="K42" s="35" t="s">
        <v>65</v>
      </c>
      <c r="L42" s="78">
        <v>42</v>
      </c>
      <c r="M42" s="78"/>
      <c r="N42" s="73"/>
      <c r="O42" s="80" t="s">
        <v>268</v>
      </c>
      <c r="P42" s="82">
        <v>44463.70515046296</v>
      </c>
      <c r="Q42" s="80" t="s">
        <v>8500</v>
      </c>
      <c r="R42" s="80"/>
      <c r="S42" s="80"/>
      <c r="T42" s="80"/>
      <c r="U42" s="80"/>
      <c r="V42" s="83" t="str">
        <f>HYPERLINK("https://pbs.twimg.com/profile_images/1421345044951339008/UcpkUH9k_normal.jpg")</f>
        <v>https://pbs.twimg.com/profile_images/1421345044951339008/UcpkUH9k_normal.jpg</v>
      </c>
      <c r="W42" s="82">
        <v>44463.70515046296</v>
      </c>
      <c r="X42" s="88">
        <v>44463</v>
      </c>
      <c r="Y42" s="85" t="s">
        <v>290</v>
      </c>
      <c r="Z42" s="83" t="str">
        <f>HYPERLINK("https://twitter.com/nysmom4kiddos/status/1441446184552308746")</f>
        <v>https://twitter.com/nysmom4kiddos/status/1441446184552308746</v>
      </c>
      <c r="AA42" s="80"/>
      <c r="AB42" s="80"/>
      <c r="AC42" s="85" t="s">
        <v>8567</v>
      </c>
      <c r="AD42" s="85" t="s">
        <v>8604</v>
      </c>
      <c r="AE42" s="80" t="b">
        <v>0</v>
      </c>
      <c r="AF42" s="80">
        <v>3</v>
      </c>
      <c r="AG42" s="85" t="s">
        <v>8606</v>
      </c>
      <c r="AH42" s="80" t="b">
        <v>0</v>
      </c>
      <c r="AI42" s="80" t="s">
        <v>298</v>
      </c>
      <c r="AJ42" s="80"/>
      <c r="AK42" s="85" t="s">
        <v>296</v>
      </c>
      <c r="AL42" s="80" t="b">
        <v>0</v>
      </c>
      <c r="AM42" s="80">
        <v>0</v>
      </c>
      <c r="AN42" s="85" t="s">
        <v>296</v>
      </c>
      <c r="AO42" s="85" t="s">
        <v>307</v>
      </c>
      <c r="AP42" s="80" t="b">
        <v>0</v>
      </c>
      <c r="AQ42" s="85" t="s">
        <v>8604</v>
      </c>
      <c r="AR42" s="80" t="s">
        <v>204</v>
      </c>
      <c r="AS42" s="80">
        <v>0</v>
      </c>
      <c r="AT42" s="80">
        <v>0</v>
      </c>
      <c r="AU42" s="80"/>
      <c r="AV42" s="80"/>
      <c r="AW42" s="80"/>
      <c r="AX42" s="80"/>
      <c r="AY42" s="80"/>
      <c r="AZ42" s="80"/>
      <c r="BA42" s="80"/>
      <c r="BB42" s="80"/>
      <c r="BC42" s="80">
        <v>1</v>
      </c>
      <c r="BD42" s="79" t="str">
        <f>REPLACE(INDEX(GroupVertices[Group],MATCH(Edges[[#This Row],[Vertex 1]],GroupVertices[Vertex],0)),1,1,"")</f>
        <v>2</v>
      </c>
      <c r="BE42" s="79" t="str">
        <f>REPLACE(INDEX(GroupVertices[Group],MATCH(Edges[[#This Row],[Vertex 2]],GroupVertices[Vertex],0)),1,1,"")</f>
        <v>2</v>
      </c>
      <c r="BF42" s="49"/>
      <c r="BG42" s="50"/>
      <c r="BH42" s="49"/>
      <c r="BI42" s="50"/>
      <c r="BJ42" s="49"/>
      <c r="BK42" s="50"/>
      <c r="BL42" s="49"/>
      <c r="BM42" s="50"/>
      <c r="BN42" s="49"/>
    </row>
    <row r="43" spans="1:66" ht="15">
      <c r="A43" s="65" t="s">
        <v>8450</v>
      </c>
      <c r="B43" s="65" t="s">
        <v>8471</v>
      </c>
      <c r="C43" s="66" t="s">
        <v>8400</v>
      </c>
      <c r="D43" s="67">
        <v>4</v>
      </c>
      <c r="E43" s="68" t="s">
        <v>132</v>
      </c>
      <c r="F43" s="69">
        <v>30</v>
      </c>
      <c r="G43" s="66"/>
      <c r="H43" s="70"/>
      <c r="I43" s="71"/>
      <c r="J43" s="71"/>
      <c r="K43" s="35" t="s">
        <v>65</v>
      </c>
      <c r="L43" s="78">
        <v>43</v>
      </c>
      <c r="M43" s="78"/>
      <c r="N43" s="73"/>
      <c r="O43" s="80" t="s">
        <v>268</v>
      </c>
      <c r="P43" s="82">
        <v>44463.73709490741</v>
      </c>
      <c r="Q43" s="80" t="s">
        <v>8501</v>
      </c>
      <c r="R43" s="80"/>
      <c r="S43" s="80"/>
      <c r="T43" s="80"/>
      <c r="U43" s="80"/>
      <c r="V43" s="83" t="str">
        <f>HYPERLINK("https://pbs.twimg.com/profile_images/1441897563653767168/QR6OQJSo_normal.jpg")</f>
        <v>https://pbs.twimg.com/profile_images/1441897563653767168/QR6OQJSo_normal.jpg</v>
      </c>
      <c r="W43" s="82">
        <v>44463.73709490741</v>
      </c>
      <c r="X43" s="88">
        <v>44463</v>
      </c>
      <c r="Y43" s="85" t="s">
        <v>8532</v>
      </c>
      <c r="Z43" s="83" t="str">
        <f>HYPERLINK("https://twitter.com/senyoszn/status/1441457757547384835")</f>
        <v>https://twitter.com/senyoszn/status/1441457757547384835</v>
      </c>
      <c r="AA43" s="80"/>
      <c r="AB43" s="80"/>
      <c r="AC43" s="85" t="s">
        <v>8568</v>
      </c>
      <c r="AD43" s="85" t="s">
        <v>8567</v>
      </c>
      <c r="AE43" s="80" t="b">
        <v>0</v>
      </c>
      <c r="AF43" s="80">
        <v>0</v>
      </c>
      <c r="AG43" s="85" t="s">
        <v>8607</v>
      </c>
      <c r="AH43" s="80" t="b">
        <v>0</v>
      </c>
      <c r="AI43" s="80" t="s">
        <v>298</v>
      </c>
      <c r="AJ43" s="80"/>
      <c r="AK43" s="85" t="s">
        <v>296</v>
      </c>
      <c r="AL43" s="80" t="b">
        <v>0</v>
      </c>
      <c r="AM43" s="80">
        <v>0</v>
      </c>
      <c r="AN43" s="85" t="s">
        <v>296</v>
      </c>
      <c r="AO43" s="85" t="s">
        <v>305</v>
      </c>
      <c r="AP43" s="80" t="b">
        <v>0</v>
      </c>
      <c r="AQ43" s="85" t="s">
        <v>8567</v>
      </c>
      <c r="AR43" s="80" t="s">
        <v>204</v>
      </c>
      <c r="AS43" s="80">
        <v>0</v>
      </c>
      <c r="AT43" s="80">
        <v>0</v>
      </c>
      <c r="AU43" s="80"/>
      <c r="AV43" s="80"/>
      <c r="AW43" s="80"/>
      <c r="AX43" s="80"/>
      <c r="AY43" s="80"/>
      <c r="AZ43" s="80"/>
      <c r="BA43" s="80"/>
      <c r="BB43" s="80"/>
      <c r="BC43" s="80">
        <v>1</v>
      </c>
      <c r="BD43" s="79" t="str">
        <f>REPLACE(INDEX(GroupVertices[Group],MATCH(Edges[[#This Row],[Vertex 1]],GroupVertices[Vertex],0)),1,1,"")</f>
        <v>2</v>
      </c>
      <c r="BE43" s="79" t="str">
        <f>REPLACE(INDEX(GroupVertices[Group],MATCH(Edges[[#This Row],[Vertex 2]],GroupVertices[Vertex],0)),1,1,"")</f>
        <v>2</v>
      </c>
      <c r="BF43" s="49"/>
      <c r="BG43" s="50"/>
      <c r="BH43" s="49"/>
      <c r="BI43" s="50"/>
      <c r="BJ43" s="49"/>
      <c r="BK43" s="50"/>
      <c r="BL43" s="49"/>
      <c r="BM43" s="50"/>
      <c r="BN43" s="49"/>
    </row>
    <row r="44" spans="1:66" ht="15">
      <c r="A44" s="65" t="s">
        <v>8449</v>
      </c>
      <c r="B44" s="65" t="s">
        <v>8472</v>
      </c>
      <c r="C44" s="66" t="s">
        <v>8400</v>
      </c>
      <c r="D44" s="67">
        <v>4</v>
      </c>
      <c r="E44" s="68" t="s">
        <v>132</v>
      </c>
      <c r="F44" s="69">
        <v>30</v>
      </c>
      <c r="G44" s="66"/>
      <c r="H44" s="70"/>
      <c r="I44" s="71"/>
      <c r="J44" s="71"/>
      <c r="K44" s="35" t="s">
        <v>65</v>
      </c>
      <c r="L44" s="78">
        <v>44</v>
      </c>
      <c r="M44" s="78"/>
      <c r="N44" s="73"/>
      <c r="O44" s="80" t="s">
        <v>268</v>
      </c>
      <c r="P44" s="82">
        <v>44463.70515046296</v>
      </c>
      <c r="Q44" s="80" t="s">
        <v>8500</v>
      </c>
      <c r="R44" s="80"/>
      <c r="S44" s="80"/>
      <c r="T44" s="80"/>
      <c r="U44" s="80"/>
      <c r="V44" s="83" t="str">
        <f>HYPERLINK("https://pbs.twimg.com/profile_images/1421345044951339008/UcpkUH9k_normal.jpg")</f>
        <v>https://pbs.twimg.com/profile_images/1421345044951339008/UcpkUH9k_normal.jpg</v>
      </c>
      <c r="W44" s="82">
        <v>44463.70515046296</v>
      </c>
      <c r="X44" s="88">
        <v>44463</v>
      </c>
      <c r="Y44" s="85" t="s">
        <v>290</v>
      </c>
      <c r="Z44" s="83" t="str">
        <f>HYPERLINK("https://twitter.com/nysmom4kiddos/status/1441446184552308746")</f>
        <v>https://twitter.com/nysmom4kiddos/status/1441446184552308746</v>
      </c>
      <c r="AA44" s="80"/>
      <c r="AB44" s="80"/>
      <c r="AC44" s="85" t="s">
        <v>8567</v>
      </c>
      <c r="AD44" s="85" t="s">
        <v>8604</v>
      </c>
      <c r="AE44" s="80" t="b">
        <v>0</v>
      </c>
      <c r="AF44" s="80">
        <v>3</v>
      </c>
      <c r="AG44" s="85" t="s">
        <v>8606</v>
      </c>
      <c r="AH44" s="80" t="b">
        <v>0</v>
      </c>
      <c r="AI44" s="80" t="s">
        <v>298</v>
      </c>
      <c r="AJ44" s="80"/>
      <c r="AK44" s="85" t="s">
        <v>296</v>
      </c>
      <c r="AL44" s="80" t="b">
        <v>0</v>
      </c>
      <c r="AM44" s="80">
        <v>0</v>
      </c>
      <c r="AN44" s="85" t="s">
        <v>296</v>
      </c>
      <c r="AO44" s="85" t="s">
        <v>307</v>
      </c>
      <c r="AP44" s="80" t="b">
        <v>0</v>
      </c>
      <c r="AQ44" s="85" t="s">
        <v>8604</v>
      </c>
      <c r="AR44" s="80" t="s">
        <v>204</v>
      </c>
      <c r="AS44" s="80">
        <v>0</v>
      </c>
      <c r="AT44" s="80">
        <v>0</v>
      </c>
      <c r="AU44" s="80"/>
      <c r="AV44" s="80"/>
      <c r="AW44" s="80"/>
      <c r="AX44" s="80"/>
      <c r="AY44" s="80"/>
      <c r="AZ44" s="80"/>
      <c r="BA44" s="80"/>
      <c r="BB44" s="80"/>
      <c r="BC44" s="80">
        <v>1</v>
      </c>
      <c r="BD44" s="79" t="str">
        <f>REPLACE(INDEX(GroupVertices[Group],MATCH(Edges[[#This Row],[Vertex 1]],GroupVertices[Vertex],0)),1,1,"")</f>
        <v>2</v>
      </c>
      <c r="BE44" s="79" t="str">
        <f>REPLACE(INDEX(GroupVertices[Group],MATCH(Edges[[#This Row],[Vertex 2]],GroupVertices[Vertex],0)),1,1,"")</f>
        <v>2</v>
      </c>
      <c r="BF44" s="49"/>
      <c r="BG44" s="50"/>
      <c r="BH44" s="49"/>
      <c r="BI44" s="50"/>
      <c r="BJ44" s="49"/>
      <c r="BK44" s="50"/>
      <c r="BL44" s="49"/>
      <c r="BM44" s="50"/>
      <c r="BN44" s="49"/>
    </row>
    <row r="45" spans="1:66" ht="15">
      <c r="A45" s="65" t="s">
        <v>8450</v>
      </c>
      <c r="B45" s="65" t="s">
        <v>8472</v>
      </c>
      <c r="C45" s="66" t="s">
        <v>8400</v>
      </c>
      <c r="D45" s="67">
        <v>4</v>
      </c>
      <c r="E45" s="68" t="s">
        <v>132</v>
      </c>
      <c r="F45" s="69">
        <v>30</v>
      </c>
      <c r="G45" s="66"/>
      <c r="H45" s="70"/>
      <c r="I45" s="71"/>
      <c r="J45" s="71"/>
      <c r="K45" s="35" t="s">
        <v>65</v>
      </c>
      <c r="L45" s="78">
        <v>45</v>
      </c>
      <c r="M45" s="78"/>
      <c r="N45" s="73"/>
      <c r="O45" s="80" t="s">
        <v>268</v>
      </c>
      <c r="P45" s="82">
        <v>44463.73709490741</v>
      </c>
      <c r="Q45" s="80" t="s">
        <v>8501</v>
      </c>
      <c r="R45" s="80"/>
      <c r="S45" s="80"/>
      <c r="T45" s="80"/>
      <c r="U45" s="80"/>
      <c r="V45" s="83" t="str">
        <f>HYPERLINK("https://pbs.twimg.com/profile_images/1441897563653767168/QR6OQJSo_normal.jpg")</f>
        <v>https://pbs.twimg.com/profile_images/1441897563653767168/QR6OQJSo_normal.jpg</v>
      </c>
      <c r="W45" s="82">
        <v>44463.73709490741</v>
      </c>
      <c r="X45" s="88">
        <v>44463</v>
      </c>
      <c r="Y45" s="85" t="s">
        <v>8532</v>
      </c>
      <c r="Z45" s="83" t="str">
        <f>HYPERLINK("https://twitter.com/senyoszn/status/1441457757547384835")</f>
        <v>https://twitter.com/senyoszn/status/1441457757547384835</v>
      </c>
      <c r="AA45" s="80"/>
      <c r="AB45" s="80"/>
      <c r="AC45" s="85" t="s">
        <v>8568</v>
      </c>
      <c r="AD45" s="85" t="s">
        <v>8567</v>
      </c>
      <c r="AE45" s="80" t="b">
        <v>0</v>
      </c>
      <c r="AF45" s="80">
        <v>0</v>
      </c>
      <c r="AG45" s="85" t="s">
        <v>8607</v>
      </c>
      <c r="AH45" s="80" t="b">
        <v>0</v>
      </c>
      <c r="AI45" s="80" t="s">
        <v>298</v>
      </c>
      <c r="AJ45" s="80"/>
      <c r="AK45" s="85" t="s">
        <v>296</v>
      </c>
      <c r="AL45" s="80" t="b">
        <v>0</v>
      </c>
      <c r="AM45" s="80">
        <v>0</v>
      </c>
      <c r="AN45" s="85" t="s">
        <v>296</v>
      </c>
      <c r="AO45" s="85" t="s">
        <v>305</v>
      </c>
      <c r="AP45" s="80" t="b">
        <v>0</v>
      </c>
      <c r="AQ45" s="85" t="s">
        <v>8567</v>
      </c>
      <c r="AR45" s="80" t="s">
        <v>204</v>
      </c>
      <c r="AS45" s="80">
        <v>0</v>
      </c>
      <c r="AT45" s="80">
        <v>0</v>
      </c>
      <c r="AU45" s="80"/>
      <c r="AV45" s="80"/>
      <c r="AW45" s="80"/>
      <c r="AX45" s="80"/>
      <c r="AY45" s="80"/>
      <c r="AZ45" s="80"/>
      <c r="BA45" s="80"/>
      <c r="BB45" s="80"/>
      <c r="BC45" s="80">
        <v>1</v>
      </c>
      <c r="BD45" s="79" t="str">
        <f>REPLACE(INDEX(GroupVertices[Group],MATCH(Edges[[#This Row],[Vertex 1]],GroupVertices[Vertex],0)),1,1,"")</f>
        <v>2</v>
      </c>
      <c r="BE45" s="79" t="str">
        <f>REPLACE(INDEX(GroupVertices[Group],MATCH(Edges[[#This Row],[Vertex 2]],GroupVertices[Vertex],0)),1,1,"")</f>
        <v>2</v>
      </c>
      <c r="BF45" s="49"/>
      <c r="BG45" s="50"/>
      <c r="BH45" s="49"/>
      <c r="BI45" s="50"/>
      <c r="BJ45" s="49"/>
      <c r="BK45" s="50"/>
      <c r="BL45" s="49"/>
      <c r="BM45" s="50"/>
      <c r="BN45" s="49"/>
    </row>
    <row r="46" spans="1:66" ht="15">
      <c r="A46" s="65" t="s">
        <v>8449</v>
      </c>
      <c r="B46" s="65" t="s">
        <v>8473</v>
      </c>
      <c r="C46" s="66" t="s">
        <v>8400</v>
      </c>
      <c r="D46" s="67">
        <v>4</v>
      </c>
      <c r="E46" s="68" t="s">
        <v>132</v>
      </c>
      <c r="F46" s="69">
        <v>30</v>
      </c>
      <c r="G46" s="66"/>
      <c r="H46" s="70"/>
      <c r="I46" s="71"/>
      <c r="J46" s="71"/>
      <c r="K46" s="35" t="s">
        <v>65</v>
      </c>
      <c r="L46" s="78">
        <v>46</v>
      </c>
      <c r="M46" s="78"/>
      <c r="N46" s="73"/>
      <c r="O46" s="80" t="s">
        <v>268</v>
      </c>
      <c r="P46" s="82">
        <v>44463.70515046296</v>
      </c>
      <c r="Q46" s="80" t="s">
        <v>8500</v>
      </c>
      <c r="R46" s="80"/>
      <c r="S46" s="80"/>
      <c r="T46" s="80"/>
      <c r="U46" s="80"/>
      <c r="V46" s="83" t="str">
        <f>HYPERLINK("https://pbs.twimg.com/profile_images/1421345044951339008/UcpkUH9k_normal.jpg")</f>
        <v>https://pbs.twimg.com/profile_images/1421345044951339008/UcpkUH9k_normal.jpg</v>
      </c>
      <c r="W46" s="82">
        <v>44463.70515046296</v>
      </c>
      <c r="X46" s="88">
        <v>44463</v>
      </c>
      <c r="Y46" s="85" t="s">
        <v>290</v>
      </c>
      <c r="Z46" s="83" t="str">
        <f>HYPERLINK("https://twitter.com/nysmom4kiddos/status/1441446184552308746")</f>
        <v>https://twitter.com/nysmom4kiddos/status/1441446184552308746</v>
      </c>
      <c r="AA46" s="80"/>
      <c r="AB46" s="80"/>
      <c r="AC46" s="85" t="s">
        <v>8567</v>
      </c>
      <c r="AD46" s="85" t="s">
        <v>8604</v>
      </c>
      <c r="AE46" s="80" t="b">
        <v>0</v>
      </c>
      <c r="AF46" s="80">
        <v>3</v>
      </c>
      <c r="AG46" s="85" t="s">
        <v>8606</v>
      </c>
      <c r="AH46" s="80" t="b">
        <v>0</v>
      </c>
      <c r="AI46" s="80" t="s">
        <v>298</v>
      </c>
      <c r="AJ46" s="80"/>
      <c r="AK46" s="85" t="s">
        <v>296</v>
      </c>
      <c r="AL46" s="80" t="b">
        <v>0</v>
      </c>
      <c r="AM46" s="80">
        <v>0</v>
      </c>
      <c r="AN46" s="85" t="s">
        <v>296</v>
      </c>
      <c r="AO46" s="85" t="s">
        <v>307</v>
      </c>
      <c r="AP46" s="80" t="b">
        <v>0</v>
      </c>
      <c r="AQ46" s="85" t="s">
        <v>8604</v>
      </c>
      <c r="AR46" s="80" t="s">
        <v>204</v>
      </c>
      <c r="AS46" s="80">
        <v>0</v>
      </c>
      <c r="AT46" s="80">
        <v>0</v>
      </c>
      <c r="AU46" s="80"/>
      <c r="AV46" s="80"/>
      <c r="AW46" s="80"/>
      <c r="AX46" s="80"/>
      <c r="AY46" s="80"/>
      <c r="AZ46" s="80"/>
      <c r="BA46" s="80"/>
      <c r="BB46" s="80"/>
      <c r="BC46" s="80">
        <v>1</v>
      </c>
      <c r="BD46" s="79" t="str">
        <f>REPLACE(INDEX(GroupVertices[Group],MATCH(Edges[[#This Row],[Vertex 1]],GroupVertices[Vertex],0)),1,1,"")</f>
        <v>2</v>
      </c>
      <c r="BE46" s="79" t="str">
        <f>REPLACE(INDEX(GroupVertices[Group],MATCH(Edges[[#This Row],[Vertex 2]],GroupVertices[Vertex],0)),1,1,"")</f>
        <v>2</v>
      </c>
      <c r="BF46" s="49"/>
      <c r="BG46" s="50"/>
      <c r="BH46" s="49"/>
      <c r="BI46" s="50"/>
      <c r="BJ46" s="49"/>
      <c r="BK46" s="50"/>
      <c r="BL46" s="49"/>
      <c r="BM46" s="50"/>
      <c r="BN46" s="49"/>
    </row>
    <row r="47" spans="1:66" ht="15">
      <c r="A47" s="65" t="s">
        <v>8450</v>
      </c>
      <c r="B47" s="65" t="s">
        <v>8473</v>
      </c>
      <c r="C47" s="66" t="s">
        <v>8400</v>
      </c>
      <c r="D47" s="67">
        <v>4</v>
      </c>
      <c r="E47" s="68" t="s">
        <v>132</v>
      </c>
      <c r="F47" s="69">
        <v>30</v>
      </c>
      <c r="G47" s="66"/>
      <c r="H47" s="70"/>
      <c r="I47" s="71"/>
      <c r="J47" s="71"/>
      <c r="K47" s="35" t="s">
        <v>65</v>
      </c>
      <c r="L47" s="78">
        <v>47</v>
      </c>
      <c r="M47" s="78"/>
      <c r="N47" s="73"/>
      <c r="O47" s="80" t="s">
        <v>268</v>
      </c>
      <c r="P47" s="82">
        <v>44463.73709490741</v>
      </c>
      <c r="Q47" s="80" t="s">
        <v>8501</v>
      </c>
      <c r="R47" s="80"/>
      <c r="S47" s="80"/>
      <c r="T47" s="80"/>
      <c r="U47" s="80"/>
      <c r="V47" s="83" t="str">
        <f>HYPERLINK("https://pbs.twimg.com/profile_images/1441897563653767168/QR6OQJSo_normal.jpg")</f>
        <v>https://pbs.twimg.com/profile_images/1441897563653767168/QR6OQJSo_normal.jpg</v>
      </c>
      <c r="W47" s="82">
        <v>44463.73709490741</v>
      </c>
      <c r="X47" s="88">
        <v>44463</v>
      </c>
      <c r="Y47" s="85" t="s">
        <v>8532</v>
      </c>
      <c r="Z47" s="83" t="str">
        <f>HYPERLINK("https://twitter.com/senyoszn/status/1441457757547384835")</f>
        <v>https://twitter.com/senyoszn/status/1441457757547384835</v>
      </c>
      <c r="AA47" s="80"/>
      <c r="AB47" s="80"/>
      <c r="AC47" s="85" t="s">
        <v>8568</v>
      </c>
      <c r="AD47" s="85" t="s">
        <v>8567</v>
      </c>
      <c r="AE47" s="80" t="b">
        <v>0</v>
      </c>
      <c r="AF47" s="80">
        <v>0</v>
      </c>
      <c r="AG47" s="85" t="s">
        <v>8607</v>
      </c>
      <c r="AH47" s="80" t="b">
        <v>0</v>
      </c>
      <c r="AI47" s="80" t="s">
        <v>298</v>
      </c>
      <c r="AJ47" s="80"/>
      <c r="AK47" s="85" t="s">
        <v>296</v>
      </c>
      <c r="AL47" s="80" t="b">
        <v>0</v>
      </c>
      <c r="AM47" s="80">
        <v>0</v>
      </c>
      <c r="AN47" s="85" t="s">
        <v>296</v>
      </c>
      <c r="AO47" s="85" t="s">
        <v>305</v>
      </c>
      <c r="AP47" s="80" t="b">
        <v>0</v>
      </c>
      <c r="AQ47" s="85" t="s">
        <v>8567</v>
      </c>
      <c r="AR47" s="80" t="s">
        <v>204</v>
      </c>
      <c r="AS47" s="80">
        <v>0</v>
      </c>
      <c r="AT47" s="80">
        <v>0</v>
      </c>
      <c r="AU47" s="80"/>
      <c r="AV47" s="80"/>
      <c r="AW47" s="80"/>
      <c r="AX47" s="80"/>
      <c r="AY47" s="80"/>
      <c r="AZ47" s="80"/>
      <c r="BA47" s="80"/>
      <c r="BB47" s="80"/>
      <c r="BC47" s="80">
        <v>1</v>
      </c>
      <c r="BD47" s="79" t="str">
        <f>REPLACE(INDEX(GroupVertices[Group],MATCH(Edges[[#This Row],[Vertex 1]],GroupVertices[Vertex],0)),1,1,"")</f>
        <v>2</v>
      </c>
      <c r="BE47" s="79" t="str">
        <f>REPLACE(INDEX(GroupVertices[Group],MATCH(Edges[[#This Row],[Vertex 2]],GroupVertices[Vertex],0)),1,1,"")</f>
        <v>2</v>
      </c>
      <c r="BF47" s="49"/>
      <c r="BG47" s="50"/>
      <c r="BH47" s="49"/>
      <c r="BI47" s="50"/>
      <c r="BJ47" s="49"/>
      <c r="BK47" s="50"/>
      <c r="BL47" s="49"/>
      <c r="BM47" s="50"/>
      <c r="BN47" s="49"/>
    </row>
    <row r="48" spans="1:66" ht="15">
      <c r="A48" s="65" t="s">
        <v>8449</v>
      </c>
      <c r="B48" s="65" t="s">
        <v>8474</v>
      </c>
      <c r="C48" s="66" t="s">
        <v>8400</v>
      </c>
      <c r="D48" s="67">
        <v>4</v>
      </c>
      <c r="E48" s="68" t="s">
        <v>132</v>
      </c>
      <c r="F48" s="69">
        <v>30</v>
      </c>
      <c r="G48" s="66"/>
      <c r="H48" s="70"/>
      <c r="I48" s="71"/>
      <c r="J48" s="71"/>
      <c r="K48" s="35" t="s">
        <v>65</v>
      </c>
      <c r="L48" s="78">
        <v>48</v>
      </c>
      <c r="M48" s="78"/>
      <c r="N48" s="73"/>
      <c r="O48" s="80" t="s">
        <v>268</v>
      </c>
      <c r="P48" s="82">
        <v>44463.70515046296</v>
      </c>
      <c r="Q48" s="80" t="s">
        <v>8500</v>
      </c>
      <c r="R48" s="80"/>
      <c r="S48" s="80"/>
      <c r="T48" s="80"/>
      <c r="U48" s="80"/>
      <c r="V48" s="83" t="str">
        <f>HYPERLINK("https://pbs.twimg.com/profile_images/1421345044951339008/UcpkUH9k_normal.jpg")</f>
        <v>https://pbs.twimg.com/profile_images/1421345044951339008/UcpkUH9k_normal.jpg</v>
      </c>
      <c r="W48" s="82">
        <v>44463.70515046296</v>
      </c>
      <c r="X48" s="88">
        <v>44463</v>
      </c>
      <c r="Y48" s="85" t="s">
        <v>290</v>
      </c>
      <c r="Z48" s="83" t="str">
        <f>HYPERLINK("https://twitter.com/nysmom4kiddos/status/1441446184552308746")</f>
        <v>https://twitter.com/nysmom4kiddos/status/1441446184552308746</v>
      </c>
      <c r="AA48" s="80"/>
      <c r="AB48" s="80"/>
      <c r="AC48" s="85" t="s">
        <v>8567</v>
      </c>
      <c r="AD48" s="85" t="s">
        <v>8604</v>
      </c>
      <c r="AE48" s="80" t="b">
        <v>0</v>
      </c>
      <c r="AF48" s="80">
        <v>3</v>
      </c>
      <c r="AG48" s="85" t="s">
        <v>8606</v>
      </c>
      <c r="AH48" s="80" t="b">
        <v>0</v>
      </c>
      <c r="AI48" s="80" t="s">
        <v>298</v>
      </c>
      <c r="AJ48" s="80"/>
      <c r="AK48" s="85" t="s">
        <v>296</v>
      </c>
      <c r="AL48" s="80" t="b">
        <v>0</v>
      </c>
      <c r="AM48" s="80">
        <v>0</v>
      </c>
      <c r="AN48" s="85" t="s">
        <v>296</v>
      </c>
      <c r="AO48" s="85" t="s">
        <v>307</v>
      </c>
      <c r="AP48" s="80" t="b">
        <v>0</v>
      </c>
      <c r="AQ48" s="85" t="s">
        <v>8604</v>
      </c>
      <c r="AR48" s="80" t="s">
        <v>204</v>
      </c>
      <c r="AS48" s="80">
        <v>0</v>
      </c>
      <c r="AT48" s="80">
        <v>0</v>
      </c>
      <c r="AU48" s="80"/>
      <c r="AV48" s="80"/>
      <c r="AW48" s="80"/>
      <c r="AX48" s="80"/>
      <c r="AY48" s="80"/>
      <c r="AZ48" s="80"/>
      <c r="BA48" s="80"/>
      <c r="BB48" s="80"/>
      <c r="BC48" s="80">
        <v>1</v>
      </c>
      <c r="BD48" s="79" t="str">
        <f>REPLACE(INDEX(GroupVertices[Group],MATCH(Edges[[#This Row],[Vertex 1]],GroupVertices[Vertex],0)),1,1,"")</f>
        <v>2</v>
      </c>
      <c r="BE48" s="79" t="str">
        <f>REPLACE(INDEX(GroupVertices[Group],MATCH(Edges[[#This Row],[Vertex 2]],GroupVertices[Vertex],0)),1,1,"")</f>
        <v>2</v>
      </c>
      <c r="BF48" s="49"/>
      <c r="BG48" s="50"/>
      <c r="BH48" s="49"/>
      <c r="BI48" s="50"/>
      <c r="BJ48" s="49"/>
      <c r="BK48" s="50"/>
      <c r="BL48" s="49"/>
      <c r="BM48" s="50"/>
      <c r="BN48" s="49"/>
    </row>
    <row r="49" spans="1:66" ht="15">
      <c r="A49" s="65" t="s">
        <v>8450</v>
      </c>
      <c r="B49" s="65" t="s">
        <v>8474</v>
      </c>
      <c r="C49" s="66" t="s">
        <v>8400</v>
      </c>
      <c r="D49" s="67">
        <v>4</v>
      </c>
      <c r="E49" s="68" t="s">
        <v>132</v>
      </c>
      <c r="F49" s="69">
        <v>30</v>
      </c>
      <c r="G49" s="66"/>
      <c r="H49" s="70"/>
      <c r="I49" s="71"/>
      <c r="J49" s="71"/>
      <c r="K49" s="35" t="s">
        <v>65</v>
      </c>
      <c r="L49" s="78">
        <v>49</v>
      </c>
      <c r="M49" s="78"/>
      <c r="N49" s="73"/>
      <c r="O49" s="80" t="s">
        <v>268</v>
      </c>
      <c r="P49" s="82">
        <v>44463.73709490741</v>
      </c>
      <c r="Q49" s="80" t="s">
        <v>8501</v>
      </c>
      <c r="R49" s="80"/>
      <c r="S49" s="80"/>
      <c r="T49" s="80"/>
      <c r="U49" s="80"/>
      <c r="V49" s="83" t="str">
        <f>HYPERLINK("https://pbs.twimg.com/profile_images/1441897563653767168/QR6OQJSo_normal.jpg")</f>
        <v>https://pbs.twimg.com/profile_images/1441897563653767168/QR6OQJSo_normal.jpg</v>
      </c>
      <c r="W49" s="82">
        <v>44463.73709490741</v>
      </c>
      <c r="X49" s="88">
        <v>44463</v>
      </c>
      <c r="Y49" s="85" t="s">
        <v>8532</v>
      </c>
      <c r="Z49" s="83" t="str">
        <f>HYPERLINK("https://twitter.com/senyoszn/status/1441457757547384835")</f>
        <v>https://twitter.com/senyoszn/status/1441457757547384835</v>
      </c>
      <c r="AA49" s="80"/>
      <c r="AB49" s="80"/>
      <c r="AC49" s="85" t="s">
        <v>8568</v>
      </c>
      <c r="AD49" s="85" t="s">
        <v>8567</v>
      </c>
      <c r="AE49" s="80" t="b">
        <v>0</v>
      </c>
      <c r="AF49" s="80">
        <v>0</v>
      </c>
      <c r="AG49" s="85" t="s">
        <v>8607</v>
      </c>
      <c r="AH49" s="80" t="b">
        <v>0</v>
      </c>
      <c r="AI49" s="80" t="s">
        <v>298</v>
      </c>
      <c r="AJ49" s="80"/>
      <c r="AK49" s="85" t="s">
        <v>296</v>
      </c>
      <c r="AL49" s="80" t="b">
        <v>0</v>
      </c>
      <c r="AM49" s="80">
        <v>0</v>
      </c>
      <c r="AN49" s="85" t="s">
        <v>296</v>
      </c>
      <c r="AO49" s="85" t="s">
        <v>305</v>
      </c>
      <c r="AP49" s="80" t="b">
        <v>0</v>
      </c>
      <c r="AQ49" s="85" t="s">
        <v>8567</v>
      </c>
      <c r="AR49" s="80" t="s">
        <v>204</v>
      </c>
      <c r="AS49" s="80">
        <v>0</v>
      </c>
      <c r="AT49" s="80">
        <v>0</v>
      </c>
      <c r="AU49" s="80"/>
      <c r="AV49" s="80"/>
      <c r="AW49" s="80"/>
      <c r="AX49" s="80"/>
      <c r="AY49" s="80"/>
      <c r="AZ49" s="80"/>
      <c r="BA49" s="80"/>
      <c r="BB49" s="80"/>
      <c r="BC49" s="80">
        <v>1</v>
      </c>
      <c r="BD49" s="79" t="str">
        <f>REPLACE(INDEX(GroupVertices[Group],MATCH(Edges[[#This Row],[Vertex 1]],GroupVertices[Vertex],0)),1,1,"")</f>
        <v>2</v>
      </c>
      <c r="BE49" s="79" t="str">
        <f>REPLACE(INDEX(GroupVertices[Group],MATCH(Edges[[#This Row],[Vertex 2]],GroupVertices[Vertex],0)),1,1,"")</f>
        <v>2</v>
      </c>
      <c r="BF49" s="49"/>
      <c r="BG49" s="50"/>
      <c r="BH49" s="49"/>
      <c r="BI49" s="50"/>
      <c r="BJ49" s="49"/>
      <c r="BK49" s="50"/>
      <c r="BL49" s="49"/>
      <c r="BM49" s="50"/>
      <c r="BN49" s="49"/>
    </row>
    <row r="50" spans="1:66" ht="15">
      <c r="A50" s="65" t="s">
        <v>8449</v>
      </c>
      <c r="B50" s="65" t="s">
        <v>8475</v>
      </c>
      <c r="C50" s="66" t="s">
        <v>8400</v>
      </c>
      <c r="D50" s="67">
        <v>4</v>
      </c>
      <c r="E50" s="68" t="s">
        <v>132</v>
      </c>
      <c r="F50" s="69">
        <v>30</v>
      </c>
      <c r="G50" s="66"/>
      <c r="H50" s="70"/>
      <c r="I50" s="71"/>
      <c r="J50" s="71"/>
      <c r="K50" s="35" t="s">
        <v>65</v>
      </c>
      <c r="L50" s="78">
        <v>50</v>
      </c>
      <c r="M50" s="78"/>
      <c r="N50" s="73"/>
      <c r="O50" s="80" t="s">
        <v>268</v>
      </c>
      <c r="P50" s="82">
        <v>44463.70515046296</v>
      </c>
      <c r="Q50" s="80" t="s">
        <v>8500</v>
      </c>
      <c r="R50" s="80"/>
      <c r="S50" s="80"/>
      <c r="T50" s="80"/>
      <c r="U50" s="80"/>
      <c r="V50" s="83" t="str">
        <f>HYPERLINK("https://pbs.twimg.com/profile_images/1421345044951339008/UcpkUH9k_normal.jpg")</f>
        <v>https://pbs.twimg.com/profile_images/1421345044951339008/UcpkUH9k_normal.jpg</v>
      </c>
      <c r="W50" s="82">
        <v>44463.70515046296</v>
      </c>
      <c r="X50" s="88">
        <v>44463</v>
      </c>
      <c r="Y50" s="85" t="s">
        <v>290</v>
      </c>
      <c r="Z50" s="83" t="str">
        <f>HYPERLINK("https://twitter.com/nysmom4kiddos/status/1441446184552308746")</f>
        <v>https://twitter.com/nysmom4kiddos/status/1441446184552308746</v>
      </c>
      <c r="AA50" s="80"/>
      <c r="AB50" s="80"/>
      <c r="AC50" s="85" t="s">
        <v>8567</v>
      </c>
      <c r="AD50" s="85" t="s">
        <v>8604</v>
      </c>
      <c r="AE50" s="80" t="b">
        <v>0</v>
      </c>
      <c r="AF50" s="80">
        <v>3</v>
      </c>
      <c r="AG50" s="85" t="s">
        <v>8606</v>
      </c>
      <c r="AH50" s="80" t="b">
        <v>0</v>
      </c>
      <c r="AI50" s="80" t="s">
        <v>298</v>
      </c>
      <c r="AJ50" s="80"/>
      <c r="AK50" s="85" t="s">
        <v>296</v>
      </c>
      <c r="AL50" s="80" t="b">
        <v>0</v>
      </c>
      <c r="AM50" s="80">
        <v>0</v>
      </c>
      <c r="AN50" s="85" t="s">
        <v>296</v>
      </c>
      <c r="AO50" s="85" t="s">
        <v>307</v>
      </c>
      <c r="AP50" s="80" t="b">
        <v>0</v>
      </c>
      <c r="AQ50" s="85" t="s">
        <v>8604</v>
      </c>
      <c r="AR50" s="80" t="s">
        <v>204</v>
      </c>
      <c r="AS50" s="80">
        <v>0</v>
      </c>
      <c r="AT50" s="80">
        <v>0</v>
      </c>
      <c r="AU50" s="80"/>
      <c r="AV50" s="80"/>
      <c r="AW50" s="80"/>
      <c r="AX50" s="80"/>
      <c r="AY50" s="80"/>
      <c r="AZ50" s="80"/>
      <c r="BA50" s="80"/>
      <c r="BB50" s="80"/>
      <c r="BC50" s="80">
        <v>1</v>
      </c>
      <c r="BD50" s="79" t="str">
        <f>REPLACE(INDEX(GroupVertices[Group],MATCH(Edges[[#This Row],[Vertex 1]],GroupVertices[Vertex],0)),1,1,"")</f>
        <v>2</v>
      </c>
      <c r="BE50" s="79" t="str">
        <f>REPLACE(INDEX(GroupVertices[Group],MATCH(Edges[[#This Row],[Vertex 2]],GroupVertices[Vertex],0)),1,1,"")</f>
        <v>2</v>
      </c>
      <c r="BF50" s="49"/>
      <c r="BG50" s="50"/>
      <c r="BH50" s="49"/>
      <c r="BI50" s="50"/>
      <c r="BJ50" s="49"/>
      <c r="BK50" s="50"/>
      <c r="BL50" s="49"/>
      <c r="BM50" s="50"/>
      <c r="BN50" s="49"/>
    </row>
    <row r="51" spans="1:66" ht="15">
      <c r="A51" s="65" t="s">
        <v>8450</v>
      </c>
      <c r="B51" s="65" t="s">
        <v>8475</v>
      </c>
      <c r="C51" s="66" t="s">
        <v>8400</v>
      </c>
      <c r="D51" s="67">
        <v>4</v>
      </c>
      <c r="E51" s="68" t="s">
        <v>132</v>
      </c>
      <c r="F51" s="69">
        <v>30</v>
      </c>
      <c r="G51" s="66"/>
      <c r="H51" s="70"/>
      <c r="I51" s="71"/>
      <c r="J51" s="71"/>
      <c r="K51" s="35" t="s">
        <v>65</v>
      </c>
      <c r="L51" s="78">
        <v>51</v>
      </c>
      <c r="M51" s="78"/>
      <c r="N51" s="73"/>
      <c r="O51" s="80" t="s">
        <v>268</v>
      </c>
      <c r="P51" s="82">
        <v>44463.73709490741</v>
      </c>
      <c r="Q51" s="80" t="s">
        <v>8501</v>
      </c>
      <c r="R51" s="80"/>
      <c r="S51" s="80"/>
      <c r="T51" s="80"/>
      <c r="U51" s="80"/>
      <c r="V51" s="83" t="str">
        <f>HYPERLINK("https://pbs.twimg.com/profile_images/1441897563653767168/QR6OQJSo_normal.jpg")</f>
        <v>https://pbs.twimg.com/profile_images/1441897563653767168/QR6OQJSo_normal.jpg</v>
      </c>
      <c r="W51" s="82">
        <v>44463.73709490741</v>
      </c>
      <c r="X51" s="88">
        <v>44463</v>
      </c>
      <c r="Y51" s="85" t="s">
        <v>8532</v>
      </c>
      <c r="Z51" s="83" t="str">
        <f>HYPERLINK("https://twitter.com/senyoszn/status/1441457757547384835")</f>
        <v>https://twitter.com/senyoszn/status/1441457757547384835</v>
      </c>
      <c r="AA51" s="80"/>
      <c r="AB51" s="80"/>
      <c r="AC51" s="85" t="s">
        <v>8568</v>
      </c>
      <c r="AD51" s="85" t="s">
        <v>8567</v>
      </c>
      <c r="AE51" s="80" t="b">
        <v>0</v>
      </c>
      <c r="AF51" s="80">
        <v>0</v>
      </c>
      <c r="AG51" s="85" t="s">
        <v>8607</v>
      </c>
      <c r="AH51" s="80" t="b">
        <v>0</v>
      </c>
      <c r="AI51" s="80" t="s">
        <v>298</v>
      </c>
      <c r="AJ51" s="80"/>
      <c r="AK51" s="85" t="s">
        <v>296</v>
      </c>
      <c r="AL51" s="80" t="b">
        <v>0</v>
      </c>
      <c r="AM51" s="80">
        <v>0</v>
      </c>
      <c r="AN51" s="85" t="s">
        <v>296</v>
      </c>
      <c r="AO51" s="85" t="s">
        <v>305</v>
      </c>
      <c r="AP51" s="80" t="b">
        <v>0</v>
      </c>
      <c r="AQ51" s="85" t="s">
        <v>8567</v>
      </c>
      <c r="AR51" s="80" t="s">
        <v>204</v>
      </c>
      <c r="AS51" s="80">
        <v>0</v>
      </c>
      <c r="AT51" s="80">
        <v>0</v>
      </c>
      <c r="AU51" s="80"/>
      <c r="AV51" s="80"/>
      <c r="AW51" s="80"/>
      <c r="AX51" s="80"/>
      <c r="AY51" s="80"/>
      <c r="AZ51" s="80"/>
      <c r="BA51" s="80"/>
      <c r="BB51" s="80"/>
      <c r="BC51" s="80">
        <v>1</v>
      </c>
      <c r="BD51" s="79" t="str">
        <f>REPLACE(INDEX(GroupVertices[Group],MATCH(Edges[[#This Row],[Vertex 1]],GroupVertices[Vertex],0)),1,1,"")</f>
        <v>2</v>
      </c>
      <c r="BE51" s="79" t="str">
        <f>REPLACE(INDEX(GroupVertices[Group],MATCH(Edges[[#This Row],[Vertex 2]],GroupVertices[Vertex],0)),1,1,"")</f>
        <v>2</v>
      </c>
      <c r="BF51" s="49"/>
      <c r="BG51" s="50"/>
      <c r="BH51" s="49"/>
      <c r="BI51" s="50"/>
      <c r="BJ51" s="49"/>
      <c r="BK51" s="50"/>
      <c r="BL51" s="49"/>
      <c r="BM51" s="50"/>
      <c r="BN51" s="49"/>
    </row>
    <row r="52" spans="1:66" ht="15">
      <c r="A52" s="65" t="s">
        <v>8449</v>
      </c>
      <c r="B52" s="65" t="s">
        <v>8476</v>
      </c>
      <c r="C52" s="66" t="s">
        <v>8400</v>
      </c>
      <c r="D52" s="67">
        <v>4</v>
      </c>
      <c r="E52" s="68" t="s">
        <v>132</v>
      </c>
      <c r="F52" s="69">
        <v>30</v>
      </c>
      <c r="G52" s="66"/>
      <c r="H52" s="70"/>
      <c r="I52" s="71"/>
      <c r="J52" s="71"/>
      <c r="K52" s="35" t="s">
        <v>65</v>
      </c>
      <c r="L52" s="78">
        <v>52</v>
      </c>
      <c r="M52" s="78"/>
      <c r="N52" s="73"/>
      <c r="O52" s="80" t="s">
        <v>268</v>
      </c>
      <c r="P52" s="82">
        <v>44463.70515046296</v>
      </c>
      <c r="Q52" s="80" t="s">
        <v>8500</v>
      </c>
      <c r="R52" s="80"/>
      <c r="S52" s="80"/>
      <c r="T52" s="80"/>
      <c r="U52" s="80"/>
      <c r="V52" s="83" t="str">
        <f>HYPERLINK("https://pbs.twimg.com/profile_images/1421345044951339008/UcpkUH9k_normal.jpg")</f>
        <v>https://pbs.twimg.com/profile_images/1421345044951339008/UcpkUH9k_normal.jpg</v>
      </c>
      <c r="W52" s="82">
        <v>44463.70515046296</v>
      </c>
      <c r="X52" s="88">
        <v>44463</v>
      </c>
      <c r="Y52" s="85" t="s">
        <v>290</v>
      </c>
      <c r="Z52" s="83" t="str">
        <f>HYPERLINK("https://twitter.com/nysmom4kiddos/status/1441446184552308746")</f>
        <v>https://twitter.com/nysmom4kiddos/status/1441446184552308746</v>
      </c>
      <c r="AA52" s="80"/>
      <c r="AB52" s="80"/>
      <c r="AC52" s="85" t="s">
        <v>8567</v>
      </c>
      <c r="AD52" s="85" t="s">
        <v>8604</v>
      </c>
      <c r="AE52" s="80" t="b">
        <v>0</v>
      </c>
      <c r="AF52" s="80">
        <v>3</v>
      </c>
      <c r="AG52" s="85" t="s">
        <v>8606</v>
      </c>
      <c r="AH52" s="80" t="b">
        <v>0</v>
      </c>
      <c r="AI52" s="80" t="s">
        <v>298</v>
      </c>
      <c r="AJ52" s="80"/>
      <c r="AK52" s="85" t="s">
        <v>296</v>
      </c>
      <c r="AL52" s="80" t="b">
        <v>0</v>
      </c>
      <c r="AM52" s="80">
        <v>0</v>
      </c>
      <c r="AN52" s="85" t="s">
        <v>296</v>
      </c>
      <c r="AO52" s="85" t="s">
        <v>307</v>
      </c>
      <c r="AP52" s="80" t="b">
        <v>0</v>
      </c>
      <c r="AQ52" s="85" t="s">
        <v>8604</v>
      </c>
      <c r="AR52" s="80" t="s">
        <v>204</v>
      </c>
      <c r="AS52" s="80">
        <v>0</v>
      </c>
      <c r="AT52" s="80">
        <v>0</v>
      </c>
      <c r="AU52" s="80"/>
      <c r="AV52" s="80"/>
      <c r="AW52" s="80"/>
      <c r="AX52" s="80"/>
      <c r="AY52" s="80"/>
      <c r="AZ52" s="80"/>
      <c r="BA52" s="80"/>
      <c r="BB52" s="80"/>
      <c r="BC52" s="80">
        <v>1</v>
      </c>
      <c r="BD52" s="79" t="str">
        <f>REPLACE(INDEX(GroupVertices[Group],MATCH(Edges[[#This Row],[Vertex 1]],GroupVertices[Vertex],0)),1,1,"")</f>
        <v>2</v>
      </c>
      <c r="BE52" s="79" t="str">
        <f>REPLACE(INDEX(GroupVertices[Group],MATCH(Edges[[#This Row],[Vertex 2]],GroupVertices[Vertex],0)),1,1,"")</f>
        <v>2</v>
      </c>
      <c r="BF52" s="49"/>
      <c r="BG52" s="50"/>
      <c r="BH52" s="49"/>
      <c r="BI52" s="50"/>
      <c r="BJ52" s="49"/>
      <c r="BK52" s="50"/>
      <c r="BL52" s="49"/>
      <c r="BM52" s="50"/>
      <c r="BN52" s="49"/>
    </row>
    <row r="53" spans="1:66" ht="15">
      <c r="A53" s="65" t="s">
        <v>8450</v>
      </c>
      <c r="B53" s="65" t="s">
        <v>8476</v>
      </c>
      <c r="C53" s="66" t="s">
        <v>8400</v>
      </c>
      <c r="D53" s="67">
        <v>4</v>
      </c>
      <c r="E53" s="68" t="s">
        <v>132</v>
      </c>
      <c r="F53" s="69">
        <v>30</v>
      </c>
      <c r="G53" s="66"/>
      <c r="H53" s="70"/>
      <c r="I53" s="71"/>
      <c r="J53" s="71"/>
      <c r="K53" s="35" t="s">
        <v>65</v>
      </c>
      <c r="L53" s="78">
        <v>53</v>
      </c>
      <c r="M53" s="78"/>
      <c r="N53" s="73"/>
      <c r="O53" s="80" t="s">
        <v>268</v>
      </c>
      <c r="P53" s="82">
        <v>44463.73709490741</v>
      </c>
      <c r="Q53" s="80" t="s">
        <v>8501</v>
      </c>
      <c r="R53" s="80"/>
      <c r="S53" s="80"/>
      <c r="T53" s="80"/>
      <c r="U53" s="80"/>
      <c r="V53" s="83" t="str">
        <f>HYPERLINK("https://pbs.twimg.com/profile_images/1441897563653767168/QR6OQJSo_normal.jpg")</f>
        <v>https://pbs.twimg.com/profile_images/1441897563653767168/QR6OQJSo_normal.jpg</v>
      </c>
      <c r="W53" s="82">
        <v>44463.73709490741</v>
      </c>
      <c r="X53" s="88">
        <v>44463</v>
      </c>
      <c r="Y53" s="85" t="s">
        <v>8532</v>
      </c>
      <c r="Z53" s="83" t="str">
        <f>HYPERLINK("https://twitter.com/senyoszn/status/1441457757547384835")</f>
        <v>https://twitter.com/senyoszn/status/1441457757547384835</v>
      </c>
      <c r="AA53" s="80"/>
      <c r="AB53" s="80"/>
      <c r="AC53" s="85" t="s">
        <v>8568</v>
      </c>
      <c r="AD53" s="85" t="s">
        <v>8567</v>
      </c>
      <c r="AE53" s="80" t="b">
        <v>0</v>
      </c>
      <c r="AF53" s="80">
        <v>0</v>
      </c>
      <c r="AG53" s="85" t="s">
        <v>8607</v>
      </c>
      <c r="AH53" s="80" t="b">
        <v>0</v>
      </c>
      <c r="AI53" s="80" t="s">
        <v>298</v>
      </c>
      <c r="AJ53" s="80"/>
      <c r="AK53" s="85" t="s">
        <v>296</v>
      </c>
      <c r="AL53" s="80" t="b">
        <v>0</v>
      </c>
      <c r="AM53" s="80">
        <v>0</v>
      </c>
      <c r="AN53" s="85" t="s">
        <v>296</v>
      </c>
      <c r="AO53" s="85" t="s">
        <v>305</v>
      </c>
      <c r="AP53" s="80" t="b">
        <v>0</v>
      </c>
      <c r="AQ53" s="85" t="s">
        <v>8567</v>
      </c>
      <c r="AR53" s="80" t="s">
        <v>204</v>
      </c>
      <c r="AS53" s="80">
        <v>0</v>
      </c>
      <c r="AT53" s="80">
        <v>0</v>
      </c>
      <c r="AU53" s="80"/>
      <c r="AV53" s="80"/>
      <c r="AW53" s="80"/>
      <c r="AX53" s="80"/>
      <c r="AY53" s="80"/>
      <c r="AZ53" s="80"/>
      <c r="BA53" s="80"/>
      <c r="BB53" s="80"/>
      <c r="BC53" s="80">
        <v>1</v>
      </c>
      <c r="BD53" s="79" t="str">
        <f>REPLACE(INDEX(GroupVertices[Group],MATCH(Edges[[#This Row],[Vertex 1]],GroupVertices[Vertex],0)),1,1,"")</f>
        <v>2</v>
      </c>
      <c r="BE53" s="79" t="str">
        <f>REPLACE(INDEX(GroupVertices[Group],MATCH(Edges[[#This Row],[Vertex 2]],GroupVertices[Vertex],0)),1,1,"")</f>
        <v>2</v>
      </c>
      <c r="BF53" s="49"/>
      <c r="BG53" s="50"/>
      <c r="BH53" s="49"/>
      <c r="BI53" s="50"/>
      <c r="BJ53" s="49"/>
      <c r="BK53" s="50"/>
      <c r="BL53" s="49"/>
      <c r="BM53" s="50"/>
      <c r="BN53" s="49"/>
    </row>
    <row r="54" spans="1:66" ht="15">
      <c r="A54" s="65" t="s">
        <v>8449</v>
      </c>
      <c r="B54" s="65" t="s">
        <v>8477</v>
      </c>
      <c r="C54" s="66" t="s">
        <v>8400</v>
      </c>
      <c r="D54" s="67">
        <v>4</v>
      </c>
      <c r="E54" s="68" t="s">
        <v>132</v>
      </c>
      <c r="F54" s="69">
        <v>30</v>
      </c>
      <c r="G54" s="66"/>
      <c r="H54" s="70"/>
      <c r="I54" s="71"/>
      <c r="J54" s="71"/>
      <c r="K54" s="35" t="s">
        <v>65</v>
      </c>
      <c r="L54" s="78">
        <v>54</v>
      </c>
      <c r="M54" s="78"/>
      <c r="N54" s="73"/>
      <c r="O54" s="80" t="s">
        <v>268</v>
      </c>
      <c r="P54" s="82">
        <v>44463.70515046296</v>
      </c>
      <c r="Q54" s="80" t="s">
        <v>8500</v>
      </c>
      <c r="R54" s="80"/>
      <c r="S54" s="80"/>
      <c r="T54" s="80"/>
      <c r="U54" s="80"/>
      <c r="V54" s="83" t="str">
        <f>HYPERLINK("https://pbs.twimg.com/profile_images/1421345044951339008/UcpkUH9k_normal.jpg")</f>
        <v>https://pbs.twimg.com/profile_images/1421345044951339008/UcpkUH9k_normal.jpg</v>
      </c>
      <c r="W54" s="82">
        <v>44463.70515046296</v>
      </c>
      <c r="X54" s="88">
        <v>44463</v>
      </c>
      <c r="Y54" s="85" t="s">
        <v>290</v>
      </c>
      <c r="Z54" s="83" t="str">
        <f>HYPERLINK("https://twitter.com/nysmom4kiddos/status/1441446184552308746")</f>
        <v>https://twitter.com/nysmom4kiddos/status/1441446184552308746</v>
      </c>
      <c r="AA54" s="80"/>
      <c r="AB54" s="80"/>
      <c r="AC54" s="85" t="s">
        <v>8567</v>
      </c>
      <c r="AD54" s="85" t="s">
        <v>8604</v>
      </c>
      <c r="AE54" s="80" t="b">
        <v>0</v>
      </c>
      <c r="AF54" s="80">
        <v>3</v>
      </c>
      <c r="AG54" s="85" t="s">
        <v>8606</v>
      </c>
      <c r="AH54" s="80" t="b">
        <v>0</v>
      </c>
      <c r="AI54" s="80" t="s">
        <v>298</v>
      </c>
      <c r="AJ54" s="80"/>
      <c r="AK54" s="85" t="s">
        <v>296</v>
      </c>
      <c r="AL54" s="80" t="b">
        <v>0</v>
      </c>
      <c r="AM54" s="80">
        <v>0</v>
      </c>
      <c r="AN54" s="85" t="s">
        <v>296</v>
      </c>
      <c r="AO54" s="85" t="s">
        <v>307</v>
      </c>
      <c r="AP54" s="80" t="b">
        <v>0</v>
      </c>
      <c r="AQ54" s="85" t="s">
        <v>8604</v>
      </c>
      <c r="AR54" s="80" t="s">
        <v>204</v>
      </c>
      <c r="AS54" s="80">
        <v>0</v>
      </c>
      <c r="AT54" s="80">
        <v>0</v>
      </c>
      <c r="AU54" s="80"/>
      <c r="AV54" s="80"/>
      <c r="AW54" s="80"/>
      <c r="AX54" s="80"/>
      <c r="AY54" s="80"/>
      <c r="AZ54" s="80"/>
      <c r="BA54" s="80"/>
      <c r="BB54" s="80"/>
      <c r="BC54" s="80">
        <v>1</v>
      </c>
      <c r="BD54" s="79" t="str">
        <f>REPLACE(INDEX(GroupVertices[Group],MATCH(Edges[[#This Row],[Vertex 1]],GroupVertices[Vertex],0)),1,1,"")</f>
        <v>2</v>
      </c>
      <c r="BE54" s="79" t="str">
        <f>REPLACE(INDEX(GroupVertices[Group],MATCH(Edges[[#This Row],[Vertex 2]],GroupVertices[Vertex],0)),1,1,"")</f>
        <v>2</v>
      </c>
      <c r="BF54" s="49"/>
      <c r="BG54" s="50"/>
      <c r="BH54" s="49"/>
      <c r="BI54" s="50"/>
      <c r="BJ54" s="49"/>
      <c r="BK54" s="50"/>
      <c r="BL54" s="49"/>
      <c r="BM54" s="50"/>
      <c r="BN54" s="49"/>
    </row>
    <row r="55" spans="1:66" ht="15">
      <c r="A55" s="65" t="s">
        <v>8450</v>
      </c>
      <c r="B55" s="65" t="s">
        <v>8477</v>
      </c>
      <c r="C55" s="66" t="s">
        <v>8400</v>
      </c>
      <c r="D55" s="67">
        <v>4</v>
      </c>
      <c r="E55" s="68" t="s">
        <v>132</v>
      </c>
      <c r="F55" s="69">
        <v>30</v>
      </c>
      <c r="G55" s="66"/>
      <c r="H55" s="70"/>
      <c r="I55" s="71"/>
      <c r="J55" s="71"/>
      <c r="K55" s="35" t="s">
        <v>65</v>
      </c>
      <c r="L55" s="78">
        <v>55</v>
      </c>
      <c r="M55" s="78"/>
      <c r="N55" s="73"/>
      <c r="O55" s="80" t="s">
        <v>268</v>
      </c>
      <c r="P55" s="82">
        <v>44463.73709490741</v>
      </c>
      <c r="Q55" s="80" t="s">
        <v>8501</v>
      </c>
      <c r="R55" s="80"/>
      <c r="S55" s="80"/>
      <c r="T55" s="80"/>
      <c r="U55" s="80"/>
      <c r="V55" s="83" t="str">
        <f>HYPERLINK("https://pbs.twimg.com/profile_images/1441897563653767168/QR6OQJSo_normal.jpg")</f>
        <v>https://pbs.twimg.com/profile_images/1441897563653767168/QR6OQJSo_normal.jpg</v>
      </c>
      <c r="W55" s="82">
        <v>44463.73709490741</v>
      </c>
      <c r="X55" s="88">
        <v>44463</v>
      </c>
      <c r="Y55" s="85" t="s">
        <v>8532</v>
      </c>
      <c r="Z55" s="83" t="str">
        <f>HYPERLINK("https://twitter.com/senyoszn/status/1441457757547384835")</f>
        <v>https://twitter.com/senyoszn/status/1441457757547384835</v>
      </c>
      <c r="AA55" s="80"/>
      <c r="AB55" s="80"/>
      <c r="AC55" s="85" t="s">
        <v>8568</v>
      </c>
      <c r="AD55" s="85" t="s">
        <v>8567</v>
      </c>
      <c r="AE55" s="80" t="b">
        <v>0</v>
      </c>
      <c r="AF55" s="80">
        <v>0</v>
      </c>
      <c r="AG55" s="85" t="s">
        <v>8607</v>
      </c>
      <c r="AH55" s="80" t="b">
        <v>0</v>
      </c>
      <c r="AI55" s="80" t="s">
        <v>298</v>
      </c>
      <c r="AJ55" s="80"/>
      <c r="AK55" s="85" t="s">
        <v>296</v>
      </c>
      <c r="AL55" s="80" t="b">
        <v>0</v>
      </c>
      <c r="AM55" s="80">
        <v>0</v>
      </c>
      <c r="AN55" s="85" t="s">
        <v>296</v>
      </c>
      <c r="AO55" s="85" t="s">
        <v>305</v>
      </c>
      <c r="AP55" s="80" t="b">
        <v>0</v>
      </c>
      <c r="AQ55" s="85" t="s">
        <v>8567</v>
      </c>
      <c r="AR55" s="80" t="s">
        <v>204</v>
      </c>
      <c r="AS55" s="80">
        <v>0</v>
      </c>
      <c r="AT55" s="80">
        <v>0</v>
      </c>
      <c r="AU55" s="80"/>
      <c r="AV55" s="80"/>
      <c r="AW55" s="80"/>
      <c r="AX55" s="80"/>
      <c r="AY55" s="80"/>
      <c r="AZ55" s="80"/>
      <c r="BA55" s="80"/>
      <c r="BB55" s="80"/>
      <c r="BC55" s="80">
        <v>1</v>
      </c>
      <c r="BD55" s="79" t="str">
        <f>REPLACE(INDEX(GroupVertices[Group],MATCH(Edges[[#This Row],[Vertex 1]],GroupVertices[Vertex],0)),1,1,"")</f>
        <v>2</v>
      </c>
      <c r="BE55" s="79" t="str">
        <f>REPLACE(INDEX(GroupVertices[Group],MATCH(Edges[[#This Row],[Vertex 2]],GroupVertices[Vertex],0)),1,1,"")</f>
        <v>2</v>
      </c>
      <c r="BF55" s="49"/>
      <c r="BG55" s="50"/>
      <c r="BH55" s="49"/>
      <c r="BI55" s="50"/>
      <c r="BJ55" s="49"/>
      <c r="BK55" s="50"/>
      <c r="BL55" s="49"/>
      <c r="BM55" s="50"/>
      <c r="BN55" s="49"/>
    </row>
    <row r="56" spans="1:66" ht="15">
      <c r="A56" s="65" t="s">
        <v>8449</v>
      </c>
      <c r="B56" s="65" t="s">
        <v>8478</v>
      </c>
      <c r="C56" s="66" t="s">
        <v>8400</v>
      </c>
      <c r="D56" s="67">
        <v>4</v>
      </c>
      <c r="E56" s="68" t="s">
        <v>132</v>
      </c>
      <c r="F56" s="69">
        <v>30</v>
      </c>
      <c r="G56" s="66"/>
      <c r="H56" s="70"/>
      <c r="I56" s="71"/>
      <c r="J56" s="71"/>
      <c r="K56" s="35" t="s">
        <v>65</v>
      </c>
      <c r="L56" s="78">
        <v>56</v>
      </c>
      <c r="M56" s="78"/>
      <c r="N56" s="73"/>
      <c r="O56" s="80" t="s">
        <v>268</v>
      </c>
      <c r="P56" s="82">
        <v>44463.70515046296</v>
      </c>
      <c r="Q56" s="80" t="s">
        <v>8500</v>
      </c>
      <c r="R56" s="80"/>
      <c r="S56" s="80"/>
      <c r="T56" s="80"/>
      <c r="U56" s="80"/>
      <c r="V56" s="83" t="str">
        <f>HYPERLINK("https://pbs.twimg.com/profile_images/1421345044951339008/UcpkUH9k_normal.jpg")</f>
        <v>https://pbs.twimg.com/profile_images/1421345044951339008/UcpkUH9k_normal.jpg</v>
      </c>
      <c r="W56" s="82">
        <v>44463.70515046296</v>
      </c>
      <c r="X56" s="88">
        <v>44463</v>
      </c>
      <c r="Y56" s="85" t="s">
        <v>290</v>
      </c>
      <c r="Z56" s="83" t="str">
        <f>HYPERLINK("https://twitter.com/nysmom4kiddos/status/1441446184552308746")</f>
        <v>https://twitter.com/nysmom4kiddos/status/1441446184552308746</v>
      </c>
      <c r="AA56" s="80"/>
      <c r="AB56" s="80"/>
      <c r="AC56" s="85" t="s">
        <v>8567</v>
      </c>
      <c r="AD56" s="85" t="s">
        <v>8604</v>
      </c>
      <c r="AE56" s="80" t="b">
        <v>0</v>
      </c>
      <c r="AF56" s="80">
        <v>3</v>
      </c>
      <c r="AG56" s="85" t="s">
        <v>8606</v>
      </c>
      <c r="AH56" s="80" t="b">
        <v>0</v>
      </c>
      <c r="AI56" s="80" t="s">
        <v>298</v>
      </c>
      <c r="AJ56" s="80"/>
      <c r="AK56" s="85" t="s">
        <v>296</v>
      </c>
      <c r="AL56" s="80" t="b">
        <v>0</v>
      </c>
      <c r="AM56" s="80">
        <v>0</v>
      </c>
      <c r="AN56" s="85" t="s">
        <v>296</v>
      </c>
      <c r="AO56" s="85" t="s">
        <v>307</v>
      </c>
      <c r="AP56" s="80" t="b">
        <v>0</v>
      </c>
      <c r="AQ56" s="85" t="s">
        <v>8604</v>
      </c>
      <c r="AR56" s="80" t="s">
        <v>204</v>
      </c>
      <c r="AS56" s="80">
        <v>0</v>
      </c>
      <c r="AT56" s="80">
        <v>0</v>
      </c>
      <c r="AU56" s="80"/>
      <c r="AV56" s="80"/>
      <c r="AW56" s="80"/>
      <c r="AX56" s="80"/>
      <c r="AY56" s="80"/>
      <c r="AZ56" s="80"/>
      <c r="BA56" s="80"/>
      <c r="BB56" s="80"/>
      <c r="BC56" s="80">
        <v>1</v>
      </c>
      <c r="BD56" s="79" t="str">
        <f>REPLACE(INDEX(GroupVertices[Group],MATCH(Edges[[#This Row],[Vertex 1]],GroupVertices[Vertex],0)),1,1,"")</f>
        <v>2</v>
      </c>
      <c r="BE56" s="79" t="str">
        <f>REPLACE(INDEX(GroupVertices[Group],MATCH(Edges[[#This Row],[Vertex 2]],GroupVertices[Vertex],0)),1,1,"")</f>
        <v>2</v>
      </c>
      <c r="BF56" s="49"/>
      <c r="BG56" s="50"/>
      <c r="BH56" s="49"/>
      <c r="BI56" s="50"/>
      <c r="BJ56" s="49"/>
      <c r="BK56" s="50"/>
      <c r="BL56" s="49"/>
      <c r="BM56" s="50"/>
      <c r="BN56" s="49"/>
    </row>
    <row r="57" spans="1:66" ht="15">
      <c r="A57" s="65" t="s">
        <v>8450</v>
      </c>
      <c r="B57" s="65" t="s">
        <v>8478</v>
      </c>
      <c r="C57" s="66" t="s">
        <v>8400</v>
      </c>
      <c r="D57" s="67">
        <v>4</v>
      </c>
      <c r="E57" s="68" t="s">
        <v>132</v>
      </c>
      <c r="F57" s="69">
        <v>30</v>
      </c>
      <c r="G57" s="66"/>
      <c r="H57" s="70"/>
      <c r="I57" s="71"/>
      <c r="J57" s="71"/>
      <c r="K57" s="35" t="s">
        <v>65</v>
      </c>
      <c r="L57" s="78">
        <v>57</v>
      </c>
      <c r="M57" s="78"/>
      <c r="N57" s="73"/>
      <c r="O57" s="80" t="s">
        <v>268</v>
      </c>
      <c r="P57" s="82">
        <v>44463.73709490741</v>
      </c>
      <c r="Q57" s="80" t="s">
        <v>8501</v>
      </c>
      <c r="R57" s="80"/>
      <c r="S57" s="80"/>
      <c r="T57" s="80"/>
      <c r="U57" s="80"/>
      <c r="V57" s="83" t="str">
        <f>HYPERLINK("https://pbs.twimg.com/profile_images/1441897563653767168/QR6OQJSo_normal.jpg")</f>
        <v>https://pbs.twimg.com/profile_images/1441897563653767168/QR6OQJSo_normal.jpg</v>
      </c>
      <c r="W57" s="82">
        <v>44463.73709490741</v>
      </c>
      <c r="X57" s="88">
        <v>44463</v>
      </c>
      <c r="Y57" s="85" t="s">
        <v>8532</v>
      </c>
      <c r="Z57" s="83" t="str">
        <f>HYPERLINK("https://twitter.com/senyoszn/status/1441457757547384835")</f>
        <v>https://twitter.com/senyoszn/status/1441457757547384835</v>
      </c>
      <c r="AA57" s="80"/>
      <c r="AB57" s="80"/>
      <c r="AC57" s="85" t="s">
        <v>8568</v>
      </c>
      <c r="AD57" s="85" t="s">
        <v>8567</v>
      </c>
      <c r="AE57" s="80" t="b">
        <v>0</v>
      </c>
      <c r="AF57" s="80">
        <v>0</v>
      </c>
      <c r="AG57" s="85" t="s">
        <v>8607</v>
      </c>
      <c r="AH57" s="80" t="b">
        <v>0</v>
      </c>
      <c r="AI57" s="80" t="s">
        <v>298</v>
      </c>
      <c r="AJ57" s="80"/>
      <c r="AK57" s="85" t="s">
        <v>296</v>
      </c>
      <c r="AL57" s="80" t="b">
        <v>0</v>
      </c>
      <c r="AM57" s="80">
        <v>0</v>
      </c>
      <c r="AN57" s="85" t="s">
        <v>296</v>
      </c>
      <c r="AO57" s="85" t="s">
        <v>305</v>
      </c>
      <c r="AP57" s="80" t="b">
        <v>0</v>
      </c>
      <c r="AQ57" s="85" t="s">
        <v>8567</v>
      </c>
      <c r="AR57" s="80" t="s">
        <v>204</v>
      </c>
      <c r="AS57" s="80">
        <v>0</v>
      </c>
      <c r="AT57" s="80">
        <v>0</v>
      </c>
      <c r="AU57" s="80"/>
      <c r="AV57" s="80"/>
      <c r="AW57" s="80"/>
      <c r="AX57" s="80"/>
      <c r="AY57" s="80"/>
      <c r="AZ57" s="80"/>
      <c r="BA57" s="80"/>
      <c r="BB57" s="80"/>
      <c r="BC57" s="80">
        <v>1</v>
      </c>
      <c r="BD57" s="79" t="str">
        <f>REPLACE(INDEX(GroupVertices[Group],MATCH(Edges[[#This Row],[Vertex 1]],GroupVertices[Vertex],0)),1,1,"")</f>
        <v>2</v>
      </c>
      <c r="BE57" s="79" t="str">
        <f>REPLACE(INDEX(GroupVertices[Group],MATCH(Edges[[#This Row],[Vertex 2]],GroupVertices[Vertex],0)),1,1,"")</f>
        <v>2</v>
      </c>
      <c r="BF57" s="49"/>
      <c r="BG57" s="50"/>
      <c r="BH57" s="49"/>
      <c r="BI57" s="50"/>
      <c r="BJ57" s="49"/>
      <c r="BK57" s="50"/>
      <c r="BL57" s="49"/>
      <c r="BM57" s="50"/>
      <c r="BN57" s="49"/>
    </row>
    <row r="58" spans="1:66" ht="15">
      <c r="A58" s="65" t="s">
        <v>8449</v>
      </c>
      <c r="B58" s="65" t="s">
        <v>8479</v>
      </c>
      <c r="C58" s="66" t="s">
        <v>8400</v>
      </c>
      <c r="D58" s="67">
        <v>4</v>
      </c>
      <c r="E58" s="68" t="s">
        <v>132</v>
      </c>
      <c r="F58" s="69">
        <v>30</v>
      </c>
      <c r="G58" s="66"/>
      <c r="H58" s="70"/>
      <c r="I58" s="71"/>
      <c r="J58" s="71"/>
      <c r="K58" s="35" t="s">
        <v>65</v>
      </c>
      <c r="L58" s="78">
        <v>58</v>
      </c>
      <c r="M58" s="78"/>
      <c r="N58" s="73"/>
      <c r="O58" s="80" t="s">
        <v>268</v>
      </c>
      <c r="P58" s="82">
        <v>44463.70515046296</v>
      </c>
      <c r="Q58" s="80" t="s">
        <v>8500</v>
      </c>
      <c r="R58" s="80"/>
      <c r="S58" s="80"/>
      <c r="T58" s="80"/>
      <c r="U58" s="80"/>
      <c r="V58" s="83" t="str">
        <f>HYPERLINK("https://pbs.twimg.com/profile_images/1421345044951339008/UcpkUH9k_normal.jpg")</f>
        <v>https://pbs.twimg.com/profile_images/1421345044951339008/UcpkUH9k_normal.jpg</v>
      </c>
      <c r="W58" s="82">
        <v>44463.70515046296</v>
      </c>
      <c r="X58" s="88">
        <v>44463</v>
      </c>
      <c r="Y58" s="85" t="s">
        <v>290</v>
      </c>
      <c r="Z58" s="83" t="str">
        <f>HYPERLINK("https://twitter.com/nysmom4kiddos/status/1441446184552308746")</f>
        <v>https://twitter.com/nysmom4kiddos/status/1441446184552308746</v>
      </c>
      <c r="AA58" s="80"/>
      <c r="AB58" s="80"/>
      <c r="AC58" s="85" t="s">
        <v>8567</v>
      </c>
      <c r="AD58" s="85" t="s">
        <v>8604</v>
      </c>
      <c r="AE58" s="80" t="b">
        <v>0</v>
      </c>
      <c r="AF58" s="80">
        <v>3</v>
      </c>
      <c r="AG58" s="85" t="s">
        <v>8606</v>
      </c>
      <c r="AH58" s="80" t="b">
        <v>0</v>
      </c>
      <c r="AI58" s="80" t="s">
        <v>298</v>
      </c>
      <c r="AJ58" s="80"/>
      <c r="AK58" s="85" t="s">
        <v>296</v>
      </c>
      <c r="AL58" s="80" t="b">
        <v>0</v>
      </c>
      <c r="AM58" s="80">
        <v>0</v>
      </c>
      <c r="AN58" s="85" t="s">
        <v>296</v>
      </c>
      <c r="AO58" s="85" t="s">
        <v>307</v>
      </c>
      <c r="AP58" s="80" t="b">
        <v>0</v>
      </c>
      <c r="AQ58" s="85" t="s">
        <v>8604</v>
      </c>
      <c r="AR58" s="80" t="s">
        <v>204</v>
      </c>
      <c r="AS58" s="80">
        <v>0</v>
      </c>
      <c r="AT58" s="80">
        <v>0</v>
      </c>
      <c r="AU58" s="80"/>
      <c r="AV58" s="80"/>
      <c r="AW58" s="80"/>
      <c r="AX58" s="80"/>
      <c r="AY58" s="80"/>
      <c r="AZ58" s="80"/>
      <c r="BA58" s="80"/>
      <c r="BB58" s="80"/>
      <c r="BC58" s="80">
        <v>1</v>
      </c>
      <c r="BD58" s="79" t="str">
        <f>REPLACE(INDEX(GroupVertices[Group],MATCH(Edges[[#This Row],[Vertex 1]],GroupVertices[Vertex],0)),1,1,"")</f>
        <v>2</v>
      </c>
      <c r="BE58" s="79" t="str">
        <f>REPLACE(INDEX(GroupVertices[Group],MATCH(Edges[[#This Row],[Vertex 2]],GroupVertices[Vertex],0)),1,1,"")</f>
        <v>2</v>
      </c>
      <c r="BF58" s="49"/>
      <c r="BG58" s="50"/>
      <c r="BH58" s="49"/>
      <c r="BI58" s="50"/>
      <c r="BJ58" s="49"/>
      <c r="BK58" s="50"/>
      <c r="BL58" s="49"/>
      <c r="BM58" s="50"/>
      <c r="BN58" s="49"/>
    </row>
    <row r="59" spans="1:66" ht="15">
      <c r="A59" s="65" t="s">
        <v>8450</v>
      </c>
      <c r="B59" s="65" t="s">
        <v>8479</v>
      </c>
      <c r="C59" s="66" t="s">
        <v>8400</v>
      </c>
      <c r="D59" s="67">
        <v>4</v>
      </c>
      <c r="E59" s="68" t="s">
        <v>132</v>
      </c>
      <c r="F59" s="69">
        <v>30</v>
      </c>
      <c r="G59" s="66"/>
      <c r="H59" s="70"/>
      <c r="I59" s="71"/>
      <c r="J59" s="71"/>
      <c r="K59" s="35" t="s">
        <v>65</v>
      </c>
      <c r="L59" s="78">
        <v>59</v>
      </c>
      <c r="M59" s="78"/>
      <c r="N59" s="73"/>
      <c r="O59" s="80" t="s">
        <v>268</v>
      </c>
      <c r="P59" s="82">
        <v>44463.73709490741</v>
      </c>
      <c r="Q59" s="80" t="s">
        <v>8501</v>
      </c>
      <c r="R59" s="80"/>
      <c r="S59" s="80"/>
      <c r="T59" s="80"/>
      <c r="U59" s="80"/>
      <c r="V59" s="83" t="str">
        <f>HYPERLINK("https://pbs.twimg.com/profile_images/1441897563653767168/QR6OQJSo_normal.jpg")</f>
        <v>https://pbs.twimg.com/profile_images/1441897563653767168/QR6OQJSo_normal.jpg</v>
      </c>
      <c r="W59" s="82">
        <v>44463.73709490741</v>
      </c>
      <c r="X59" s="88">
        <v>44463</v>
      </c>
      <c r="Y59" s="85" t="s">
        <v>8532</v>
      </c>
      <c r="Z59" s="83" t="str">
        <f>HYPERLINK("https://twitter.com/senyoszn/status/1441457757547384835")</f>
        <v>https://twitter.com/senyoszn/status/1441457757547384835</v>
      </c>
      <c r="AA59" s="80"/>
      <c r="AB59" s="80"/>
      <c r="AC59" s="85" t="s">
        <v>8568</v>
      </c>
      <c r="AD59" s="85" t="s">
        <v>8567</v>
      </c>
      <c r="AE59" s="80" t="b">
        <v>0</v>
      </c>
      <c r="AF59" s="80">
        <v>0</v>
      </c>
      <c r="AG59" s="85" t="s">
        <v>8607</v>
      </c>
      <c r="AH59" s="80" t="b">
        <v>0</v>
      </c>
      <c r="AI59" s="80" t="s">
        <v>298</v>
      </c>
      <c r="AJ59" s="80"/>
      <c r="AK59" s="85" t="s">
        <v>296</v>
      </c>
      <c r="AL59" s="80" t="b">
        <v>0</v>
      </c>
      <c r="AM59" s="80">
        <v>0</v>
      </c>
      <c r="AN59" s="85" t="s">
        <v>296</v>
      </c>
      <c r="AO59" s="85" t="s">
        <v>305</v>
      </c>
      <c r="AP59" s="80" t="b">
        <v>0</v>
      </c>
      <c r="AQ59" s="85" t="s">
        <v>8567</v>
      </c>
      <c r="AR59" s="80" t="s">
        <v>204</v>
      </c>
      <c r="AS59" s="80">
        <v>0</v>
      </c>
      <c r="AT59" s="80">
        <v>0</v>
      </c>
      <c r="AU59" s="80"/>
      <c r="AV59" s="80"/>
      <c r="AW59" s="80"/>
      <c r="AX59" s="80"/>
      <c r="AY59" s="80"/>
      <c r="AZ59" s="80"/>
      <c r="BA59" s="80"/>
      <c r="BB59" s="80"/>
      <c r="BC59" s="80">
        <v>1</v>
      </c>
      <c r="BD59" s="79" t="str">
        <f>REPLACE(INDEX(GroupVertices[Group],MATCH(Edges[[#This Row],[Vertex 1]],GroupVertices[Vertex],0)),1,1,"")</f>
        <v>2</v>
      </c>
      <c r="BE59" s="79" t="str">
        <f>REPLACE(INDEX(GroupVertices[Group],MATCH(Edges[[#This Row],[Vertex 2]],GroupVertices[Vertex],0)),1,1,"")</f>
        <v>2</v>
      </c>
      <c r="BF59" s="49"/>
      <c r="BG59" s="50"/>
      <c r="BH59" s="49"/>
      <c r="BI59" s="50"/>
      <c r="BJ59" s="49"/>
      <c r="BK59" s="50"/>
      <c r="BL59" s="49"/>
      <c r="BM59" s="50"/>
      <c r="BN59" s="49"/>
    </row>
    <row r="60" spans="1:66" ht="15">
      <c r="A60" s="65" t="s">
        <v>8449</v>
      </c>
      <c r="B60" s="65" t="s">
        <v>8480</v>
      </c>
      <c r="C60" s="66" t="s">
        <v>8400</v>
      </c>
      <c r="D60" s="67">
        <v>4</v>
      </c>
      <c r="E60" s="68" t="s">
        <v>132</v>
      </c>
      <c r="F60" s="69">
        <v>30</v>
      </c>
      <c r="G60" s="66"/>
      <c r="H60" s="70"/>
      <c r="I60" s="71"/>
      <c r="J60" s="71"/>
      <c r="K60" s="35" t="s">
        <v>65</v>
      </c>
      <c r="L60" s="78">
        <v>60</v>
      </c>
      <c r="M60" s="78"/>
      <c r="N60" s="73"/>
      <c r="O60" s="80" t="s">
        <v>268</v>
      </c>
      <c r="P60" s="82">
        <v>44463.70515046296</v>
      </c>
      <c r="Q60" s="80" t="s">
        <v>8500</v>
      </c>
      <c r="R60" s="80"/>
      <c r="S60" s="80"/>
      <c r="T60" s="80"/>
      <c r="U60" s="80"/>
      <c r="V60" s="83" t="str">
        <f>HYPERLINK("https://pbs.twimg.com/profile_images/1421345044951339008/UcpkUH9k_normal.jpg")</f>
        <v>https://pbs.twimg.com/profile_images/1421345044951339008/UcpkUH9k_normal.jpg</v>
      </c>
      <c r="W60" s="82">
        <v>44463.70515046296</v>
      </c>
      <c r="X60" s="88">
        <v>44463</v>
      </c>
      <c r="Y60" s="85" t="s">
        <v>290</v>
      </c>
      <c r="Z60" s="83" t="str">
        <f>HYPERLINK("https://twitter.com/nysmom4kiddos/status/1441446184552308746")</f>
        <v>https://twitter.com/nysmom4kiddos/status/1441446184552308746</v>
      </c>
      <c r="AA60" s="80"/>
      <c r="AB60" s="80"/>
      <c r="AC60" s="85" t="s">
        <v>8567</v>
      </c>
      <c r="AD60" s="85" t="s">
        <v>8604</v>
      </c>
      <c r="AE60" s="80" t="b">
        <v>0</v>
      </c>
      <c r="AF60" s="80">
        <v>3</v>
      </c>
      <c r="AG60" s="85" t="s">
        <v>8606</v>
      </c>
      <c r="AH60" s="80" t="b">
        <v>0</v>
      </c>
      <c r="AI60" s="80" t="s">
        <v>298</v>
      </c>
      <c r="AJ60" s="80"/>
      <c r="AK60" s="85" t="s">
        <v>296</v>
      </c>
      <c r="AL60" s="80" t="b">
        <v>0</v>
      </c>
      <c r="AM60" s="80">
        <v>0</v>
      </c>
      <c r="AN60" s="85" t="s">
        <v>296</v>
      </c>
      <c r="AO60" s="85" t="s">
        <v>307</v>
      </c>
      <c r="AP60" s="80" t="b">
        <v>0</v>
      </c>
      <c r="AQ60" s="85" t="s">
        <v>8604</v>
      </c>
      <c r="AR60" s="80" t="s">
        <v>204</v>
      </c>
      <c r="AS60" s="80">
        <v>0</v>
      </c>
      <c r="AT60" s="80">
        <v>0</v>
      </c>
      <c r="AU60" s="80"/>
      <c r="AV60" s="80"/>
      <c r="AW60" s="80"/>
      <c r="AX60" s="80"/>
      <c r="AY60" s="80"/>
      <c r="AZ60" s="80"/>
      <c r="BA60" s="80"/>
      <c r="BB60" s="80"/>
      <c r="BC60" s="80">
        <v>1</v>
      </c>
      <c r="BD60" s="79" t="str">
        <f>REPLACE(INDEX(GroupVertices[Group],MATCH(Edges[[#This Row],[Vertex 1]],GroupVertices[Vertex],0)),1,1,"")</f>
        <v>2</v>
      </c>
      <c r="BE60" s="79" t="str">
        <f>REPLACE(INDEX(GroupVertices[Group],MATCH(Edges[[#This Row],[Vertex 2]],GroupVertices[Vertex],0)),1,1,"")</f>
        <v>2</v>
      </c>
      <c r="BF60" s="49"/>
      <c r="BG60" s="50"/>
      <c r="BH60" s="49"/>
      <c r="BI60" s="50"/>
      <c r="BJ60" s="49"/>
      <c r="BK60" s="50"/>
      <c r="BL60" s="49"/>
      <c r="BM60" s="50"/>
      <c r="BN60" s="49"/>
    </row>
    <row r="61" spans="1:66" ht="15">
      <c r="A61" s="65" t="s">
        <v>8450</v>
      </c>
      <c r="B61" s="65" t="s">
        <v>8480</v>
      </c>
      <c r="C61" s="66" t="s">
        <v>8400</v>
      </c>
      <c r="D61" s="67">
        <v>4</v>
      </c>
      <c r="E61" s="68" t="s">
        <v>132</v>
      </c>
      <c r="F61" s="69">
        <v>30</v>
      </c>
      <c r="G61" s="66"/>
      <c r="H61" s="70"/>
      <c r="I61" s="71"/>
      <c r="J61" s="71"/>
      <c r="K61" s="35" t="s">
        <v>65</v>
      </c>
      <c r="L61" s="78">
        <v>61</v>
      </c>
      <c r="M61" s="78"/>
      <c r="N61" s="73"/>
      <c r="O61" s="80" t="s">
        <v>268</v>
      </c>
      <c r="P61" s="82">
        <v>44463.73709490741</v>
      </c>
      <c r="Q61" s="80" t="s">
        <v>8501</v>
      </c>
      <c r="R61" s="80"/>
      <c r="S61" s="80"/>
      <c r="T61" s="80"/>
      <c r="U61" s="80"/>
      <c r="V61" s="83" t="str">
        <f>HYPERLINK("https://pbs.twimg.com/profile_images/1441897563653767168/QR6OQJSo_normal.jpg")</f>
        <v>https://pbs.twimg.com/profile_images/1441897563653767168/QR6OQJSo_normal.jpg</v>
      </c>
      <c r="W61" s="82">
        <v>44463.73709490741</v>
      </c>
      <c r="X61" s="88">
        <v>44463</v>
      </c>
      <c r="Y61" s="85" t="s">
        <v>8532</v>
      </c>
      <c r="Z61" s="83" t="str">
        <f>HYPERLINK("https://twitter.com/senyoszn/status/1441457757547384835")</f>
        <v>https://twitter.com/senyoszn/status/1441457757547384835</v>
      </c>
      <c r="AA61" s="80"/>
      <c r="AB61" s="80"/>
      <c r="AC61" s="85" t="s">
        <v>8568</v>
      </c>
      <c r="AD61" s="85" t="s">
        <v>8567</v>
      </c>
      <c r="AE61" s="80" t="b">
        <v>0</v>
      </c>
      <c r="AF61" s="80">
        <v>0</v>
      </c>
      <c r="AG61" s="85" t="s">
        <v>8607</v>
      </c>
      <c r="AH61" s="80" t="b">
        <v>0</v>
      </c>
      <c r="AI61" s="80" t="s">
        <v>298</v>
      </c>
      <c r="AJ61" s="80"/>
      <c r="AK61" s="85" t="s">
        <v>296</v>
      </c>
      <c r="AL61" s="80" t="b">
        <v>0</v>
      </c>
      <c r="AM61" s="80">
        <v>0</v>
      </c>
      <c r="AN61" s="85" t="s">
        <v>296</v>
      </c>
      <c r="AO61" s="85" t="s">
        <v>305</v>
      </c>
      <c r="AP61" s="80" t="b">
        <v>0</v>
      </c>
      <c r="AQ61" s="85" t="s">
        <v>8567</v>
      </c>
      <c r="AR61" s="80" t="s">
        <v>204</v>
      </c>
      <c r="AS61" s="80">
        <v>0</v>
      </c>
      <c r="AT61" s="80">
        <v>0</v>
      </c>
      <c r="AU61" s="80"/>
      <c r="AV61" s="80"/>
      <c r="AW61" s="80"/>
      <c r="AX61" s="80"/>
      <c r="AY61" s="80"/>
      <c r="AZ61" s="80"/>
      <c r="BA61" s="80"/>
      <c r="BB61" s="80"/>
      <c r="BC61" s="80">
        <v>1</v>
      </c>
      <c r="BD61" s="79" t="str">
        <f>REPLACE(INDEX(GroupVertices[Group],MATCH(Edges[[#This Row],[Vertex 1]],GroupVertices[Vertex],0)),1,1,"")</f>
        <v>2</v>
      </c>
      <c r="BE61" s="79" t="str">
        <f>REPLACE(INDEX(GroupVertices[Group],MATCH(Edges[[#This Row],[Vertex 2]],GroupVertices[Vertex],0)),1,1,"")</f>
        <v>2</v>
      </c>
      <c r="BF61" s="49"/>
      <c r="BG61" s="50"/>
      <c r="BH61" s="49"/>
      <c r="BI61" s="50"/>
      <c r="BJ61" s="49"/>
      <c r="BK61" s="50"/>
      <c r="BL61" s="49"/>
      <c r="BM61" s="50"/>
      <c r="BN61" s="49"/>
    </row>
    <row r="62" spans="1:66" ht="15">
      <c r="A62" s="65" t="s">
        <v>8449</v>
      </c>
      <c r="B62" s="65" t="s">
        <v>8481</v>
      </c>
      <c r="C62" s="66" t="s">
        <v>8400</v>
      </c>
      <c r="D62" s="67">
        <v>4</v>
      </c>
      <c r="E62" s="68" t="s">
        <v>132</v>
      </c>
      <c r="F62" s="69">
        <v>30</v>
      </c>
      <c r="G62" s="66"/>
      <c r="H62" s="70"/>
      <c r="I62" s="71"/>
      <c r="J62" s="71"/>
      <c r="K62" s="35" t="s">
        <v>65</v>
      </c>
      <c r="L62" s="78">
        <v>62</v>
      </c>
      <c r="M62" s="78"/>
      <c r="N62" s="73"/>
      <c r="O62" s="80" t="s">
        <v>268</v>
      </c>
      <c r="P62" s="82">
        <v>44463.70515046296</v>
      </c>
      <c r="Q62" s="80" t="s">
        <v>8500</v>
      </c>
      <c r="R62" s="80"/>
      <c r="S62" s="80"/>
      <c r="T62" s="80"/>
      <c r="U62" s="80"/>
      <c r="V62" s="83" t="str">
        <f>HYPERLINK("https://pbs.twimg.com/profile_images/1421345044951339008/UcpkUH9k_normal.jpg")</f>
        <v>https://pbs.twimg.com/profile_images/1421345044951339008/UcpkUH9k_normal.jpg</v>
      </c>
      <c r="W62" s="82">
        <v>44463.70515046296</v>
      </c>
      <c r="X62" s="88">
        <v>44463</v>
      </c>
      <c r="Y62" s="85" t="s">
        <v>290</v>
      </c>
      <c r="Z62" s="83" t="str">
        <f>HYPERLINK("https://twitter.com/nysmom4kiddos/status/1441446184552308746")</f>
        <v>https://twitter.com/nysmom4kiddos/status/1441446184552308746</v>
      </c>
      <c r="AA62" s="80"/>
      <c r="AB62" s="80"/>
      <c r="AC62" s="85" t="s">
        <v>8567</v>
      </c>
      <c r="AD62" s="85" t="s">
        <v>8604</v>
      </c>
      <c r="AE62" s="80" t="b">
        <v>0</v>
      </c>
      <c r="AF62" s="80">
        <v>3</v>
      </c>
      <c r="AG62" s="85" t="s">
        <v>8606</v>
      </c>
      <c r="AH62" s="80" t="b">
        <v>0</v>
      </c>
      <c r="AI62" s="80" t="s">
        <v>298</v>
      </c>
      <c r="AJ62" s="80"/>
      <c r="AK62" s="85" t="s">
        <v>296</v>
      </c>
      <c r="AL62" s="80" t="b">
        <v>0</v>
      </c>
      <c r="AM62" s="80">
        <v>0</v>
      </c>
      <c r="AN62" s="85" t="s">
        <v>296</v>
      </c>
      <c r="AO62" s="85" t="s">
        <v>307</v>
      </c>
      <c r="AP62" s="80" t="b">
        <v>0</v>
      </c>
      <c r="AQ62" s="85" t="s">
        <v>8604</v>
      </c>
      <c r="AR62" s="80" t="s">
        <v>204</v>
      </c>
      <c r="AS62" s="80">
        <v>0</v>
      </c>
      <c r="AT62" s="80">
        <v>0</v>
      </c>
      <c r="AU62" s="80"/>
      <c r="AV62" s="80"/>
      <c r="AW62" s="80"/>
      <c r="AX62" s="80"/>
      <c r="AY62" s="80"/>
      <c r="AZ62" s="80"/>
      <c r="BA62" s="80"/>
      <c r="BB62" s="80"/>
      <c r="BC62" s="80">
        <v>1</v>
      </c>
      <c r="BD62" s="79" t="str">
        <f>REPLACE(INDEX(GroupVertices[Group],MATCH(Edges[[#This Row],[Vertex 1]],GroupVertices[Vertex],0)),1,1,"")</f>
        <v>2</v>
      </c>
      <c r="BE62" s="79" t="str">
        <f>REPLACE(INDEX(GroupVertices[Group],MATCH(Edges[[#This Row],[Vertex 2]],GroupVertices[Vertex],0)),1,1,"")</f>
        <v>2</v>
      </c>
      <c r="BF62" s="49"/>
      <c r="BG62" s="50"/>
      <c r="BH62" s="49"/>
      <c r="BI62" s="50"/>
      <c r="BJ62" s="49"/>
      <c r="BK62" s="50"/>
      <c r="BL62" s="49"/>
      <c r="BM62" s="50"/>
      <c r="BN62" s="49"/>
    </row>
    <row r="63" spans="1:66" ht="15">
      <c r="A63" s="65" t="s">
        <v>8450</v>
      </c>
      <c r="B63" s="65" t="s">
        <v>8481</v>
      </c>
      <c r="C63" s="66" t="s">
        <v>8400</v>
      </c>
      <c r="D63" s="67">
        <v>4</v>
      </c>
      <c r="E63" s="68" t="s">
        <v>132</v>
      </c>
      <c r="F63" s="69">
        <v>30</v>
      </c>
      <c r="G63" s="66"/>
      <c r="H63" s="70"/>
      <c r="I63" s="71"/>
      <c r="J63" s="71"/>
      <c r="K63" s="35" t="s">
        <v>65</v>
      </c>
      <c r="L63" s="78">
        <v>63</v>
      </c>
      <c r="M63" s="78"/>
      <c r="N63" s="73"/>
      <c r="O63" s="80" t="s">
        <v>268</v>
      </c>
      <c r="P63" s="82">
        <v>44463.73709490741</v>
      </c>
      <c r="Q63" s="80" t="s">
        <v>8501</v>
      </c>
      <c r="R63" s="80"/>
      <c r="S63" s="80"/>
      <c r="T63" s="80"/>
      <c r="U63" s="80"/>
      <c r="V63" s="83" t="str">
        <f>HYPERLINK("https://pbs.twimg.com/profile_images/1441897563653767168/QR6OQJSo_normal.jpg")</f>
        <v>https://pbs.twimg.com/profile_images/1441897563653767168/QR6OQJSo_normal.jpg</v>
      </c>
      <c r="W63" s="82">
        <v>44463.73709490741</v>
      </c>
      <c r="X63" s="88">
        <v>44463</v>
      </c>
      <c r="Y63" s="85" t="s">
        <v>8532</v>
      </c>
      <c r="Z63" s="83" t="str">
        <f>HYPERLINK("https://twitter.com/senyoszn/status/1441457757547384835")</f>
        <v>https://twitter.com/senyoszn/status/1441457757547384835</v>
      </c>
      <c r="AA63" s="80"/>
      <c r="AB63" s="80"/>
      <c r="AC63" s="85" t="s">
        <v>8568</v>
      </c>
      <c r="AD63" s="85" t="s">
        <v>8567</v>
      </c>
      <c r="AE63" s="80" t="b">
        <v>0</v>
      </c>
      <c r="AF63" s="80">
        <v>0</v>
      </c>
      <c r="AG63" s="85" t="s">
        <v>8607</v>
      </c>
      <c r="AH63" s="80" t="b">
        <v>0</v>
      </c>
      <c r="AI63" s="80" t="s">
        <v>298</v>
      </c>
      <c r="AJ63" s="80"/>
      <c r="AK63" s="85" t="s">
        <v>296</v>
      </c>
      <c r="AL63" s="80" t="b">
        <v>0</v>
      </c>
      <c r="AM63" s="80">
        <v>0</v>
      </c>
      <c r="AN63" s="85" t="s">
        <v>296</v>
      </c>
      <c r="AO63" s="85" t="s">
        <v>305</v>
      </c>
      <c r="AP63" s="80" t="b">
        <v>0</v>
      </c>
      <c r="AQ63" s="85" t="s">
        <v>8567</v>
      </c>
      <c r="AR63" s="80" t="s">
        <v>204</v>
      </c>
      <c r="AS63" s="80">
        <v>0</v>
      </c>
      <c r="AT63" s="80">
        <v>0</v>
      </c>
      <c r="AU63" s="80"/>
      <c r="AV63" s="80"/>
      <c r="AW63" s="80"/>
      <c r="AX63" s="80"/>
      <c r="AY63" s="80"/>
      <c r="AZ63" s="80"/>
      <c r="BA63" s="80"/>
      <c r="BB63" s="80"/>
      <c r="BC63" s="80">
        <v>1</v>
      </c>
      <c r="BD63" s="79" t="str">
        <f>REPLACE(INDEX(GroupVertices[Group],MATCH(Edges[[#This Row],[Vertex 1]],GroupVertices[Vertex],0)),1,1,"")</f>
        <v>2</v>
      </c>
      <c r="BE63" s="79" t="str">
        <f>REPLACE(INDEX(GroupVertices[Group],MATCH(Edges[[#This Row],[Vertex 2]],GroupVertices[Vertex],0)),1,1,"")</f>
        <v>2</v>
      </c>
      <c r="BF63" s="49"/>
      <c r="BG63" s="50"/>
      <c r="BH63" s="49"/>
      <c r="BI63" s="50"/>
      <c r="BJ63" s="49"/>
      <c r="BK63" s="50"/>
      <c r="BL63" s="49"/>
      <c r="BM63" s="50"/>
      <c r="BN63" s="49"/>
    </row>
    <row r="64" spans="1:66" ht="15">
      <c r="A64" s="65" t="s">
        <v>8449</v>
      </c>
      <c r="B64" s="65" t="s">
        <v>8482</v>
      </c>
      <c r="C64" s="66" t="s">
        <v>8400</v>
      </c>
      <c r="D64" s="67">
        <v>4</v>
      </c>
      <c r="E64" s="68" t="s">
        <v>132</v>
      </c>
      <c r="F64" s="69">
        <v>30</v>
      </c>
      <c r="G64" s="66"/>
      <c r="H64" s="70"/>
      <c r="I64" s="71"/>
      <c r="J64" s="71"/>
      <c r="K64" s="35" t="s">
        <v>65</v>
      </c>
      <c r="L64" s="78">
        <v>64</v>
      </c>
      <c r="M64" s="78"/>
      <c r="N64" s="73"/>
      <c r="O64" s="80" t="s">
        <v>268</v>
      </c>
      <c r="P64" s="82">
        <v>44463.70515046296</v>
      </c>
      <c r="Q64" s="80" t="s">
        <v>8500</v>
      </c>
      <c r="R64" s="80"/>
      <c r="S64" s="80"/>
      <c r="T64" s="80"/>
      <c r="U64" s="80"/>
      <c r="V64" s="83" t="str">
        <f>HYPERLINK("https://pbs.twimg.com/profile_images/1421345044951339008/UcpkUH9k_normal.jpg")</f>
        <v>https://pbs.twimg.com/profile_images/1421345044951339008/UcpkUH9k_normal.jpg</v>
      </c>
      <c r="W64" s="82">
        <v>44463.70515046296</v>
      </c>
      <c r="X64" s="88">
        <v>44463</v>
      </c>
      <c r="Y64" s="85" t="s">
        <v>290</v>
      </c>
      <c r="Z64" s="83" t="str">
        <f>HYPERLINK("https://twitter.com/nysmom4kiddos/status/1441446184552308746")</f>
        <v>https://twitter.com/nysmom4kiddos/status/1441446184552308746</v>
      </c>
      <c r="AA64" s="80"/>
      <c r="AB64" s="80"/>
      <c r="AC64" s="85" t="s">
        <v>8567</v>
      </c>
      <c r="AD64" s="85" t="s">
        <v>8604</v>
      </c>
      <c r="AE64" s="80" t="b">
        <v>0</v>
      </c>
      <c r="AF64" s="80">
        <v>3</v>
      </c>
      <c r="AG64" s="85" t="s">
        <v>8606</v>
      </c>
      <c r="AH64" s="80" t="b">
        <v>0</v>
      </c>
      <c r="AI64" s="80" t="s">
        <v>298</v>
      </c>
      <c r="AJ64" s="80"/>
      <c r="AK64" s="85" t="s">
        <v>296</v>
      </c>
      <c r="AL64" s="80" t="b">
        <v>0</v>
      </c>
      <c r="AM64" s="80">
        <v>0</v>
      </c>
      <c r="AN64" s="85" t="s">
        <v>296</v>
      </c>
      <c r="AO64" s="85" t="s">
        <v>307</v>
      </c>
      <c r="AP64" s="80" t="b">
        <v>0</v>
      </c>
      <c r="AQ64" s="85" t="s">
        <v>8604</v>
      </c>
      <c r="AR64" s="80" t="s">
        <v>204</v>
      </c>
      <c r="AS64" s="80">
        <v>0</v>
      </c>
      <c r="AT64" s="80">
        <v>0</v>
      </c>
      <c r="AU64" s="80"/>
      <c r="AV64" s="80"/>
      <c r="AW64" s="80"/>
      <c r="AX64" s="80"/>
      <c r="AY64" s="80"/>
      <c r="AZ64" s="80"/>
      <c r="BA64" s="80"/>
      <c r="BB64" s="80"/>
      <c r="BC64" s="80">
        <v>1</v>
      </c>
      <c r="BD64" s="79" t="str">
        <f>REPLACE(INDEX(GroupVertices[Group],MATCH(Edges[[#This Row],[Vertex 1]],GroupVertices[Vertex],0)),1,1,"")</f>
        <v>2</v>
      </c>
      <c r="BE64" s="79" t="str">
        <f>REPLACE(INDEX(GroupVertices[Group],MATCH(Edges[[#This Row],[Vertex 2]],GroupVertices[Vertex],0)),1,1,"")</f>
        <v>2</v>
      </c>
      <c r="BF64" s="49"/>
      <c r="BG64" s="50"/>
      <c r="BH64" s="49"/>
      <c r="BI64" s="50"/>
      <c r="BJ64" s="49"/>
      <c r="BK64" s="50"/>
      <c r="BL64" s="49"/>
      <c r="BM64" s="50"/>
      <c r="BN64" s="49"/>
    </row>
    <row r="65" spans="1:66" ht="15">
      <c r="A65" s="65" t="s">
        <v>8450</v>
      </c>
      <c r="B65" s="65" t="s">
        <v>8482</v>
      </c>
      <c r="C65" s="66" t="s">
        <v>8400</v>
      </c>
      <c r="D65" s="67">
        <v>4</v>
      </c>
      <c r="E65" s="68" t="s">
        <v>132</v>
      </c>
      <c r="F65" s="69">
        <v>30</v>
      </c>
      <c r="G65" s="66"/>
      <c r="H65" s="70"/>
      <c r="I65" s="71"/>
      <c r="J65" s="71"/>
      <c r="K65" s="35" t="s">
        <v>65</v>
      </c>
      <c r="L65" s="78">
        <v>65</v>
      </c>
      <c r="M65" s="78"/>
      <c r="N65" s="73"/>
      <c r="O65" s="80" t="s">
        <v>268</v>
      </c>
      <c r="P65" s="82">
        <v>44463.73709490741</v>
      </c>
      <c r="Q65" s="80" t="s">
        <v>8501</v>
      </c>
      <c r="R65" s="80"/>
      <c r="S65" s="80"/>
      <c r="T65" s="80"/>
      <c r="U65" s="80"/>
      <c r="V65" s="83" t="str">
        <f>HYPERLINK("https://pbs.twimg.com/profile_images/1441897563653767168/QR6OQJSo_normal.jpg")</f>
        <v>https://pbs.twimg.com/profile_images/1441897563653767168/QR6OQJSo_normal.jpg</v>
      </c>
      <c r="W65" s="82">
        <v>44463.73709490741</v>
      </c>
      <c r="X65" s="88">
        <v>44463</v>
      </c>
      <c r="Y65" s="85" t="s">
        <v>8532</v>
      </c>
      <c r="Z65" s="83" t="str">
        <f>HYPERLINK("https://twitter.com/senyoszn/status/1441457757547384835")</f>
        <v>https://twitter.com/senyoszn/status/1441457757547384835</v>
      </c>
      <c r="AA65" s="80"/>
      <c r="AB65" s="80"/>
      <c r="AC65" s="85" t="s">
        <v>8568</v>
      </c>
      <c r="AD65" s="85" t="s">
        <v>8567</v>
      </c>
      <c r="AE65" s="80" t="b">
        <v>0</v>
      </c>
      <c r="AF65" s="80">
        <v>0</v>
      </c>
      <c r="AG65" s="85" t="s">
        <v>8607</v>
      </c>
      <c r="AH65" s="80" t="b">
        <v>0</v>
      </c>
      <c r="AI65" s="80" t="s">
        <v>298</v>
      </c>
      <c r="AJ65" s="80"/>
      <c r="AK65" s="85" t="s">
        <v>296</v>
      </c>
      <c r="AL65" s="80" t="b">
        <v>0</v>
      </c>
      <c r="AM65" s="80">
        <v>0</v>
      </c>
      <c r="AN65" s="85" t="s">
        <v>296</v>
      </c>
      <c r="AO65" s="85" t="s">
        <v>305</v>
      </c>
      <c r="AP65" s="80" t="b">
        <v>0</v>
      </c>
      <c r="AQ65" s="85" t="s">
        <v>8567</v>
      </c>
      <c r="AR65" s="80" t="s">
        <v>204</v>
      </c>
      <c r="AS65" s="80">
        <v>0</v>
      </c>
      <c r="AT65" s="80">
        <v>0</v>
      </c>
      <c r="AU65" s="80"/>
      <c r="AV65" s="80"/>
      <c r="AW65" s="80"/>
      <c r="AX65" s="80"/>
      <c r="AY65" s="80"/>
      <c r="AZ65" s="80"/>
      <c r="BA65" s="80"/>
      <c r="BB65" s="80"/>
      <c r="BC65" s="80">
        <v>1</v>
      </c>
      <c r="BD65" s="79" t="str">
        <f>REPLACE(INDEX(GroupVertices[Group],MATCH(Edges[[#This Row],[Vertex 1]],GroupVertices[Vertex],0)),1,1,"")</f>
        <v>2</v>
      </c>
      <c r="BE65" s="79" t="str">
        <f>REPLACE(INDEX(GroupVertices[Group],MATCH(Edges[[#This Row],[Vertex 2]],GroupVertices[Vertex],0)),1,1,"")</f>
        <v>2</v>
      </c>
      <c r="BF65" s="49"/>
      <c r="BG65" s="50"/>
      <c r="BH65" s="49"/>
      <c r="BI65" s="50"/>
      <c r="BJ65" s="49"/>
      <c r="BK65" s="50"/>
      <c r="BL65" s="49"/>
      <c r="BM65" s="50"/>
      <c r="BN65" s="49"/>
    </row>
    <row r="66" spans="1:66" ht="15">
      <c r="A66" s="65" t="s">
        <v>8449</v>
      </c>
      <c r="B66" s="65" t="s">
        <v>8483</v>
      </c>
      <c r="C66" s="66" t="s">
        <v>8400</v>
      </c>
      <c r="D66" s="67">
        <v>4</v>
      </c>
      <c r="E66" s="68" t="s">
        <v>132</v>
      </c>
      <c r="F66" s="69">
        <v>30</v>
      </c>
      <c r="G66" s="66"/>
      <c r="H66" s="70"/>
      <c r="I66" s="71"/>
      <c r="J66" s="71"/>
      <c r="K66" s="35" t="s">
        <v>65</v>
      </c>
      <c r="L66" s="78">
        <v>66</v>
      </c>
      <c r="M66" s="78"/>
      <c r="N66" s="73"/>
      <c r="O66" s="80" t="s">
        <v>268</v>
      </c>
      <c r="P66" s="82">
        <v>44463.70515046296</v>
      </c>
      <c r="Q66" s="80" t="s">
        <v>8500</v>
      </c>
      <c r="R66" s="80"/>
      <c r="S66" s="80"/>
      <c r="T66" s="80"/>
      <c r="U66" s="80"/>
      <c r="V66" s="83" t="str">
        <f>HYPERLINK("https://pbs.twimg.com/profile_images/1421345044951339008/UcpkUH9k_normal.jpg")</f>
        <v>https://pbs.twimg.com/profile_images/1421345044951339008/UcpkUH9k_normal.jpg</v>
      </c>
      <c r="W66" s="82">
        <v>44463.70515046296</v>
      </c>
      <c r="X66" s="88">
        <v>44463</v>
      </c>
      <c r="Y66" s="85" t="s">
        <v>290</v>
      </c>
      <c r="Z66" s="83" t="str">
        <f>HYPERLINK("https://twitter.com/nysmom4kiddos/status/1441446184552308746")</f>
        <v>https://twitter.com/nysmom4kiddos/status/1441446184552308746</v>
      </c>
      <c r="AA66" s="80"/>
      <c r="AB66" s="80"/>
      <c r="AC66" s="85" t="s">
        <v>8567</v>
      </c>
      <c r="AD66" s="85" t="s">
        <v>8604</v>
      </c>
      <c r="AE66" s="80" t="b">
        <v>0</v>
      </c>
      <c r="AF66" s="80">
        <v>3</v>
      </c>
      <c r="AG66" s="85" t="s">
        <v>8606</v>
      </c>
      <c r="AH66" s="80" t="b">
        <v>0</v>
      </c>
      <c r="AI66" s="80" t="s">
        <v>298</v>
      </c>
      <c r="AJ66" s="80"/>
      <c r="AK66" s="85" t="s">
        <v>296</v>
      </c>
      <c r="AL66" s="80" t="b">
        <v>0</v>
      </c>
      <c r="AM66" s="80">
        <v>0</v>
      </c>
      <c r="AN66" s="85" t="s">
        <v>296</v>
      </c>
      <c r="AO66" s="85" t="s">
        <v>307</v>
      </c>
      <c r="AP66" s="80" t="b">
        <v>0</v>
      </c>
      <c r="AQ66" s="85" t="s">
        <v>8604</v>
      </c>
      <c r="AR66" s="80" t="s">
        <v>204</v>
      </c>
      <c r="AS66" s="80">
        <v>0</v>
      </c>
      <c r="AT66" s="80">
        <v>0</v>
      </c>
      <c r="AU66" s="80"/>
      <c r="AV66" s="80"/>
      <c r="AW66" s="80"/>
      <c r="AX66" s="80"/>
      <c r="AY66" s="80"/>
      <c r="AZ66" s="80"/>
      <c r="BA66" s="80"/>
      <c r="BB66" s="80"/>
      <c r="BC66" s="80">
        <v>1</v>
      </c>
      <c r="BD66" s="79" t="str">
        <f>REPLACE(INDEX(GroupVertices[Group],MATCH(Edges[[#This Row],[Vertex 1]],GroupVertices[Vertex],0)),1,1,"")</f>
        <v>2</v>
      </c>
      <c r="BE66" s="79" t="str">
        <f>REPLACE(INDEX(GroupVertices[Group],MATCH(Edges[[#This Row],[Vertex 2]],GroupVertices[Vertex],0)),1,1,"")</f>
        <v>2</v>
      </c>
      <c r="BF66" s="49"/>
      <c r="BG66" s="50"/>
      <c r="BH66" s="49"/>
      <c r="BI66" s="50"/>
      <c r="BJ66" s="49"/>
      <c r="BK66" s="50"/>
      <c r="BL66" s="49"/>
      <c r="BM66" s="50"/>
      <c r="BN66" s="49"/>
    </row>
    <row r="67" spans="1:66" ht="15">
      <c r="A67" s="65" t="s">
        <v>8450</v>
      </c>
      <c r="B67" s="65" t="s">
        <v>8483</v>
      </c>
      <c r="C67" s="66" t="s">
        <v>8400</v>
      </c>
      <c r="D67" s="67">
        <v>4</v>
      </c>
      <c r="E67" s="68" t="s">
        <v>132</v>
      </c>
      <c r="F67" s="69">
        <v>30</v>
      </c>
      <c r="G67" s="66"/>
      <c r="H67" s="70"/>
      <c r="I67" s="71"/>
      <c r="J67" s="71"/>
      <c r="K67" s="35" t="s">
        <v>65</v>
      </c>
      <c r="L67" s="78">
        <v>67</v>
      </c>
      <c r="M67" s="78"/>
      <c r="N67" s="73"/>
      <c r="O67" s="80" t="s">
        <v>268</v>
      </c>
      <c r="P67" s="82">
        <v>44463.73709490741</v>
      </c>
      <c r="Q67" s="80" t="s">
        <v>8501</v>
      </c>
      <c r="R67" s="80"/>
      <c r="S67" s="80"/>
      <c r="T67" s="80"/>
      <c r="U67" s="80"/>
      <c r="V67" s="83" t="str">
        <f>HYPERLINK("https://pbs.twimg.com/profile_images/1441897563653767168/QR6OQJSo_normal.jpg")</f>
        <v>https://pbs.twimg.com/profile_images/1441897563653767168/QR6OQJSo_normal.jpg</v>
      </c>
      <c r="W67" s="82">
        <v>44463.73709490741</v>
      </c>
      <c r="X67" s="88">
        <v>44463</v>
      </c>
      <c r="Y67" s="85" t="s">
        <v>8532</v>
      </c>
      <c r="Z67" s="83" t="str">
        <f>HYPERLINK("https://twitter.com/senyoszn/status/1441457757547384835")</f>
        <v>https://twitter.com/senyoszn/status/1441457757547384835</v>
      </c>
      <c r="AA67" s="80"/>
      <c r="AB67" s="80"/>
      <c r="AC67" s="85" t="s">
        <v>8568</v>
      </c>
      <c r="AD67" s="85" t="s">
        <v>8567</v>
      </c>
      <c r="AE67" s="80" t="b">
        <v>0</v>
      </c>
      <c r="AF67" s="80">
        <v>0</v>
      </c>
      <c r="AG67" s="85" t="s">
        <v>8607</v>
      </c>
      <c r="AH67" s="80" t="b">
        <v>0</v>
      </c>
      <c r="AI67" s="80" t="s">
        <v>298</v>
      </c>
      <c r="AJ67" s="80"/>
      <c r="AK67" s="85" t="s">
        <v>296</v>
      </c>
      <c r="AL67" s="80" t="b">
        <v>0</v>
      </c>
      <c r="AM67" s="80">
        <v>0</v>
      </c>
      <c r="AN67" s="85" t="s">
        <v>296</v>
      </c>
      <c r="AO67" s="85" t="s">
        <v>305</v>
      </c>
      <c r="AP67" s="80" t="b">
        <v>0</v>
      </c>
      <c r="AQ67" s="85" t="s">
        <v>8567</v>
      </c>
      <c r="AR67" s="80" t="s">
        <v>204</v>
      </c>
      <c r="AS67" s="80">
        <v>0</v>
      </c>
      <c r="AT67" s="80">
        <v>0</v>
      </c>
      <c r="AU67" s="80"/>
      <c r="AV67" s="80"/>
      <c r="AW67" s="80"/>
      <c r="AX67" s="80"/>
      <c r="AY67" s="80"/>
      <c r="AZ67" s="80"/>
      <c r="BA67" s="80"/>
      <c r="BB67" s="80"/>
      <c r="BC67" s="80">
        <v>1</v>
      </c>
      <c r="BD67" s="79" t="str">
        <f>REPLACE(INDEX(GroupVertices[Group],MATCH(Edges[[#This Row],[Vertex 1]],GroupVertices[Vertex],0)),1,1,"")</f>
        <v>2</v>
      </c>
      <c r="BE67" s="79" t="str">
        <f>REPLACE(INDEX(GroupVertices[Group],MATCH(Edges[[#This Row],[Vertex 2]],GroupVertices[Vertex],0)),1,1,"")</f>
        <v>2</v>
      </c>
      <c r="BF67" s="49"/>
      <c r="BG67" s="50"/>
      <c r="BH67" s="49"/>
      <c r="BI67" s="50"/>
      <c r="BJ67" s="49"/>
      <c r="BK67" s="50"/>
      <c r="BL67" s="49"/>
      <c r="BM67" s="50"/>
      <c r="BN67" s="49"/>
    </row>
    <row r="68" spans="1:66" ht="15">
      <c r="A68" s="65" t="s">
        <v>8449</v>
      </c>
      <c r="B68" s="65" t="s">
        <v>8484</v>
      </c>
      <c r="C68" s="66" t="s">
        <v>8400</v>
      </c>
      <c r="D68" s="67">
        <v>4</v>
      </c>
      <c r="E68" s="68" t="s">
        <v>132</v>
      </c>
      <c r="F68" s="69">
        <v>30</v>
      </c>
      <c r="G68" s="66"/>
      <c r="H68" s="70"/>
      <c r="I68" s="71"/>
      <c r="J68" s="71"/>
      <c r="K68" s="35" t="s">
        <v>65</v>
      </c>
      <c r="L68" s="78">
        <v>68</v>
      </c>
      <c r="M68" s="78"/>
      <c r="N68" s="73"/>
      <c r="O68" s="80" t="s">
        <v>268</v>
      </c>
      <c r="P68" s="82">
        <v>44463.70515046296</v>
      </c>
      <c r="Q68" s="80" t="s">
        <v>8500</v>
      </c>
      <c r="R68" s="80"/>
      <c r="S68" s="80"/>
      <c r="T68" s="80"/>
      <c r="U68" s="80"/>
      <c r="V68" s="83" t="str">
        <f>HYPERLINK("https://pbs.twimg.com/profile_images/1421345044951339008/UcpkUH9k_normal.jpg")</f>
        <v>https://pbs.twimg.com/profile_images/1421345044951339008/UcpkUH9k_normal.jpg</v>
      </c>
      <c r="W68" s="82">
        <v>44463.70515046296</v>
      </c>
      <c r="X68" s="88">
        <v>44463</v>
      </c>
      <c r="Y68" s="85" t="s">
        <v>290</v>
      </c>
      <c r="Z68" s="83" t="str">
        <f>HYPERLINK("https://twitter.com/nysmom4kiddos/status/1441446184552308746")</f>
        <v>https://twitter.com/nysmom4kiddos/status/1441446184552308746</v>
      </c>
      <c r="AA68" s="80"/>
      <c r="AB68" s="80"/>
      <c r="AC68" s="85" t="s">
        <v>8567</v>
      </c>
      <c r="AD68" s="85" t="s">
        <v>8604</v>
      </c>
      <c r="AE68" s="80" t="b">
        <v>0</v>
      </c>
      <c r="AF68" s="80">
        <v>3</v>
      </c>
      <c r="AG68" s="85" t="s">
        <v>8606</v>
      </c>
      <c r="AH68" s="80" t="b">
        <v>0</v>
      </c>
      <c r="AI68" s="80" t="s">
        <v>298</v>
      </c>
      <c r="AJ68" s="80"/>
      <c r="AK68" s="85" t="s">
        <v>296</v>
      </c>
      <c r="AL68" s="80" t="b">
        <v>0</v>
      </c>
      <c r="AM68" s="80">
        <v>0</v>
      </c>
      <c r="AN68" s="85" t="s">
        <v>296</v>
      </c>
      <c r="AO68" s="85" t="s">
        <v>307</v>
      </c>
      <c r="AP68" s="80" t="b">
        <v>0</v>
      </c>
      <c r="AQ68" s="85" t="s">
        <v>8604</v>
      </c>
      <c r="AR68" s="80" t="s">
        <v>204</v>
      </c>
      <c r="AS68" s="80">
        <v>0</v>
      </c>
      <c r="AT68" s="80">
        <v>0</v>
      </c>
      <c r="AU68" s="80"/>
      <c r="AV68" s="80"/>
      <c r="AW68" s="80"/>
      <c r="AX68" s="80"/>
      <c r="AY68" s="80"/>
      <c r="AZ68" s="80"/>
      <c r="BA68" s="80"/>
      <c r="BB68" s="80"/>
      <c r="BC68" s="80">
        <v>1</v>
      </c>
      <c r="BD68" s="79" t="str">
        <f>REPLACE(INDEX(GroupVertices[Group],MATCH(Edges[[#This Row],[Vertex 1]],GroupVertices[Vertex],0)),1,1,"")</f>
        <v>2</v>
      </c>
      <c r="BE68" s="79" t="str">
        <f>REPLACE(INDEX(GroupVertices[Group],MATCH(Edges[[#This Row],[Vertex 2]],GroupVertices[Vertex],0)),1,1,"")</f>
        <v>2</v>
      </c>
      <c r="BF68" s="49"/>
      <c r="BG68" s="50"/>
      <c r="BH68" s="49"/>
      <c r="BI68" s="50"/>
      <c r="BJ68" s="49"/>
      <c r="BK68" s="50"/>
      <c r="BL68" s="49"/>
      <c r="BM68" s="50"/>
      <c r="BN68" s="49"/>
    </row>
    <row r="69" spans="1:66" ht="15">
      <c r="A69" s="65" t="s">
        <v>8450</v>
      </c>
      <c r="B69" s="65" t="s">
        <v>8484</v>
      </c>
      <c r="C69" s="66" t="s">
        <v>8400</v>
      </c>
      <c r="D69" s="67">
        <v>4</v>
      </c>
      <c r="E69" s="68" t="s">
        <v>132</v>
      </c>
      <c r="F69" s="69">
        <v>30</v>
      </c>
      <c r="G69" s="66"/>
      <c r="H69" s="70"/>
      <c r="I69" s="71"/>
      <c r="J69" s="71"/>
      <c r="K69" s="35" t="s">
        <v>65</v>
      </c>
      <c r="L69" s="78">
        <v>69</v>
      </c>
      <c r="M69" s="78"/>
      <c r="N69" s="73"/>
      <c r="O69" s="80" t="s">
        <v>268</v>
      </c>
      <c r="P69" s="82">
        <v>44463.73709490741</v>
      </c>
      <c r="Q69" s="80" t="s">
        <v>8501</v>
      </c>
      <c r="R69" s="80"/>
      <c r="S69" s="80"/>
      <c r="T69" s="80"/>
      <c r="U69" s="80"/>
      <c r="V69" s="83" t="str">
        <f>HYPERLINK("https://pbs.twimg.com/profile_images/1441897563653767168/QR6OQJSo_normal.jpg")</f>
        <v>https://pbs.twimg.com/profile_images/1441897563653767168/QR6OQJSo_normal.jpg</v>
      </c>
      <c r="W69" s="82">
        <v>44463.73709490741</v>
      </c>
      <c r="X69" s="88">
        <v>44463</v>
      </c>
      <c r="Y69" s="85" t="s">
        <v>8532</v>
      </c>
      <c r="Z69" s="83" t="str">
        <f>HYPERLINK("https://twitter.com/senyoszn/status/1441457757547384835")</f>
        <v>https://twitter.com/senyoszn/status/1441457757547384835</v>
      </c>
      <c r="AA69" s="80"/>
      <c r="AB69" s="80"/>
      <c r="AC69" s="85" t="s">
        <v>8568</v>
      </c>
      <c r="AD69" s="85" t="s">
        <v>8567</v>
      </c>
      <c r="AE69" s="80" t="b">
        <v>0</v>
      </c>
      <c r="AF69" s="80">
        <v>0</v>
      </c>
      <c r="AG69" s="85" t="s">
        <v>8607</v>
      </c>
      <c r="AH69" s="80" t="b">
        <v>0</v>
      </c>
      <c r="AI69" s="80" t="s">
        <v>298</v>
      </c>
      <c r="AJ69" s="80"/>
      <c r="AK69" s="85" t="s">
        <v>296</v>
      </c>
      <c r="AL69" s="80" t="b">
        <v>0</v>
      </c>
      <c r="AM69" s="80">
        <v>0</v>
      </c>
      <c r="AN69" s="85" t="s">
        <v>296</v>
      </c>
      <c r="AO69" s="85" t="s">
        <v>305</v>
      </c>
      <c r="AP69" s="80" t="b">
        <v>0</v>
      </c>
      <c r="AQ69" s="85" t="s">
        <v>8567</v>
      </c>
      <c r="AR69" s="80" t="s">
        <v>204</v>
      </c>
      <c r="AS69" s="80">
        <v>0</v>
      </c>
      <c r="AT69" s="80">
        <v>0</v>
      </c>
      <c r="AU69" s="80"/>
      <c r="AV69" s="80"/>
      <c r="AW69" s="80"/>
      <c r="AX69" s="80"/>
      <c r="AY69" s="80"/>
      <c r="AZ69" s="80"/>
      <c r="BA69" s="80"/>
      <c r="BB69" s="80"/>
      <c r="BC69" s="80">
        <v>1</v>
      </c>
      <c r="BD69" s="79" t="str">
        <f>REPLACE(INDEX(GroupVertices[Group],MATCH(Edges[[#This Row],[Vertex 1]],GroupVertices[Vertex],0)),1,1,"")</f>
        <v>2</v>
      </c>
      <c r="BE69" s="79" t="str">
        <f>REPLACE(INDEX(GroupVertices[Group],MATCH(Edges[[#This Row],[Vertex 2]],GroupVertices[Vertex],0)),1,1,"")</f>
        <v>2</v>
      </c>
      <c r="BF69" s="49"/>
      <c r="BG69" s="50"/>
      <c r="BH69" s="49"/>
      <c r="BI69" s="50"/>
      <c r="BJ69" s="49"/>
      <c r="BK69" s="50"/>
      <c r="BL69" s="49"/>
      <c r="BM69" s="50"/>
      <c r="BN69" s="49"/>
    </row>
    <row r="70" spans="1:66" ht="15">
      <c r="A70" s="65" t="s">
        <v>8449</v>
      </c>
      <c r="B70" s="65" t="s">
        <v>8485</v>
      </c>
      <c r="C70" s="66" t="s">
        <v>8400</v>
      </c>
      <c r="D70" s="67">
        <v>4</v>
      </c>
      <c r="E70" s="68" t="s">
        <v>132</v>
      </c>
      <c r="F70" s="69">
        <v>30</v>
      </c>
      <c r="G70" s="66"/>
      <c r="H70" s="70"/>
      <c r="I70" s="71"/>
      <c r="J70" s="71"/>
      <c r="K70" s="35" t="s">
        <v>65</v>
      </c>
      <c r="L70" s="78">
        <v>70</v>
      </c>
      <c r="M70" s="78"/>
      <c r="N70" s="73"/>
      <c r="O70" s="80" t="s">
        <v>269</v>
      </c>
      <c r="P70" s="82">
        <v>44463.70515046296</v>
      </c>
      <c r="Q70" s="80" t="s">
        <v>8500</v>
      </c>
      <c r="R70" s="80"/>
      <c r="S70" s="80"/>
      <c r="T70" s="80"/>
      <c r="U70" s="80"/>
      <c r="V70" s="83" t="str">
        <f>HYPERLINK("https://pbs.twimg.com/profile_images/1421345044951339008/UcpkUH9k_normal.jpg")</f>
        <v>https://pbs.twimg.com/profile_images/1421345044951339008/UcpkUH9k_normal.jpg</v>
      </c>
      <c r="W70" s="82">
        <v>44463.70515046296</v>
      </c>
      <c r="X70" s="88">
        <v>44463</v>
      </c>
      <c r="Y70" s="85" t="s">
        <v>290</v>
      </c>
      <c r="Z70" s="83" t="str">
        <f>HYPERLINK("https://twitter.com/nysmom4kiddos/status/1441446184552308746")</f>
        <v>https://twitter.com/nysmom4kiddos/status/1441446184552308746</v>
      </c>
      <c r="AA70" s="80"/>
      <c r="AB70" s="80"/>
      <c r="AC70" s="85" t="s">
        <v>8567</v>
      </c>
      <c r="AD70" s="85" t="s">
        <v>8604</v>
      </c>
      <c r="AE70" s="80" t="b">
        <v>0</v>
      </c>
      <c r="AF70" s="80">
        <v>3</v>
      </c>
      <c r="AG70" s="85" t="s">
        <v>8606</v>
      </c>
      <c r="AH70" s="80" t="b">
        <v>0</v>
      </c>
      <c r="AI70" s="80" t="s">
        <v>298</v>
      </c>
      <c r="AJ70" s="80"/>
      <c r="AK70" s="85" t="s">
        <v>296</v>
      </c>
      <c r="AL70" s="80" t="b">
        <v>0</v>
      </c>
      <c r="AM70" s="80">
        <v>0</v>
      </c>
      <c r="AN70" s="85" t="s">
        <v>296</v>
      </c>
      <c r="AO70" s="85" t="s">
        <v>307</v>
      </c>
      <c r="AP70" s="80" t="b">
        <v>0</v>
      </c>
      <c r="AQ70" s="85" t="s">
        <v>8604</v>
      </c>
      <c r="AR70" s="80" t="s">
        <v>204</v>
      </c>
      <c r="AS70" s="80">
        <v>0</v>
      </c>
      <c r="AT70" s="80">
        <v>0</v>
      </c>
      <c r="AU70" s="80"/>
      <c r="AV70" s="80"/>
      <c r="AW70" s="80"/>
      <c r="AX70" s="80"/>
      <c r="AY70" s="80"/>
      <c r="AZ70" s="80"/>
      <c r="BA70" s="80"/>
      <c r="BB70" s="80"/>
      <c r="BC70" s="80">
        <v>1</v>
      </c>
      <c r="BD70" s="79" t="str">
        <f>REPLACE(INDEX(GroupVertices[Group],MATCH(Edges[[#This Row],[Vertex 1]],GroupVertices[Vertex],0)),1,1,"")</f>
        <v>2</v>
      </c>
      <c r="BE70" s="79" t="str">
        <f>REPLACE(INDEX(GroupVertices[Group],MATCH(Edges[[#This Row],[Vertex 2]],GroupVertices[Vertex],0)),1,1,"")</f>
        <v>2</v>
      </c>
      <c r="BF70" s="49">
        <v>1</v>
      </c>
      <c r="BG70" s="50">
        <v>4.545454545454546</v>
      </c>
      <c r="BH70" s="49">
        <v>0</v>
      </c>
      <c r="BI70" s="50">
        <v>0</v>
      </c>
      <c r="BJ70" s="49">
        <v>0</v>
      </c>
      <c r="BK70" s="50">
        <v>0</v>
      </c>
      <c r="BL70" s="49">
        <v>21</v>
      </c>
      <c r="BM70" s="50">
        <v>95.45454545454545</v>
      </c>
      <c r="BN70" s="49">
        <v>22</v>
      </c>
    </row>
    <row r="71" spans="1:66" ht="15">
      <c r="A71" s="65" t="s">
        <v>8450</v>
      </c>
      <c r="B71" s="65" t="s">
        <v>8485</v>
      </c>
      <c r="C71" s="66" t="s">
        <v>8400</v>
      </c>
      <c r="D71" s="67">
        <v>4</v>
      </c>
      <c r="E71" s="68" t="s">
        <v>132</v>
      </c>
      <c r="F71" s="69">
        <v>30</v>
      </c>
      <c r="G71" s="66"/>
      <c r="H71" s="70"/>
      <c r="I71" s="71"/>
      <c r="J71" s="71"/>
      <c r="K71" s="35" t="s">
        <v>65</v>
      </c>
      <c r="L71" s="78">
        <v>71</v>
      </c>
      <c r="M71" s="78"/>
      <c r="N71" s="73"/>
      <c r="O71" s="80" t="s">
        <v>268</v>
      </c>
      <c r="P71" s="82">
        <v>44463.73709490741</v>
      </c>
      <c r="Q71" s="80" t="s">
        <v>8501</v>
      </c>
      <c r="R71" s="80"/>
      <c r="S71" s="80"/>
      <c r="T71" s="80"/>
      <c r="U71" s="80"/>
      <c r="V71" s="83" t="str">
        <f>HYPERLINK("https://pbs.twimg.com/profile_images/1441897563653767168/QR6OQJSo_normal.jpg")</f>
        <v>https://pbs.twimg.com/profile_images/1441897563653767168/QR6OQJSo_normal.jpg</v>
      </c>
      <c r="W71" s="82">
        <v>44463.73709490741</v>
      </c>
      <c r="X71" s="88">
        <v>44463</v>
      </c>
      <c r="Y71" s="85" t="s">
        <v>8532</v>
      </c>
      <c r="Z71" s="83" t="str">
        <f>HYPERLINK("https://twitter.com/senyoszn/status/1441457757547384835")</f>
        <v>https://twitter.com/senyoszn/status/1441457757547384835</v>
      </c>
      <c r="AA71" s="80"/>
      <c r="AB71" s="80"/>
      <c r="AC71" s="85" t="s">
        <v>8568</v>
      </c>
      <c r="AD71" s="85" t="s">
        <v>8567</v>
      </c>
      <c r="AE71" s="80" t="b">
        <v>0</v>
      </c>
      <c r="AF71" s="80">
        <v>0</v>
      </c>
      <c r="AG71" s="85" t="s">
        <v>8607</v>
      </c>
      <c r="AH71" s="80" t="b">
        <v>0</v>
      </c>
      <c r="AI71" s="80" t="s">
        <v>298</v>
      </c>
      <c r="AJ71" s="80"/>
      <c r="AK71" s="85" t="s">
        <v>296</v>
      </c>
      <c r="AL71" s="80" t="b">
        <v>0</v>
      </c>
      <c r="AM71" s="80">
        <v>0</v>
      </c>
      <c r="AN71" s="85" t="s">
        <v>296</v>
      </c>
      <c r="AO71" s="85" t="s">
        <v>305</v>
      </c>
      <c r="AP71" s="80" t="b">
        <v>0</v>
      </c>
      <c r="AQ71" s="85" t="s">
        <v>8567</v>
      </c>
      <c r="AR71" s="80" t="s">
        <v>204</v>
      </c>
      <c r="AS71" s="80">
        <v>0</v>
      </c>
      <c r="AT71" s="80">
        <v>0</v>
      </c>
      <c r="AU71" s="80"/>
      <c r="AV71" s="80"/>
      <c r="AW71" s="80"/>
      <c r="AX71" s="80"/>
      <c r="AY71" s="80"/>
      <c r="AZ71" s="80"/>
      <c r="BA71" s="80"/>
      <c r="BB71" s="80"/>
      <c r="BC71" s="80">
        <v>1</v>
      </c>
      <c r="BD71" s="79" t="str">
        <f>REPLACE(INDEX(GroupVertices[Group],MATCH(Edges[[#This Row],[Vertex 1]],GroupVertices[Vertex],0)),1,1,"")</f>
        <v>2</v>
      </c>
      <c r="BE71" s="79" t="str">
        <f>REPLACE(INDEX(GroupVertices[Group],MATCH(Edges[[#This Row],[Vertex 2]],GroupVertices[Vertex],0)),1,1,"")</f>
        <v>2</v>
      </c>
      <c r="BF71" s="49">
        <v>2</v>
      </c>
      <c r="BG71" s="50">
        <v>5.128205128205129</v>
      </c>
      <c r="BH71" s="49">
        <v>0</v>
      </c>
      <c r="BI71" s="50">
        <v>0</v>
      </c>
      <c r="BJ71" s="49">
        <v>0</v>
      </c>
      <c r="BK71" s="50">
        <v>0</v>
      </c>
      <c r="BL71" s="49">
        <v>37</v>
      </c>
      <c r="BM71" s="50">
        <v>94.87179487179488</v>
      </c>
      <c r="BN71" s="49">
        <v>39</v>
      </c>
    </row>
    <row r="72" spans="1:66" ht="15">
      <c r="A72" s="65" t="s">
        <v>8449</v>
      </c>
      <c r="B72" s="65" t="s">
        <v>259</v>
      </c>
      <c r="C72" s="66" t="s">
        <v>8400</v>
      </c>
      <c r="D72" s="67">
        <v>4</v>
      </c>
      <c r="E72" s="68" t="s">
        <v>132</v>
      </c>
      <c r="F72" s="69">
        <v>30</v>
      </c>
      <c r="G72" s="66"/>
      <c r="H72" s="70"/>
      <c r="I72" s="71"/>
      <c r="J72" s="71"/>
      <c r="K72" s="35" t="s">
        <v>65</v>
      </c>
      <c r="L72" s="78">
        <v>72</v>
      </c>
      <c r="M72" s="78"/>
      <c r="N72" s="73"/>
      <c r="O72" s="80" t="s">
        <v>268</v>
      </c>
      <c r="P72" s="82">
        <v>44463.70515046296</v>
      </c>
      <c r="Q72" s="80" t="s">
        <v>8500</v>
      </c>
      <c r="R72" s="80"/>
      <c r="S72" s="80"/>
      <c r="T72" s="80"/>
      <c r="U72" s="80"/>
      <c r="V72" s="83" t="str">
        <f>HYPERLINK("https://pbs.twimg.com/profile_images/1421345044951339008/UcpkUH9k_normal.jpg")</f>
        <v>https://pbs.twimg.com/profile_images/1421345044951339008/UcpkUH9k_normal.jpg</v>
      </c>
      <c r="W72" s="82">
        <v>44463.70515046296</v>
      </c>
      <c r="X72" s="88">
        <v>44463</v>
      </c>
      <c r="Y72" s="85" t="s">
        <v>290</v>
      </c>
      <c r="Z72" s="83" t="str">
        <f>HYPERLINK("https://twitter.com/nysmom4kiddos/status/1441446184552308746")</f>
        <v>https://twitter.com/nysmom4kiddos/status/1441446184552308746</v>
      </c>
      <c r="AA72" s="80"/>
      <c r="AB72" s="80"/>
      <c r="AC72" s="85" t="s">
        <v>8567</v>
      </c>
      <c r="AD72" s="85" t="s">
        <v>8604</v>
      </c>
      <c r="AE72" s="80" t="b">
        <v>0</v>
      </c>
      <c r="AF72" s="80">
        <v>3</v>
      </c>
      <c r="AG72" s="85" t="s">
        <v>8606</v>
      </c>
      <c r="AH72" s="80" t="b">
        <v>0</v>
      </c>
      <c r="AI72" s="80" t="s">
        <v>298</v>
      </c>
      <c r="AJ72" s="80"/>
      <c r="AK72" s="85" t="s">
        <v>296</v>
      </c>
      <c r="AL72" s="80" t="b">
        <v>0</v>
      </c>
      <c r="AM72" s="80">
        <v>0</v>
      </c>
      <c r="AN72" s="85" t="s">
        <v>296</v>
      </c>
      <c r="AO72" s="85" t="s">
        <v>307</v>
      </c>
      <c r="AP72" s="80" t="b">
        <v>0</v>
      </c>
      <c r="AQ72" s="85" t="s">
        <v>8604</v>
      </c>
      <c r="AR72" s="80" t="s">
        <v>204</v>
      </c>
      <c r="AS72" s="80">
        <v>0</v>
      </c>
      <c r="AT72" s="80">
        <v>0</v>
      </c>
      <c r="AU72" s="80"/>
      <c r="AV72" s="80"/>
      <c r="AW72" s="80"/>
      <c r="AX72" s="80"/>
      <c r="AY72" s="80"/>
      <c r="AZ72" s="80"/>
      <c r="BA72" s="80"/>
      <c r="BB72" s="80"/>
      <c r="BC72" s="80">
        <v>1</v>
      </c>
      <c r="BD72" s="79" t="str">
        <f>REPLACE(INDEX(GroupVertices[Group],MATCH(Edges[[#This Row],[Vertex 1]],GroupVertices[Vertex],0)),1,1,"")</f>
        <v>2</v>
      </c>
      <c r="BE72" s="79" t="str">
        <f>REPLACE(INDEX(GroupVertices[Group],MATCH(Edges[[#This Row],[Vertex 2]],GroupVertices[Vertex],0)),1,1,"")</f>
        <v>1</v>
      </c>
      <c r="BF72" s="49"/>
      <c r="BG72" s="50"/>
      <c r="BH72" s="49"/>
      <c r="BI72" s="50"/>
      <c r="BJ72" s="49"/>
      <c r="BK72" s="50"/>
      <c r="BL72" s="49"/>
      <c r="BM72" s="50"/>
      <c r="BN72" s="49"/>
    </row>
    <row r="73" spans="1:66" ht="15">
      <c r="A73" s="65" t="s">
        <v>8450</v>
      </c>
      <c r="B73" s="65" t="s">
        <v>8449</v>
      </c>
      <c r="C73" s="66" t="s">
        <v>8400</v>
      </c>
      <c r="D73" s="67">
        <v>4</v>
      </c>
      <c r="E73" s="68" t="s">
        <v>132</v>
      </c>
      <c r="F73" s="69">
        <v>30</v>
      </c>
      <c r="G73" s="66"/>
      <c r="H73" s="70"/>
      <c r="I73" s="71"/>
      <c r="J73" s="71"/>
      <c r="K73" s="35" t="s">
        <v>65</v>
      </c>
      <c r="L73" s="78">
        <v>73</v>
      </c>
      <c r="M73" s="78"/>
      <c r="N73" s="73"/>
      <c r="O73" s="80" t="s">
        <v>269</v>
      </c>
      <c r="P73" s="82">
        <v>44463.73709490741</v>
      </c>
      <c r="Q73" s="80" t="s">
        <v>8501</v>
      </c>
      <c r="R73" s="80"/>
      <c r="S73" s="80"/>
      <c r="T73" s="80"/>
      <c r="U73" s="80"/>
      <c r="V73" s="83" t="str">
        <f>HYPERLINK("https://pbs.twimg.com/profile_images/1441897563653767168/QR6OQJSo_normal.jpg")</f>
        <v>https://pbs.twimg.com/profile_images/1441897563653767168/QR6OQJSo_normal.jpg</v>
      </c>
      <c r="W73" s="82">
        <v>44463.73709490741</v>
      </c>
      <c r="X73" s="88">
        <v>44463</v>
      </c>
      <c r="Y73" s="85" t="s">
        <v>8532</v>
      </c>
      <c r="Z73" s="83" t="str">
        <f>HYPERLINK("https://twitter.com/senyoszn/status/1441457757547384835")</f>
        <v>https://twitter.com/senyoszn/status/1441457757547384835</v>
      </c>
      <c r="AA73" s="80"/>
      <c r="AB73" s="80"/>
      <c r="AC73" s="85" t="s">
        <v>8568</v>
      </c>
      <c r="AD73" s="85" t="s">
        <v>8567</v>
      </c>
      <c r="AE73" s="80" t="b">
        <v>0</v>
      </c>
      <c r="AF73" s="80">
        <v>0</v>
      </c>
      <c r="AG73" s="85" t="s">
        <v>8607</v>
      </c>
      <c r="AH73" s="80" t="b">
        <v>0</v>
      </c>
      <c r="AI73" s="80" t="s">
        <v>298</v>
      </c>
      <c r="AJ73" s="80"/>
      <c r="AK73" s="85" t="s">
        <v>296</v>
      </c>
      <c r="AL73" s="80" t="b">
        <v>0</v>
      </c>
      <c r="AM73" s="80">
        <v>0</v>
      </c>
      <c r="AN73" s="85" t="s">
        <v>296</v>
      </c>
      <c r="AO73" s="85" t="s">
        <v>305</v>
      </c>
      <c r="AP73" s="80" t="b">
        <v>0</v>
      </c>
      <c r="AQ73" s="85" t="s">
        <v>8567</v>
      </c>
      <c r="AR73" s="80" t="s">
        <v>204</v>
      </c>
      <c r="AS73" s="80">
        <v>0</v>
      </c>
      <c r="AT73" s="80">
        <v>0</v>
      </c>
      <c r="AU73" s="80"/>
      <c r="AV73" s="80"/>
      <c r="AW73" s="80"/>
      <c r="AX73" s="80"/>
      <c r="AY73" s="80"/>
      <c r="AZ73" s="80"/>
      <c r="BA73" s="80"/>
      <c r="BB73" s="80"/>
      <c r="BC73" s="80">
        <v>1</v>
      </c>
      <c r="BD73" s="79" t="str">
        <f>REPLACE(INDEX(GroupVertices[Group],MATCH(Edges[[#This Row],[Vertex 1]],GroupVertices[Vertex],0)),1,1,"")</f>
        <v>2</v>
      </c>
      <c r="BE73" s="79" t="str">
        <f>REPLACE(INDEX(GroupVertices[Group],MATCH(Edges[[#This Row],[Vertex 2]],GroupVertices[Vertex],0)),1,1,"")</f>
        <v>2</v>
      </c>
      <c r="BF73" s="49"/>
      <c r="BG73" s="50"/>
      <c r="BH73" s="49"/>
      <c r="BI73" s="50"/>
      <c r="BJ73" s="49"/>
      <c r="BK73" s="50"/>
      <c r="BL73" s="49"/>
      <c r="BM73" s="50"/>
      <c r="BN73" s="49"/>
    </row>
    <row r="74" spans="1:66" ht="15">
      <c r="A74" s="65" t="s">
        <v>8450</v>
      </c>
      <c r="B74" s="65" t="s">
        <v>259</v>
      </c>
      <c r="C74" s="66" t="s">
        <v>8400</v>
      </c>
      <c r="D74" s="67">
        <v>4</v>
      </c>
      <c r="E74" s="68" t="s">
        <v>132</v>
      </c>
      <c r="F74" s="69">
        <v>30</v>
      </c>
      <c r="G74" s="66"/>
      <c r="H74" s="70"/>
      <c r="I74" s="71"/>
      <c r="J74" s="71"/>
      <c r="K74" s="35" t="s">
        <v>65</v>
      </c>
      <c r="L74" s="78">
        <v>74</v>
      </c>
      <c r="M74" s="78"/>
      <c r="N74" s="73"/>
      <c r="O74" s="80" t="s">
        <v>268</v>
      </c>
      <c r="P74" s="82">
        <v>44463.73709490741</v>
      </c>
      <c r="Q74" s="80" t="s">
        <v>8501</v>
      </c>
      <c r="R74" s="80"/>
      <c r="S74" s="80"/>
      <c r="T74" s="80"/>
      <c r="U74" s="80"/>
      <c r="V74" s="83" t="str">
        <f>HYPERLINK("https://pbs.twimg.com/profile_images/1441897563653767168/QR6OQJSo_normal.jpg")</f>
        <v>https://pbs.twimg.com/profile_images/1441897563653767168/QR6OQJSo_normal.jpg</v>
      </c>
      <c r="W74" s="82">
        <v>44463.73709490741</v>
      </c>
      <c r="X74" s="88">
        <v>44463</v>
      </c>
      <c r="Y74" s="85" t="s">
        <v>8532</v>
      </c>
      <c r="Z74" s="83" t="str">
        <f>HYPERLINK("https://twitter.com/senyoszn/status/1441457757547384835")</f>
        <v>https://twitter.com/senyoszn/status/1441457757547384835</v>
      </c>
      <c r="AA74" s="80"/>
      <c r="AB74" s="80"/>
      <c r="AC74" s="85" t="s">
        <v>8568</v>
      </c>
      <c r="AD74" s="85" t="s">
        <v>8567</v>
      </c>
      <c r="AE74" s="80" t="b">
        <v>0</v>
      </c>
      <c r="AF74" s="80">
        <v>0</v>
      </c>
      <c r="AG74" s="85" t="s">
        <v>8607</v>
      </c>
      <c r="AH74" s="80" t="b">
        <v>0</v>
      </c>
      <c r="AI74" s="80" t="s">
        <v>298</v>
      </c>
      <c r="AJ74" s="80"/>
      <c r="AK74" s="85" t="s">
        <v>296</v>
      </c>
      <c r="AL74" s="80" t="b">
        <v>0</v>
      </c>
      <c r="AM74" s="80">
        <v>0</v>
      </c>
      <c r="AN74" s="85" t="s">
        <v>296</v>
      </c>
      <c r="AO74" s="85" t="s">
        <v>305</v>
      </c>
      <c r="AP74" s="80" t="b">
        <v>0</v>
      </c>
      <c r="AQ74" s="85" t="s">
        <v>8567</v>
      </c>
      <c r="AR74" s="80" t="s">
        <v>204</v>
      </c>
      <c r="AS74" s="80">
        <v>0</v>
      </c>
      <c r="AT74" s="80">
        <v>0</v>
      </c>
      <c r="AU74" s="80"/>
      <c r="AV74" s="80"/>
      <c r="AW74" s="80"/>
      <c r="AX74" s="80"/>
      <c r="AY74" s="80"/>
      <c r="AZ74" s="80"/>
      <c r="BA74" s="80"/>
      <c r="BB74" s="80"/>
      <c r="BC74" s="80">
        <v>1</v>
      </c>
      <c r="BD74" s="79" t="str">
        <f>REPLACE(INDEX(GroupVertices[Group],MATCH(Edges[[#This Row],[Vertex 1]],GroupVertices[Vertex],0)),1,1,"")</f>
        <v>2</v>
      </c>
      <c r="BE74" s="79" t="str">
        <f>REPLACE(INDEX(GroupVertices[Group],MATCH(Edges[[#This Row],[Vertex 2]],GroupVertices[Vertex],0)),1,1,"")</f>
        <v>1</v>
      </c>
      <c r="BF74" s="49"/>
      <c r="BG74" s="50"/>
      <c r="BH74" s="49"/>
      <c r="BI74" s="50"/>
      <c r="BJ74" s="49"/>
      <c r="BK74" s="50"/>
      <c r="BL74" s="49"/>
      <c r="BM74" s="50"/>
      <c r="BN74" s="49"/>
    </row>
    <row r="75" spans="1:66" ht="15">
      <c r="A75" s="65" t="s">
        <v>243</v>
      </c>
      <c r="B75" s="65" t="s">
        <v>8486</v>
      </c>
      <c r="C75" s="66" t="s">
        <v>8400</v>
      </c>
      <c r="D75" s="67">
        <v>4</v>
      </c>
      <c r="E75" s="68" t="s">
        <v>132</v>
      </c>
      <c r="F75" s="69">
        <v>30</v>
      </c>
      <c r="G75" s="66"/>
      <c r="H75" s="70"/>
      <c r="I75" s="71"/>
      <c r="J75" s="71"/>
      <c r="K75" s="35" t="s">
        <v>65</v>
      </c>
      <c r="L75" s="78">
        <v>75</v>
      </c>
      <c r="M75" s="78"/>
      <c r="N75" s="73"/>
      <c r="O75" s="80" t="s">
        <v>268</v>
      </c>
      <c r="P75" s="82">
        <v>44464.25806712963</v>
      </c>
      <c r="Q75" s="80" t="s">
        <v>8502</v>
      </c>
      <c r="R75" s="83" t="str">
        <f>HYPERLINK("https://twitter.com/David_Tennant/status/1441356345408569350")</f>
        <v>https://twitter.com/David_Tennant/status/1441356345408569350</v>
      </c>
      <c r="S75" s="80" t="s">
        <v>273</v>
      </c>
      <c r="T75" s="80"/>
      <c r="U75" s="80"/>
      <c r="V75" s="83" t="str">
        <f>HYPERLINK("https://pbs.twimg.com/profile_images/882332213211144192/QaICxgs-_normal.jpg")</f>
        <v>https://pbs.twimg.com/profile_images/882332213211144192/QaICxgs-_normal.jpg</v>
      </c>
      <c r="W75" s="82">
        <v>44464.25806712963</v>
      </c>
      <c r="X75" s="88">
        <v>44464</v>
      </c>
      <c r="Y75" s="85" t="s">
        <v>8533</v>
      </c>
      <c r="Z75" s="83" t="str">
        <f>HYPERLINK("https://twitter.com/lizgrant360/status/1441646554570366983")</f>
        <v>https://twitter.com/lizgrant360/status/1441646554570366983</v>
      </c>
      <c r="AA75" s="80"/>
      <c r="AB75" s="80"/>
      <c r="AC75" s="85" t="s">
        <v>8569</v>
      </c>
      <c r="AD75" s="80"/>
      <c r="AE75" s="80" t="b">
        <v>0</v>
      </c>
      <c r="AF75" s="80">
        <v>9</v>
      </c>
      <c r="AG75" s="85" t="s">
        <v>296</v>
      </c>
      <c r="AH75" s="80" t="b">
        <v>1</v>
      </c>
      <c r="AI75" s="80" t="s">
        <v>298</v>
      </c>
      <c r="AJ75" s="80"/>
      <c r="AK75" s="85" t="s">
        <v>8610</v>
      </c>
      <c r="AL75" s="80" t="b">
        <v>0</v>
      </c>
      <c r="AM75" s="80">
        <v>0</v>
      </c>
      <c r="AN75" s="85" t="s">
        <v>296</v>
      </c>
      <c r="AO75" s="85" t="s">
        <v>307</v>
      </c>
      <c r="AP75" s="80" t="b">
        <v>0</v>
      </c>
      <c r="AQ75" s="85" t="s">
        <v>8569</v>
      </c>
      <c r="AR75" s="80" t="s">
        <v>204</v>
      </c>
      <c r="AS75" s="80">
        <v>0</v>
      </c>
      <c r="AT75" s="80">
        <v>0</v>
      </c>
      <c r="AU75" s="80" t="s">
        <v>8614</v>
      </c>
      <c r="AV75" s="80" t="s">
        <v>310</v>
      </c>
      <c r="AW75" s="80" t="s">
        <v>312</v>
      </c>
      <c r="AX75" s="80" t="s">
        <v>430</v>
      </c>
      <c r="AY75" s="80" t="s">
        <v>8615</v>
      </c>
      <c r="AZ75" s="80" t="s">
        <v>428</v>
      </c>
      <c r="BA75" s="80" t="s">
        <v>314</v>
      </c>
      <c r="BB75" s="83" t="str">
        <f>HYPERLINK("https://api.twitter.com/1.1/geo/id/7ae9e2f2ff7a87cd.json")</f>
        <v>https://api.twitter.com/1.1/geo/id/7ae9e2f2ff7a87cd.json</v>
      </c>
      <c r="BC75" s="80">
        <v>1</v>
      </c>
      <c r="BD75" s="79" t="str">
        <f>REPLACE(INDEX(GroupVertices[Group],MATCH(Edges[[#This Row],[Vertex 1]],GroupVertices[Vertex],0)),1,1,"")</f>
        <v>4</v>
      </c>
      <c r="BE75" s="79" t="str">
        <f>REPLACE(INDEX(GroupVertices[Group],MATCH(Edges[[#This Row],[Vertex 2]],GroupVertices[Vertex],0)),1,1,"")</f>
        <v>4</v>
      </c>
      <c r="BF75" s="49"/>
      <c r="BG75" s="50"/>
      <c r="BH75" s="49"/>
      <c r="BI75" s="50"/>
      <c r="BJ75" s="49"/>
      <c r="BK75" s="50"/>
      <c r="BL75" s="49"/>
      <c r="BM75" s="50"/>
      <c r="BN75" s="49"/>
    </row>
    <row r="76" spans="1:66" ht="15">
      <c r="A76" s="65" t="s">
        <v>243</v>
      </c>
      <c r="B76" s="65" t="s">
        <v>8487</v>
      </c>
      <c r="C76" s="66" t="s">
        <v>8400</v>
      </c>
      <c r="D76" s="67">
        <v>4</v>
      </c>
      <c r="E76" s="68" t="s">
        <v>132</v>
      </c>
      <c r="F76" s="69">
        <v>30</v>
      </c>
      <c r="G76" s="66"/>
      <c r="H76" s="70"/>
      <c r="I76" s="71"/>
      <c r="J76" s="71"/>
      <c r="K76" s="35" t="s">
        <v>65</v>
      </c>
      <c r="L76" s="78">
        <v>76</v>
      </c>
      <c r="M76" s="78"/>
      <c r="N76" s="73"/>
      <c r="O76" s="80" t="s">
        <v>268</v>
      </c>
      <c r="P76" s="82">
        <v>44464.25806712963</v>
      </c>
      <c r="Q76" s="80" t="s">
        <v>8502</v>
      </c>
      <c r="R76" s="83" t="str">
        <f>HYPERLINK("https://twitter.com/David_Tennant/status/1441356345408569350")</f>
        <v>https://twitter.com/David_Tennant/status/1441356345408569350</v>
      </c>
      <c r="S76" s="80" t="s">
        <v>273</v>
      </c>
      <c r="T76" s="80"/>
      <c r="U76" s="80"/>
      <c r="V76" s="83" t="str">
        <f>HYPERLINK("https://pbs.twimg.com/profile_images/882332213211144192/QaICxgs-_normal.jpg")</f>
        <v>https://pbs.twimg.com/profile_images/882332213211144192/QaICxgs-_normal.jpg</v>
      </c>
      <c r="W76" s="82">
        <v>44464.25806712963</v>
      </c>
      <c r="X76" s="88">
        <v>44464</v>
      </c>
      <c r="Y76" s="85" t="s">
        <v>8533</v>
      </c>
      <c r="Z76" s="83" t="str">
        <f>HYPERLINK("https://twitter.com/lizgrant360/status/1441646554570366983")</f>
        <v>https://twitter.com/lizgrant360/status/1441646554570366983</v>
      </c>
      <c r="AA76" s="80"/>
      <c r="AB76" s="80"/>
      <c r="AC76" s="85" t="s">
        <v>8569</v>
      </c>
      <c r="AD76" s="80"/>
      <c r="AE76" s="80" t="b">
        <v>0</v>
      </c>
      <c r="AF76" s="80">
        <v>9</v>
      </c>
      <c r="AG76" s="85" t="s">
        <v>296</v>
      </c>
      <c r="AH76" s="80" t="b">
        <v>1</v>
      </c>
      <c r="AI76" s="80" t="s">
        <v>298</v>
      </c>
      <c r="AJ76" s="80"/>
      <c r="AK76" s="85" t="s">
        <v>8610</v>
      </c>
      <c r="AL76" s="80" t="b">
        <v>0</v>
      </c>
      <c r="AM76" s="80">
        <v>0</v>
      </c>
      <c r="AN76" s="85" t="s">
        <v>296</v>
      </c>
      <c r="AO76" s="85" t="s">
        <v>307</v>
      </c>
      <c r="AP76" s="80" t="b">
        <v>0</v>
      </c>
      <c r="AQ76" s="85" t="s">
        <v>8569</v>
      </c>
      <c r="AR76" s="80" t="s">
        <v>204</v>
      </c>
      <c r="AS76" s="80">
        <v>0</v>
      </c>
      <c r="AT76" s="80">
        <v>0</v>
      </c>
      <c r="AU76" s="80" t="s">
        <v>8614</v>
      </c>
      <c r="AV76" s="80" t="s">
        <v>310</v>
      </c>
      <c r="AW76" s="80" t="s">
        <v>312</v>
      </c>
      <c r="AX76" s="80" t="s">
        <v>430</v>
      </c>
      <c r="AY76" s="80" t="s">
        <v>8615</v>
      </c>
      <c r="AZ76" s="80" t="s">
        <v>428</v>
      </c>
      <c r="BA76" s="80" t="s">
        <v>314</v>
      </c>
      <c r="BB76" s="83" t="str">
        <f>HYPERLINK("https://api.twitter.com/1.1/geo/id/7ae9e2f2ff7a87cd.json")</f>
        <v>https://api.twitter.com/1.1/geo/id/7ae9e2f2ff7a87cd.json</v>
      </c>
      <c r="BC76" s="80">
        <v>1</v>
      </c>
      <c r="BD76" s="79" t="str">
        <f>REPLACE(INDEX(GroupVertices[Group],MATCH(Edges[[#This Row],[Vertex 1]],GroupVertices[Vertex],0)),1,1,"")</f>
        <v>4</v>
      </c>
      <c r="BE76" s="79" t="str">
        <f>REPLACE(INDEX(GroupVertices[Group],MATCH(Edges[[#This Row],[Vertex 2]],GroupVertices[Vertex],0)),1,1,"")</f>
        <v>4</v>
      </c>
      <c r="BF76" s="49"/>
      <c r="BG76" s="50"/>
      <c r="BH76" s="49"/>
      <c r="BI76" s="50"/>
      <c r="BJ76" s="49"/>
      <c r="BK76" s="50"/>
      <c r="BL76" s="49"/>
      <c r="BM76" s="50"/>
      <c r="BN76" s="49"/>
    </row>
    <row r="77" spans="1:66" ht="15">
      <c r="A77" s="65" t="s">
        <v>243</v>
      </c>
      <c r="B77" s="65" t="s">
        <v>259</v>
      </c>
      <c r="C77" s="66" t="s">
        <v>8400</v>
      </c>
      <c r="D77" s="67">
        <v>4</v>
      </c>
      <c r="E77" s="68" t="s">
        <v>132</v>
      </c>
      <c r="F77" s="69">
        <v>30</v>
      </c>
      <c r="G77" s="66"/>
      <c r="H77" s="70"/>
      <c r="I77" s="71"/>
      <c r="J77" s="71"/>
      <c r="K77" s="35" t="s">
        <v>65</v>
      </c>
      <c r="L77" s="78">
        <v>77</v>
      </c>
      <c r="M77" s="78"/>
      <c r="N77" s="73"/>
      <c r="O77" s="80" t="s">
        <v>268</v>
      </c>
      <c r="P77" s="82">
        <v>44464.25806712963</v>
      </c>
      <c r="Q77" s="80" t="s">
        <v>8502</v>
      </c>
      <c r="R77" s="83" t="str">
        <f>HYPERLINK("https://twitter.com/David_Tennant/status/1441356345408569350")</f>
        <v>https://twitter.com/David_Tennant/status/1441356345408569350</v>
      </c>
      <c r="S77" s="80" t="s">
        <v>273</v>
      </c>
      <c r="T77" s="80"/>
      <c r="U77" s="80"/>
      <c r="V77" s="83" t="str">
        <f>HYPERLINK("https://pbs.twimg.com/profile_images/882332213211144192/QaICxgs-_normal.jpg")</f>
        <v>https://pbs.twimg.com/profile_images/882332213211144192/QaICxgs-_normal.jpg</v>
      </c>
      <c r="W77" s="82">
        <v>44464.25806712963</v>
      </c>
      <c r="X77" s="88">
        <v>44464</v>
      </c>
      <c r="Y77" s="85" t="s">
        <v>8533</v>
      </c>
      <c r="Z77" s="83" t="str">
        <f>HYPERLINK("https://twitter.com/lizgrant360/status/1441646554570366983")</f>
        <v>https://twitter.com/lizgrant360/status/1441646554570366983</v>
      </c>
      <c r="AA77" s="80"/>
      <c r="AB77" s="80"/>
      <c r="AC77" s="85" t="s">
        <v>8569</v>
      </c>
      <c r="AD77" s="80"/>
      <c r="AE77" s="80" t="b">
        <v>0</v>
      </c>
      <c r="AF77" s="80">
        <v>9</v>
      </c>
      <c r="AG77" s="85" t="s">
        <v>296</v>
      </c>
      <c r="AH77" s="80" t="b">
        <v>1</v>
      </c>
      <c r="AI77" s="80" t="s">
        <v>298</v>
      </c>
      <c r="AJ77" s="80"/>
      <c r="AK77" s="85" t="s">
        <v>8610</v>
      </c>
      <c r="AL77" s="80" t="b">
        <v>0</v>
      </c>
      <c r="AM77" s="80">
        <v>0</v>
      </c>
      <c r="AN77" s="85" t="s">
        <v>296</v>
      </c>
      <c r="AO77" s="85" t="s">
        <v>307</v>
      </c>
      <c r="AP77" s="80" t="b">
        <v>0</v>
      </c>
      <c r="AQ77" s="85" t="s">
        <v>8569</v>
      </c>
      <c r="AR77" s="80" t="s">
        <v>204</v>
      </c>
      <c r="AS77" s="80">
        <v>0</v>
      </c>
      <c r="AT77" s="80">
        <v>0</v>
      </c>
      <c r="AU77" s="80" t="s">
        <v>8614</v>
      </c>
      <c r="AV77" s="80" t="s">
        <v>310</v>
      </c>
      <c r="AW77" s="80" t="s">
        <v>312</v>
      </c>
      <c r="AX77" s="80" t="s">
        <v>430</v>
      </c>
      <c r="AY77" s="80" t="s">
        <v>8615</v>
      </c>
      <c r="AZ77" s="80" t="s">
        <v>428</v>
      </c>
      <c r="BA77" s="80" t="s">
        <v>314</v>
      </c>
      <c r="BB77" s="83" t="str">
        <f>HYPERLINK("https://api.twitter.com/1.1/geo/id/7ae9e2f2ff7a87cd.json")</f>
        <v>https://api.twitter.com/1.1/geo/id/7ae9e2f2ff7a87cd.json</v>
      </c>
      <c r="BC77" s="80">
        <v>1</v>
      </c>
      <c r="BD77" s="79" t="str">
        <f>REPLACE(INDEX(GroupVertices[Group],MATCH(Edges[[#This Row],[Vertex 1]],GroupVertices[Vertex],0)),1,1,"")</f>
        <v>4</v>
      </c>
      <c r="BE77" s="79" t="str">
        <f>REPLACE(INDEX(GroupVertices[Group],MATCH(Edges[[#This Row],[Vertex 2]],GroupVertices[Vertex],0)),1,1,"")</f>
        <v>1</v>
      </c>
      <c r="BF77" s="49"/>
      <c r="BG77" s="50"/>
      <c r="BH77" s="49"/>
      <c r="BI77" s="50"/>
      <c r="BJ77" s="49"/>
      <c r="BK77" s="50"/>
      <c r="BL77" s="49"/>
      <c r="BM77" s="50"/>
      <c r="BN77" s="49"/>
    </row>
    <row r="78" spans="1:66" ht="15">
      <c r="A78" s="65" t="s">
        <v>243</v>
      </c>
      <c r="B78" s="65" t="s">
        <v>245</v>
      </c>
      <c r="C78" s="66" t="s">
        <v>8400</v>
      </c>
      <c r="D78" s="67">
        <v>4</v>
      </c>
      <c r="E78" s="68" t="s">
        <v>132</v>
      </c>
      <c r="F78" s="69">
        <v>30</v>
      </c>
      <c r="G78" s="66"/>
      <c r="H78" s="70"/>
      <c r="I78" s="71"/>
      <c r="J78" s="71"/>
      <c r="K78" s="35" t="s">
        <v>65</v>
      </c>
      <c r="L78" s="78">
        <v>78</v>
      </c>
      <c r="M78" s="78"/>
      <c r="N78" s="73"/>
      <c r="O78" s="80" t="s">
        <v>268</v>
      </c>
      <c r="P78" s="82">
        <v>44464.25806712963</v>
      </c>
      <c r="Q78" s="80" t="s">
        <v>8502</v>
      </c>
      <c r="R78" s="83" t="str">
        <f>HYPERLINK("https://twitter.com/David_Tennant/status/1441356345408569350")</f>
        <v>https://twitter.com/David_Tennant/status/1441356345408569350</v>
      </c>
      <c r="S78" s="80" t="s">
        <v>273</v>
      </c>
      <c r="T78" s="80"/>
      <c r="U78" s="80"/>
      <c r="V78" s="83" t="str">
        <f>HYPERLINK("https://pbs.twimg.com/profile_images/882332213211144192/QaICxgs-_normal.jpg")</f>
        <v>https://pbs.twimg.com/profile_images/882332213211144192/QaICxgs-_normal.jpg</v>
      </c>
      <c r="W78" s="82">
        <v>44464.25806712963</v>
      </c>
      <c r="X78" s="88">
        <v>44464</v>
      </c>
      <c r="Y78" s="85" t="s">
        <v>8533</v>
      </c>
      <c r="Z78" s="83" t="str">
        <f>HYPERLINK("https://twitter.com/lizgrant360/status/1441646554570366983")</f>
        <v>https://twitter.com/lizgrant360/status/1441646554570366983</v>
      </c>
      <c r="AA78" s="80"/>
      <c r="AB78" s="80"/>
      <c r="AC78" s="85" t="s">
        <v>8569</v>
      </c>
      <c r="AD78" s="80"/>
      <c r="AE78" s="80" t="b">
        <v>0</v>
      </c>
      <c r="AF78" s="80">
        <v>9</v>
      </c>
      <c r="AG78" s="85" t="s">
        <v>296</v>
      </c>
      <c r="AH78" s="80" t="b">
        <v>1</v>
      </c>
      <c r="AI78" s="80" t="s">
        <v>298</v>
      </c>
      <c r="AJ78" s="80"/>
      <c r="AK78" s="85" t="s">
        <v>8610</v>
      </c>
      <c r="AL78" s="80" t="b">
        <v>0</v>
      </c>
      <c r="AM78" s="80">
        <v>0</v>
      </c>
      <c r="AN78" s="85" t="s">
        <v>296</v>
      </c>
      <c r="AO78" s="85" t="s">
        <v>307</v>
      </c>
      <c r="AP78" s="80" t="b">
        <v>0</v>
      </c>
      <c r="AQ78" s="85" t="s">
        <v>8569</v>
      </c>
      <c r="AR78" s="80" t="s">
        <v>204</v>
      </c>
      <c r="AS78" s="80">
        <v>0</v>
      </c>
      <c r="AT78" s="80">
        <v>0</v>
      </c>
      <c r="AU78" s="80" t="s">
        <v>8614</v>
      </c>
      <c r="AV78" s="80" t="s">
        <v>310</v>
      </c>
      <c r="AW78" s="80" t="s">
        <v>312</v>
      </c>
      <c r="AX78" s="80" t="s">
        <v>430</v>
      </c>
      <c r="AY78" s="80" t="s">
        <v>8615</v>
      </c>
      <c r="AZ78" s="80" t="s">
        <v>428</v>
      </c>
      <c r="BA78" s="80" t="s">
        <v>314</v>
      </c>
      <c r="BB78" s="83" t="str">
        <f>HYPERLINK("https://api.twitter.com/1.1/geo/id/7ae9e2f2ff7a87cd.json")</f>
        <v>https://api.twitter.com/1.1/geo/id/7ae9e2f2ff7a87cd.json</v>
      </c>
      <c r="BC78" s="80">
        <v>1</v>
      </c>
      <c r="BD78" s="79" t="str">
        <f>REPLACE(INDEX(GroupVertices[Group],MATCH(Edges[[#This Row],[Vertex 1]],GroupVertices[Vertex],0)),1,1,"")</f>
        <v>4</v>
      </c>
      <c r="BE78" s="79" t="str">
        <f>REPLACE(INDEX(GroupVertices[Group],MATCH(Edges[[#This Row],[Vertex 2]],GroupVertices[Vertex],0)),1,1,"")</f>
        <v>4</v>
      </c>
      <c r="BF78" s="49">
        <v>2</v>
      </c>
      <c r="BG78" s="50">
        <v>4.878048780487805</v>
      </c>
      <c r="BH78" s="49">
        <v>0</v>
      </c>
      <c r="BI78" s="50">
        <v>0</v>
      </c>
      <c r="BJ78" s="49">
        <v>0</v>
      </c>
      <c r="BK78" s="50">
        <v>0</v>
      </c>
      <c r="BL78" s="49">
        <v>39</v>
      </c>
      <c r="BM78" s="50">
        <v>95.1219512195122</v>
      </c>
      <c r="BN78" s="49">
        <v>41</v>
      </c>
    </row>
    <row r="79" spans="1:66" ht="15">
      <c r="A79" s="65" t="s">
        <v>242</v>
      </c>
      <c r="B79" s="65" t="s">
        <v>8488</v>
      </c>
      <c r="C79" s="66" t="s">
        <v>8400</v>
      </c>
      <c r="D79" s="67">
        <v>4</v>
      </c>
      <c r="E79" s="68" t="s">
        <v>132</v>
      </c>
      <c r="F79" s="69">
        <v>30</v>
      </c>
      <c r="G79" s="66"/>
      <c r="H79" s="70"/>
      <c r="I79" s="71"/>
      <c r="J79" s="71"/>
      <c r="K79" s="35" t="s">
        <v>65</v>
      </c>
      <c r="L79" s="78">
        <v>79</v>
      </c>
      <c r="M79" s="78"/>
      <c r="N79" s="73"/>
      <c r="O79" s="80" t="s">
        <v>268</v>
      </c>
      <c r="P79" s="82">
        <v>44465.47152777778</v>
      </c>
      <c r="Q79" s="80" t="s">
        <v>8503</v>
      </c>
      <c r="R79" s="83" t="str">
        <f>HYPERLINK("https://us02web.zoom.us/meeting/register/tZYscu-srTMrE9BtY61iV6s6GydG6mYQSRWr")</f>
        <v>https://us02web.zoom.us/meeting/register/tZYscu-srTMrE9BtY61iV6s6GydG6mYQSRWr</v>
      </c>
      <c r="S79" s="80" t="s">
        <v>274</v>
      </c>
      <c r="T79" s="85" t="s">
        <v>8524</v>
      </c>
      <c r="U79" s="80"/>
      <c r="V79" s="83" t="str">
        <f>HYPERLINK("https://pbs.twimg.com/profile_images/723243525291175937/ZhjpZ1Eg_normal.jpg")</f>
        <v>https://pbs.twimg.com/profile_images/723243525291175937/ZhjpZ1Eg_normal.jpg</v>
      </c>
      <c r="W79" s="82">
        <v>44465.47152777778</v>
      </c>
      <c r="X79" s="88">
        <v>44465</v>
      </c>
      <c r="Y79" s="85" t="s">
        <v>8534</v>
      </c>
      <c r="Z79" s="83" t="str">
        <f>HYPERLINK("https://twitter.com/justinvanfleet/status/1442086297116545024")</f>
        <v>https://twitter.com/justinvanfleet/status/1442086297116545024</v>
      </c>
      <c r="AA79" s="80"/>
      <c r="AB79" s="80"/>
      <c r="AC79" s="85" t="s">
        <v>8570</v>
      </c>
      <c r="AD79" s="80"/>
      <c r="AE79" s="80" t="b">
        <v>0</v>
      </c>
      <c r="AF79" s="80">
        <v>0</v>
      </c>
      <c r="AG79" s="85" t="s">
        <v>296</v>
      </c>
      <c r="AH79" s="80" t="b">
        <v>0</v>
      </c>
      <c r="AI79" s="80" t="s">
        <v>298</v>
      </c>
      <c r="AJ79" s="80"/>
      <c r="AK79" s="85" t="s">
        <v>296</v>
      </c>
      <c r="AL79" s="80" t="b">
        <v>0</v>
      </c>
      <c r="AM79" s="80">
        <v>0</v>
      </c>
      <c r="AN79" s="85" t="s">
        <v>296</v>
      </c>
      <c r="AO79" s="85" t="s">
        <v>308</v>
      </c>
      <c r="AP79" s="80" t="b">
        <v>0</v>
      </c>
      <c r="AQ79" s="85" t="s">
        <v>8570</v>
      </c>
      <c r="AR79" s="80" t="s">
        <v>204</v>
      </c>
      <c r="AS79" s="80">
        <v>0</v>
      </c>
      <c r="AT79" s="80">
        <v>0</v>
      </c>
      <c r="AU79" s="80"/>
      <c r="AV79" s="80"/>
      <c r="AW79" s="80"/>
      <c r="AX79" s="80"/>
      <c r="AY79" s="80"/>
      <c r="AZ79" s="80"/>
      <c r="BA79" s="80"/>
      <c r="BB79" s="80"/>
      <c r="BC79" s="80">
        <v>1</v>
      </c>
      <c r="BD79" s="79" t="str">
        <f>REPLACE(INDEX(GroupVertices[Group],MATCH(Edges[[#This Row],[Vertex 1]],GroupVertices[Vertex],0)),1,1,"")</f>
        <v>1</v>
      </c>
      <c r="BE79" s="79" t="str">
        <f>REPLACE(INDEX(GroupVertices[Group],MATCH(Edges[[#This Row],[Vertex 2]],GroupVertices[Vertex],0)),1,1,"")</f>
        <v>1</v>
      </c>
      <c r="BF79" s="49"/>
      <c r="BG79" s="50"/>
      <c r="BH79" s="49"/>
      <c r="BI79" s="50"/>
      <c r="BJ79" s="49"/>
      <c r="BK79" s="50"/>
      <c r="BL79" s="49"/>
      <c r="BM79" s="50"/>
      <c r="BN79" s="49"/>
    </row>
    <row r="80" spans="1:66" ht="15">
      <c r="A80" s="65" t="s">
        <v>242</v>
      </c>
      <c r="B80" s="65" t="s">
        <v>8489</v>
      </c>
      <c r="C80" s="66" t="s">
        <v>8400</v>
      </c>
      <c r="D80" s="67">
        <v>4</v>
      </c>
      <c r="E80" s="68" t="s">
        <v>132</v>
      </c>
      <c r="F80" s="69">
        <v>30</v>
      </c>
      <c r="G80" s="66"/>
      <c r="H80" s="70"/>
      <c r="I80" s="71"/>
      <c r="J80" s="71"/>
      <c r="K80" s="35" t="s">
        <v>65</v>
      </c>
      <c r="L80" s="78">
        <v>80</v>
      </c>
      <c r="M80" s="78"/>
      <c r="N80" s="73"/>
      <c r="O80" s="80" t="s">
        <v>268</v>
      </c>
      <c r="P80" s="82">
        <v>44465.47152777778</v>
      </c>
      <c r="Q80" s="80" t="s">
        <v>8503</v>
      </c>
      <c r="R80" s="83" t="str">
        <f>HYPERLINK("https://us02web.zoom.us/meeting/register/tZYscu-srTMrE9BtY61iV6s6GydG6mYQSRWr")</f>
        <v>https://us02web.zoom.us/meeting/register/tZYscu-srTMrE9BtY61iV6s6GydG6mYQSRWr</v>
      </c>
      <c r="S80" s="80" t="s">
        <v>274</v>
      </c>
      <c r="T80" s="85" t="s">
        <v>8524</v>
      </c>
      <c r="U80" s="80"/>
      <c r="V80" s="83" t="str">
        <f>HYPERLINK("https://pbs.twimg.com/profile_images/723243525291175937/ZhjpZ1Eg_normal.jpg")</f>
        <v>https://pbs.twimg.com/profile_images/723243525291175937/ZhjpZ1Eg_normal.jpg</v>
      </c>
      <c r="W80" s="82">
        <v>44465.47152777778</v>
      </c>
      <c r="X80" s="88">
        <v>44465</v>
      </c>
      <c r="Y80" s="85" t="s">
        <v>8534</v>
      </c>
      <c r="Z80" s="83" t="str">
        <f>HYPERLINK("https://twitter.com/justinvanfleet/status/1442086297116545024")</f>
        <v>https://twitter.com/justinvanfleet/status/1442086297116545024</v>
      </c>
      <c r="AA80" s="80"/>
      <c r="AB80" s="80"/>
      <c r="AC80" s="85" t="s">
        <v>8570</v>
      </c>
      <c r="AD80" s="80"/>
      <c r="AE80" s="80" t="b">
        <v>0</v>
      </c>
      <c r="AF80" s="80">
        <v>0</v>
      </c>
      <c r="AG80" s="85" t="s">
        <v>296</v>
      </c>
      <c r="AH80" s="80" t="b">
        <v>0</v>
      </c>
      <c r="AI80" s="80" t="s">
        <v>298</v>
      </c>
      <c r="AJ80" s="80"/>
      <c r="AK80" s="85" t="s">
        <v>296</v>
      </c>
      <c r="AL80" s="80" t="b">
        <v>0</v>
      </c>
      <c r="AM80" s="80">
        <v>0</v>
      </c>
      <c r="AN80" s="85" t="s">
        <v>296</v>
      </c>
      <c r="AO80" s="85" t="s">
        <v>308</v>
      </c>
      <c r="AP80" s="80" t="b">
        <v>0</v>
      </c>
      <c r="AQ80" s="85" t="s">
        <v>8570</v>
      </c>
      <c r="AR80" s="80" t="s">
        <v>204</v>
      </c>
      <c r="AS80" s="80">
        <v>0</v>
      </c>
      <c r="AT80" s="80">
        <v>0</v>
      </c>
      <c r="AU80" s="80"/>
      <c r="AV80" s="80"/>
      <c r="AW80" s="80"/>
      <c r="AX80" s="80"/>
      <c r="AY80" s="80"/>
      <c r="AZ80" s="80"/>
      <c r="BA80" s="80"/>
      <c r="BB80" s="80"/>
      <c r="BC80" s="80">
        <v>1</v>
      </c>
      <c r="BD80" s="79" t="str">
        <f>REPLACE(INDEX(GroupVertices[Group],MATCH(Edges[[#This Row],[Vertex 1]],GroupVertices[Vertex],0)),1,1,"")</f>
        <v>1</v>
      </c>
      <c r="BE80" s="79" t="str">
        <f>REPLACE(INDEX(GroupVertices[Group],MATCH(Edges[[#This Row],[Vertex 2]],GroupVertices[Vertex],0)),1,1,"")</f>
        <v>1</v>
      </c>
      <c r="BF80" s="49"/>
      <c r="BG80" s="50"/>
      <c r="BH80" s="49"/>
      <c r="BI80" s="50"/>
      <c r="BJ80" s="49"/>
      <c r="BK80" s="50"/>
      <c r="BL80" s="49"/>
      <c r="BM80" s="50"/>
      <c r="BN80" s="49"/>
    </row>
    <row r="81" spans="1:66" ht="15">
      <c r="A81" s="65" t="s">
        <v>242</v>
      </c>
      <c r="B81" s="65" t="s">
        <v>259</v>
      </c>
      <c r="C81" s="66" t="s">
        <v>8400</v>
      </c>
      <c r="D81" s="67">
        <v>4</v>
      </c>
      <c r="E81" s="68" t="s">
        <v>132</v>
      </c>
      <c r="F81" s="69">
        <v>30</v>
      </c>
      <c r="G81" s="66"/>
      <c r="H81" s="70"/>
      <c r="I81" s="71"/>
      <c r="J81" s="71"/>
      <c r="K81" s="35" t="s">
        <v>65</v>
      </c>
      <c r="L81" s="78">
        <v>81</v>
      </c>
      <c r="M81" s="78"/>
      <c r="N81" s="73"/>
      <c r="O81" s="80" t="s">
        <v>268</v>
      </c>
      <c r="P81" s="82">
        <v>44465.47152777778</v>
      </c>
      <c r="Q81" s="80" t="s">
        <v>8503</v>
      </c>
      <c r="R81" s="83" t="str">
        <f>HYPERLINK("https://us02web.zoom.us/meeting/register/tZYscu-srTMrE9BtY61iV6s6GydG6mYQSRWr")</f>
        <v>https://us02web.zoom.us/meeting/register/tZYscu-srTMrE9BtY61iV6s6GydG6mYQSRWr</v>
      </c>
      <c r="S81" s="80" t="s">
        <v>274</v>
      </c>
      <c r="T81" s="85" t="s">
        <v>8524</v>
      </c>
      <c r="U81" s="80"/>
      <c r="V81" s="83" t="str">
        <f>HYPERLINK("https://pbs.twimg.com/profile_images/723243525291175937/ZhjpZ1Eg_normal.jpg")</f>
        <v>https://pbs.twimg.com/profile_images/723243525291175937/ZhjpZ1Eg_normal.jpg</v>
      </c>
      <c r="W81" s="82">
        <v>44465.47152777778</v>
      </c>
      <c r="X81" s="88">
        <v>44465</v>
      </c>
      <c r="Y81" s="85" t="s">
        <v>8534</v>
      </c>
      <c r="Z81" s="83" t="str">
        <f>HYPERLINK("https://twitter.com/justinvanfleet/status/1442086297116545024")</f>
        <v>https://twitter.com/justinvanfleet/status/1442086297116545024</v>
      </c>
      <c r="AA81" s="80"/>
      <c r="AB81" s="80"/>
      <c r="AC81" s="85" t="s">
        <v>8570</v>
      </c>
      <c r="AD81" s="80"/>
      <c r="AE81" s="80" t="b">
        <v>0</v>
      </c>
      <c r="AF81" s="80">
        <v>0</v>
      </c>
      <c r="AG81" s="85" t="s">
        <v>296</v>
      </c>
      <c r="AH81" s="80" t="b">
        <v>0</v>
      </c>
      <c r="AI81" s="80" t="s">
        <v>298</v>
      </c>
      <c r="AJ81" s="80"/>
      <c r="AK81" s="85" t="s">
        <v>296</v>
      </c>
      <c r="AL81" s="80" t="b">
        <v>0</v>
      </c>
      <c r="AM81" s="80">
        <v>0</v>
      </c>
      <c r="AN81" s="85" t="s">
        <v>296</v>
      </c>
      <c r="AO81" s="85" t="s">
        <v>308</v>
      </c>
      <c r="AP81" s="80" t="b">
        <v>0</v>
      </c>
      <c r="AQ81" s="85" t="s">
        <v>8570</v>
      </c>
      <c r="AR81" s="80" t="s">
        <v>204</v>
      </c>
      <c r="AS81" s="80">
        <v>0</v>
      </c>
      <c r="AT81" s="80">
        <v>0</v>
      </c>
      <c r="AU81" s="80"/>
      <c r="AV81" s="80"/>
      <c r="AW81" s="80"/>
      <c r="AX81" s="80"/>
      <c r="AY81" s="80"/>
      <c r="AZ81" s="80"/>
      <c r="BA81" s="80"/>
      <c r="BB81" s="80"/>
      <c r="BC81" s="80">
        <v>1</v>
      </c>
      <c r="BD81" s="79" t="str">
        <f>REPLACE(INDEX(GroupVertices[Group],MATCH(Edges[[#This Row],[Vertex 1]],GroupVertices[Vertex],0)),1,1,"")</f>
        <v>1</v>
      </c>
      <c r="BE81" s="79" t="str">
        <f>REPLACE(INDEX(GroupVertices[Group],MATCH(Edges[[#This Row],[Vertex 2]],GroupVertices[Vertex],0)),1,1,"")</f>
        <v>1</v>
      </c>
      <c r="BF81" s="49"/>
      <c r="BG81" s="50"/>
      <c r="BH81" s="49"/>
      <c r="BI81" s="50"/>
      <c r="BJ81" s="49"/>
      <c r="BK81" s="50"/>
      <c r="BL81" s="49"/>
      <c r="BM81" s="50"/>
      <c r="BN81" s="49"/>
    </row>
    <row r="82" spans="1:66" ht="15">
      <c r="A82" s="65" t="s">
        <v>242</v>
      </c>
      <c r="B82" s="65" t="s">
        <v>7168</v>
      </c>
      <c r="C82" s="66" t="s">
        <v>8400</v>
      </c>
      <c r="D82" s="67">
        <v>4</v>
      </c>
      <c r="E82" s="68" t="s">
        <v>132</v>
      </c>
      <c r="F82" s="69">
        <v>30</v>
      </c>
      <c r="G82" s="66"/>
      <c r="H82" s="70"/>
      <c r="I82" s="71"/>
      <c r="J82" s="71"/>
      <c r="K82" s="35" t="s">
        <v>65</v>
      </c>
      <c r="L82" s="78">
        <v>82</v>
      </c>
      <c r="M82" s="78"/>
      <c r="N82" s="73"/>
      <c r="O82" s="80" t="s">
        <v>268</v>
      </c>
      <c r="P82" s="82">
        <v>44465.47152777778</v>
      </c>
      <c r="Q82" s="80" t="s">
        <v>8503</v>
      </c>
      <c r="R82" s="83" t="str">
        <f>HYPERLINK("https://us02web.zoom.us/meeting/register/tZYscu-srTMrE9BtY61iV6s6GydG6mYQSRWr")</f>
        <v>https://us02web.zoom.us/meeting/register/tZYscu-srTMrE9BtY61iV6s6GydG6mYQSRWr</v>
      </c>
      <c r="S82" s="80" t="s">
        <v>274</v>
      </c>
      <c r="T82" s="85" t="s">
        <v>8524</v>
      </c>
      <c r="U82" s="80"/>
      <c r="V82" s="83" t="str">
        <f>HYPERLINK("https://pbs.twimg.com/profile_images/723243525291175937/ZhjpZ1Eg_normal.jpg")</f>
        <v>https://pbs.twimg.com/profile_images/723243525291175937/ZhjpZ1Eg_normal.jpg</v>
      </c>
      <c r="W82" s="82">
        <v>44465.47152777778</v>
      </c>
      <c r="X82" s="88">
        <v>44465</v>
      </c>
      <c r="Y82" s="85" t="s">
        <v>8534</v>
      </c>
      <c r="Z82" s="83" t="str">
        <f>HYPERLINK("https://twitter.com/justinvanfleet/status/1442086297116545024")</f>
        <v>https://twitter.com/justinvanfleet/status/1442086297116545024</v>
      </c>
      <c r="AA82" s="80"/>
      <c r="AB82" s="80"/>
      <c r="AC82" s="85" t="s">
        <v>8570</v>
      </c>
      <c r="AD82" s="80"/>
      <c r="AE82" s="80" t="b">
        <v>0</v>
      </c>
      <c r="AF82" s="80">
        <v>0</v>
      </c>
      <c r="AG82" s="85" t="s">
        <v>296</v>
      </c>
      <c r="AH82" s="80" t="b">
        <v>0</v>
      </c>
      <c r="AI82" s="80" t="s">
        <v>298</v>
      </c>
      <c r="AJ82" s="80"/>
      <c r="AK82" s="85" t="s">
        <v>296</v>
      </c>
      <c r="AL82" s="80" t="b">
        <v>0</v>
      </c>
      <c r="AM82" s="80">
        <v>0</v>
      </c>
      <c r="AN82" s="85" t="s">
        <v>296</v>
      </c>
      <c r="AO82" s="85" t="s">
        <v>308</v>
      </c>
      <c r="AP82" s="80" t="b">
        <v>0</v>
      </c>
      <c r="AQ82" s="85" t="s">
        <v>8570</v>
      </c>
      <c r="AR82" s="80" t="s">
        <v>204</v>
      </c>
      <c r="AS82" s="80">
        <v>0</v>
      </c>
      <c r="AT82" s="80">
        <v>0</v>
      </c>
      <c r="AU82" s="80"/>
      <c r="AV82" s="80"/>
      <c r="AW82" s="80"/>
      <c r="AX82" s="80"/>
      <c r="AY82" s="80"/>
      <c r="AZ82" s="80"/>
      <c r="BA82" s="80"/>
      <c r="BB82" s="80"/>
      <c r="BC82" s="80">
        <v>1</v>
      </c>
      <c r="BD82" s="79" t="str">
        <f>REPLACE(INDEX(GroupVertices[Group],MATCH(Edges[[#This Row],[Vertex 1]],GroupVertices[Vertex],0)),1,1,"")</f>
        <v>1</v>
      </c>
      <c r="BE82" s="79" t="str">
        <f>REPLACE(INDEX(GroupVertices[Group],MATCH(Edges[[#This Row],[Vertex 2]],GroupVertices[Vertex],0)),1,1,"")</f>
        <v>1</v>
      </c>
      <c r="BF82" s="49">
        <v>2</v>
      </c>
      <c r="BG82" s="50">
        <v>5.405405405405405</v>
      </c>
      <c r="BH82" s="49">
        <v>1</v>
      </c>
      <c r="BI82" s="50">
        <v>2.7027027027027026</v>
      </c>
      <c r="BJ82" s="49">
        <v>0</v>
      </c>
      <c r="BK82" s="50">
        <v>0</v>
      </c>
      <c r="BL82" s="49">
        <v>34</v>
      </c>
      <c r="BM82" s="50">
        <v>91.89189189189189</v>
      </c>
      <c r="BN82" s="49">
        <v>37</v>
      </c>
    </row>
    <row r="83" spans="1:66" ht="15">
      <c r="A83" s="65" t="s">
        <v>8451</v>
      </c>
      <c r="B83" s="65" t="s">
        <v>259</v>
      </c>
      <c r="C83" s="66" t="s">
        <v>8401</v>
      </c>
      <c r="D83" s="67">
        <v>10</v>
      </c>
      <c r="E83" s="68" t="s">
        <v>132</v>
      </c>
      <c r="F83" s="69">
        <v>10</v>
      </c>
      <c r="G83" s="66"/>
      <c r="H83" s="70"/>
      <c r="I83" s="71"/>
      <c r="J83" s="71"/>
      <c r="K83" s="35" t="s">
        <v>65</v>
      </c>
      <c r="L83" s="78">
        <v>83</v>
      </c>
      <c r="M83" s="78"/>
      <c r="N83" s="73"/>
      <c r="O83" s="80" t="s">
        <v>268</v>
      </c>
      <c r="P83" s="82">
        <v>44462.260243055556</v>
      </c>
      <c r="Q83" s="80" t="s">
        <v>8504</v>
      </c>
      <c r="R83" s="83" t="str">
        <f>HYPERLINK("https://twitter.com/sap4good/status/1440918857678471174")</f>
        <v>https://twitter.com/sap4good/status/1440918857678471174</v>
      </c>
      <c r="S83" s="80" t="s">
        <v>273</v>
      </c>
      <c r="T83" s="80"/>
      <c r="U83" s="80"/>
      <c r="V83" s="83" t="str">
        <f>HYPERLINK("https://pbs.twimg.com/profile_images/1359219677554171919/4PRCBFxS_normal.jpg")</f>
        <v>https://pbs.twimg.com/profile_images/1359219677554171919/4PRCBFxS_normal.jpg</v>
      </c>
      <c r="W83" s="82">
        <v>44462.260243055556</v>
      </c>
      <c r="X83" s="88">
        <v>44462</v>
      </c>
      <c r="Y83" s="85" t="s">
        <v>8535</v>
      </c>
      <c r="Z83" s="83" t="str">
        <f>HYPERLINK("https://twitter.com/tbenkel/status/1440922564268789764")</f>
        <v>https://twitter.com/tbenkel/status/1440922564268789764</v>
      </c>
      <c r="AA83" s="80"/>
      <c r="AB83" s="80"/>
      <c r="AC83" s="85" t="s">
        <v>8571</v>
      </c>
      <c r="AD83" s="80"/>
      <c r="AE83" s="80" t="b">
        <v>0</v>
      </c>
      <c r="AF83" s="80">
        <v>0</v>
      </c>
      <c r="AG83" s="85" t="s">
        <v>296</v>
      </c>
      <c r="AH83" s="80" t="b">
        <v>1</v>
      </c>
      <c r="AI83" s="80" t="s">
        <v>298</v>
      </c>
      <c r="AJ83" s="80"/>
      <c r="AK83" s="85" t="s">
        <v>8594</v>
      </c>
      <c r="AL83" s="80" t="b">
        <v>0</v>
      </c>
      <c r="AM83" s="80">
        <v>0</v>
      </c>
      <c r="AN83" s="85" t="s">
        <v>296</v>
      </c>
      <c r="AO83" s="85" t="s">
        <v>8611</v>
      </c>
      <c r="AP83" s="80" t="b">
        <v>0</v>
      </c>
      <c r="AQ83" s="85" t="s">
        <v>8571</v>
      </c>
      <c r="AR83" s="80" t="s">
        <v>204</v>
      </c>
      <c r="AS83" s="80">
        <v>0</v>
      </c>
      <c r="AT83" s="80">
        <v>0</v>
      </c>
      <c r="AU83" s="80"/>
      <c r="AV83" s="80"/>
      <c r="AW83" s="80"/>
      <c r="AX83" s="80"/>
      <c r="AY83" s="80"/>
      <c r="AZ83" s="80"/>
      <c r="BA83" s="80"/>
      <c r="BB83" s="80"/>
      <c r="BC83" s="80">
        <v>2</v>
      </c>
      <c r="BD83" s="79" t="str">
        <f>REPLACE(INDEX(GroupVertices[Group],MATCH(Edges[[#This Row],[Vertex 1]],GroupVertices[Vertex],0)),1,1,"")</f>
        <v>1</v>
      </c>
      <c r="BE83" s="79" t="str">
        <f>REPLACE(INDEX(GroupVertices[Group],MATCH(Edges[[#This Row],[Vertex 2]],GroupVertices[Vertex],0)),1,1,"")</f>
        <v>1</v>
      </c>
      <c r="BF83" s="49"/>
      <c r="BG83" s="50"/>
      <c r="BH83" s="49"/>
      <c r="BI83" s="50"/>
      <c r="BJ83" s="49"/>
      <c r="BK83" s="50"/>
      <c r="BL83" s="49"/>
      <c r="BM83" s="50"/>
      <c r="BN83" s="49"/>
    </row>
    <row r="84" spans="1:66" ht="15">
      <c r="A84" s="65" t="s">
        <v>8451</v>
      </c>
      <c r="B84" s="65" t="s">
        <v>8462</v>
      </c>
      <c r="C84" s="66" t="s">
        <v>8401</v>
      </c>
      <c r="D84" s="67">
        <v>10</v>
      </c>
      <c r="E84" s="68" t="s">
        <v>132</v>
      </c>
      <c r="F84" s="69">
        <v>10</v>
      </c>
      <c r="G84" s="66"/>
      <c r="H84" s="70"/>
      <c r="I84" s="71"/>
      <c r="J84" s="71"/>
      <c r="K84" s="35" t="s">
        <v>65</v>
      </c>
      <c r="L84" s="78">
        <v>84</v>
      </c>
      <c r="M84" s="78"/>
      <c r="N84" s="73"/>
      <c r="O84" s="80" t="s">
        <v>268</v>
      </c>
      <c r="P84" s="82">
        <v>44462.260243055556</v>
      </c>
      <c r="Q84" s="80" t="s">
        <v>8504</v>
      </c>
      <c r="R84" s="83" t="str">
        <f>HYPERLINK("https://twitter.com/sap4good/status/1440918857678471174")</f>
        <v>https://twitter.com/sap4good/status/1440918857678471174</v>
      </c>
      <c r="S84" s="80" t="s">
        <v>273</v>
      </c>
      <c r="T84" s="80"/>
      <c r="U84" s="80"/>
      <c r="V84" s="83" t="str">
        <f>HYPERLINK("https://pbs.twimg.com/profile_images/1359219677554171919/4PRCBFxS_normal.jpg")</f>
        <v>https://pbs.twimg.com/profile_images/1359219677554171919/4PRCBFxS_normal.jpg</v>
      </c>
      <c r="W84" s="82">
        <v>44462.260243055556</v>
      </c>
      <c r="X84" s="88">
        <v>44462</v>
      </c>
      <c r="Y84" s="85" t="s">
        <v>8535</v>
      </c>
      <c r="Z84" s="83" t="str">
        <f>HYPERLINK("https://twitter.com/tbenkel/status/1440922564268789764")</f>
        <v>https://twitter.com/tbenkel/status/1440922564268789764</v>
      </c>
      <c r="AA84" s="80"/>
      <c r="AB84" s="80"/>
      <c r="AC84" s="85" t="s">
        <v>8571</v>
      </c>
      <c r="AD84" s="80"/>
      <c r="AE84" s="80" t="b">
        <v>0</v>
      </c>
      <c r="AF84" s="80">
        <v>0</v>
      </c>
      <c r="AG84" s="85" t="s">
        <v>296</v>
      </c>
      <c r="AH84" s="80" t="b">
        <v>1</v>
      </c>
      <c r="AI84" s="80" t="s">
        <v>298</v>
      </c>
      <c r="AJ84" s="80"/>
      <c r="AK84" s="85" t="s">
        <v>8594</v>
      </c>
      <c r="AL84" s="80" t="b">
        <v>0</v>
      </c>
      <c r="AM84" s="80">
        <v>0</v>
      </c>
      <c r="AN84" s="85" t="s">
        <v>296</v>
      </c>
      <c r="AO84" s="85" t="s">
        <v>8611</v>
      </c>
      <c r="AP84" s="80" t="b">
        <v>0</v>
      </c>
      <c r="AQ84" s="85" t="s">
        <v>8571</v>
      </c>
      <c r="AR84" s="80" t="s">
        <v>204</v>
      </c>
      <c r="AS84" s="80">
        <v>0</v>
      </c>
      <c r="AT84" s="80">
        <v>0</v>
      </c>
      <c r="AU84" s="80"/>
      <c r="AV84" s="80"/>
      <c r="AW84" s="80"/>
      <c r="AX84" s="80"/>
      <c r="AY84" s="80"/>
      <c r="AZ84" s="80"/>
      <c r="BA84" s="80"/>
      <c r="BB84" s="80"/>
      <c r="BC84" s="80">
        <v>2</v>
      </c>
      <c r="BD84" s="79" t="str">
        <f>REPLACE(INDEX(GroupVertices[Group],MATCH(Edges[[#This Row],[Vertex 1]],GroupVertices[Vertex],0)),1,1,"")</f>
        <v>1</v>
      </c>
      <c r="BE84" s="79" t="str">
        <f>REPLACE(INDEX(GroupVertices[Group],MATCH(Edges[[#This Row],[Vertex 2]],GroupVertices[Vertex],0)),1,1,"")</f>
        <v>1</v>
      </c>
      <c r="BF84" s="49">
        <v>1</v>
      </c>
      <c r="BG84" s="50">
        <v>2.7777777777777777</v>
      </c>
      <c r="BH84" s="49">
        <v>1</v>
      </c>
      <c r="BI84" s="50">
        <v>2.7777777777777777</v>
      </c>
      <c r="BJ84" s="49">
        <v>0</v>
      </c>
      <c r="BK84" s="50">
        <v>0</v>
      </c>
      <c r="BL84" s="49">
        <v>34</v>
      </c>
      <c r="BM84" s="50">
        <v>94.44444444444444</v>
      </c>
      <c r="BN84" s="49">
        <v>36</v>
      </c>
    </row>
    <row r="85" spans="1:66" ht="15">
      <c r="A85" s="65" t="s">
        <v>8451</v>
      </c>
      <c r="B85" s="65" t="s">
        <v>8458</v>
      </c>
      <c r="C85" s="66" t="s">
        <v>8400</v>
      </c>
      <c r="D85" s="67">
        <v>4</v>
      </c>
      <c r="E85" s="68" t="s">
        <v>132</v>
      </c>
      <c r="F85" s="69">
        <v>30</v>
      </c>
      <c r="G85" s="66"/>
      <c r="H85" s="70"/>
      <c r="I85" s="71"/>
      <c r="J85" s="71"/>
      <c r="K85" s="35" t="s">
        <v>65</v>
      </c>
      <c r="L85" s="78">
        <v>85</v>
      </c>
      <c r="M85" s="78"/>
      <c r="N85" s="73"/>
      <c r="O85" s="80" t="s">
        <v>268</v>
      </c>
      <c r="P85" s="82">
        <v>44466.09355324074</v>
      </c>
      <c r="Q85" s="80" t="s">
        <v>8505</v>
      </c>
      <c r="R85" s="83" t="str">
        <f>HYPERLINK("http://gbc-education.org/pledge")</f>
        <v>http://gbc-education.org/pledge</v>
      </c>
      <c r="S85" s="80" t="s">
        <v>276</v>
      </c>
      <c r="T85" s="80"/>
      <c r="U85" s="80"/>
      <c r="V85" s="83" t="str">
        <f>HYPERLINK("https://pbs.twimg.com/profile_images/1359219677554171919/4PRCBFxS_normal.jpg")</f>
        <v>https://pbs.twimg.com/profile_images/1359219677554171919/4PRCBFxS_normal.jpg</v>
      </c>
      <c r="W85" s="82">
        <v>44466.09355324074</v>
      </c>
      <c r="X85" s="88">
        <v>44466</v>
      </c>
      <c r="Y85" s="85" t="s">
        <v>8536</v>
      </c>
      <c r="Z85" s="83" t="str">
        <f>HYPERLINK("https://twitter.com/tbenkel/status/1442311711030009857")</f>
        <v>https://twitter.com/tbenkel/status/1442311711030009857</v>
      </c>
      <c r="AA85" s="80"/>
      <c r="AB85" s="80"/>
      <c r="AC85" s="85" t="s">
        <v>8572</v>
      </c>
      <c r="AD85" s="80"/>
      <c r="AE85" s="80" t="b">
        <v>0</v>
      </c>
      <c r="AF85" s="80">
        <v>1</v>
      </c>
      <c r="AG85" s="85" t="s">
        <v>296</v>
      </c>
      <c r="AH85" s="80" t="b">
        <v>0</v>
      </c>
      <c r="AI85" s="80" t="s">
        <v>298</v>
      </c>
      <c r="AJ85" s="80"/>
      <c r="AK85" s="85" t="s">
        <v>296</v>
      </c>
      <c r="AL85" s="80" t="b">
        <v>0</v>
      </c>
      <c r="AM85" s="80">
        <v>0</v>
      </c>
      <c r="AN85" s="85" t="s">
        <v>296</v>
      </c>
      <c r="AO85" s="85" t="s">
        <v>8611</v>
      </c>
      <c r="AP85" s="80" t="b">
        <v>0</v>
      </c>
      <c r="AQ85" s="85" t="s">
        <v>8572</v>
      </c>
      <c r="AR85" s="80" t="s">
        <v>204</v>
      </c>
      <c r="AS85" s="80">
        <v>0</v>
      </c>
      <c r="AT85" s="80">
        <v>0</v>
      </c>
      <c r="AU85" s="80"/>
      <c r="AV85" s="80"/>
      <c r="AW85" s="80"/>
      <c r="AX85" s="80"/>
      <c r="AY85" s="80"/>
      <c r="AZ85" s="80"/>
      <c r="BA85" s="80"/>
      <c r="BB85" s="80"/>
      <c r="BC85" s="80">
        <v>1</v>
      </c>
      <c r="BD85" s="79" t="str">
        <f>REPLACE(INDEX(GroupVertices[Group],MATCH(Edges[[#This Row],[Vertex 1]],GroupVertices[Vertex],0)),1,1,"")</f>
        <v>1</v>
      </c>
      <c r="BE85" s="79" t="str">
        <f>REPLACE(INDEX(GroupVertices[Group],MATCH(Edges[[#This Row],[Vertex 2]],GroupVertices[Vertex],0)),1,1,"")</f>
        <v>1</v>
      </c>
      <c r="BF85" s="49">
        <v>1</v>
      </c>
      <c r="BG85" s="50">
        <v>2.7027027027027026</v>
      </c>
      <c r="BH85" s="49">
        <v>1</v>
      </c>
      <c r="BI85" s="50">
        <v>2.7027027027027026</v>
      </c>
      <c r="BJ85" s="49">
        <v>0</v>
      </c>
      <c r="BK85" s="50">
        <v>0</v>
      </c>
      <c r="BL85" s="49">
        <v>35</v>
      </c>
      <c r="BM85" s="50">
        <v>94.5945945945946</v>
      </c>
      <c r="BN85" s="49">
        <v>37</v>
      </c>
    </row>
    <row r="86" spans="1:66" ht="15">
      <c r="A86" s="65" t="s">
        <v>8451</v>
      </c>
      <c r="B86" s="65" t="s">
        <v>259</v>
      </c>
      <c r="C86" s="66" t="s">
        <v>8401</v>
      </c>
      <c r="D86" s="67">
        <v>10</v>
      </c>
      <c r="E86" s="68" t="s">
        <v>132</v>
      </c>
      <c r="F86" s="69">
        <v>10</v>
      </c>
      <c r="G86" s="66"/>
      <c r="H86" s="70"/>
      <c r="I86" s="71"/>
      <c r="J86" s="71"/>
      <c r="K86" s="35" t="s">
        <v>65</v>
      </c>
      <c r="L86" s="78">
        <v>86</v>
      </c>
      <c r="M86" s="78"/>
      <c r="N86" s="73"/>
      <c r="O86" s="80" t="s">
        <v>268</v>
      </c>
      <c r="P86" s="82">
        <v>44466.09355324074</v>
      </c>
      <c r="Q86" s="80" t="s">
        <v>8505</v>
      </c>
      <c r="R86" s="83" t="str">
        <f>HYPERLINK("http://gbc-education.org/pledge")</f>
        <v>http://gbc-education.org/pledge</v>
      </c>
      <c r="S86" s="80" t="s">
        <v>276</v>
      </c>
      <c r="T86" s="80"/>
      <c r="U86" s="80"/>
      <c r="V86" s="83" t="str">
        <f>HYPERLINK("https://pbs.twimg.com/profile_images/1359219677554171919/4PRCBFxS_normal.jpg")</f>
        <v>https://pbs.twimg.com/profile_images/1359219677554171919/4PRCBFxS_normal.jpg</v>
      </c>
      <c r="W86" s="82">
        <v>44466.09355324074</v>
      </c>
      <c r="X86" s="88">
        <v>44466</v>
      </c>
      <c r="Y86" s="85" t="s">
        <v>8536</v>
      </c>
      <c r="Z86" s="83" t="str">
        <f>HYPERLINK("https://twitter.com/tbenkel/status/1442311711030009857")</f>
        <v>https://twitter.com/tbenkel/status/1442311711030009857</v>
      </c>
      <c r="AA86" s="80"/>
      <c r="AB86" s="80"/>
      <c r="AC86" s="85" t="s">
        <v>8572</v>
      </c>
      <c r="AD86" s="80"/>
      <c r="AE86" s="80" t="b">
        <v>0</v>
      </c>
      <c r="AF86" s="80">
        <v>1</v>
      </c>
      <c r="AG86" s="85" t="s">
        <v>296</v>
      </c>
      <c r="AH86" s="80" t="b">
        <v>0</v>
      </c>
      <c r="AI86" s="80" t="s">
        <v>298</v>
      </c>
      <c r="AJ86" s="80"/>
      <c r="AK86" s="85" t="s">
        <v>296</v>
      </c>
      <c r="AL86" s="80" t="b">
        <v>0</v>
      </c>
      <c r="AM86" s="80">
        <v>0</v>
      </c>
      <c r="AN86" s="85" t="s">
        <v>296</v>
      </c>
      <c r="AO86" s="85" t="s">
        <v>8611</v>
      </c>
      <c r="AP86" s="80" t="b">
        <v>0</v>
      </c>
      <c r="AQ86" s="85" t="s">
        <v>8572</v>
      </c>
      <c r="AR86" s="80" t="s">
        <v>204</v>
      </c>
      <c r="AS86" s="80">
        <v>0</v>
      </c>
      <c r="AT86" s="80">
        <v>0</v>
      </c>
      <c r="AU86" s="80"/>
      <c r="AV86" s="80"/>
      <c r="AW86" s="80"/>
      <c r="AX86" s="80"/>
      <c r="AY86" s="80"/>
      <c r="AZ86" s="80"/>
      <c r="BA86" s="80"/>
      <c r="BB86" s="80"/>
      <c r="BC86" s="80">
        <v>2</v>
      </c>
      <c r="BD86" s="79" t="str">
        <f>REPLACE(INDEX(GroupVertices[Group],MATCH(Edges[[#This Row],[Vertex 1]],GroupVertices[Vertex],0)),1,1,"")</f>
        <v>1</v>
      </c>
      <c r="BE86" s="79" t="str">
        <f>REPLACE(INDEX(GroupVertices[Group],MATCH(Edges[[#This Row],[Vertex 2]],GroupVertices[Vertex],0)),1,1,"")</f>
        <v>1</v>
      </c>
      <c r="BF86" s="49"/>
      <c r="BG86" s="50"/>
      <c r="BH86" s="49"/>
      <c r="BI86" s="50"/>
      <c r="BJ86" s="49"/>
      <c r="BK86" s="50"/>
      <c r="BL86" s="49"/>
      <c r="BM86" s="50"/>
      <c r="BN86" s="49"/>
    </row>
    <row r="87" spans="1:66" ht="15">
      <c r="A87" s="65" t="s">
        <v>8451</v>
      </c>
      <c r="B87" s="65" t="s">
        <v>8462</v>
      </c>
      <c r="C87" s="66" t="s">
        <v>8401</v>
      </c>
      <c r="D87" s="67">
        <v>10</v>
      </c>
      <c r="E87" s="68" t="s">
        <v>132</v>
      </c>
      <c r="F87" s="69">
        <v>10</v>
      </c>
      <c r="G87" s="66"/>
      <c r="H87" s="70"/>
      <c r="I87" s="71"/>
      <c r="J87" s="71"/>
      <c r="K87" s="35" t="s">
        <v>65</v>
      </c>
      <c r="L87" s="78">
        <v>87</v>
      </c>
      <c r="M87" s="78"/>
      <c r="N87" s="73"/>
      <c r="O87" s="80" t="s">
        <v>268</v>
      </c>
      <c r="P87" s="82">
        <v>44466.09355324074</v>
      </c>
      <c r="Q87" s="80" t="s">
        <v>8505</v>
      </c>
      <c r="R87" s="83" t="str">
        <f>HYPERLINK("http://gbc-education.org/pledge")</f>
        <v>http://gbc-education.org/pledge</v>
      </c>
      <c r="S87" s="80" t="s">
        <v>276</v>
      </c>
      <c r="T87" s="80"/>
      <c r="U87" s="80"/>
      <c r="V87" s="83" t="str">
        <f>HYPERLINK("https://pbs.twimg.com/profile_images/1359219677554171919/4PRCBFxS_normal.jpg")</f>
        <v>https://pbs.twimg.com/profile_images/1359219677554171919/4PRCBFxS_normal.jpg</v>
      </c>
      <c r="W87" s="82">
        <v>44466.09355324074</v>
      </c>
      <c r="X87" s="88">
        <v>44466</v>
      </c>
      <c r="Y87" s="85" t="s">
        <v>8536</v>
      </c>
      <c r="Z87" s="83" t="str">
        <f>HYPERLINK("https://twitter.com/tbenkel/status/1442311711030009857")</f>
        <v>https://twitter.com/tbenkel/status/1442311711030009857</v>
      </c>
      <c r="AA87" s="80"/>
      <c r="AB87" s="80"/>
      <c r="AC87" s="85" t="s">
        <v>8572</v>
      </c>
      <c r="AD87" s="80"/>
      <c r="AE87" s="80" t="b">
        <v>0</v>
      </c>
      <c r="AF87" s="80">
        <v>1</v>
      </c>
      <c r="AG87" s="85" t="s">
        <v>296</v>
      </c>
      <c r="AH87" s="80" t="b">
        <v>0</v>
      </c>
      <c r="AI87" s="80" t="s">
        <v>298</v>
      </c>
      <c r="AJ87" s="80"/>
      <c r="AK87" s="85" t="s">
        <v>296</v>
      </c>
      <c r="AL87" s="80" t="b">
        <v>0</v>
      </c>
      <c r="AM87" s="80">
        <v>0</v>
      </c>
      <c r="AN87" s="85" t="s">
        <v>296</v>
      </c>
      <c r="AO87" s="85" t="s">
        <v>8611</v>
      </c>
      <c r="AP87" s="80" t="b">
        <v>0</v>
      </c>
      <c r="AQ87" s="85" t="s">
        <v>8572</v>
      </c>
      <c r="AR87" s="80" t="s">
        <v>204</v>
      </c>
      <c r="AS87" s="80">
        <v>0</v>
      </c>
      <c r="AT87" s="80">
        <v>0</v>
      </c>
      <c r="AU87" s="80"/>
      <c r="AV87" s="80"/>
      <c r="AW87" s="80"/>
      <c r="AX87" s="80"/>
      <c r="AY87" s="80"/>
      <c r="AZ87" s="80"/>
      <c r="BA87" s="80"/>
      <c r="BB87" s="80"/>
      <c r="BC87" s="80">
        <v>2</v>
      </c>
      <c r="BD87" s="79" t="str">
        <f>REPLACE(INDEX(GroupVertices[Group],MATCH(Edges[[#This Row],[Vertex 1]],GroupVertices[Vertex],0)),1,1,"")</f>
        <v>1</v>
      </c>
      <c r="BE87" s="79" t="str">
        <f>REPLACE(INDEX(GroupVertices[Group],MATCH(Edges[[#This Row],[Vertex 2]],GroupVertices[Vertex],0)),1,1,"")</f>
        <v>1</v>
      </c>
      <c r="BF87" s="49"/>
      <c r="BG87" s="50"/>
      <c r="BH87" s="49"/>
      <c r="BI87" s="50"/>
      <c r="BJ87" s="49"/>
      <c r="BK87" s="50"/>
      <c r="BL87" s="49"/>
      <c r="BM87" s="50"/>
      <c r="BN87" s="49"/>
    </row>
    <row r="88" spans="1:66" ht="15">
      <c r="A88" s="65" t="s">
        <v>8452</v>
      </c>
      <c r="B88" s="65" t="s">
        <v>8458</v>
      </c>
      <c r="C88" s="66" t="s">
        <v>8400</v>
      </c>
      <c r="D88" s="67">
        <v>4</v>
      </c>
      <c r="E88" s="68" t="s">
        <v>132</v>
      </c>
      <c r="F88" s="69">
        <v>30</v>
      </c>
      <c r="G88" s="66"/>
      <c r="H88" s="70"/>
      <c r="I88" s="71"/>
      <c r="J88" s="71"/>
      <c r="K88" s="35" t="s">
        <v>65</v>
      </c>
      <c r="L88" s="78">
        <v>88</v>
      </c>
      <c r="M88" s="78"/>
      <c r="N88" s="73"/>
      <c r="O88" s="80" t="s">
        <v>266</v>
      </c>
      <c r="P88" s="82">
        <v>44466.212789351855</v>
      </c>
      <c r="Q88" s="80" t="s">
        <v>8506</v>
      </c>
      <c r="R88" s="83" t="str">
        <f>HYPERLINK("http://gbc-education.org/pledge")</f>
        <v>http://gbc-education.org/pledge</v>
      </c>
      <c r="S88" s="80" t="s">
        <v>276</v>
      </c>
      <c r="T88" s="80"/>
      <c r="U88" s="83" t="str">
        <f>HYPERLINK("https://pbs.twimg.com/media/FAQUoLWVUAU68Y6.jpg")</f>
        <v>https://pbs.twimg.com/media/FAQUoLWVUAU68Y6.jpg</v>
      </c>
      <c r="V88" s="83" t="str">
        <f>HYPERLINK("https://pbs.twimg.com/media/FAQUoLWVUAU68Y6.jpg")</f>
        <v>https://pbs.twimg.com/media/FAQUoLWVUAU68Y6.jpg</v>
      </c>
      <c r="W88" s="82">
        <v>44466.212789351855</v>
      </c>
      <c r="X88" s="88">
        <v>44466</v>
      </c>
      <c r="Y88" s="85" t="s">
        <v>8537</v>
      </c>
      <c r="Z88" s="83" t="str">
        <f>HYPERLINK("https://twitter.com/sushmashivaraj/status/1442354922612158466")</f>
        <v>https://twitter.com/sushmashivaraj/status/1442354922612158466</v>
      </c>
      <c r="AA88" s="80"/>
      <c r="AB88" s="80"/>
      <c r="AC88" s="85" t="s">
        <v>8573</v>
      </c>
      <c r="AD88" s="80"/>
      <c r="AE88" s="80" t="b">
        <v>0</v>
      </c>
      <c r="AF88" s="80">
        <v>0</v>
      </c>
      <c r="AG88" s="85" t="s">
        <v>296</v>
      </c>
      <c r="AH88" s="80" t="b">
        <v>0</v>
      </c>
      <c r="AI88" s="80" t="s">
        <v>298</v>
      </c>
      <c r="AJ88" s="80"/>
      <c r="AK88" s="85" t="s">
        <v>296</v>
      </c>
      <c r="AL88" s="80" t="b">
        <v>0</v>
      </c>
      <c r="AM88" s="80">
        <v>7</v>
      </c>
      <c r="AN88" s="85" t="s">
        <v>8589</v>
      </c>
      <c r="AO88" s="85" t="s">
        <v>306</v>
      </c>
      <c r="AP88" s="80" t="b">
        <v>0</v>
      </c>
      <c r="AQ88" s="85" t="s">
        <v>8589</v>
      </c>
      <c r="AR88" s="80" t="s">
        <v>204</v>
      </c>
      <c r="AS88" s="80">
        <v>0</v>
      </c>
      <c r="AT88" s="80">
        <v>0</v>
      </c>
      <c r="AU88" s="80"/>
      <c r="AV88" s="80"/>
      <c r="AW88" s="80"/>
      <c r="AX88" s="80"/>
      <c r="AY88" s="80"/>
      <c r="AZ88" s="80"/>
      <c r="BA88" s="80"/>
      <c r="BB88" s="80"/>
      <c r="BC88" s="80">
        <v>1</v>
      </c>
      <c r="BD88" s="79" t="str">
        <f>REPLACE(INDEX(GroupVertices[Group],MATCH(Edges[[#This Row],[Vertex 1]],GroupVertices[Vertex],0)),1,1,"")</f>
        <v>1</v>
      </c>
      <c r="BE88" s="79" t="str">
        <f>REPLACE(INDEX(GroupVertices[Group],MATCH(Edges[[#This Row],[Vertex 2]],GroupVertices[Vertex],0)),1,1,"")</f>
        <v>1</v>
      </c>
      <c r="BF88" s="49"/>
      <c r="BG88" s="50"/>
      <c r="BH88" s="49"/>
      <c r="BI88" s="50"/>
      <c r="BJ88" s="49"/>
      <c r="BK88" s="50"/>
      <c r="BL88" s="49"/>
      <c r="BM88" s="50"/>
      <c r="BN88" s="49"/>
    </row>
    <row r="89" spans="1:66" ht="15">
      <c r="A89" s="65" t="s">
        <v>8452</v>
      </c>
      <c r="B89" s="65" t="s">
        <v>259</v>
      </c>
      <c r="C89" s="66" t="s">
        <v>8400</v>
      </c>
      <c r="D89" s="67">
        <v>4</v>
      </c>
      <c r="E89" s="68" t="s">
        <v>132</v>
      </c>
      <c r="F89" s="69">
        <v>30</v>
      </c>
      <c r="G89" s="66"/>
      <c r="H89" s="70"/>
      <c r="I89" s="71"/>
      <c r="J89" s="71"/>
      <c r="K89" s="35" t="s">
        <v>65</v>
      </c>
      <c r="L89" s="78">
        <v>89</v>
      </c>
      <c r="M89" s="78"/>
      <c r="N89" s="73"/>
      <c r="O89" s="80" t="s">
        <v>266</v>
      </c>
      <c r="P89" s="82">
        <v>44466.212789351855</v>
      </c>
      <c r="Q89" s="80" t="s">
        <v>8506</v>
      </c>
      <c r="R89" s="83" t="str">
        <f>HYPERLINK("http://gbc-education.org/pledge")</f>
        <v>http://gbc-education.org/pledge</v>
      </c>
      <c r="S89" s="80" t="s">
        <v>276</v>
      </c>
      <c r="T89" s="80"/>
      <c r="U89" s="83" t="str">
        <f>HYPERLINK("https://pbs.twimg.com/media/FAQUoLWVUAU68Y6.jpg")</f>
        <v>https://pbs.twimg.com/media/FAQUoLWVUAU68Y6.jpg</v>
      </c>
      <c r="V89" s="83" t="str">
        <f>HYPERLINK("https://pbs.twimg.com/media/FAQUoLWVUAU68Y6.jpg")</f>
        <v>https://pbs.twimg.com/media/FAQUoLWVUAU68Y6.jpg</v>
      </c>
      <c r="W89" s="82">
        <v>44466.212789351855</v>
      </c>
      <c r="X89" s="88">
        <v>44466</v>
      </c>
      <c r="Y89" s="85" t="s">
        <v>8537</v>
      </c>
      <c r="Z89" s="83" t="str">
        <f>HYPERLINK("https://twitter.com/sushmashivaraj/status/1442354922612158466")</f>
        <v>https://twitter.com/sushmashivaraj/status/1442354922612158466</v>
      </c>
      <c r="AA89" s="80"/>
      <c r="AB89" s="80"/>
      <c r="AC89" s="85" t="s">
        <v>8573</v>
      </c>
      <c r="AD89" s="80"/>
      <c r="AE89" s="80" t="b">
        <v>0</v>
      </c>
      <c r="AF89" s="80">
        <v>0</v>
      </c>
      <c r="AG89" s="85" t="s">
        <v>296</v>
      </c>
      <c r="AH89" s="80" t="b">
        <v>0</v>
      </c>
      <c r="AI89" s="80" t="s">
        <v>298</v>
      </c>
      <c r="AJ89" s="80"/>
      <c r="AK89" s="85" t="s">
        <v>296</v>
      </c>
      <c r="AL89" s="80" t="b">
        <v>0</v>
      </c>
      <c r="AM89" s="80">
        <v>7</v>
      </c>
      <c r="AN89" s="85" t="s">
        <v>8589</v>
      </c>
      <c r="AO89" s="85" t="s">
        <v>306</v>
      </c>
      <c r="AP89" s="80" t="b">
        <v>0</v>
      </c>
      <c r="AQ89" s="85" t="s">
        <v>8589</v>
      </c>
      <c r="AR89" s="80" t="s">
        <v>204</v>
      </c>
      <c r="AS89" s="80">
        <v>0</v>
      </c>
      <c r="AT89" s="80">
        <v>0</v>
      </c>
      <c r="AU89" s="80"/>
      <c r="AV89" s="80"/>
      <c r="AW89" s="80"/>
      <c r="AX89" s="80"/>
      <c r="AY89" s="80"/>
      <c r="AZ89" s="80"/>
      <c r="BA89" s="80"/>
      <c r="BB89" s="80"/>
      <c r="BC89" s="80">
        <v>1</v>
      </c>
      <c r="BD89" s="79" t="str">
        <f>REPLACE(INDEX(GroupVertices[Group],MATCH(Edges[[#This Row],[Vertex 1]],GroupVertices[Vertex],0)),1,1,"")</f>
        <v>1</v>
      </c>
      <c r="BE89" s="79" t="str">
        <f>REPLACE(INDEX(GroupVertices[Group],MATCH(Edges[[#This Row],[Vertex 2]],GroupVertices[Vertex],0)),1,1,"")</f>
        <v>1</v>
      </c>
      <c r="BF89" s="49"/>
      <c r="BG89" s="50"/>
      <c r="BH89" s="49"/>
      <c r="BI89" s="50"/>
      <c r="BJ89" s="49"/>
      <c r="BK89" s="50"/>
      <c r="BL89" s="49"/>
      <c r="BM89" s="50"/>
      <c r="BN89" s="49"/>
    </row>
    <row r="90" spans="1:66" ht="15">
      <c r="A90" s="65" t="s">
        <v>8452</v>
      </c>
      <c r="B90" s="65" t="s">
        <v>8462</v>
      </c>
      <c r="C90" s="66" t="s">
        <v>8401</v>
      </c>
      <c r="D90" s="67">
        <v>10</v>
      </c>
      <c r="E90" s="68" t="s">
        <v>132</v>
      </c>
      <c r="F90" s="69">
        <v>10</v>
      </c>
      <c r="G90" s="66"/>
      <c r="H90" s="70"/>
      <c r="I90" s="71"/>
      <c r="J90" s="71"/>
      <c r="K90" s="35" t="s">
        <v>65</v>
      </c>
      <c r="L90" s="78">
        <v>90</v>
      </c>
      <c r="M90" s="78"/>
      <c r="N90" s="73"/>
      <c r="O90" s="80" t="s">
        <v>266</v>
      </c>
      <c r="P90" s="82">
        <v>44466.212789351855</v>
      </c>
      <c r="Q90" s="80" t="s">
        <v>8506</v>
      </c>
      <c r="R90" s="83" t="str">
        <f>HYPERLINK("http://gbc-education.org/pledge")</f>
        <v>http://gbc-education.org/pledge</v>
      </c>
      <c r="S90" s="80" t="s">
        <v>276</v>
      </c>
      <c r="T90" s="80"/>
      <c r="U90" s="83" t="str">
        <f>HYPERLINK("https://pbs.twimg.com/media/FAQUoLWVUAU68Y6.jpg")</f>
        <v>https://pbs.twimg.com/media/FAQUoLWVUAU68Y6.jpg</v>
      </c>
      <c r="V90" s="83" t="str">
        <f>HYPERLINK("https://pbs.twimg.com/media/FAQUoLWVUAU68Y6.jpg")</f>
        <v>https://pbs.twimg.com/media/FAQUoLWVUAU68Y6.jpg</v>
      </c>
      <c r="W90" s="82">
        <v>44466.212789351855</v>
      </c>
      <c r="X90" s="88">
        <v>44466</v>
      </c>
      <c r="Y90" s="85" t="s">
        <v>8537</v>
      </c>
      <c r="Z90" s="83" t="str">
        <f>HYPERLINK("https://twitter.com/sushmashivaraj/status/1442354922612158466")</f>
        <v>https://twitter.com/sushmashivaraj/status/1442354922612158466</v>
      </c>
      <c r="AA90" s="80"/>
      <c r="AB90" s="80"/>
      <c r="AC90" s="85" t="s">
        <v>8573</v>
      </c>
      <c r="AD90" s="80"/>
      <c r="AE90" s="80" t="b">
        <v>0</v>
      </c>
      <c r="AF90" s="80">
        <v>0</v>
      </c>
      <c r="AG90" s="85" t="s">
        <v>296</v>
      </c>
      <c r="AH90" s="80" t="b">
        <v>0</v>
      </c>
      <c r="AI90" s="80" t="s">
        <v>298</v>
      </c>
      <c r="AJ90" s="80"/>
      <c r="AK90" s="85" t="s">
        <v>296</v>
      </c>
      <c r="AL90" s="80" t="b">
        <v>0</v>
      </c>
      <c r="AM90" s="80">
        <v>7</v>
      </c>
      <c r="AN90" s="85" t="s">
        <v>8589</v>
      </c>
      <c r="AO90" s="85" t="s">
        <v>306</v>
      </c>
      <c r="AP90" s="80" t="b">
        <v>0</v>
      </c>
      <c r="AQ90" s="85" t="s">
        <v>8589</v>
      </c>
      <c r="AR90" s="80" t="s">
        <v>204</v>
      </c>
      <c r="AS90" s="80">
        <v>0</v>
      </c>
      <c r="AT90" s="80">
        <v>0</v>
      </c>
      <c r="AU90" s="80"/>
      <c r="AV90" s="80"/>
      <c r="AW90" s="80"/>
      <c r="AX90" s="80"/>
      <c r="AY90" s="80"/>
      <c r="AZ90" s="80"/>
      <c r="BA90" s="80"/>
      <c r="BB90" s="80"/>
      <c r="BC90" s="80">
        <v>2</v>
      </c>
      <c r="BD90" s="79" t="str">
        <f>REPLACE(INDEX(GroupVertices[Group],MATCH(Edges[[#This Row],[Vertex 1]],GroupVertices[Vertex],0)),1,1,"")</f>
        <v>1</v>
      </c>
      <c r="BE90" s="79" t="str">
        <f>REPLACE(INDEX(GroupVertices[Group],MATCH(Edges[[#This Row],[Vertex 2]],GroupVertices[Vertex],0)),1,1,"")</f>
        <v>1</v>
      </c>
      <c r="BF90" s="49"/>
      <c r="BG90" s="50"/>
      <c r="BH90" s="49"/>
      <c r="BI90" s="50"/>
      <c r="BJ90" s="49"/>
      <c r="BK90" s="50"/>
      <c r="BL90" s="49"/>
      <c r="BM90" s="50"/>
      <c r="BN90" s="49"/>
    </row>
    <row r="91" spans="1:66" ht="15">
      <c r="A91" s="65" t="s">
        <v>8452</v>
      </c>
      <c r="B91" s="65" t="s">
        <v>8462</v>
      </c>
      <c r="C91" s="66" t="s">
        <v>8401</v>
      </c>
      <c r="D91" s="67">
        <v>10</v>
      </c>
      <c r="E91" s="68" t="s">
        <v>132</v>
      </c>
      <c r="F91" s="69">
        <v>10</v>
      </c>
      <c r="G91" s="66"/>
      <c r="H91" s="70"/>
      <c r="I91" s="71"/>
      <c r="J91" s="71"/>
      <c r="K91" s="35" t="s">
        <v>65</v>
      </c>
      <c r="L91" s="78">
        <v>91</v>
      </c>
      <c r="M91" s="78"/>
      <c r="N91" s="73"/>
      <c r="O91" s="80" t="s">
        <v>267</v>
      </c>
      <c r="P91" s="82">
        <v>44466.212789351855</v>
      </c>
      <c r="Q91" s="80" t="s">
        <v>8506</v>
      </c>
      <c r="R91" s="83" t="str">
        <f>HYPERLINK("http://gbc-education.org/pledge")</f>
        <v>http://gbc-education.org/pledge</v>
      </c>
      <c r="S91" s="80" t="s">
        <v>276</v>
      </c>
      <c r="T91" s="80"/>
      <c r="U91" s="83" t="str">
        <f>HYPERLINK("https://pbs.twimg.com/media/FAQUoLWVUAU68Y6.jpg")</f>
        <v>https://pbs.twimg.com/media/FAQUoLWVUAU68Y6.jpg</v>
      </c>
      <c r="V91" s="83" t="str">
        <f>HYPERLINK("https://pbs.twimg.com/media/FAQUoLWVUAU68Y6.jpg")</f>
        <v>https://pbs.twimg.com/media/FAQUoLWVUAU68Y6.jpg</v>
      </c>
      <c r="W91" s="82">
        <v>44466.212789351855</v>
      </c>
      <c r="X91" s="88">
        <v>44466</v>
      </c>
      <c r="Y91" s="85" t="s">
        <v>8537</v>
      </c>
      <c r="Z91" s="83" t="str">
        <f>HYPERLINK("https://twitter.com/sushmashivaraj/status/1442354922612158466")</f>
        <v>https://twitter.com/sushmashivaraj/status/1442354922612158466</v>
      </c>
      <c r="AA91" s="80"/>
      <c r="AB91" s="80"/>
      <c r="AC91" s="85" t="s">
        <v>8573</v>
      </c>
      <c r="AD91" s="80"/>
      <c r="AE91" s="80" t="b">
        <v>0</v>
      </c>
      <c r="AF91" s="80">
        <v>0</v>
      </c>
      <c r="AG91" s="85" t="s">
        <v>296</v>
      </c>
      <c r="AH91" s="80" t="b">
        <v>0</v>
      </c>
      <c r="AI91" s="80" t="s">
        <v>298</v>
      </c>
      <c r="AJ91" s="80"/>
      <c r="AK91" s="85" t="s">
        <v>296</v>
      </c>
      <c r="AL91" s="80" t="b">
        <v>0</v>
      </c>
      <c r="AM91" s="80">
        <v>7</v>
      </c>
      <c r="AN91" s="85" t="s">
        <v>8589</v>
      </c>
      <c r="AO91" s="85" t="s">
        <v>306</v>
      </c>
      <c r="AP91" s="80" t="b">
        <v>0</v>
      </c>
      <c r="AQ91" s="85" t="s">
        <v>8589</v>
      </c>
      <c r="AR91" s="80" t="s">
        <v>204</v>
      </c>
      <c r="AS91" s="80">
        <v>0</v>
      </c>
      <c r="AT91" s="80">
        <v>0</v>
      </c>
      <c r="AU91" s="80"/>
      <c r="AV91" s="80"/>
      <c r="AW91" s="80"/>
      <c r="AX91" s="80"/>
      <c r="AY91" s="80"/>
      <c r="AZ91" s="80"/>
      <c r="BA91" s="80"/>
      <c r="BB91" s="80"/>
      <c r="BC91" s="80">
        <v>2</v>
      </c>
      <c r="BD91" s="79" t="str">
        <f>REPLACE(INDEX(GroupVertices[Group],MATCH(Edges[[#This Row],[Vertex 1]],GroupVertices[Vertex],0)),1,1,"")</f>
        <v>1</v>
      </c>
      <c r="BE91" s="79" t="str">
        <f>REPLACE(INDEX(GroupVertices[Group],MATCH(Edges[[#This Row],[Vertex 2]],GroupVertices[Vertex],0)),1,1,"")</f>
        <v>1</v>
      </c>
      <c r="BF91" s="49">
        <v>1</v>
      </c>
      <c r="BG91" s="50">
        <v>2.7027027027027026</v>
      </c>
      <c r="BH91" s="49">
        <v>1</v>
      </c>
      <c r="BI91" s="50">
        <v>2.7027027027027026</v>
      </c>
      <c r="BJ91" s="49">
        <v>0</v>
      </c>
      <c r="BK91" s="50">
        <v>0</v>
      </c>
      <c r="BL91" s="49">
        <v>35</v>
      </c>
      <c r="BM91" s="50">
        <v>94.5945945945946</v>
      </c>
      <c r="BN91" s="49">
        <v>37</v>
      </c>
    </row>
    <row r="92" spans="1:66" ht="15">
      <c r="A92" s="65" t="s">
        <v>8453</v>
      </c>
      <c r="B92" s="65" t="s">
        <v>8458</v>
      </c>
      <c r="C92" s="66" t="s">
        <v>8401</v>
      </c>
      <c r="D92" s="67">
        <v>10</v>
      </c>
      <c r="E92" s="68" t="s">
        <v>132</v>
      </c>
      <c r="F92" s="69">
        <v>10</v>
      </c>
      <c r="G92" s="66"/>
      <c r="H92" s="70"/>
      <c r="I92" s="71"/>
      <c r="J92" s="71"/>
      <c r="K92" s="35" t="s">
        <v>65</v>
      </c>
      <c r="L92" s="78">
        <v>92</v>
      </c>
      <c r="M92" s="78"/>
      <c r="N92" s="73"/>
      <c r="O92" s="80" t="s">
        <v>266</v>
      </c>
      <c r="P92" s="82">
        <v>44466.214837962965</v>
      </c>
      <c r="Q92" s="80" t="s">
        <v>8506</v>
      </c>
      <c r="R92" s="83" t="str">
        <f>HYPERLINK("http://gbc-education.org/pledge")</f>
        <v>http://gbc-education.org/pledge</v>
      </c>
      <c r="S92" s="80" t="s">
        <v>276</v>
      </c>
      <c r="T92" s="80"/>
      <c r="U92" s="83" t="str">
        <f>HYPERLINK("https://pbs.twimg.com/media/FAQUoLWVUAU68Y6.jpg")</f>
        <v>https://pbs.twimg.com/media/FAQUoLWVUAU68Y6.jpg</v>
      </c>
      <c r="V92" s="83" t="str">
        <f>HYPERLINK("https://pbs.twimg.com/media/FAQUoLWVUAU68Y6.jpg")</f>
        <v>https://pbs.twimg.com/media/FAQUoLWVUAU68Y6.jpg</v>
      </c>
      <c r="W92" s="82">
        <v>44466.214837962965</v>
      </c>
      <c r="X92" s="88">
        <v>44466</v>
      </c>
      <c r="Y92" s="85" t="s">
        <v>8538</v>
      </c>
      <c r="Z92" s="83" t="str">
        <f>HYPERLINK("https://twitter.com/mrcuteanish/status/1442355661489070082")</f>
        <v>https://twitter.com/mrcuteanish/status/1442355661489070082</v>
      </c>
      <c r="AA92" s="80"/>
      <c r="AB92" s="80"/>
      <c r="AC92" s="85" t="s">
        <v>8574</v>
      </c>
      <c r="AD92" s="80"/>
      <c r="AE92" s="80" t="b">
        <v>0</v>
      </c>
      <c r="AF92" s="80">
        <v>0</v>
      </c>
      <c r="AG92" s="85" t="s">
        <v>296</v>
      </c>
      <c r="AH92" s="80" t="b">
        <v>0</v>
      </c>
      <c r="AI92" s="80" t="s">
        <v>298</v>
      </c>
      <c r="AJ92" s="80"/>
      <c r="AK92" s="85" t="s">
        <v>296</v>
      </c>
      <c r="AL92" s="80" t="b">
        <v>0</v>
      </c>
      <c r="AM92" s="80">
        <v>7</v>
      </c>
      <c r="AN92" s="85" t="s">
        <v>8589</v>
      </c>
      <c r="AO92" s="85" t="s">
        <v>305</v>
      </c>
      <c r="AP92" s="80" t="b">
        <v>0</v>
      </c>
      <c r="AQ92" s="85" t="s">
        <v>8589</v>
      </c>
      <c r="AR92" s="80" t="s">
        <v>204</v>
      </c>
      <c r="AS92" s="80">
        <v>0</v>
      </c>
      <c r="AT92" s="80">
        <v>0</v>
      </c>
      <c r="AU92" s="80"/>
      <c r="AV92" s="80"/>
      <c r="AW92" s="80"/>
      <c r="AX92" s="80"/>
      <c r="AY92" s="80"/>
      <c r="AZ92" s="80"/>
      <c r="BA92" s="80"/>
      <c r="BB92" s="80"/>
      <c r="BC92" s="80">
        <v>2</v>
      </c>
      <c r="BD92" s="79" t="str">
        <f>REPLACE(INDEX(GroupVertices[Group],MATCH(Edges[[#This Row],[Vertex 1]],GroupVertices[Vertex],0)),1,1,"")</f>
        <v>1</v>
      </c>
      <c r="BE92" s="79" t="str">
        <f>REPLACE(INDEX(GroupVertices[Group],MATCH(Edges[[#This Row],[Vertex 2]],GroupVertices[Vertex],0)),1,1,"")</f>
        <v>1</v>
      </c>
      <c r="BF92" s="49"/>
      <c r="BG92" s="50"/>
      <c r="BH92" s="49"/>
      <c r="BI92" s="50"/>
      <c r="BJ92" s="49"/>
      <c r="BK92" s="50"/>
      <c r="BL92" s="49"/>
      <c r="BM92" s="50"/>
      <c r="BN92" s="49"/>
    </row>
    <row r="93" spans="1:66" ht="15">
      <c r="A93" s="65" t="s">
        <v>8453</v>
      </c>
      <c r="B93" s="65" t="s">
        <v>259</v>
      </c>
      <c r="C93" s="66" t="s">
        <v>8401</v>
      </c>
      <c r="D93" s="67">
        <v>10</v>
      </c>
      <c r="E93" s="68" t="s">
        <v>132</v>
      </c>
      <c r="F93" s="69">
        <v>10</v>
      </c>
      <c r="G93" s="66"/>
      <c r="H93" s="70"/>
      <c r="I93" s="71"/>
      <c r="J93" s="71"/>
      <c r="K93" s="35" t="s">
        <v>65</v>
      </c>
      <c r="L93" s="78">
        <v>93</v>
      </c>
      <c r="M93" s="78"/>
      <c r="N93" s="73"/>
      <c r="O93" s="80" t="s">
        <v>266</v>
      </c>
      <c r="P93" s="82">
        <v>44466.214837962965</v>
      </c>
      <c r="Q93" s="80" t="s">
        <v>8506</v>
      </c>
      <c r="R93" s="83" t="str">
        <f>HYPERLINK("http://gbc-education.org/pledge")</f>
        <v>http://gbc-education.org/pledge</v>
      </c>
      <c r="S93" s="80" t="s">
        <v>276</v>
      </c>
      <c r="T93" s="80"/>
      <c r="U93" s="83" t="str">
        <f>HYPERLINK("https://pbs.twimg.com/media/FAQUoLWVUAU68Y6.jpg")</f>
        <v>https://pbs.twimg.com/media/FAQUoLWVUAU68Y6.jpg</v>
      </c>
      <c r="V93" s="83" t="str">
        <f>HYPERLINK("https://pbs.twimg.com/media/FAQUoLWVUAU68Y6.jpg")</f>
        <v>https://pbs.twimg.com/media/FAQUoLWVUAU68Y6.jpg</v>
      </c>
      <c r="W93" s="82">
        <v>44466.214837962965</v>
      </c>
      <c r="X93" s="88">
        <v>44466</v>
      </c>
      <c r="Y93" s="85" t="s">
        <v>8538</v>
      </c>
      <c r="Z93" s="83" t="str">
        <f>HYPERLINK("https://twitter.com/mrcuteanish/status/1442355661489070082")</f>
        <v>https://twitter.com/mrcuteanish/status/1442355661489070082</v>
      </c>
      <c r="AA93" s="80"/>
      <c r="AB93" s="80"/>
      <c r="AC93" s="85" t="s">
        <v>8574</v>
      </c>
      <c r="AD93" s="80"/>
      <c r="AE93" s="80" t="b">
        <v>0</v>
      </c>
      <c r="AF93" s="80">
        <v>0</v>
      </c>
      <c r="AG93" s="85" t="s">
        <v>296</v>
      </c>
      <c r="AH93" s="80" t="b">
        <v>0</v>
      </c>
      <c r="AI93" s="80" t="s">
        <v>298</v>
      </c>
      <c r="AJ93" s="80"/>
      <c r="AK93" s="85" t="s">
        <v>296</v>
      </c>
      <c r="AL93" s="80" t="b">
        <v>0</v>
      </c>
      <c r="AM93" s="80">
        <v>7</v>
      </c>
      <c r="AN93" s="85" t="s">
        <v>8589</v>
      </c>
      <c r="AO93" s="85" t="s">
        <v>305</v>
      </c>
      <c r="AP93" s="80" t="b">
        <v>0</v>
      </c>
      <c r="AQ93" s="85" t="s">
        <v>8589</v>
      </c>
      <c r="AR93" s="80" t="s">
        <v>204</v>
      </c>
      <c r="AS93" s="80">
        <v>0</v>
      </c>
      <c r="AT93" s="80">
        <v>0</v>
      </c>
      <c r="AU93" s="80"/>
      <c r="AV93" s="80"/>
      <c r="AW93" s="80"/>
      <c r="AX93" s="80"/>
      <c r="AY93" s="80"/>
      <c r="AZ93" s="80"/>
      <c r="BA93" s="80"/>
      <c r="BB93" s="80"/>
      <c r="BC93" s="80">
        <v>2</v>
      </c>
      <c r="BD93" s="79" t="str">
        <f>REPLACE(INDEX(GroupVertices[Group],MATCH(Edges[[#This Row],[Vertex 1]],GroupVertices[Vertex],0)),1,1,"")</f>
        <v>1</v>
      </c>
      <c r="BE93" s="79" t="str">
        <f>REPLACE(INDEX(GroupVertices[Group],MATCH(Edges[[#This Row],[Vertex 2]],GroupVertices[Vertex],0)),1,1,"")</f>
        <v>1</v>
      </c>
      <c r="BF93" s="49"/>
      <c r="BG93" s="50"/>
      <c r="BH93" s="49"/>
      <c r="BI93" s="50"/>
      <c r="BJ93" s="49"/>
      <c r="BK93" s="50"/>
      <c r="BL93" s="49"/>
      <c r="BM93" s="50"/>
      <c r="BN93" s="49"/>
    </row>
    <row r="94" spans="1:66" ht="15">
      <c r="A94" s="65" t="s">
        <v>8453</v>
      </c>
      <c r="B94" s="65" t="s">
        <v>8462</v>
      </c>
      <c r="C94" s="66" t="s">
        <v>8401</v>
      </c>
      <c r="D94" s="67">
        <v>10</v>
      </c>
      <c r="E94" s="68" t="s">
        <v>132</v>
      </c>
      <c r="F94" s="69">
        <v>10</v>
      </c>
      <c r="G94" s="66"/>
      <c r="H94" s="70"/>
      <c r="I94" s="71"/>
      <c r="J94" s="71"/>
      <c r="K94" s="35" t="s">
        <v>65</v>
      </c>
      <c r="L94" s="78">
        <v>94</v>
      </c>
      <c r="M94" s="78"/>
      <c r="N94" s="73"/>
      <c r="O94" s="80" t="s">
        <v>266</v>
      </c>
      <c r="P94" s="82">
        <v>44466.214837962965</v>
      </c>
      <c r="Q94" s="80" t="s">
        <v>8506</v>
      </c>
      <c r="R94" s="83" t="str">
        <f>HYPERLINK("http://gbc-education.org/pledge")</f>
        <v>http://gbc-education.org/pledge</v>
      </c>
      <c r="S94" s="80" t="s">
        <v>276</v>
      </c>
      <c r="T94" s="80"/>
      <c r="U94" s="83" t="str">
        <f>HYPERLINK("https://pbs.twimg.com/media/FAQUoLWVUAU68Y6.jpg")</f>
        <v>https://pbs.twimg.com/media/FAQUoLWVUAU68Y6.jpg</v>
      </c>
      <c r="V94" s="83" t="str">
        <f>HYPERLINK("https://pbs.twimg.com/media/FAQUoLWVUAU68Y6.jpg")</f>
        <v>https://pbs.twimg.com/media/FAQUoLWVUAU68Y6.jpg</v>
      </c>
      <c r="W94" s="82">
        <v>44466.214837962965</v>
      </c>
      <c r="X94" s="88">
        <v>44466</v>
      </c>
      <c r="Y94" s="85" t="s">
        <v>8538</v>
      </c>
      <c r="Z94" s="83" t="str">
        <f>HYPERLINK("https://twitter.com/mrcuteanish/status/1442355661489070082")</f>
        <v>https://twitter.com/mrcuteanish/status/1442355661489070082</v>
      </c>
      <c r="AA94" s="80"/>
      <c r="AB94" s="80"/>
      <c r="AC94" s="85" t="s">
        <v>8574</v>
      </c>
      <c r="AD94" s="80"/>
      <c r="AE94" s="80" t="b">
        <v>0</v>
      </c>
      <c r="AF94" s="80">
        <v>0</v>
      </c>
      <c r="AG94" s="85" t="s">
        <v>296</v>
      </c>
      <c r="AH94" s="80" t="b">
        <v>0</v>
      </c>
      <c r="AI94" s="80" t="s">
        <v>298</v>
      </c>
      <c r="AJ94" s="80"/>
      <c r="AK94" s="85" t="s">
        <v>296</v>
      </c>
      <c r="AL94" s="80" t="b">
        <v>0</v>
      </c>
      <c r="AM94" s="80">
        <v>7</v>
      </c>
      <c r="AN94" s="85" t="s">
        <v>8589</v>
      </c>
      <c r="AO94" s="85" t="s">
        <v>305</v>
      </c>
      <c r="AP94" s="80" t="b">
        <v>0</v>
      </c>
      <c r="AQ94" s="85" t="s">
        <v>8589</v>
      </c>
      <c r="AR94" s="80" t="s">
        <v>204</v>
      </c>
      <c r="AS94" s="80">
        <v>0</v>
      </c>
      <c r="AT94" s="80">
        <v>0</v>
      </c>
      <c r="AU94" s="80"/>
      <c r="AV94" s="80"/>
      <c r="AW94" s="80"/>
      <c r="AX94" s="80"/>
      <c r="AY94" s="80"/>
      <c r="AZ94" s="80"/>
      <c r="BA94" s="80"/>
      <c r="BB94" s="80"/>
      <c r="BC94" s="80">
        <v>3</v>
      </c>
      <c r="BD94" s="79" t="str">
        <f>REPLACE(INDEX(GroupVertices[Group],MATCH(Edges[[#This Row],[Vertex 1]],GroupVertices[Vertex],0)),1,1,"")</f>
        <v>1</v>
      </c>
      <c r="BE94" s="79" t="str">
        <f>REPLACE(INDEX(GroupVertices[Group],MATCH(Edges[[#This Row],[Vertex 2]],GroupVertices[Vertex],0)),1,1,"")</f>
        <v>1</v>
      </c>
      <c r="BF94" s="49"/>
      <c r="BG94" s="50"/>
      <c r="BH94" s="49"/>
      <c r="BI94" s="50"/>
      <c r="BJ94" s="49"/>
      <c r="BK94" s="50"/>
      <c r="BL94" s="49"/>
      <c r="BM94" s="50"/>
      <c r="BN94" s="49"/>
    </row>
    <row r="95" spans="1:66" ht="15">
      <c r="A95" s="65" t="s">
        <v>8453</v>
      </c>
      <c r="B95" s="65" t="s">
        <v>8462</v>
      </c>
      <c r="C95" s="66" t="s">
        <v>8401</v>
      </c>
      <c r="D95" s="67">
        <v>10</v>
      </c>
      <c r="E95" s="68" t="s">
        <v>132</v>
      </c>
      <c r="F95" s="69">
        <v>10</v>
      </c>
      <c r="G95" s="66"/>
      <c r="H95" s="70"/>
      <c r="I95" s="71"/>
      <c r="J95" s="71"/>
      <c r="K95" s="35" t="s">
        <v>65</v>
      </c>
      <c r="L95" s="78">
        <v>95</v>
      </c>
      <c r="M95" s="78"/>
      <c r="N95" s="73"/>
      <c r="O95" s="80" t="s">
        <v>267</v>
      </c>
      <c r="P95" s="82">
        <v>44466.214837962965</v>
      </c>
      <c r="Q95" s="80" t="s">
        <v>8506</v>
      </c>
      <c r="R95" s="83" t="str">
        <f>HYPERLINK("http://gbc-education.org/pledge")</f>
        <v>http://gbc-education.org/pledge</v>
      </c>
      <c r="S95" s="80" t="s">
        <v>276</v>
      </c>
      <c r="T95" s="80"/>
      <c r="U95" s="83" t="str">
        <f>HYPERLINK("https://pbs.twimg.com/media/FAQUoLWVUAU68Y6.jpg")</f>
        <v>https://pbs.twimg.com/media/FAQUoLWVUAU68Y6.jpg</v>
      </c>
      <c r="V95" s="83" t="str">
        <f>HYPERLINK("https://pbs.twimg.com/media/FAQUoLWVUAU68Y6.jpg")</f>
        <v>https://pbs.twimg.com/media/FAQUoLWVUAU68Y6.jpg</v>
      </c>
      <c r="W95" s="82">
        <v>44466.214837962965</v>
      </c>
      <c r="X95" s="88">
        <v>44466</v>
      </c>
      <c r="Y95" s="85" t="s">
        <v>8538</v>
      </c>
      <c r="Z95" s="83" t="str">
        <f>HYPERLINK("https://twitter.com/mrcuteanish/status/1442355661489070082")</f>
        <v>https://twitter.com/mrcuteanish/status/1442355661489070082</v>
      </c>
      <c r="AA95" s="80"/>
      <c r="AB95" s="80"/>
      <c r="AC95" s="85" t="s">
        <v>8574</v>
      </c>
      <c r="AD95" s="80"/>
      <c r="AE95" s="80" t="b">
        <v>0</v>
      </c>
      <c r="AF95" s="80">
        <v>0</v>
      </c>
      <c r="AG95" s="85" t="s">
        <v>296</v>
      </c>
      <c r="AH95" s="80" t="b">
        <v>0</v>
      </c>
      <c r="AI95" s="80" t="s">
        <v>298</v>
      </c>
      <c r="AJ95" s="80"/>
      <c r="AK95" s="85" t="s">
        <v>296</v>
      </c>
      <c r="AL95" s="80" t="b">
        <v>0</v>
      </c>
      <c r="AM95" s="80">
        <v>7</v>
      </c>
      <c r="AN95" s="85" t="s">
        <v>8589</v>
      </c>
      <c r="AO95" s="85" t="s">
        <v>305</v>
      </c>
      <c r="AP95" s="80" t="b">
        <v>0</v>
      </c>
      <c r="AQ95" s="85" t="s">
        <v>8589</v>
      </c>
      <c r="AR95" s="80" t="s">
        <v>204</v>
      </c>
      <c r="AS95" s="80">
        <v>0</v>
      </c>
      <c r="AT95" s="80">
        <v>0</v>
      </c>
      <c r="AU95" s="80"/>
      <c r="AV95" s="80"/>
      <c r="AW95" s="80"/>
      <c r="AX95" s="80"/>
      <c r="AY95" s="80"/>
      <c r="AZ95" s="80"/>
      <c r="BA95" s="80"/>
      <c r="BB95" s="80"/>
      <c r="BC95" s="80">
        <v>3</v>
      </c>
      <c r="BD95" s="79" t="str">
        <f>REPLACE(INDEX(GroupVertices[Group],MATCH(Edges[[#This Row],[Vertex 1]],GroupVertices[Vertex],0)),1,1,"")</f>
        <v>1</v>
      </c>
      <c r="BE95" s="79" t="str">
        <f>REPLACE(INDEX(GroupVertices[Group],MATCH(Edges[[#This Row],[Vertex 2]],GroupVertices[Vertex],0)),1,1,"")</f>
        <v>1</v>
      </c>
      <c r="BF95" s="49">
        <v>1</v>
      </c>
      <c r="BG95" s="50">
        <v>2.7027027027027026</v>
      </c>
      <c r="BH95" s="49">
        <v>1</v>
      </c>
      <c r="BI95" s="50">
        <v>2.7027027027027026</v>
      </c>
      <c r="BJ95" s="49">
        <v>0</v>
      </c>
      <c r="BK95" s="50">
        <v>0</v>
      </c>
      <c r="BL95" s="49">
        <v>35</v>
      </c>
      <c r="BM95" s="50">
        <v>94.5945945945946</v>
      </c>
      <c r="BN95" s="49">
        <v>37</v>
      </c>
    </row>
    <row r="96" spans="1:66" ht="15">
      <c r="A96" s="65" t="s">
        <v>8453</v>
      </c>
      <c r="B96" s="65" t="s">
        <v>259</v>
      </c>
      <c r="C96" s="66" t="s">
        <v>8401</v>
      </c>
      <c r="D96" s="67">
        <v>10</v>
      </c>
      <c r="E96" s="68" t="s">
        <v>132</v>
      </c>
      <c r="F96" s="69">
        <v>10</v>
      </c>
      <c r="G96" s="66"/>
      <c r="H96" s="70"/>
      <c r="I96" s="71"/>
      <c r="J96" s="71"/>
      <c r="K96" s="35" t="s">
        <v>65</v>
      </c>
      <c r="L96" s="78">
        <v>96</v>
      </c>
      <c r="M96" s="78"/>
      <c r="N96" s="73"/>
      <c r="O96" s="80" t="s">
        <v>266</v>
      </c>
      <c r="P96" s="82">
        <v>44466.21498842593</v>
      </c>
      <c r="Q96" s="80" t="s">
        <v>8507</v>
      </c>
      <c r="R96" s="83" t="str">
        <f>HYPERLINK("https://twitter.com/sap4good/status/1442300464737894403")</f>
        <v>https://twitter.com/sap4good/status/1442300464737894403</v>
      </c>
      <c r="S96" s="80" t="s">
        <v>273</v>
      </c>
      <c r="T96" s="85" t="s">
        <v>278</v>
      </c>
      <c r="U96" s="80"/>
      <c r="V96" s="83" t="str">
        <f>HYPERLINK("https://pbs.twimg.com/profile_images/1359130277340016640/R-xiah4B_normal.jpg")</f>
        <v>https://pbs.twimg.com/profile_images/1359130277340016640/R-xiah4B_normal.jpg</v>
      </c>
      <c r="W96" s="82">
        <v>44466.21498842593</v>
      </c>
      <c r="X96" s="88">
        <v>44466</v>
      </c>
      <c r="Y96" s="85" t="s">
        <v>8539</v>
      </c>
      <c r="Z96" s="83" t="str">
        <f>HYPERLINK("https://twitter.com/mrcuteanish/status/1442355717600542728")</f>
        <v>https://twitter.com/mrcuteanish/status/1442355717600542728</v>
      </c>
      <c r="AA96" s="80"/>
      <c r="AB96" s="80"/>
      <c r="AC96" s="85" t="s">
        <v>8575</v>
      </c>
      <c r="AD96" s="80"/>
      <c r="AE96" s="80" t="b">
        <v>0</v>
      </c>
      <c r="AF96" s="80">
        <v>0</v>
      </c>
      <c r="AG96" s="85" t="s">
        <v>296</v>
      </c>
      <c r="AH96" s="80" t="b">
        <v>1</v>
      </c>
      <c r="AI96" s="80" t="s">
        <v>300</v>
      </c>
      <c r="AJ96" s="80"/>
      <c r="AK96" s="85" t="s">
        <v>8589</v>
      </c>
      <c r="AL96" s="80" t="b">
        <v>0</v>
      </c>
      <c r="AM96" s="80">
        <v>4</v>
      </c>
      <c r="AN96" s="85" t="s">
        <v>8580</v>
      </c>
      <c r="AO96" s="85" t="s">
        <v>305</v>
      </c>
      <c r="AP96" s="80" t="b">
        <v>0</v>
      </c>
      <c r="AQ96" s="85" t="s">
        <v>8580</v>
      </c>
      <c r="AR96" s="80" t="s">
        <v>204</v>
      </c>
      <c r="AS96" s="80">
        <v>0</v>
      </c>
      <c r="AT96" s="80">
        <v>0</v>
      </c>
      <c r="AU96" s="80"/>
      <c r="AV96" s="80"/>
      <c r="AW96" s="80"/>
      <c r="AX96" s="80"/>
      <c r="AY96" s="80"/>
      <c r="AZ96" s="80"/>
      <c r="BA96" s="80"/>
      <c r="BB96" s="80"/>
      <c r="BC96" s="80">
        <v>2</v>
      </c>
      <c r="BD96" s="79" t="str">
        <f>REPLACE(INDEX(GroupVertices[Group],MATCH(Edges[[#This Row],[Vertex 1]],GroupVertices[Vertex],0)),1,1,"")</f>
        <v>1</v>
      </c>
      <c r="BE96" s="79" t="str">
        <f>REPLACE(INDEX(GroupVertices[Group],MATCH(Edges[[#This Row],[Vertex 2]],GroupVertices[Vertex],0)),1,1,"")</f>
        <v>1</v>
      </c>
      <c r="BF96" s="49"/>
      <c r="BG96" s="50"/>
      <c r="BH96" s="49"/>
      <c r="BI96" s="50"/>
      <c r="BJ96" s="49"/>
      <c r="BK96" s="50"/>
      <c r="BL96" s="49"/>
      <c r="BM96" s="50"/>
      <c r="BN96" s="49"/>
    </row>
    <row r="97" spans="1:66" ht="15">
      <c r="A97" s="65" t="s">
        <v>8453</v>
      </c>
      <c r="B97" s="65" t="s">
        <v>7168</v>
      </c>
      <c r="C97" s="66" t="s">
        <v>8400</v>
      </c>
      <c r="D97" s="67">
        <v>4</v>
      </c>
      <c r="E97" s="68" t="s">
        <v>132</v>
      </c>
      <c r="F97" s="69">
        <v>30</v>
      </c>
      <c r="G97" s="66"/>
      <c r="H97" s="70"/>
      <c r="I97" s="71"/>
      <c r="J97" s="71"/>
      <c r="K97" s="35" t="s">
        <v>65</v>
      </c>
      <c r="L97" s="78">
        <v>97</v>
      </c>
      <c r="M97" s="78"/>
      <c r="N97" s="73"/>
      <c r="O97" s="80" t="s">
        <v>266</v>
      </c>
      <c r="P97" s="82">
        <v>44466.21498842593</v>
      </c>
      <c r="Q97" s="80" t="s">
        <v>8507</v>
      </c>
      <c r="R97" s="83" t="str">
        <f>HYPERLINK("https://twitter.com/sap4good/status/1442300464737894403")</f>
        <v>https://twitter.com/sap4good/status/1442300464737894403</v>
      </c>
      <c r="S97" s="80" t="s">
        <v>273</v>
      </c>
      <c r="T97" s="85" t="s">
        <v>278</v>
      </c>
      <c r="U97" s="80"/>
      <c r="V97" s="83" t="str">
        <f>HYPERLINK("https://pbs.twimg.com/profile_images/1359130277340016640/R-xiah4B_normal.jpg")</f>
        <v>https://pbs.twimg.com/profile_images/1359130277340016640/R-xiah4B_normal.jpg</v>
      </c>
      <c r="W97" s="82">
        <v>44466.21498842593</v>
      </c>
      <c r="X97" s="88">
        <v>44466</v>
      </c>
      <c r="Y97" s="85" t="s">
        <v>8539</v>
      </c>
      <c r="Z97" s="83" t="str">
        <f>HYPERLINK("https://twitter.com/mrcuteanish/status/1442355717600542728")</f>
        <v>https://twitter.com/mrcuteanish/status/1442355717600542728</v>
      </c>
      <c r="AA97" s="80"/>
      <c r="AB97" s="80"/>
      <c r="AC97" s="85" t="s">
        <v>8575</v>
      </c>
      <c r="AD97" s="80"/>
      <c r="AE97" s="80" t="b">
        <v>0</v>
      </c>
      <c r="AF97" s="80">
        <v>0</v>
      </c>
      <c r="AG97" s="85" t="s">
        <v>296</v>
      </c>
      <c r="AH97" s="80" t="b">
        <v>1</v>
      </c>
      <c r="AI97" s="80" t="s">
        <v>300</v>
      </c>
      <c r="AJ97" s="80"/>
      <c r="AK97" s="85" t="s">
        <v>8589</v>
      </c>
      <c r="AL97" s="80" t="b">
        <v>0</v>
      </c>
      <c r="AM97" s="80">
        <v>4</v>
      </c>
      <c r="AN97" s="85" t="s">
        <v>8580</v>
      </c>
      <c r="AO97" s="85" t="s">
        <v>305</v>
      </c>
      <c r="AP97" s="80" t="b">
        <v>0</v>
      </c>
      <c r="AQ97" s="85" t="s">
        <v>8580</v>
      </c>
      <c r="AR97" s="80" t="s">
        <v>204</v>
      </c>
      <c r="AS97" s="80">
        <v>0</v>
      </c>
      <c r="AT97" s="80">
        <v>0</v>
      </c>
      <c r="AU97" s="80"/>
      <c r="AV97" s="80"/>
      <c r="AW97" s="80"/>
      <c r="AX97" s="80"/>
      <c r="AY97" s="80"/>
      <c r="AZ97" s="80"/>
      <c r="BA97" s="80"/>
      <c r="BB97" s="80"/>
      <c r="BC97" s="80">
        <v>1</v>
      </c>
      <c r="BD97" s="79" t="str">
        <f>REPLACE(INDEX(GroupVertices[Group],MATCH(Edges[[#This Row],[Vertex 1]],GroupVertices[Vertex],0)),1,1,"")</f>
        <v>1</v>
      </c>
      <c r="BE97" s="79" t="str">
        <f>REPLACE(INDEX(GroupVertices[Group],MATCH(Edges[[#This Row],[Vertex 2]],GroupVertices[Vertex],0)),1,1,"")</f>
        <v>1</v>
      </c>
      <c r="BF97" s="49"/>
      <c r="BG97" s="50"/>
      <c r="BH97" s="49"/>
      <c r="BI97" s="50"/>
      <c r="BJ97" s="49"/>
      <c r="BK97" s="50"/>
      <c r="BL97" s="49"/>
      <c r="BM97" s="50"/>
      <c r="BN97" s="49"/>
    </row>
    <row r="98" spans="1:66" ht="15">
      <c r="A98" s="65" t="s">
        <v>8453</v>
      </c>
      <c r="B98" s="65" t="s">
        <v>8462</v>
      </c>
      <c r="C98" s="66" t="s">
        <v>8401</v>
      </c>
      <c r="D98" s="67">
        <v>10</v>
      </c>
      <c r="E98" s="68" t="s">
        <v>132</v>
      </c>
      <c r="F98" s="69">
        <v>10</v>
      </c>
      <c r="G98" s="66"/>
      <c r="H98" s="70"/>
      <c r="I98" s="71"/>
      <c r="J98" s="71"/>
      <c r="K98" s="35" t="s">
        <v>65</v>
      </c>
      <c r="L98" s="78">
        <v>98</v>
      </c>
      <c r="M98" s="78"/>
      <c r="N98" s="73"/>
      <c r="O98" s="80" t="s">
        <v>266</v>
      </c>
      <c r="P98" s="82">
        <v>44466.21498842593</v>
      </c>
      <c r="Q98" s="80" t="s">
        <v>8507</v>
      </c>
      <c r="R98" s="83" t="str">
        <f>HYPERLINK("https://twitter.com/sap4good/status/1442300464737894403")</f>
        <v>https://twitter.com/sap4good/status/1442300464737894403</v>
      </c>
      <c r="S98" s="80" t="s">
        <v>273</v>
      </c>
      <c r="T98" s="85" t="s">
        <v>278</v>
      </c>
      <c r="U98" s="80"/>
      <c r="V98" s="83" t="str">
        <f>HYPERLINK("https://pbs.twimg.com/profile_images/1359130277340016640/R-xiah4B_normal.jpg")</f>
        <v>https://pbs.twimg.com/profile_images/1359130277340016640/R-xiah4B_normal.jpg</v>
      </c>
      <c r="W98" s="82">
        <v>44466.21498842593</v>
      </c>
      <c r="X98" s="88">
        <v>44466</v>
      </c>
      <c r="Y98" s="85" t="s">
        <v>8539</v>
      </c>
      <c r="Z98" s="83" t="str">
        <f>HYPERLINK("https://twitter.com/mrcuteanish/status/1442355717600542728")</f>
        <v>https://twitter.com/mrcuteanish/status/1442355717600542728</v>
      </c>
      <c r="AA98" s="80"/>
      <c r="AB98" s="80"/>
      <c r="AC98" s="85" t="s">
        <v>8575</v>
      </c>
      <c r="AD98" s="80"/>
      <c r="AE98" s="80" t="b">
        <v>0</v>
      </c>
      <c r="AF98" s="80">
        <v>0</v>
      </c>
      <c r="AG98" s="85" t="s">
        <v>296</v>
      </c>
      <c r="AH98" s="80" t="b">
        <v>1</v>
      </c>
      <c r="AI98" s="80" t="s">
        <v>300</v>
      </c>
      <c r="AJ98" s="80"/>
      <c r="AK98" s="85" t="s">
        <v>8589</v>
      </c>
      <c r="AL98" s="80" t="b">
        <v>0</v>
      </c>
      <c r="AM98" s="80">
        <v>4</v>
      </c>
      <c r="AN98" s="85" t="s">
        <v>8580</v>
      </c>
      <c r="AO98" s="85" t="s">
        <v>305</v>
      </c>
      <c r="AP98" s="80" t="b">
        <v>0</v>
      </c>
      <c r="AQ98" s="85" t="s">
        <v>8580</v>
      </c>
      <c r="AR98" s="80" t="s">
        <v>204</v>
      </c>
      <c r="AS98" s="80">
        <v>0</v>
      </c>
      <c r="AT98" s="80">
        <v>0</v>
      </c>
      <c r="AU98" s="80"/>
      <c r="AV98" s="80"/>
      <c r="AW98" s="80"/>
      <c r="AX98" s="80"/>
      <c r="AY98" s="80"/>
      <c r="AZ98" s="80"/>
      <c r="BA98" s="80"/>
      <c r="BB98" s="80"/>
      <c r="BC98" s="80">
        <v>3</v>
      </c>
      <c r="BD98" s="79" t="str">
        <f>REPLACE(INDEX(GroupVertices[Group],MATCH(Edges[[#This Row],[Vertex 1]],GroupVertices[Vertex],0)),1,1,"")</f>
        <v>1</v>
      </c>
      <c r="BE98" s="79" t="str">
        <f>REPLACE(INDEX(GroupVertices[Group],MATCH(Edges[[#This Row],[Vertex 2]],GroupVertices[Vertex],0)),1,1,"")</f>
        <v>1</v>
      </c>
      <c r="BF98" s="49"/>
      <c r="BG98" s="50"/>
      <c r="BH98" s="49"/>
      <c r="BI98" s="50"/>
      <c r="BJ98" s="49"/>
      <c r="BK98" s="50"/>
      <c r="BL98" s="49"/>
      <c r="BM98" s="50"/>
      <c r="BN98" s="49"/>
    </row>
    <row r="99" spans="1:66" ht="15">
      <c r="A99" s="65" t="s">
        <v>8453</v>
      </c>
      <c r="B99" s="65" t="s">
        <v>8460</v>
      </c>
      <c r="C99" s="66" t="s">
        <v>8400</v>
      </c>
      <c r="D99" s="67">
        <v>4</v>
      </c>
      <c r="E99" s="68" t="s">
        <v>132</v>
      </c>
      <c r="F99" s="69">
        <v>30</v>
      </c>
      <c r="G99" s="66"/>
      <c r="H99" s="70"/>
      <c r="I99" s="71"/>
      <c r="J99" s="71"/>
      <c r="K99" s="35" t="s">
        <v>65</v>
      </c>
      <c r="L99" s="78">
        <v>99</v>
      </c>
      <c r="M99" s="78"/>
      <c r="N99" s="73"/>
      <c r="O99" s="80" t="s">
        <v>266</v>
      </c>
      <c r="P99" s="82">
        <v>44466.21498842593</v>
      </c>
      <c r="Q99" s="80" t="s">
        <v>8507</v>
      </c>
      <c r="R99" s="83" t="str">
        <f>HYPERLINK("https://twitter.com/sap4good/status/1442300464737894403")</f>
        <v>https://twitter.com/sap4good/status/1442300464737894403</v>
      </c>
      <c r="S99" s="80" t="s">
        <v>273</v>
      </c>
      <c r="T99" s="85" t="s">
        <v>278</v>
      </c>
      <c r="U99" s="80"/>
      <c r="V99" s="83" t="str">
        <f>HYPERLINK("https://pbs.twimg.com/profile_images/1359130277340016640/R-xiah4B_normal.jpg")</f>
        <v>https://pbs.twimg.com/profile_images/1359130277340016640/R-xiah4B_normal.jpg</v>
      </c>
      <c r="W99" s="82">
        <v>44466.21498842593</v>
      </c>
      <c r="X99" s="88">
        <v>44466</v>
      </c>
      <c r="Y99" s="85" t="s">
        <v>8539</v>
      </c>
      <c r="Z99" s="83" t="str">
        <f>HYPERLINK("https://twitter.com/mrcuteanish/status/1442355717600542728")</f>
        <v>https://twitter.com/mrcuteanish/status/1442355717600542728</v>
      </c>
      <c r="AA99" s="80"/>
      <c r="AB99" s="80"/>
      <c r="AC99" s="85" t="s">
        <v>8575</v>
      </c>
      <c r="AD99" s="80"/>
      <c r="AE99" s="80" t="b">
        <v>0</v>
      </c>
      <c r="AF99" s="80">
        <v>0</v>
      </c>
      <c r="AG99" s="85" t="s">
        <v>296</v>
      </c>
      <c r="AH99" s="80" t="b">
        <v>1</v>
      </c>
      <c r="AI99" s="80" t="s">
        <v>300</v>
      </c>
      <c r="AJ99" s="80"/>
      <c r="AK99" s="85" t="s">
        <v>8589</v>
      </c>
      <c r="AL99" s="80" t="b">
        <v>0</v>
      </c>
      <c r="AM99" s="80">
        <v>4</v>
      </c>
      <c r="AN99" s="85" t="s">
        <v>8580</v>
      </c>
      <c r="AO99" s="85" t="s">
        <v>305</v>
      </c>
      <c r="AP99" s="80" t="b">
        <v>0</v>
      </c>
      <c r="AQ99" s="85" t="s">
        <v>8580</v>
      </c>
      <c r="AR99" s="80" t="s">
        <v>204</v>
      </c>
      <c r="AS99" s="80">
        <v>0</v>
      </c>
      <c r="AT99" s="80">
        <v>0</v>
      </c>
      <c r="AU99" s="80"/>
      <c r="AV99" s="80"/>
      <c r="AW99" s="80"/>
      <c r="AX99" s="80"/>
      <c r="AY99" s="80"/>
      <c r="AZ99" s="80"/>
      <c r="BA99" s="80"/>
      <c r="BB99" s="80"/>
      <c r="BC99" s="80">
        <v>1</v>
      </c>
      <c r="BD99" s="79" t="str">
        <f>REPLACE(INDEX(GroupVertices[Group],MATCH(Edges[[#This Row],[Vertex 1]],GroupVertices[Vertex],0)),1,1,"")</f>
        <v>1</v>
      </c>
      <c r="BE99" s="79" t="str">
        <f>REPLACE(INDEX(GroupVertices[Group],MATCH(Edges[[#This Row],[Vertex 2]],GroupVertices[Vertex],0)),1,1,"")</f>
        <v>1</v>
      </c>
      <c r="BF99" s="49">
        <v>0</v>
      </c>
      <c r="BG99" s="50">
        <v>0</v>
      </c>
      <c r="BH99" s="49">
        <v>1</v>
      </c>
      <c r="BI99" s="50">
        <v>20</v>
      </c>
      <c r="BJ99" s="49">
        <v>0</v>
      </c>
      <c r="BK99" s="50">
        <v>0</v>
      </c>
      <c r="BL99" s="49">
        <v>4</v>
      </c>
      <c r="BM99" s="50">
        <v>80</v>
      </c>
      <c r="BN99" s="49">
        <v>5</v>
      </c>
    </row>
    <row r="100" spans="1:66" ht="15">
      <c r="A100" s="65" t="s">
        <v>8453</v>
      </c>
      <c r="B100" s="65" t="s">
        <v>8458</v>
      </c>
      <c r="C100" s="66" t="s">
        <v>8401</v>
      </c>
      <c r="D100" s="67">
        <v>10</v>
      </c>
      <c r="E100" s="68" t="s">
        <v>132</v>
      </c>
      <c r="F100" s="69">
        <v>10</v>
      </c>
      <c r="G100" s="66"/>
      <c r="H100" s="70"/>
      <c r="I100" s="71"/>
      <c r="J100" s="71"/>
      <c r="K100" s="35" t="s">
        <v>65</v>
      </c>
      <c r="L100" s="78">
        <v>100</v>
      </c>
      <c r="M100" s="78"/>
      <c r="N100" s="73"/>
      <c r="O100" s="80" t="s">
        <v>267</v>
      </c>
      <c r="P100" s="82">
        <v>44466.21498842593</v>
      </c>
      <c r="Q100" s="80" t="s">
        <v>8507</v>
      </c>
      <c r="R100" s="83" t="str">
        <f>HYPERLINK("https://twitter.com/sap4good/status/1442300464737894403")</f>
        <v>https://twitter.com/sap4good/status/1442300464737894403</v>
      </c>
      <c r="S100" s="80" t="s">
        <v>273</v>
      </c>
      <c r="T100" s="85" t="s">
        <v>278</v>
      </c>
      <c r="U100" s="80"/>
      <c r="V100" s="83" t="str">
        <f>HYPERLINK("https://pbs.twimg.com/profile_images/1359130277340016640/R-xiah4B_normal.jpg")</f>
        <v>https://pbs.twimg.com/profile_images/1359130277340016640/R-xiah4B_normal.jpg</v>
      </c>
      <c r="W100" s="82">
        <v>44466.21498842593</v>
      </c>
      <c r="X100" s="88">
        <v>44466</v>
      </c>
      <c r="Y100" s="85" t="s">
        <v>8539</v>
      </c>
      <c r="Z100" s="83" t="str">
        <f>HYPERLINK("https://twitter.com/mrcuteanish/status/1442355717600542728")</f>
        <v>https://twitter.com/mrcuteanish/status/1442355717600542728</v>
      </c>
      <c r="AA100" s="80"/>
      <c r="AB100" s="80"/>
      <c r="AC100" s="85" t="s">
        <v>8575</v>
      </c>
      <c r="AD100" s="80"/>
      <c r="AE100" s="80" t="b">
        <v>0</v>
      </c>
      <c r="AF100" s="80">
        <v>0</v>
      </c>
      <c r="AG100" s="85" t="s">
        <v>296</v>
      </c>
      <c r="AH100" s="80" t="b">
        <v>1</v>
      </c>
      <c r="AI100" s="80" t="s">
        <v>300</v>
      </c>
      <c r="AJ100" s="80"/>
      <c r="AK100" s="85" t="s">
        <v>8589</v>
      </c>
      <c r="AL100" s="80" t="b">
        <v>0</v>
      </c>
      <c r="AM100" s="80">
        <v>4</v>
      </c>
      <c r="AN100" s="85" t="s">
        <v>8580</v>
      </c>
      <c r="AO100" s="85" t="s">
        <v>305</v>
      </c>
      <c r="AP100" s="80" t="b">
        <v>0</v>
      </c>
      <c r="AQ100" s="85" t="s">
        <v>8580</v>
      </c>
      <c r="AR100" s="80" t="s">
        <v>204</v>
      </c>
      <c r="AS100" s="80">
        <v>0</v>
      </c>
      <c r="AT100" s="80">
        <v>0</v>
      </c>
      <c r="AU100" s="80"/>
      <c r="AV100" s="80"/>
      <c r="AW100" s="80"/>
      <c r="AX100" s="80"/>
      <c r="AY100" s="80"/>
      <c r="AZ100" s="80"/>
      <c r="BA100" s="80"/>
      <c r="BB100" s="80"/>
      <c r="BC100" s="80">
        <v>2</v>
      </c>
      <c r="BD100" s="79" t="str">
        <f>REPLACE(INDEX(GroupVertices[Group],MATCH(Edges[[#This Row],[Vertex 1]],GroupVertices[Vertex],0)),1,1,"")</f>
        <v>1</v>
      </c>
      <c r="BE100" s="79" t="str">
        <f>REPLACE(INDEX(GroupVertices[Group],MATCH(Edges[[#This Row],[Vertex 2]],GroupVertices[Vertex],0)),1,1,"")</f>
        <v>1</v>
      </c>
      <c r="BF100" s="49"/>
      <c r="BG100" s="50"/>
      <c r="BH100" s="49"/>
      <c r="BI100" s="50"/>
      <c r="BJ100" s="49"/>
      <c r="BK100" s="50"/>
      <c r="BL100" s="49"/>
      <c r="BM100" s="50"/>
      <c r="BN100" s="49"/>
    </row>
    <row r="101" spans="1:66" ht="15">
      <c r="A101" s="65" t="s">
        <v>8454</v>
      </c>
      <c r="B101" s="65" t="s">
        <v>8458</v>
      </c>
      <c r="C101" s="66" t="s">
        <v>8400</v>
      </c>
      <c r="D101" s="67">
        <v>4</v>
      </c>
      <c r="E101" s="68" t="s">
        <v>132</v>
      </c>
      <c r="F101" s="69">
        <v>30</v>
      </c>
      <c r="G101" s="66"/>
      <c r="H101" s="70"/>
      <c r="I101" s="71"/>
      <c r="J101" s="71"/>
      <c r="K101" s="35" t="s">
        <v>65</v>
      </c>
      <c r="L101" s="78">
        <v>101</v>
      </c>
      <c r="M101" s="78"/>
      <c r="N101" s="73"/>
      <c r="O101" s="80" t="s">
        <v>266</v>
      </c>
      <c r="P101" s="82">
        <v>44466.246354166666</v>
      </c>
      <c r="Q101" s="80" t="s">
        <v>8506</v>
      </c>
      <c r="R101" s="83" t="str">
        <f>HYPERLINK("http://gbc-education.org/pledge")</f>
        <v>http://gbc-education.org/pledge</v>
      </c>
      <c r="S101" s="80" t="s">
        <v>276</v>
      </c>
      <c r="T101" s="80"/>
      <c r="U101" s="83" t="str">
        <f>HYPERLINK("https://pbs.twimg.com/media/FAQUoLWVUAU68Y6.jpg")</f>
        <v>https://pbs.twimg.com/media/FAQUoLWVUAU68Y6.jpg</v>
      </c>
      <c r="V101" s="83" t="str">
        <f>HYPERLINK("https://pbs.twimg.com/media/FAQUoLWVUAU68Y6.jpg")</f>
        <v>https://pbs.twimg.com/media/FAQUoLWVUAU68Y6.jpg</v>
      </c>
      <c r="W101" s="82">
        <v>44466.246354166666</v>
      </c>
      <c r="X101" s="88">
        <v>44466</v>
      </c>
      <c r="Y101" s="85" t="s">
        <v>8540</v>
      </c>
      <c r="Z101" s="83" t="str">
        <f>HYPERLINK("https://twitter.com/david_ruizb/status/1442367085879996416")</f>
        <v>https://twitter.com/david_ruizb/status/1442367085879996416</v>
      </c>
      <c r="AA101" s="80"/>
      <c r="AB101" s="80"/>
      <c r="AC101" s="85" t="s">
        <v>8576</v>
      </c>
      <c r="AD101" s="80"/>
      <c r="AE101" s="80" t="b">
        <v>0</v>
      </c>
      <c r="AF101" s="80">
        <v>0</v>
      </c>
      <c r="AG101" s="85" t="s">
        <v>296</v>
      </c>
      <c r="AH101" s="80" t="b">
        <v>0</v>
      </c>
      <c r="AI101" s="80" t="s">
        <v>298</v>
      </c>
      <c r="AJ101" s="80"/>
      <c r="AK101" s="85" t="s">
        <v>296</v>
      </c>
      <c r="AL101" s="80" t="b">
        <v>0</v>
      </c>
      <c r="AM101" s="80">
        <v>7</v>
      </c>
      <c r="AN101" s="85" t="s">
        <v>8589</v>
      </c>
      <c r="AO101" s="85" t="s">
        <v>305</v>
      </c>
      <c r="AP101" s="80" t="b">
        <v>0</v>
      </c>
      <c r="AQ101" s="85" t="s">
        <v>8589</v>
      </c>
      <c r="AR101" s="80" t="s">
        <v>204</v>
      </c>
      <c r="AS101" s="80">
        <v>0</v>
      </c>
      <c r="AT101" s="80">
        <v>0</v>
      </c>
      <c r="AU101" s="80"/>
      <c r="AV101" s="80"/>
      <c r="AW101" s="80"/>
      <c r="AX101" s="80"/>
      <c r="AY101" s="80"/>
      <c r="AZ101" s="80"/>
      <c r="BA101" s="80"/>
      <c r="BB101" s="80"/>
      <c r="BC101" s="80">
        <v>1</v>
      </c>
      <c r="BD101" s="79" t="str">
        <f>REPLACE(INDEX(GroupVertices[Group],MATCH(Edges[[#This Row],[Vertex 1]],GroupVertices[Vertex],0)),1,1,"")</f>
        <v>1</v>
      </c>
      <c r="BE101" s="79" t="str">
        <f>REPLACE(INDEX(GroupVertices[Group],MATCH(Edges[[#This Row],[Vertex 2]],GroupVertices[Vertex],0)),1,1,"")</f>
        <v>1</v>
      </c>
      <c r="BF101" s="49"/>
      <c r="BG101" s="50"/>
      <c r="BH101" s="49"/>
      <c r="BI101" s="50"/>
      <c r="BJ101" s="49"/>
      <c r="BK101" s="50"/>
      <c r="BL101" s="49"/>
      <c r="BM101" s="50"/>
      <c r="BN101" s="49"/>
    </row>
    <row r="102" spans="1:66" ht="15">
      <c r="A102" s="65" t="s">
        <v>8454</v>
      </c>
      <c r="B102" s="65" t="s">
        <v>259</v>
      </c>
      <c r="C102" s="66" t="s">
        <v>8400</v>
      </c>
      <c r="D102" s="67">
        <v>4</v>
      </c>
      <c r="E102" s="68" t="s">
        <v>132</v>
      </c>
      <c r="F102" s="69">
        <v>30</v>
      </c>
      <c r="G102" s="66"/>
      <c r="H102" s="70"/>
      <c r="I102" s="71"/>
      <c r="J102" s="71"/>
      <c r="K102" s="35" t="s">
        <v>65</v>
      </c>
      <c r="L102" s="78">
        <v>102</v>
      </c>
      <c r="M102" s="78"/>
      <c r="N102" s="73"/>
      <c r="O102" s="80" t="s">
        <v>266</v>
      </c>
      <c r="P102" s="82">
        <v>44466.246354166666</v>
      </c>
      <c r="Q102" s="80" t="s">
        <v>8506</v>
      </c>
      <c r="R102" s="83" t="str">
        <f>HYPERLINK("http://gbc-education.org/pledge")</f>
        <v>http://gbc-education.org/pledge</v>
      </c>
      <c r="S102" s="80" t="s">
        <v>276</v>
      </c>
      <c r="T102" s="80"/>
      <c r="U102" s="83" t="str">
        <f>HYPERLINK("https://pbs.twimg.com/media/FAQUoLWVUAU68Y6.jpg")</f>
        <v>https://pbs.twimg.com/media/FAQUoLWVUAU68Y6.jpg</v>
      </c>
      <c r="V102" s="83" t="str">
        <f>HYPERLINK("https://pbs.twimg.com/media/FAQUoLWVUAU68Y6.jpg")</f>
        <v>https://pbs.twimg.com/media/FAQUoLWVUAU68Y6.jpg</v>
      </c>
      <c r="W102" s="82">
        <v>44466.246354166666</v>
      </c>
      <c r="X102" s="88">
        <v>44466</v>
      </c>
      <c r="Y102" s="85" t="s">
        <v>8540</v>
      </c>
      <c r="Z102" s="83" t="str">
        <f>HYPERLINK("https://twitter.com/david_ruizb/status/1442367085879996416")</f>
        <v>https://twitter.com/david_ruizb/status/1442367085879996416</v>
      </c>
      <c r="AA102" s="80"/>
      <c r="AB102" s="80"/>
      <c r="AC102" s="85" t="s">
        <v>8576</v>
      </c>
      <c r="AD102" s="80"/>
      <c r="AE102" s="80" t="b">
        <v>0</v>
      </c>
      <c r="AF102" s="80">
        <v>0</v>
      </c>
      <c r="AG102" s="85" t="s">
        <v>296</v>
      </c>
      <c r="AH102" s="80" t="b">
        <v>0</v>
      </c>
      <c r="AI102" s="80" t="s">
        <v>298</v>
      </c>
      <c r="AJ102" s="80"/>
      <c r="AK102" s="85" t="s">
        <v>296</v>
      </c>
      <c r="AL102" s="80" t="b">
        <v>0</v>
      </c>
      <c r="AM102" s="80">
        <v>7</v>
      </c>
      <c r="AN102" s="85" t="s">
        <v>8589</v>
      </c>
      <c r="AO102" s="85" t="s">
        <v>305</v>
      </c>
      <c r="AP102" s="80" t="b">
        <v>0</v>
      </c>
      <c r="AQ102" s="85" t="s">
        <v>8589</v>
      </c>
      <c r="AR102" s="80" t="s">
        <v>204</v>
      </c>
      <c r="AS102" s="80">
        <v>0</v>
      </c>
      <c r="AT102" s="80">
        <v>0</v>
      </c>
      <c r="AU102" s="80"/>
      <c r="AV102" s="80"/>
      <c r="AW102" s="80"/>
      <c r="AX102" s="80"/>
      <c r="AY102" s="80"/>
      <c r="AZ102" s="80"/>
      <c r="BA102" s="80"/>
      <c r="BB102" s="80"/>
      <c r="BC102" s="80">
        <v>1</v>
      </c>
      <c r="BD102" s="79" t="str">
        <f>REPLACE(INDEX(GroupVertices[Group],MATCH(Edges[[#This Row],[Vertex 1]],GroupVertices[Vertex],0)),1,1,"")</f>
        <v>1</v>
      </c>
      <c r="BE102" s="79" t="str">
        <f>REPLACE(INDEX(GroupVertices[Group],MATCH(Edges[[#This Row],[Vertex 2]],GroupVertices[Vertex],0)),1,1,"")</f>
        <v>1</v>
      </c>
      <c r="BF102" s="49"/>
      <c r="BG102" s="50"/>
      <c r="BH102" s="49"/>
      <c r="BI102" s="50"/>
      <c r="BJ102" s="49"/>
      <c r="BK102" s="50"/>
      <c r="BL102" s="49"/>
      <c r="BM102" s="50"/>
      <c r="BN102" s="49"/>
    </row>
    <row r="103" spans="1:66" ht="15">
      <c r="A103" s="65" t="s">
        <v>8454</v>
      </c>
      <c r="B103" s="65" t="s">
        <v>8462</v>
      </c>
      <c r="C103" s="66" t="s">
        <v>8401</v>
      </c>
      <c r="D103" s="67">
        <v>10</v>
      </c>
      <c r="E103" s="68" t="s">
        <v>132</v>
      </c>
      <c r="F103" s="69">
        <v>10</v>
      </c>
      <c r="G103" s="66"/>
      <c r="H103" s="70"/>
      <c r="I103" s="71"/>
      <c r="J103" s="71"/>
      <c r="K103" s="35" t="s">
        <v>65</v>
      </c>
      <c r="L103" s="78">
        <v>103</v>
      </c>
      <c r="M103" s="78"/>
      <c r="N103" s="73"/>
      <c r="O103" s="80" t="s">
        <v>266</v>
      </c>
      <c r="P103" s="82">
        <v>44466.246354166666</v>
      </c>
      <c r="Q103" s="80" t="s">
        <v>8506</v>
      </c>
      <c r="R103" s="83" t="str">
        <f>HYPERLINK("http://gbc-education.org/pledge")</f>
        <v>http://gbc-education.org/pledge</v>
      </c>
      <c r="S103" s="80" t="s">
        <v>276</v>
      </c>
      <c r="T103" s="80"/>
      <c r="U103" s="83" t="str">
        <f>HYPERLINK("https://pbs.twimg.com/media/FAQUoLWVUAU68Y6.jpg")</f>
        <v>https://pbs.twimg.com/media/FAQUoLWVUAU68Y6.jpg</v>
      </c>
      <c r="V103" s="83" t="str">
        <f>HYPERLINK("https://pbs.twimg.com/media/FAQUoLWVUAU68Y6.jpg")</f>
        <v>https://pbs.twimg.com/media/FAQUoLWVUAU68Y6.jpg</v>
      </c>
      <c r="W103" s="82">
        <v>44466.246354166666</v>
      </c>
      <c r="X103" s="88">
        <v>44466</v>
      </c>
      <c r="Y103" s="85" t="s">
        <v>8540</v>
      </c>
      <c r="Z103" s="83" t="str">
        <f>HYPERLINK("https://twitter.com/david_ruizb/status/1442367085879996416")</f>
        <v>https://twitter.com/david_ruizb/status/1442367085879996416</v>
      </c>
      <c r="AA103" s="80"/>
      <c r="AB103" s="80"/>
      <c r="AC103" s="85" t="s">
        <v>8576</v>
      </c>
      <c r="AD103" s="80"/>
      <c r="AE103" s="80" t="b">
        <v>0</v>
      </c>
      <c r="AF103" s="80">
        <v>0</v>
      </c>
      <c r="AG103" s="85" t="s">
        <v>296</v>
      </c>
      <c r="AH103" s="80" t="b">
        <v>0</v>
      </c>
      <c r="AI103" s="80" t="s">
        <v>298</v>
      </c>
      <c r="AJ103" s="80"/>
      <c r="AK103" s="85" t="s">
        <v>296</v>
      </c>
      <c r="AL103" s="80" t="b">
        <v>0</v>
      </c>
      <c r="AM103" s="80">
        <v>7</v>
      </c>
      <c r="AN103" s="85" t="s">
        <v>8589</v>
      </c>
      <c r="AO103" s="85" t="s">
        <v>305</v>
      </c>
      <c r="AP103" s="80" t="b">
        <v>0</v>
      </c>
      <c r="AQ103" s="85" t="s">
        <v>8589</v>
      </c>
      <c r="AR103" s="80" t="s">
        <v>204</v>
      </c>
      <c r="AS103" s="80">
        <v>0</v>
      </c>
      <c r="AT103" s="80">
        <v>0</v>
      </c>
      <c r="AU103" s="80"/>
      <c r="AV103" s="80"/>
      <c r="AW103" s="80"/>
      <c r="AX103" s="80"/>
      <c r="AY103" s="80"/>
      <c r="AZ103" s="80"/>
      <c r="BA103" s="80"/>
      <c r="BB103" s="80"/>
      <c r="BC103" s="80">
        <v>2</v>
      </c>
      <c r="BD103" s="79" t="str">
        <f>REPLACE(INDEX(GroupVertices[Group],MATCH(Edges[[#This Row],[Vertex 1]],GroupVertices[Vertex],0)),1,1,"")</f>
        <v>1</v>
      </c>
      <c r="BE103" s="79" t="str">
        <f>REPLACE(INDEX(GroupVertices[Group],MATCH(Edges[[#This Row],[Vertex 2]],GroupVertices[Vertex],0)),1,1,"")</f>
        <v>1</v>
      </c>
      <c r="BF103" s="49"/>
      <c r="BG103" s="50"/>
      <c r="BH103" s="49"/>
      <c r="BI103" s="50"/>
      <c r="BJ103" s="49"/>
      <c r="BK103" s="50"/>
      <c r="BL103" s="49"/>
      <c r="BM103" s="50"/>
      <c r="BN103" s="49"/>
    </row>
    <row r="104" spans="1:66" ht="15">
      <c r="A104" s="65" t="s">
        <v>8454</v>
      </c>
      <c r="B104" s="65" t="s">
        <v>8462</v>
      </c>
      <c r="C104" s="66" t="s">
        <v>8401</v>
      </c>
      <c r="D104" s="67">
        <v>10</v>
      </c>
      <c r="E104" s="68" t="s">
        <v>132</v>
      </c>
      <c r="F104" s="69">
        <v>10</v>
      </c>
      <c r="G104" s="66"/>
      <c r="H104" s="70"/>
      <c r="I104" s="71"/>
      <c r="J104" s="71"/>
      <c r="K104" s="35" t="s">
        <v>65</v>
      </c>
      <c r="L104" s="78">
        <v>104</v>
      </c>
      <c r="M104" s="78"/>
      <c r="N104" s="73"/>
      <c r="O104" s="80" t="s">
        <v>267</v>
      </c>
      <c r="P104" s="82">
        <v>44466.246354166666</v>
      </c>
      <c r="Q104" s="80" t="s">
        <v>8506</v>
      </c>
      <c r="R104" s="83" t="str">
        <f>HYPERLINK("http://gbc-education.org/pledge")</f>
        <v>http://gbc-education.org/pledge</v>
      </c>
      <c r="S104" s="80" t="s">
        <v>276</v>
      </c>
      <c r="T104" s="80"/>
      <c r="U104" s="83" t="str">
        <f>HYPERLINK("https://pbs.twimg.com/media/FAQUoLWVUAU68Y6.jpg")</f>
        <v>https://pbs.twimg.com/media/FAQUoLWVUAU68Y6.jpg</v>
      </c>
      <c r="V104" s="83" t="str">
        <f>HYPERLINK("https://pbs.twimg.com/media/FAQUoLWVUAU68Y6.jpg")</f>
        <v>https://pbs.twimg.com/media/FAQUoLWVUAU68Y6.jpg</v>
      </c>
      <c r="W104" s="82">
        <v>44466.246354166666</v>
      </c>
      <c r="X104" s="88">
        <v>44466</v>
      </c>
      <c r="Y104" s="85" t="s">
        <v>8540</v>
      </c>
      <c r="Z104" s="83" t="str">
        <f>HYPERLINK("https://twitter.com/david_ruizb/status/1442367085879996416")</f>
        <v>https://twitter.com/david_ruizb/status/1442367085879996416</v>
      </c>
      <c r="AA104" s="80"/>
      <c r="AB104" s="80"/>
      <c r="AC104" s="85" t="s">
        <v>8576</v>
      </c>
      <c r="AD104" s="80"/>
      <c r="AE104" s="80" t="b">
        <v>0</v>
      </c>
      <c r="AF104" s="80">
        <v>0</v>
      </c>
      <c r="AG104" s="85" t="s">
        <v>296</v>
      </c>
      <c r="AH104" s="80" t="b">
        <v>0</v>
      </c>
      <c r="AI104" s="80" t="s">
        <v>298</v>
      </c>
      <c r="AJ104" s="80"/>
      <c r="AK104" s="85" t="s">
        <v>296</v>
      </c>
      <c r="AL104" s="80" t="b">
        <v>0</v>
      </c>
      <c r="AM104" s="80">
        <v>7</v>
      </c>
      <c r="AN104" s="85" t="s">
        <v>8589</v>
      </c>
      <c r="AO104" s="85" t="s">
        <v>305</v>
      </c>
      <c r="AP104" s="80" t="b">
        <v>0</v>
      </c>
      <c r="AQ104" s="85" t="s">
        <v>8589</v>
      </c>
      <c r="AR104" s="80" t="s">
        <v>204</v>
      </c>
      <c r="AS104" s="80">
        <v>0</v>
      </c>
      <c r="AT104" s="80">
        <v>0</v>
      </c>
      <c r="AU104" s="80"/>
      <c r="AV104" s="80"/>
      <c r="AW104" s="80"/>
      <c r="AX104" s="80"/>
      <c r="AY104" s="80"/>
      <c r="AZ104" s="80"/>
      <c r="BA104" s="80"/>
      <c r="BB104" s="80"/>
      <c r="BC104" s="80">
        <v>2</v>
      </c>
      <c r="BD104" s="79" t="str">
        <f>REPLACE(INDEX(GroupVertices[Group],MATCH(Edges[[#This Row],[Vertex 1]],GroupVertices[Vertex],0)),1,1,"")</f>
        <v>1</v>
      </c>
      <c r="BE104" s="79" t="str">
        <f>REPLACE(INDEX(GroupVertices[Group],MATCH(Edges[[#This Row],[Vertex 2]],GroupVertices[Vertex],0)),1,1,"")</f>
        <v>1</v>
      </c>
      <c r="BF104" s="49">
        <v>1</v>
      </c>
      <c r="BG104" s="50">
        <v>2.7027027027027026</v>
      </c>
      <c r="BH104" s="49">
        <v>1</v>
      </c>
      <c r="BI104" s="50">
        <v>2.7027027027027026</v>
      </c>
      <c r="BJ104" s="49">
        <v>0</v>
      </c>
      <c r="BK104" s="50">
        <v>0</v>
      </c>
      <c r="BL104" s="49">
        <v>35</v>
      </c>
      <c r="BM104" s="50">
        <v>94.5945945945946</v>
      </c>
      <c r="BN104" s="49">
        <v>37</v>
      </c>
    </row>
    <row r="105" spans="1:66" ht="15">
      <c r="A105" s="65" t="s">
        <v>8455</v>
      </c>
      <c r="B105" s="65" t="s">
        <v>8458</v>
      </c>
      <c r="C105" s="66" t="s">
        <v>8400</v>
      </c>
      <c r="D105" s="67">
        <v>4</v>
      </c>
      <c r="E105" s="68" t="s">
        <v>132</v>
      </c>
      <c r="F105" s="69">
        <v>30</v>
      </c>
      <c r="G105" s="66"/>
      <c r="H105" s="70"/>
      <c r="I105" s="71"/>
      <c r="J105" s="71"/>
      <c r="K105" s="35" t="s">
        <v>65</v>
      </c>
      <c r="L105" s="78">
        <v>105</v>
      </c>
      <c r="M105" s="78"/>
      <c r="N105" s="73"/>
      <c r="O105" s="80" t="s">
        <v>266</v>
      </c>
      <c r="P105" s="82">
        <v>44466.24738425926</v>
      </c>
      <c r="Q105" s="80" t="s">
        <v>8506</v>
      </c>
      <c r="R105" s="83" t="str">
        <f>HYPERLINK("http://gbc-education.org/pledge")</f>
        <v>http://gbc-education.org/pledge</v>
      </c>
      <c r="S105" s="80" t="s">
        <v>276</v>
      </c>
      <c r="T105" s="80"/>
      <c r="U105" s="83" t="str">
        <f>HYPERLINK("https://pbs.twimg.com/media/FAQUoLWVUAU68Y6.jpg")</f>
        <v>https://pbs.twimg.com/media/FAQUoLWVUAU68Y6.jpg</v>
      </c>
      <c r="V105" s="83" t="str">
        <f>HYPERLINK("https://pbs.twimg.com/media/FAQUoLWVUAU68Y6.jpg")</f>
        <v>https://pbs.twimg.com/media/FAQUoLWVUAU68Y6.jpg</v>
      </c>
      <c r="W105" s="82">
        <v>44466.24738425926</v>
      </c>
      <c r="X105" s="88">
        <v>44466</v>
      </c>
      <c r="Y105" s="85" t="s">
        <v>8541</v>
      </c>
      <c r="Z105" s="83" t="str">
        <f>HYPERLINK("https://twitter.com/bjpinto/status/1442367457876799496")</f>
        <v>https://twitter.com/bjpinto/status/1442367457876799496</v>
      </c>
      <c r="AA105" s="80"/>
      <c r="AB105" s="80"/>
      <c r="AC105" s="85" t="s">
        <v>8577</v>
      </c>
      <c r="AD105" s="80"/>
      <c r="AE105" s="80" t="b">
        <v>0</v>
      </c>
      <c r="AF105" s="80">
        <v>0</v>
      </c>
      <c r="AG105" s="85" t="s">
        <v>296</v>
      </c>
      <c r="AH105" s="80" t="b">
        <v>0</v>
      </c>
      <c r="AI105" s="80" t="s">
        <v>298</v>
      </c>
      <c r="AJ105" s="80"/>
      <c r="AK105" s="85" t="s">
        <v>296</v>
      </c>
      <c r="AL105" s="80" t="b">
        <v>0</v>
      </c>
      <c r="AM105" s="80">
        <v>7</v>
      </c>
      <c r="AN105" s="85" t="s">
        <v>8589</v>
      </c>
      <c r="AO105" s="85" t="s">
        <v>307</v>
      </c>
      <c r="AP105" s="80" t="b">
        <v>0</v>
      </c>
      <c r="AQ105" s="85" t="s">
        <v>8589</v>
      </c>
      <c r="AR105" s="80" t="s">
        <v>204</v>
      </c>
      <c r="AS105" s="80">
        <v>0</v>
      </c>
      <c r="AT105" s="80">
        <v>0</v>
      </c>
      <c r="AU105" s="80"/>
      <c r="AV105" s="80"/>
      <c r="AW105" s="80"/>
      <c r="AX105" s="80"/>
      <c r="AY105" s="80"/>
      <c r="AZ105" s="80"/>
      <c r="BA105" s="80"/>
      <c r="BB105" s="80"/>
      <c r="BC105" s="80">
        <v>1</v>
      </c>
      <c r="BD105" s="79" t="str">
        <f>REPLACE(INDEX(GroupVertices[Group],MATCH(Edges[[#This Row],[Vertex 1]],GroupVertices[Vertex],0)),1,1,"")</f>
        <v>1</v>
      </c>
      <c r="BE105" s="79" t="str">
        <f>REPLACE(INDEX(GroupVertices[Group],MATCH(Edges[[#This Row],[Vertex 2]],GroupVertices[Vertex],0)),1,1,"")</f>
        <v>1</v>
      </c>
      <c r="BF105" s="49"/>
      <c r="BG105" s="50"/>
      <c r="BH105" s="49"/>
      <c r="BI105" s="50"/>
      <c r="BJ105" s="49"/>
      <c r="BK105" s="50"/>
      <c r="BL105" s="49"/>
      <c r="BM105" s="50"/>
      <c r="BN105" s="49"/>
    </row>
    <row r="106" spans="1:66" ht="15">
      <c r="A106" s="65" t="s">
        <v>8455</v>
      </c>
      <c r="B106" s="65" t="s">
        <v>259</v>
      </c>
      <c r="C106" s="66" t="s">
        <v>8400</v>
      </c>
      <c r="D106" s="67">
        <v>4</v>
      </c>
      <c r="E106" s="68" t="s">
        <v>132</v>
      </c>
      <c r="F106" s="69">
        <v>30</v>
      </c>
      <c r="G106" s="66"/>
      <c r="H106" s="70"/>
      <c r="I106" s="71"/>
      <c r="J106" s="71"/>
      <c r="K106" s="35" t="s">
        <v>65</v>
      </c>
      <c r="L106" s="78">
        <v>106</v>
      </c>
      <c r="M106" s="78"/>
      <c r="N106" s="73"/>
      <c r="O106" s="80" t="s">
        <v>266</v>
      </c>
      <c r="P106" s="82">
        <v>44466.24738425926</v>
      </c>
      <c r="Q106" s="80" t="s">
        <v>8506</v>
      </c>
      <c r="R106" s="83" t="str">
        <f>HYPERLINK("http://gbc-education.org/pledge")</f>
        <v>http://gbc-education.org/pledge</v>
      </c>
      <c r="S106" s="80" t="s">
        <v>276</v>
      </c>
      <c r="T106" s="80"/>
      <c r="U106" s="83" t="str">
        <f>HYPERLINK("https://pbs.twimg.com/media/FAQUoLWVUAU68Y6.jpg")</f>
        <v>https://pbs.twimg.com/media/FAQUoLWVUAU68Y6.jpg</v>
      </c>
      <c r="V106" s="83" t="str">
        <f>HYPERLINK("https://pbs.twimg.com/media/FAQUoLWVUAU68Y6.jpg")</f>
        <v>https://pbs.twimg.com/media/FAQUoLWVUAU68Y6.jpg</v>
      </c>
      <c r="W106" s="82">
        <v>44466.24738425926</v>
      </c>
      <c r="X106" s="88">
        <v>44466</v>
      </c>
      <c r="Y106" s="85" t="s">
        <v>8541</v>
      </c>
      <c r="Z106" s="83" t="str">
        <f>HYPERLINK("https://twitter.com/bjpinto/status/1442367457876799496")</f>
        <v>https://twitter.com/bjpinto/status/1442367457876799496</v>
      </c>
      <c r="AA106" s="80"/>
      <c r="AB106" s="80"/>
      <c r="AC106" s="85" t="s">
        <v>8577</v>
      </c>
      <c r="AD106" s="80"/>
      <c r="AE106" s="80" t="b">
        <v>0</v>
      </c>
      <c r="AF106" s="80">
        <v>0</v>
      </c>
      <c r="AG106" s="85" t="s">
        <v>296</v>
      </c>
      <c r="AH106" s="80" t="b">
        <v>0</v>
      </c>
      <c r="AI106" s="80" t="s">
        <v>298</v>
      </c>
      <c r="AJ106" s="80"/>
      <c r="AK106" s="85" t="s">
        <v>296</v>
      </c>
      <c r="AL106" s="80" t="b">
        <v>0</v>
      </c>
      <c r="AM106" s="80">
        <v>7</v>
      </c>
      <c r="AN106" s="85" t="s">
        <v>8589</v>
      </c>
      <c r="AO106" s="85" t="s">
        <v>307</v>
      </c>
      <c r="AP106" s="80" t="b">
        <v>0</v>
      </c>
      <c r="AQ106" s="85" t="s">
        <v>8589</v>
      </c>
      <c r="AR106" s="80" t="s">
        <v>204</v>
      </c>
      <c r="AS106" s="80">
        <v>0</v>
      </c>
      <c r="AT106" s="80">
        <v>0</v>
      </c>
      <c r="AU106" s="80"/>
      <c r="AV106" s="80"/>
      <c r="AW106" s="80"/>
      <c r="AX106" s="80"/>
      <c r="AY106" s="80"/>
      <c r="AZ106" s="80"/>
      <c r="BA106" s="80"/>
      <c r="BB106" s="80"/>
      <c r="BC106" s="80">
        <v>1</v>
      </c>
      <c r="BD106" s="79" t="str">
        <f>REPLACE(INDEX(GroupVertices[Group],MATCH(Edges[[#This Row],[Vertex 1]],GroupVertices[Vertex],0)),1,1,"")</f>
        <v>1</v>
      </c>
      <c r="BE106" s="79" t="str">
        <f>REPLACE(INDEX(GroupVertices[Group],MATCH(Edges[[#This Row],[Vertex 2]],GroupVertices[Vertex],0)),1,1,"")</f>
        <v>1</v>
      </c>
      <c r="BF106" s="49"/>
      <c r="BG106" s="50"/>
      <c r="BH106" s="49"/>
      <c r="BI106" s="50"/>
      <c r="BJ106" s="49"/>
      <c r="BK106" s="50"/>
      <c r="BL106" s="49"/>
      <c r="BM106" s="50"/>
      <c r="BN106" s="49"/>
    </row>
    <row r="107" spans="1:66" ht="15">
      <c r="A107" s="65" t="s">
        <v>8455</v>
      </c>
      <c r="B107" s="65" t="s">
        <v>8462</v>
      </c>
      <c r="C107" s="66" t="s">
        <v>8401</v>
      </c>
      <c r="D107" s="67">
        <v>10</v>
      </c>
      <c r="E107" s="68" t="s">
        <v>132</v>
      </c>
      <c r="F107" s="69">
        <v>10</v>
      </c>
      <c r="G107" s="66"/>
      <c r="H107" s="70"/>
      <c r="I107" s="71"/>
      <c r="J107" s="71"/>
      <c r="K107" s="35" t="s">
        <v>65</v>
      </c>
      <c r="L107" s="78">
        <v>107</v>
      </c>
      <c r="M107" s="78"/>
      <c r="N107" s="73"/>
      <c r="O107" s="80" t="s">
        <v>266</v>
      </c>
      <c r="P107" s="82">
        <v>44466.24738425926</v>
      </c>
      <c r="Q107" s="80" t="s">
        <v>8506</v>
      </c>
      <c r="R107" s="83" t="str">
        <f>HYPERLINK("http://gbc-education.org/pledge")</f>
        <v>http://gbc-education.org/pledge</v>
      </c>
      <c r="S107" s="80" t="s">
        <v>276</v>
      </c>
      <c r="T107" s="80"/>
      <c r="U107" s="83" t="str">
        <f>HYPERLINK("https://pbs.twimg.com/media/FAQUoLWVUAU68Y6.jpg")</f>
        <v>https://pbs.twimg.com/media/FAQUoLWVUAU68Y6.jpg</v>
      </c>
      <c r="V107" s="83" t="str">
        <f>HYPERLINK("https://pbs.twimg.com/media/FAQUoLWVUAU68Y6.jpg")</f>
        <v>https://pbs.twimg.com/media/FAQUoLWVUAU68Y6.jpg</v>
      </c>
      <c r="W107" s="82">
        <v>44466.24738425926</v>
      </c>
      <c r="X107" s="88">
        <v>44466</v>
      </c>
      <c r="Y107" s="85" t="s">
        <v>8541</v>
      </c>
      <c r="Z107" s="83" t="str">
        <f>HYPERLINK("https://twitter.com/bjpinto/status/1442367457876799496")</f>
        <v>https://twitter.com/bjpinto/status/1442367457876799496</v>
      </c>
      <c r="AA107" s="80"/>
      <c r="AB107" s="80"/>
      <c r="AC107" s="85" t="s">
        <v>8577</v>
      </c>
      <c r="AD107" s="80"/>
      <c r="AE107" s="80" t="b">
        <v>0</v>
      </c>
      <c r="AF107" s="80">
        <v>0</v>
      </c>
      <c r="AG107" s="85" t="s">
        <v>296</v>
      </c>
      <c r="AH107" s="80" t="b">
        <v>0</v>
      </c>
      <c r="AI107" s="80" t="s">
        <v>298</v>
      </c>
      <c r="AJ107" s="80"/>
      <c r="AK107" s="85" t="s">
        <v>296</v>
      </c>
      <c r="AL107" s="80" t="b">
        <v>0</v>
      </c>
      <c r="AM107" s="80">
        <v>7</v>
      </c>
      <c r="AN107" s="85" t="s">
        <v>8589</v>
      </c>
      <c r="AO107" s="85" t="s">
        <v>307</v>
      </c>
      <c r="AP107" s="80" t="b">
        <v>0</v>
      </c>
      <c r="AQ107" s="85" t="s">
        <v>8589</v>
      </c>
      <c r="AR107" s="80" t="s">
        <v>204</v>
      </c>
      <c r="AS107" s="80">
        <v>0</v>
      </c>
      <c r="AT107" s="80">
        <v>0</v>
      </c>
      <c r="AU107" s="80"/>
      <c r="AV107" s="80"/>
      <c r="AW107" s="80"/>
      <c r="AX107" s="80"/>
      <c r="AY107" s="80"/>
      <c r="AZ107" s="80"/>
      <c r="BA107" s="80"/>
      <c r="BB107" s="80"/>
      <c r="BC107" s="80">
        <v>2</v>
      </c>
      <c r="BD107" s="79" t="str">
        <f>REPLACE(INDEX(GroupVertices[Group],MATCH(Edges[[#This Row],[Vertex 1]],GroupVertices[Vertex],0)),1,1,"")</f>
        <v>1</v>
      </c>
      <c r="BE107" s="79" t="str">
        <f>REPLACE(INDEX(GroupVertices[Group],MATCH(Edges[[#This Row],[Vertex 2]],GroupVertices[Vertex],0)),1,1,"")</f>
        <v>1</v>
      </c>
      <c r="BF107" s="49"/>
      <c r="BG107" s="50"/>
      <c r="BH107" s="49"/>
      <c r="BI107" s="50"/>
      <c r="BJ107" s="49"/>
      <c r="BK107" s="50"/>
      <c r="BL107" s="49"/>
      <c r="BM107" s="50"/>
      <c r="BN107" s="49"/>
    </row>
    <row r="108" spans="1:66" ht="15">
      <c r="A108" s="65" t="s">
        <v>8455</v>
      </c>
      <c r="B108" s="65" t="s">
        <v>8462</v>
      </c>
      <c r="C108" s="66" t="s">
        <v>8401</v>
      </c>
      <c r="D108" s="67">
        <v>10</v>
      </c>
      <c r="E108" s="68" t="s">
        <v>132</v>
      </c>
      <c r="F108" s="69">
        <v>10</v>
      </c>
      <c r="G108" s="66"/>
      <c r="H108" s="70"/>
      <c r="I108" s="71"/>
      <c r="J108" s="71"/>
      <c r="K108" s="35" t="s">
        <v>65</v>
      </c>
      <c r="L108" s="78">
        <v>108</v>
      </c>
      <c r="M108" s="78"/>
      <c r="N108" s="73"/>
      <c r="O108" s="80" t="s">
        <v>267</v>
      </c>
      <c r="P108" s="82">
        <v>44466.24738425926</v>
      </c>
      <c r="Q108" s="80" t="s">
        <v>8506</v>
      </c>
      <c r="R108" s="83" t="str">
        <f>HYPERLINK("http://gbc-education.org/pledge")</f>
        <v>http://gbc-education.org/pledge</v>
      </c>
      <c r="S108" s="80" t="s">
        <v>276</v>
      </c>
      <c r="T108" s="80"/>
      <c r="U108" s="83" t="str">
        <f>HYPERLINK("https://pbs.twimg.com/media/FAQUoLWVUAU68Y6.jpg")</f>
        <v>https://pbs.twimg.com/media/FAQUoLWVUAU68Y6.jpg</v>
      </c>
      <c r="V108" s="83" t="str">
        <f>HYPERLINK("https://pbs.twimg.com/media/FAQUoLWVUAU68Y6.jpg")</f>
        <v>https://pbs.twimg.com/media/FAQUoLWVUAU68Y6.jpg</v>
      </c>
      <c r="W108" s="82">
        <v>44466.24738425926</v>
      </c>
      <c r="X108" s="88">
        <v>44466</v>
      </c>
      <c r="Y108" s="85" t="s">
        <v>8541</v>
      </c>
      <c r="Z108" s="83" t="str">
        <f>HYPERLINK("https://twitter.com/bjpinto/status/1442367457876799496")</f>
        <v>https://twitter.com/bjpinto/status/1442367457876799496</v>
      </c>
      <c r="AA108" s="80"/>
      <c r="AB108" s="80"/>
      <c r="AC108" s="85" t="s">
        <v>8577</v>
      </c>
      <c r="AD108" s="80"/>
      <c r="AE108" s="80" t="b">
        <v>0</v>
      </c>
      <c r="AF108" s="80">
        <v>0</v>
      </c>
      <c r="AG108" s="85" t="s">
        <v>296</v>
      </c>
      <c r="AH108" s="80" t="b">
        <v>0</v>
      </c>
      <c r="AI108" s="80" t="s">
        <v>298</v>
      </c>
      <c r="AJ108" s="80"/>
      <c r="AK108" s="85" t="s">
        <v>296</v>
      </c>
      <c r="AL108" s="80" t="b">
        <v>0</v>
      </c>
      <c r="AM108" s="80">
        <v>7</v>
      </c>
      <c r="AN108" s="85" t="s">
        <v>8589</v>
      </c>
      <c r="AO108" s="85" t="s">
        <v>307</v>
      </c>
      <c r="AP108" s="80" t="b">
        <v>0</v>
      </c>
      <c r="AQ108" s="85" t="s">
        <v>8589</v>
      </c>
      <c r="AR108" s="80" t="s">
        <v>204</v>
      </c>
      <c r="AS108" s="80">
        <v>0</v>
      </c>
      <c r="AT108" s="80">
        <v>0</v>
      </c>
      <c r="AU108" s="80"/>
      <c r="AV108" s="80"/>
      <c r="AW108" s="80"/>
      <c r="AX108" s="80"/>
      <c r="AY108" s="80"/>
      <c r="AZ108" s="80"/>
      <c r="BA108" s="80"/>
      <c r="BB108" s="80"/>
      <c r="BC108" s="80">
        <v>2</v>
      </c>
      <c r="BD108" s="79" t="str">
        <f>REPLACE(INDEX(GroupVertices[Group],MATCH(Edges[[#This Row],[Vertex 1]],GroupVertices[Vertex],0)),1,1,"")</f>
        <v>1</v>
      </c>
      <c r="BE108" s="79" t="str">
        <f>REPLACE(INDEX(GroupVertices[Group],MATCH(Edges[[#This Row],[Vertex 2]],GroupVertices[Vertex],0)),1,1,"")</f>
        <v>1</v>
      </c>
      <c r="BF108" s="49">
        <v>1</v>
      </c>
      <c r="BG108" s="50">
        <v>2.7027027027027026</v>
      </c>
      <c r="BH108" s="49">
        <v>1</v>
      </c>
      <c r="BI108" s="50">
        <v>2.7027027027027026</v>
      </c>
      <c r="BJ108" s="49">
        <v>0</v>
      </c>
      <c r="BK108" s="50">
        <v>0</v>
      </c>
      <c r="BL108" s="49">
        <v>35</v>
      </c>
      <c r="BM108" s="50">
        <v>94.5945945945946</v>
      </c>
      <c r="BN108" s="49">
        <v>37</v>
      </c>
    </row>
    <row r="109" spans="1:66" ht="15">
      <c r="A109" s="65" t="s">
        <v>8456</v>
      </c>
      <c r="B109" s="65" t="s">
        <v>259</v>
      </c>
      <c r="C109" s="66" t="s">
        <v>8400</v>
      </c>
      <c r="D109" s="67">
        <v>4</v>
      </c>
      <c r="E109" s="68" t="s">
        <v>132</v>
      </c>
      <c r="F109" s="69">
        <v>30</v>
      </c>
      <c r="G109" s="66"/>
      <c r="H109" s="70"/>
      <c r="I109" s="71"/>
      <c r="J109" s="71"/>
      <c r="K109" s="35" t="s">
        <v>65</v>
      </c>
      <c r="L109" s="78">
        <v>109</v>
      </c>
      <c r="M109" s="78"/>
      <c r="N109" s="73"/>
      <c r="O109" s="80" t="s">
        <v>268</v>
      </c>
      <c r="P109" s="82">
        <v>44466.27824074074</v>
      </c>
      <c r="Q109" s="80" t="s">
        <v>8508</v>
      </c>
      <c r="R109" s="80"/>
      <c r="S109" s="80"/>
      <c r="T109" s="80"/>
      <c r="U109" s="80"/>
      <c r="V109" s="83" t="str">
        <f>HYPERLINK("https://pbs.twimg.com/profile_images/1170339596640518144/4qaSKXj6_normal.jpg")</f>
        <v>https://pbs.twimg.com/profile_images/1170339596640518144/4qaSKXj6_normal.jpg</v>
      </c>
      <c r="W109" s="82">
        <v>44466.27824074074</v>
      </c>
      <c r="X109" s="88">
        <v>44466</v>
      </c>
      <c r="Y109" s="85" t="s">
        <v>8542</v>
      </c>
      <c r="Z109" s="83" t="str">
        <f>HYPERLINK("https://twitter.com/srini_bala/status/1442378639446732812")</f>
        <v>https://twitter.com/srini_bala/status/1442378639446732812</v>
      </c>
      <c r="AA109" s="80"/>
      <c r="AB109" s="80"/>
      <c r="AC109" s="85" t="s">
        <v>8578</v>
      </c>
      <c r="AD109" s="85" t="s">
        <v>8580</v>
      </c>
      <c r="AE109" s="80" t="b">
        <v>0</v>
      </c>
      <c r="AF109" s="80">
        <v>0</v>
      </c>
      <c r="AG109" s="85" t="s">
        <v>8608</v>
      </c>
      <c r="AH109" s="80" t="b">
        <v>0</v>
      </c>
      <c r="AI109" s="80" t="s">
        <v>298</v>
      </c>
      <c r="AJ109" s="80"/>
      <c r="AK109" s="85" t="s">
        <v>296</v>
      </c>
      <c r="AL109" s="80" t="b">
        <v>0</v>
      </c>
      <c r="AM109" s="80">
        <v>0</v>
      </c>
      <c r="AN109" s="85" t="s">
        <v>296</v>
      </c>
      <c r="AO109" s="85" t="s">
        <v>305</v>
      </c>
      <c r="AP109" s="80" t="b">
        <v>0</v>
      </c>
      <c r="AQ109" s="85" t="s">
        <v>8580</v>
      </c>
      <c r="AR109" s="80" t="s">
        <v>204</v>
      </c>
      <c r="AS109" s="80">
        <v>0</v>
      </c>
      <c r="AT109" s="80">
        <v>0</v>
      </c>
      <c r="AU109" s="80"/>
      <c r="AV109" s="80"/>
      <c r="AW109" s="80"/>
      <c r="AX109" s="80"/>
      <c r="AY109" s="80"/>
      <c r="AZ109" s="80"/>
      <c r="BA109" s="80"/>
      <c r="BB109" s="80"/>
      <c r="BC109" s="80">
        <v>1</v>
      </c>
      <c r="BD109" s="79" t="str">
        <f>REPLACE(INDEX(GroupVertices[Group],MATCH(Edges[[#This Row],[Vertex 1]],GroupVertices[Vertex],0)),1,1,"")</f>
        <v>1</v>
      </c>
      <c r="BE109" s="79" t="str">
        <f>REPLACE(INDEX(GroupVertices[Group],MATCH(Edges[[#This Row],[Vertex 2]],GroupVertices[Vertex],0)),1,1,"")</f>
        <v>1</v>
      </c>
      <c r="BF109" s="49"/>
      <c r="BG109" s="50"/>
      <c r="BH109" s="49"/>
      <c r="BI109" s="50"/>
      <c r="BJ109" s="49"/>
      <c r="BK109" s="50"/>
      <c r="BL109" s="49"/>
      <c r="BM109" s="50"/>
      <c r="BN109" s="49"/>
    </row>
    <row r="110" spans="1:66" ht="15">
      <c r="A110" s="65" t="s">
        <v>8456</v>
      </c>
      <c r="B110" s="65" t="s">
        <v>7168</v>
      </c>
      <c r="C110" s="66" t="s">
        <v>8400</v>
      </c>
      <c r="D110" s="67">
        <v>4</v>
      </c>
      <c r="E110" s="68" t="s">
        <v>132</v>
      </c>
      <c r="F110" s="69">
        <v>30</v>
      </c>
      <c r="G110" s="66"/>
      <c r="H110" s="70"/>
      <c r="I110" s="71"/>
      <c r="J110" s="71"/>
      <c r="K110" s="35" t="s">
        <v>65</v>
      </c>
      <c r="L110" s="78">
        <v>110</v>
      </c>
      <c r="M110" s="78"/>
      <c r="N110" s="73"/>
      <c r="O110" s="80" t="s">
        <v>268</v>
      </c>
      <c r="P110" s="82">
        <v>44466.27824074074</v>
      </c>
      <c r="Q110" s="80" t="s">
        <v>8508</v>
      </c>
      <c r="R110" s="80"/>
      <c r="S110" s="80"/>
      <c r="T110" s="80"/>
      <c r="U110" s="80"/>
      <c r="V110" s="83" t="str">
        <f>HYPERLINK("https://pbs.twimg.com/profile_images/1170339596640518144/4qaSKXj6_normal.jpg")</f>
        <v>https://pbs.twimg.com/profile_images/1170339596640518144/4qaSKXj6_normal.jpg</v>
      </c>
      <c r="W110" s="82">
        <v>44466.27824074074</v>
      </c>
      <c r="X110" s="88">
        <v>44466</v>
      </c>
      <c r="Y110" s="85" t="s">
        <v>8542</v>
      </c>
      <c r="Z110" s="83" t="str">
        <f>HYPERLINK("https://twitter.com/srini_bala/status/1442378639446732812")</f>
        <v>https://twitter.com/srini_bala/status/1442378639446732812</v>
      </c>
      <c r="AA110" s="80"/>
      <c r="AB110" s="80"/>
      <c r="AC110" s="85" t="s">
        <v>8578</v>
      </c>
      <c r="AD110" s="85" t="s">
        <v>8580</v>
      </c>
      <c r="AE110" s="80" t="b">
        <v>0</v>
      </c>
      <c r="AF110" s="80">
        <v>0</v>
      </c>
      <c r="AG110" s="85" t="s">
        <v>8608</v>
      </c>
      <c r="AH110" s="80" t="b">
        <v>0</v>
      </c>
      <c r="AI110" s="80" t="s">
        <v>298</v>
      </c>
      <c r="AJ110" s="80"/>
      <c r="AK110" s="85" t="s">
        <v>296</v>
      </c>
      <c r="AL110" s="80" t="b">
        <v>0</v>
      </c>
      <c r="AM110" s="80">
        <v>0</v>
      </c>
      <c r="AN110" s="85" t="s">
        <v>296</v>
      </c>
      <c r="AO110" s="85" t="s">
        <v>305</v>
      </c>
      <c r="AP110" s="80" t="b">
        <v>0</v>
      </c>
      <c r="AQ110" s="85" t="s">
        <v>8580</v>
      </c>
      <c r="AR110" s="80" t="s">
        <v>204</v>
      </c>
      <c r="AS110" s="80">
        <v>0</v>
      </c>
      <c r="AT110" s="80">
        <v>0</v>
      </c>
      <c r="AU110" s="80"/>
      <c r="AV110" s="80"/>
      <c r="AW110" s="80"/>
      <c r="AX110" s="80"/>
      <c r="AY110" s="80"/>
      <c r="AZ110" s="80"/>
      <c r="BA110" s="80"/>
      <c r="BB110" s="80"/>
      <c r="BC110" s="80">
        <v>1</v>
      </c>
      <c r="BD110" s="79" t="str">
        <f>REPLACE(INDEX(GroupVertices[Group],MATCH(Edges[[#This Row],[Vertex 1]],GroupVertices[Vertex],0)),1,1,"")</f>
        <v>1</v>
      </c>
      <c r="BE110" s="79" t="str">
        <f>REPLACE(INDEX(GroupVertices[Group],MATCH(Edges[[#This Row],[Vertex 2]],GroupVertices[Vertex],0)),1,1,"")</f>
        <v>1</v>
      </c>
      <c r="BF110" s="49"/>
      <c r="BG110" s="50"/>
      <c r="BH110" s="49"/>
      <c r="BI110" s="50"/>
      <c r="BJ110" s="49"/>
      <c r="BK110" s="50"/>
      <c r="BL110" s="49"/>
      <c r="BM110" s="50"/>
      <c r="BN110" s="49"/>
    </row>
    <row r="111" spans="1:66" ht="15">
      <c r="A111" s="65" t="s">
        <v>8456</v>
      </c>
      <c r="B111" s="65" t="s">
        <v>8462</v>
      </c>
      <c r="C111" s="66" t="s">
        <v>8400</v>
      </c>
      <c r="D111" s="67">
        <v>4</v>
      </c>
      <c r="E111" s="68" t="s">
        <v>132</v>
      </c>
      <c r="F111" s="69">
        <v>30</v>
      </c>
      <c r="G111" s="66"/>
      <c r="H111" s="70"/>
      <c r="I111" s="71"/>
      <c r="J111" s="71"/>
      <c r="K111" s="35" t="s">
        <v>65</v>
      </c>
      <c r="L111" s="78">
        <v>111</v>
      </c>
      <c r="M111" s="78"/>
      <c r="N111" s="73"/>
      <c r="O111" s="80" t="s">
        <v>268</v>
      </c>
      <c r="P111" s="82">
        <v>44466.27824074074</v>
      </c>
      <c r="Q111" s="80" t="s">
        <v>8508</v>
      </c>
      <c r="R111" s="80"/>
      <c r="S111" s="80"/>
      <c r="T111" s="80"/>
      <c r="U111" s="80"/>
      <c r="V111" s="83" t="str">
        <f>HYPERLINK("https://pbs.twimg.com/profile_images/1170339596640518144/4qaSKXj6_normal.jpg")</f>
        <v>https://pbs.twimg.com/profile_images/1170339596640518144/4qaSKXj6_normal.jpg</v>
      </c>
      <c r="W111" s="82">
        <v>44466.27824074074</v>
      </c>
      <c r="X111" s="88">
        <v>44466</v>
      </c>
      <c r="Y111" s="85" t="s">
        <v>8542</v>
      </c>
      <c r="Z111" s="83" t="str">
        <f>HYPERLINK("https://twitter.com/srini_bala/status/1442378639446732812")</f>
        <v>https://twitter.com/srini_bala/status/1442378639446732812</v>
      </c>
      <c r="AA111" s="80"/>
      <c r="AB111" s="80"/>
      <c r="AC111" s="85" t="s">
        <v>8578</v>
      </c>
      <c r="AD111" s="85" t="s">
        <v>8580</v>
      </c>
      <c r="AE111" s="80" t="b">
        <v>0</v>
      </c>
      <c r="AF111" s="80">
        <v>0</v>
      </c>
      <c r="AG111" s="85" t="s">
        <v>8608</v>
      </c>
      <c r="AH111" s="80" t="b">
        <v>0</v>
      </c>
      <c r="AI111" s="80" t="s">
        <v>298</v>
      </c>
      <c r="AJ111" s="80"/>
      <c r="AK111" s="85" t="s">
        <v>296</v>
      </c>
      <c r="AL111" s="80" t="b">
        <v>0</v>
      </c>
      <c r="AM111" s="80">
        <v>0</v>
      </c>
      <c r="AN111" s="85" t="s">
        <v>296</v>
      </c>
      <c r="AO111" s="85" t="s">
        <v>305</v>
      </c>
      <c r="AP111" s="80" t="b">
        <v>0</v>
      </c>
      <c r="AQ111" s="85" t="s">
        <v>8580</v>
      </c>
      <c r="AR111" s="80" t="s">
        <v>204</v>
      </c>
      <c r="AS111" s="80">
        <v>0</v>
      </c>
      <c r="AT111" s="80">
        <v>0</v>
      </c>
      <c r="AU111" s="80"/>
      <c r="AV111" s="80"/>
      <c r="AW111" s="80"/>
      <c r="AX111" s="80"/>
      <c r="AY111" s="80"/>
      <c r="AZ111" s="80"/>
      <c r="BA111" s="80"/>
      <c r="BB111" s="80"/>
      <c r="BC111" s="80">
        <v>1</v>
      </c>
      <c r="BD111" s="79" t="str">
        <f>REPLACE(INDEX(GroupVertices[Group],MATCH(Edges[[#This Row],[Vertex 1]],GroupVertices[Vertex],0)),1,1,"")</f>
        <v>1</v>
      </c>
      <c r="BE111" s="79" t="str">
        <f>REPLACE(INDEX(GroupVertices[Group],MATCH(Edges[[#This Row],[Vertex 2]],GroupVertices[Vertex],0)),1,1,"")</f>
        <v>1</v>
      </c>
      <c r="BF111" s="49"/>
      <c r="BG111" s="50"/>
      <c r="BH111" s="49"/>
      <c r="BI111" s="50"/>
      <c r="BJ111" s="49"/>
      <c r="BK111" s="50"/>
      <c r="BL111" s="49"/>
      <c r="BM111" s="50"/>
      <c r="BN111" s="49"/>
    </row>
    <row r="112" spans="1:66" ht="15">
      <c r="A112" s="65" t="s">
        <v>8456</v>
      </c>
      <c r="B112" s="65" t="s">
        <v>8460</v>
      </c>
      <c r="C112" s="66" t="s">
        <v>8400</v>
      </c>
      <c r="D112" s="67">
        <v>4</v>
      </c>
      <c r="E112" s="68" t="s">
        <v>132</v>
      </c>
      <c r="F112" s="69">
        <v>30</v>
      </c>
      <c r="G112" s="66"/>
      <c r="H112" s="70"/>
      <c r="I112" s="71"/>
      <c r="J112" s="71"/>
      <c r="K112" s="35" t="s">
        <v>65</v>
      </c>
      <c r="L112" s="78">
        <v>112</v>
      </c>
      <c r="M112" s="78"/>
      <c r="N112" s="73"/>
      <c r="O112" s="80" t="s">
        <v>268</v>
      </c>
      <c r="P112" s="82">
        <v>44466.27824074074</v>
      </c>
      <c r="Q112" s="80" t="s">
        <v>8508</v>
      </c>
      <c r="R112" s="80"/>
      <c r="S112" s="80"/>
      <c r="T112" s="80"/>
      <c r="U112" s="80"/>
      <c r="V112" s="83" t="str">
        <f>HYPERLINK("https://pbs.twimg.com/profile_images/1170339596640518144/4qaSKXj6_normal.jpg")</f>
        <v>https://pbs.twimg.com/profile_images/1170339596640518144/4qaSKXj6_normal.jpg</v>
      </c>
      <c r="W112" s="82">
        <v>44466.27824074074</v>
      </c>
      <c r="X112" s="88">
        <v>44466</v>
      </c>
      <c r="Y112" s="85" t="s">
        <v>8542</v>
      </c>
      <c r="Z112" s="83" t="str">
        <f>HYPERLINK("https://twitter.com/srini_bala/status/1442378639446732812")</f>
        <v>https://twitter.com/srini_bala/status/1442378639446732812</v>
      </c>
      <c r="AA112" s="80"/>
      <c r="AB112" s="80"/>
      <c r="AC112" s="85" t="s">
        <v>8578</v>
      </c>
      <c r="AD112" s="85" t="s">
        <v>8580</v>
      </c>
      <c r="AE112" s="80" t="b">
        <v>0</v>
      </c>
      <c r="AF112" s="80">
        <v>0</v>
      </c>
      <c r="AG112" s="85" t="s">
        <v>8608</v>
      </c>
      <c r="AH112" s="80" t="b">
        <v>0</v>
      </c>
      <c r="AI112" s="80" t="s">
        <v>298</v>
      </c>
      <c r="AJ112" s="80"/>
      <c r="AK112" s="85" t="s">
        <v>296</v>
      </c>
      <c r="AL112" s="80" t="b">
        <v>0</v>
      </c>
      <c r="AM112" s="80">
        <v>0</v>
      </c>
      <c r="AN112" s="85" t="s">
        <v>296</v>
      </c>
      <c r="AO112" s="85" t="s">
        <v>305</v>
      </c>
      <c r="AP112" s="80" t="b">
        <v>0</v>
      </c>
      <c r="AQ112" s="85" t="s">
        <v>8580</v>
      </c>
      <c r="AR112" s="80" t="s">
        <v>204</v>
      </c>
      <c r="AS112" s="80">
        <v>0</v>
      </c>
      <c r="AT112" s="80">
        <v>0</v>
      </c>
      <c r="AU112" s="80"/>
      <c r="AV112" s="80"/>
      <c r="AW112" s="80"/>
      <c r="AX112" s="80"/>
      <c r="AY112" s="80"/>
      <c r="AZ112" s="80"/>
      <c r="BA112" s="80"/>
      <c r="BB112" s="80"/>
      <c r="BC112" s="80">
        <v>1</v>
      </c>
      <c r="BD112" s="79" t="str">
        <f>REPLACE(INDEX(GroupVertices[Group],MATCH(Edges[[#This Row],[Vertex 1]],GroupVertices[Vertex],0)),1,1,"")</f>
        <v>1</v>
      </c>
      <c r="BE112" s="79" t="str">
        <f>REPLACE(INDEX(GroupVertices[Group],MATCH(Edges[[#This Row],[Vertex 2]],GroupVertices[Vertex],0)),1,1,"")</f>
        <v>1</v>
      </c>
      <c r="BF112" s="49"/>
      <c r="BG112" s="50"/>
      <c r="BH112" s="49"/>
      <c r="BI112" s="50"/>
      <c r="BJ112" s="49"/>
      <c r="BK112" s="50"/>
      <c r="BL112" s="49"/>
      <c r="BM112" s="50"/>
      <c r="BN112" s="49"/>
    </row>
    <row r="113" spans="1:66" ht="15">
      <c r="A113" s="65" t="s">
        <v>8456</v>
      </c>
      <c r="B113" s="65" t="s">
        <v>8458</v>
      </c>
      <c r="C113" s="66" t="s">
        <v>8400</v>
      </c>
      <c r="D113" s="67">
        <v>4</v>
      </c>
      <c r="E113" s="68" t="s">
        <v>132</v>
      </c>
      <c r="F113" s="69">
        <v>30</v>
      </c>
      <c r="G113" s="66"/>
      <c r="H113" s="70"/>
      <c r="I113" s="71"/>
      <c r="J113" s="71"/>
      <c r="K113" s="35" t="s">
        <v>65</v>
      </c>
      <c r="L113" s="78">
        <v>113</v>
      </c>
      <c r="M113" s="78"/>
      <c r="N113" s="73"/>
      <c r="O113" s="80" t="s">
        <v>269</v>
      </c>
      <c r="P113" s="82">
        <v>44466.27824074074</v>
      </c>
      <c r="Q113" s="80" t="s">
        <v>8508</v>
      </c>
      <c r="R113" s="80"/>
      <c r="S113" s="80"/>
      <c r="T113" s="80"/>
      <c r="U113" s="80"/>
      <c r="V113" s="83" t="str">
        <f>HYPERLINK("https://pbs.twimg.com/profile_images/1170339596640518144/4qaSKXj6_normal.jpg")</f>
        <v>https://pbs.twimg.com/profile_images/1170339596640518144/4qaSKXj6_normal.jpg</v>
      </c>
      <c r="W113" s="82">
        <v>44466.27824074074</v>
      </c>
      <c r="X113" s="88">
        <v>44466</v>
      </c>
      <c r="Y113" s="85" t="s">
        <v>8542</v>
      </c>
      <c r="Z113" s="83" t="str">
        <f>HYPERLINK("https://twitter.com/srini_bala/status/1442378639446732812")</f>
        <v>https://twitter.com/srini_bala/status/1442378639446732812</v>
      </c>
      <c r="AA113" s="80"/>
      <c r="AB113" s="80"/>
      <c r="AC113" s="85" t="s">
        <v>8578</v>
      </c>
      <c r="AD113" s="85" t="s">
        <v>8580</v>
      </c>
      <c r="AE113" s="80" t="b">
        <v>0</v>
      </c>
      <c r="AF113" s="80">
        <v>0</v>
      </c>
      <c r="AG113" s="85" t="s">
        <v>8608</v>
      </c>
      <c r="AH113" s="80" t="b">
        <v>0</v>
      </c>
      <c r="AI113" s="80" t="s">
        <v>298</v>
      </c>
      <c r="AJ113" s="80"/>
      <c r="AK113" s="85" t="s">
        <v>296</v>
      </c>
      <c r="AL113" s="80" t="b">
        <v>0</v>
      </c>
      <c r="AM113" s="80">
        <v>0</v>
      </c>
      <c r="AN113" s="85" t="s">
        <v>296</v>
      </c>
      <c r="AO113" s="85" t="s">
        <v>305</v>
      </c>
      <c r="AP113" s="80" t="b">
        <v>0</v>
      </c>
      <c r="AQ113" s="85" t="s">
        <v>8580</v>
      </c>
      <c r="AR113" s="80" t="s">
        <v>204</v>
      </c>
      <c r="AS113" s="80">
        <v>0</v>
      </c>
      <c r="AT113" s="80">
        <v>0</v>
      </c>
      <c r="AU113" s="80"/>
      <c r="AV113" s="80"/>
      <c r="AW113" s="80"/>
      <c r="AX113" s="80"/>
      <c r="AY113" s="80"/>
      <c r="AZ113" s="80"/>
      <c r="BA113" s="80"/>
      <c r="BB113" s="80"/>
      <c r="BC113" s="80">
        <v>1</v>
      </c>
      <c r="BD113" s="79" t="str">
        <f>REPLACE(INDEX(GroupVertices[Group],MATCH(Edges[[#This Row],[Vertex 1]],GroupVertices[Vertex],0)),1,1,"")</f>
        <v>1</v>
      </c>
      <c r="BE113" s="79" t="str">
        <f>REPLACE(INDEX(GroupVertices[Group],MATCH(Edges[[#This Row],[Vertex 2]],GroupVertices[Vertex],0)),1,1,"")</f>
        <v>1</v>
      </c>
      <c r="BF113" s="49">
        <v>3</v>
      </c>
      <c r="BG113" s="50">
        <v>7.6923076923076925</v>
      </c>
      <c r="BH113" s="49">
        <v>1</v>
      </c>
      <c r="BI113" s="50">
        <v>2.5641025641025643</v>
      </c>
      <c r="BJ113" s="49">
        <v>0</v>
      </c>
      <c r="BK113" s="50">
        <v>0</v>
      </c>
      <c r="BL113" s="49">
        <v>35</v>
      </c>
      <c r="BM113" s="50">
        <v>89.74358974358974</v>
      </c>
      <c r="BN113" s="49">
        <v>39</v>
      </c>
    </row>
    <row r="114" spans="1:66" ht="15">
      <c r="A114" s="65" t="s">
        <v>8457</v>
      </c>
      <c r="B114" s="65" t="s">
        <v>8458</v>
      </c>
      <c r="C114" s="66" t="s">
        <v>8400</v>
      </c>
      <c r="D114" s="67">
        <v>4</v>
      </c>
      <c r="E114" s="68" t="s">
        <v>132</v>
      </c>
      <c r="F114" s="69">
        <v>30</v>
      </c>
      <c r="G114" s="66"/>
      <c r="H114" s="70"/>
      <c r="I114" s="71"/>
      <c r="J114" s="71"/>
      <c r="K114" s="35" t="s">
        <v>65</v>
      </c>
      <c r="L114" s="78">
        <v>114</v>
      </c>
      <c r="M114" s="78"/>
      <c r="N114" s="73"/>
      <c r="O114" s="80" t="s">
        <v>266</v>
      </c>
      <c r="P114" s="82">
        <v>44466.41027777778</v>
      </c>
      <c r="Q114" s="80" t="s">
        <v>8506</v>
      </c>
      <c r="R114" s="83" t="str">
        <f>HYPERLINK("http://gbc-education.org/pledge")</f>
        <v>http://gbc-education.org/pledge</v>
      </c>
      <c r="S114" s="80" t="s">
        <v>276</v>
      </c>
      <c r="T114" s="80"/>
      <c r="U114" s="83" t="str">
        <f>HYPERLINK("https://pbs.twimg.com/media/FAQUoLWVUAU68Y6.jpg")</f>
        <v>https://pbs.twimg.com/media/FAQUoLWVUAU68Y6.jpg</v>
      </c>
      <c r="V114" s="83" t="str">
        <f>HYPERLINK("https://pbs.twimg.com/media/FAQUoLWVUAU68Y6.jpg")</f>
        <v>https://pbs.twimg.com/media/FAQUoLWVUAU68Y6.jpg</v>
      </c>
      <c r="W114" s="82">
        <v>44466.41027777778</v>
      </c>
      <c r="X114" s="88">
        <v>44466</v>
      </c>
      <c r="Y114" s="85" t="s">
        <v>8543</v>
      </c>
      <c r="Z114" s="83" t="str">
        <f>HYPERLINK("https://twitter.com/ayanmushir/status/1442426488863690753")</f>
        <v>https://twitter.com/ayanmushir/status/1442426488863690753</v>
      </c>
      <c r="AA114" s="80"/>
      <c r="AB114" s="80"/>
      <c r="AC114" s="85" t="s">
        <v>8579</v>
      </c>
      <c r="AD114" s="80"/>
      <c r="AE114" s="80" t="b">
        <v>0</v>
      </c>
      <c r="AF114" s="80">
        <v>0</v>
      </c>
      <c r="AG114" s="85" t="s">
        <v>296</v>
      </c>
      <c r="AH114" s="80" t="b">
        <v>0</v>
      </c>
      <c r="AI114" s="80" t="s">
        <v>298</v>
      </c>
      <c r="AJ114" s="80"/>
      <c r="AK114" s="85" t="s">
        <v>296</v>
      </c>
      <c r="AL114" s="80" t="b">
        <v>0</v>
      </c>
      <c r="AM114" s="80">
        <v>7</v>
      </c>
      <c r="AN114" s="85" t="s">
        <v>8589</v>
      </c>
      <c r="AO114" s="85" t="s">
        <v>305</v>
      </c>
      <c r="AP114" s="80" t="b">
        <v>0</v>
      </c>
      <c r="AQ114" s="85" t="s">
        <v>8589</v>
      </c>
      <c r="AR114" s="80" t="s">
        <v>204</v>
      </c>
      <c r="AS114" s="80">
        <v>0</v>
      </c>
      <c r="AT114" s="80">
        <v>0</v>
      </c>
      <c r="AU114" s="80"/>
      <c r="AV114" s="80"/>
      <c r="AW114" s="80"/>
      <c r="AX114" s="80"/>
      <c r="AY114" s="80"/>
      <c r="AZ114" s="80"/>
      <c r="BA114" s="80"/>
      <c r="BB114" s="80"/>
      <c r="BC114" s="80">
        <v>1</v>
      </c>
      <c r="BD114" s="79" t="str">
        <f>REPLACE(INDEX(GroupVertices[Group],MATCH(Edges[[#This Row],[Vertex 1]],GroupVertices[Vertex],0)),1,1,"")</f>
        <v>1</v>
      </c>
      <c r="BE114" s="79" t="str">
        <f>REPLACE(INDEX(GroupVertices[Group],MATCH(Edges[[#This Row],[Vertex 2]],GroupVertices[Vertex],0)),1,1,"")</f>
        <v>1</v>
      </c>
      <c r="BF114" s="49"/>
      <c r="BG114" s="50"/>
      <c r="BH114" s="49"/>
      <c r="BI114" s="50"/>
      <c r="BJ114" s="49"/>
      <c r="BK114" s="50"/>
      <c r="BL114" s="49"/>
      <c r="BM114" s="50"/>
      <c r="BN114" s="49"/>
    </row>
    <row r="115" spans="1:66" ht="15">
      <c r="A115" s="65" t="s">
        <v>8457</v>
      </c>
      <c r="B115" s="65" t="s">
        <v>259</v>
      </c>
      <c r="C115" s="66" t="s">
        <v>8400</v>
      </c>
      <c r="D115" s="67">
        <v>4</v>
      </c>
      <c r="E115" s="68" t="s">
        <v>132</v>
      </c>
      <c r="F115" s="69">
        <v>30</v>
      </c>
      <c r="G115" s="66"/>
      <c r="H115" s="70"/>
      <c r="I115" s="71"/>
      <c r="J115" s="71"/>
      <c r="K115" s="35" t="s">
        <v>65</v>
      </c>
      <c r="L115" s="78">
        <v>115</v>
      </c>
      <c r="M115" s="78"/>
      <c r="N115" s="73"/>
      <c r="O115" s="80" t="s">
        <v>266</v>
      </c>
      <c r="P115" s="82">
        <v>44466.41027777778</v>
      </c>
      <c r="Q115" s="80" t="s">
        <v>8506</v>
      </c>
      <c r="R115" s="83" t="str">
        <f>HYPERLINK("http://gbc-education.org/pledge")</f>
        <v>http://gbc-education.org/pledge</v>
      </c>
      <c r="S115" s="80" t="s">
        <v>276</v>
      </c>
      <c r="T115" s="80"/>
      <c r="U115" s="83" t="str">
        <f>HYPERLINK("https://pbs.twimg.com/media/FAQUoLWVUAU68Y6.jpg")</f>
        <v>https://pbs.twimg.com/media/FAQUoLWVUAU68Y6.jpg</v>
      </c>
      <c r="V115" s="83" t="str">
        <f>HYPERLINK("https://pbs.twimg.com/media/FAQUoLWVUAU68Y6.jpg")</f>
        <v>https://pbs.twimg.com/media/FAQUoLWVUAU68Y6.jpg</v>
      </c>
      <c r="W115" s="82">
        <v>44466.41027777778</v>
      </c>
      <c r="X115" s="88">
        <v>44466</v>
      </c>
      <c r="Y115" s="85" t="s">
        <v>8543</v>
      </c>
      <c r="Z115" s="83" t="str">
        <f>HYPERLINK("https://twitter.com/ayanmushir/status/1442426488863690753")</f>
        <v>https://twitter.com/ayanmushir/status/1442426488863690753</v>
      </c>
      <c r="AA115" s="80"/>
      <c r="AB115" s="80"/>
      <c r="AC115" s="85" t="s">
        <v>8579</v>
      </c>
      <c r="AD115" s="80"/>
      <c r="AE115" s="80" t="b">
        <v>0</v>
      </c>
      <c r="AF115" s="80">
        <v>0</v>
      </c>
      <c r="AG115" s="85" t="s">
        <v>296</v>
      </c>
      <c r="AH115" s="80" t="b">
        <v>0</v>
      </c>
      <c r="AI115" s="80" t="s">
        <v>298</v>
      </c>
      <c r="AJ115" s="80"/>
      <c r="AK115" s="85" t="s">
        <v>296</v>
      </c>
      <c r="AL115" s="80" t="b">
        <v>0</v>
      </c>
      <c r="AM115" s="80">
        <v>7</v>
      </c>
      <c r="AN115" s="85" t="s">
        <v>8589</v>
      </c>
      <c r="AO115" s="85" t="s">
        <v>305</v>
      </c>
      <c r="AP115" s="80" t="b">
        <v>0</v>
      </c>
      <c r="AQ115" s="85" t="s">
        <v>8589</v>
      </c>
      <c r="AR115" s="80" t="s">
        <v>204</v>
      </c>
      <c r="AS115" s="80">
        <v>0</v>
      </c>
      <c r="AT115" s="80">
        <v>0</v>
      </c>
      <c r="AU115" s="80"/>
      <c r="AV115" s="80"/>
      <c r="AW115" s="80"/>
      <c r="AX115" s="80"/>
      <c r="AY115" s="80"/>
      <c r="AZ115" s="80"/>
      <c r="BA115" s="80"/>
      <c r="BB115" s="80"/>
      <c r="BC115" s="80">
        <v>1</v>
      </c>
      <c r="BD115" s="79" t="str">
        <f>REPLACE(INDEX(GroupVertices[Group],MATCH(Edges[[#This Row],[Vertex 1]],GroupVertices[Vertex],0)),1,1,"")</f>
        <v>1</v>
      </c>
      <c r="BE115" s="79" t="str">
        <f>REPLACE(INDEX(GroupVertices[Group],MATCH(Edges[[#This Row],[Vertex 2]],GroupVertices[Vertex],0)),1,1,"")</f>
        <v>1</v>
      </c>
      <c r="BF115" s="49"/>
      <c r="BG115" s="50"/>
      <c r="BH115" s="49"/>
      <c r="BI115" s="50"/>
      <c r="BJ115" s="49"/>
      <c r="BK115" s="50"/>
      <c r="BL115" s="49"/>
      <c r="BM115" s="50"/>
      <c r="BN115" s="49"/>
    </row>
    <row r="116" spans="1:66" ht="15">
      <c r="A116" s="65" t="s">
        <v>8457</v>
      </c>
      <c r="B116" s="65" t="s">
        <v>8462</v>
      </c>
      <c r="C116" s="66" t="s">
        <v>8401</v>
      </c>
      <c r="D116" s="67">
        <v>10</v>
      </c>
      <c r="E116" s="68" t="s">
        <v>132</v>
      </c>
      <c r="F116" s="69">
        <v>10</v>
      </c>
      <c r="G116" s="66"/>
      <c r="H116" s="70"/>
      <c r="I116" s="71"/>
      <c r="J116" s="71"/>
      <c r="K116" s="35" t="s">
        <v>65</v>
      </c>
      <c r="L116" s="78">
        <v>116</v>
      </c>
      <c r="M116" s="78"/>
      <c r="N116" s="73"/>
      <c r="O116" s="80" t="s">
        <v>266</v>
      </c>
      <c r="P116" s="82">
        <v>44466.41027777778</v>
      </c>
      <c r="Q116" s="80" t="s">
        <v>8506</v>
      </c>
      <c r="R116" s="83" t="str">
        <f>HYPERLINK("http://gbc-education.org/pledge")</f>
        <v>http://gbc-education.org/pledge</v>
      </c>
      <c r="S116" s="80" t="s">
        <v>276</v>
      </c>
      <c r="T116" s="80"/>
      <c r="U116" s="83" t="str">
        <f>HYPERLINK("https://pbs.twimg.com/media/FAQUoLWVUAU68Y6.jpg")</f>
        <v>https://pbs.twimg.com/media/FAQUoLWVUAU68Y6.jpg</v>
      </c>
      <c r="V116" s="83" t="str">
        <f>HYPERLINK("https://pbs.twimg.com/media/FAQUoLWVUAU68Y6.jpg")</f>
        <v>https://pbs.twimg.com/media/FAQUoLWVUAU68Y6.jpg</v>
      </c>
      <c r="W116" s="82">
        <v>44466.41027777778</v>
      </c>
      <c r="X116" s="88">
        <v>44466</v>
      </c>
      <c r="Y116" s="85" t="s">
        <v>8543</v>
      </c>
      <c r="Z116" s="83" t="str">
        <f>HYPERLINK("https://twitter.com/ayanmushir/status/1442426488863690753")</f>
        <v>https://twitter.com/ayanmushir/status/1442426488863690753</v>
      </c>
      <c r="AA116" s="80"/>
      <c r="AB116" s="80"/>
      <c r="AC116" s="85" t="s">
        <v>8579</v>
      </c>
      <c r="AD116" s="80"/>
      <c r="AE116" s="80" t="b">
        <v>0</v>
      </c>
      <c r="AF116" s="80">
        <v>0</v>
      </c>
      <c r="AG116" s="85" t="s">
        <v>296</v>
      </c>
      <c r="AH116" s="80" t="b">
        <v>0</v>
      </c>
      <c r="AI116" s="80" t="s">
        <v>298</v>
      </c>
      <c r="AJ116" s="80"/>
      <c r="AK116" s="85" t="s">
        <v>296</v>
      </c>
      <c r="AL116" s="80" t="b">
        <v>0</v>
      </c>
      <c r="AM116" s="80">
        <v>7</v>
      </c>
      <c r="AN116" s="85" t="s">
        <v>8589</v>
      </c>
      <c r="AO116" s="85" t="s">
        <v>305</v>
      </c>
      <c r="AP116" s="80" t="b">
        <v>0</v>
      </c>
      <c r="AQ116" s="85" t="s">
        <v>8589</v>
      </c>
      <c r="AR116" s="80" t="s">
        <v>204</v>
      </c>
      <c r="AS116" s="80">
        <v>0</v>
      </c>
      <c r="AT116" s="80">
        <v>0</v>
      </c>
      <c r="AU116" s="80"/>
      <c r="AV116" s="80"/>
      <c r="AW116" s="80"/>
      <c r="AX116" s="80"/>
      <c r="AY116" s="80"/>
      <c r="AZ116" s="80"/>
      <c r="BA116" s="80"/>
      <c r="BB116" s="80"/>
      <c r="BC116" s="80">
        <v>2</v>
      </c>
      <c r="BD116" s="79" t="str">
        <f>REPLACE(INDEX(GroupVertices[Group],MATCH(Edges[[#This Row],[Vertex 1]],GroupVertices[Vertex],0)),1,1,"")</f>
        <v>1</v>
      </c>
      <c r="BE116" s="79" t="str">
        <f>REPLACE(INDEX(GroupVertices[Group],MATCH(Edges[[#This Row],[Vertex 2]],GroupVertices[Vertex],0)),1,1,"")</f>
        <v>1</v>
      </c>
      <c r="BF116" s="49"/>
      <c r="BG116" s="50"/>
      <c r="BH116" s="49"/>
      <c r="BI116" s="50"/>
      <c r="BJ116" s="49"/>
      <c r="BK116" s="50"/>
      <c r="BL116" s="49"/>
      <c r="BM116" s="50"/>
      <c r="BN116" s="49"/>
    </row>
    <row r="117" spans="1:66" ht="15">
      <c r="A117" s="65" t="s">
        <v>8457</v>
      </c>
      <c r="B117" s="65" t="s">
        <v>8462</v>
      </c>
      <c r="C117" s="66" t="s">
        <v>8401</v>
      </c>
      <c r="D117" s="67">
        <v>10</v>
      </c>
      <c r="E117" s="68" t="s">
        <v>132</v>
      </c>
      <c r="F117" s="69">
        <v>10</v>
      </c>
      <c r="G117" s="66"/>
      <c r="H117" s="70"/>
      <c r="I117" s="71"/>
      <c r="J117" s="71"/>
      <c r="K117" s="35" t="s">
        <v>65</v>
      </c>
      <c r="L117" s="78">
        <v>117</v>
      </c>
      <c r="M117" s="78"/>
      <c r="N117" s="73"/>
      <c r="O117" s="80" t="s">
        <v>267</v>
      </c>
      <c r="P117" s="82">
        <v>44466.41027777778</v>
      </c>
      <c r="Q117" s="80" t="s">
        <v>8506</v>
      </c>
      <c r="R117" s="83" t="str">
        <f>HYPERLINK("http://gbc-education.org/pledge")</f>
        <v>http://gbc-education.org/pledge</v>
      </c>
      <c r="S117" s="80" t="s">
        <v>276</v>
      </c>
      <c r="T117" s="80"/>
      <c r="U117" s="83" t="str">
        <f>HYPERLINK("https://pbs.twimg.com/media/FAQUoLWVUAU68Y6.jpg")</f>
        <v>https://pbs.twimg.com/media/FAQUoLWVUAU68Y6.jpg</v>
      </c>
      <c r="V117" s="83" t="str">
        <f>HYPERLINK("https://pbs.twimg.com/media/FAQUoLWVUAU68Y6.jpg")</f>
        <v>https://pbs.twimg.com/media/FAQUoLWVUAU68Y6.jpg</v>
      </c>
      <c r="W117" s="82">
        <v>44466.41027777778</v>
      </c>
      <c r="X117" s="88">
        <v>44466</v>
      </c>
      <c r="Y117" s="85" t="s">
        <v>8543</v>
      </c>
      <c r="Z117" s="83" t="str">
        <f>HYPERLINK("https://twitter.com/ayanmushir/status/1442426488863690753")</f>
        <v>https://twitter.com/ayanmushir/status/1442426488863690753</v>
      </c>
      <c r="AA117" s="80"/>
      <c r="AB117" s="80"/>
      <c r="AC117" s="85" t="s">
        <v>8579</v>
      </c>
      <c r="AD117" s="80"/>
      <c r="AE117" s="80" t="b">
        <v>0</v>
      </c>
      <c r="AF117" s="80">
        <v>0</v>
      </c>
      <c r="AG117" s="85" t="s">
        <v>296</v>
      </c>
      <c r="AH117" s="80" t="b">
        <v>0</v>
      </c>
      <c r="AI117" s="80" t="s">
        <v>298</v>
      </c>
      <c r="AJ117" s="80"/>
      <c r="AK117" s="85" t="s">
        <v>296</v>
      </c>
      <c r="AL117" s="80" t="b">
        <v>0</v>
      </c>
      <c r="AM117" s="80">
        <v>7</v>
      </c>
      <c r="AN117" s="85" t="s">
        <v>8589</v>
      </c>
      <c r="AO117" s="85" t="s">
        <v>305</v>
      </c>
      <c r="AP117" s="80" t="b">
        <v>0</v>
      </c>
      <c r="AQ117" s="85" t="s">
        <v>8589</v>
      </c>
      <c r="AR117" s="80" t="s">
        <v>204</v>
      </c>
      <c r="AS117" s="80">
        <v>0</v>
      </c>
      <c r="AT117" s="80">
        <v>0</v>
      </c>
      <c r="AU117" s="80"/>
      <c r="AV117" s="80"/>
      <c r="AW117" s="80"/>
      <c r="AX117" s="80"/>
      <c r="AY117" s="80"/>
      <c r="AZ117" s="80"/>
      <c r="BA117" s="80"/>
      <c r="BB117" s="80"/>
      <c r="BC117" s="80">
        <v>2</v>
      </c>
      <c r="BD117" s="79" t="str">
        <f>REPLACE(INDEX(GroupVertices[Group],MATCH(Edges[[#This Row],[Vertex 1]],GroupVertices[Vertex],0)),1,1,"")</f>
        <v>1</v>
      </c>
      <c r="BE117" s="79" t="str">
        <f>REPLACE(INDEX(GroupVertices[Group],MATCH(Edges[[#This Row],[Vertex 2]],GroupVertices[Vertex],0)),1,1,"")</f>
        <v>1</v>
      </c>
      <c r="BF117" s="49">
        <v>1</v>
      </c>
      <c r="BG117" s="50">
        <v>2.7027027027027026</v>
      </c>
      <c r="BH117" s="49">
        <v>1</v>
      </c>
      <c r="BI117" s="50">
        <v>2.7027027027027026</v>
      </c>
      <c r="BJ117" s="49">
        <v>0</v>
      </c>
      <c r="BK117" s="50">
        <v>0</v>
      </c>
      <c r="BL117" s="49">
        <v>35</v>
      </c>
      <c r="BM117" s="50">
        <v>94.5945945945946</v>
      </c>
      <c r="BN117" s="49">
        <v>37</v>
      </c>
    </row>
    <row r="118" spans="1:66" ht="15">
      <c r="A118" s="65" t="s">
        <v>8458</v>
      </c>
      <c r="B118" s="65" t="s">
        <v>7168</v>
      </c>
      <c r="C118" s="66" t="s">
        <v>8400</v>
      </c>
      <c r="D118" s="67">
        <v>4</v>
      </c>
      <c r="E118" s="68" t="s">
        <v>132</v>
      </c>
      <c r="F118" s="69">
        <v>30</v>
      </c>
      <c r="G118" s="66"/>
      <c r="H118" s="70"/>
      <c r="I118" s="71"/>
      <c r="J118" s="71"/>
      <c r="K118" s="35" t="s">
        <v>65</v>
      </c>
      <c r="L118" s="78">
        <v>118</v>
      </c>
      <c r="M118" s="78"/>
      <c r="N118" s="73"/>
      <c r="O118" s="80" t="s">
        <v>268</v>
      </c>
      <c r="P118" s="82">
        <v>44466.208645833336</v>
      </c>
      <c r="Q118" s="80" t="s">
        <v>8507</v>
      </c>
      <c r="R118" s="83" t="str">
        <f>HYPERLINK("https://twitter.com/sap4good/status/1442300464737894403")</f>
        <v>https://twitter.com/sap4good/status/1442300464737894403</v>
      </c>
      <c r="S118" s="80" t="s">
        <v>273</v>
      </c>
      <c r="T118" s="85" t="s">
        <v>278</v>
      </c>
      <c r="U118" s="80"/>
      <c r="V118" s="83" t="str">
        <f>HYPERLINK("https://pbs.twimg.com/profile_images/965815098366464000/JqA_D8hd_normal.jpg")</f>
        <v>https://pbs.twimg.com/profile_images/965815098366464000/JqA_D8hd_normal.jpg</v>
      </c>
      <c r="W118" s="82">
        <v>44466.208645833336</v>
      </c>
      <c r="X118" s="88">
        <v>44466</v>
      </c>
      <c r="Y118" s="85" t="s">
        <v>8544</v>
      </c>
      <c r="Z118" s="83" t="str">
        <f>HYPERLINK("https://twitter.com/gangadharansind/status/1442353419008843782")</f>
        <v>https://twitter.com/gangadharansind/status/1442353419008843782</v>
      </c>
      <c r="AA118" s="80"/>
      <c r="AB118" s="80"/>
      <c r="AC118" s="85" t="s">
        <v>8580</v>
      </c>
      <c r="AD118" s="80"/>
      <c r="AE118" s="80" t="b">
        <v>0</v>
      </c>
      <c r="AF118" s="80">
        <v>20</v>
      </c>
      <c r="AG118" s="85" t="s">
        <v>296</v>
      </c>
      <c r="AH118" s="80" t="b">
        <v>1</v>
      </c>
      <c r="AI118" s="80" t="s">
        <v>300</v>
      </c>
      <c r="AJ118" s="80"/>
      <c r="AK118" s="85" t="s">
        <v>8589</v>
      </c>
      <c r="AL118" s="80" t="b">
        <v>0</v>
      </c>
      <c r="AM118" s="80">
        <v>4</v>
      </c>
      <c r="AN118" s="85" t="s">
        <v>296</v>
      </c>
      <c r="AO118" s="85" t="s">
        <v>306</v>
      </c>
      <c r="AP118" s="80" t="b">
        <v>0</v>
      </c>
      <c r="AQ118" s="85" t="s">
        <v>8580</v>
      </c>
      <c r="AR118" s="80" t="s">
        <v>204</v>
      </c>
      <c r="AS118" s="80">
        <v>0</v>
      </c>
      <c r="AT118" s="80">
        <v>0</v>
      </c>
      <c r="AU118" s="80"/>
      <c r="AV118" s="80"/>
      <c r="AW118" s="80"/>
      <c r="AX118" s="80"/>
      <c r="AY118" s="80"/>
      <c r="AZ118" s="80"/>
      <c r="BA118" s="80"/>
      <c r="BB118" s="80"/>
      <c r="BC118" s="80">
        <v>1</v>
      </c>
      <c r="BD118" s="79" t="str">
        <f>REPLACE(INDEX(GroupVertices[Group],MATCH(Edges[[#This Row],[Vertex 1]],GroupVertices[Vertex],0)),1,1,"")</f>
        <v>1</v>
      </c>
      <c r="BE118" s="79" t="str">
        <f>REPLACE(INDEX(GroupVertices[Group],MATCH(Edges[[#This Row],[Vertex 2]],GroupVertices[Vertex],0)),1,1,"")</f>
        <v>1</v>
      </c>
      <c r="BF118" s="49"/>
      <c r="BG118" s="50"/>
      <c r="BH118" s="49"/>
      <c r="BI118" s="50"/>
      <c r="BJ118" s="49"/>
      <c r="BK118" s="50"/>
      <c r="BL118" s="49"/>
      <c r="BM118" s="50"/>
      <c r="BN118" s="49"/>
    </row>
    <row r="119" spans="1:66" ht="15">
      <c r="A119" s="65" t="s">
        <v>8459</v>
      </c>
      <c r="B119" s="65" t="s">
        <v>7168</v>
      </c>
      <c r="C119" s="66" t="s">
        <v>8400</v>
      </c>
      <c r="D119" s="67">
        <v>4</v>
      </c>
      <c r="E119" s="68" t="s">
        <v>132</v>
      </c>
      <c r="F119" s="69">
        <v>30</v>
      </c>
      <c r="G119" s="66"/>
      <c r="H119" s="70"/>
      <c r="I119" s="71"/>
      <c r="J119" s="71"/>
      <c r="K119" s="35" t="s">
        <v>65</v>
      </c>
      <c r="L119" s="78">
        <v>119</v>
      </c>
      <c r="M119" s="78"/>
      <c r="N119" s="73"/>
      <c r="O119" s="80" t="s">
        <v>266</v>
      </c>
      <c r="P119" s="82">
        <v>44466.65247685185</v>
      </c>
      <c r="Q119" s="80" t="s">
        <v>8507</v>
      </c>
      <c r="R119" s="83" t="str">
        <f>HYPERLINK("https://twitter.com/sap4good/status/1442300464737894403")</f>
        <v>https://twitter.com/sap4good/status/1442300464737894403</v>
      </c>
      <c r="S119" s="80" t="s">
        <v>273</v>
      </c>
      <c r="T119" s="85" t="s">
        <v>278</v>
      </c>
      <c r="U119" s="80"/>
      <c r="V119" s="83" t="str">
        <f>HYPERLINK("https://pbs.twimg.com/profile_images/993494449106796544/NiADopfI_normal.jpg")</f>
        <v>https://pbs.twimg.com/profile_images/993494449106796544/NiADopfI_normal.jpg</v>
      </c>
      <c r="W119" s="82">
        <v>44466.65247685185</v>
      </c>
      <c r="X119" s="88">
        <v>44466</v>
      </c>
      <c r="Y119" s="85" t="s">
        <v>8545</v>
      </c>
      <c r="Z119" s="83" t="str">
        <f>HYPERLINK("https://twitter.com/gunjancpatel/status/1442514260479787019")</f>
        <v>https://twitter.com/gunjancpatel/status/1442514260479787019</v>
      </c>
      <c r="AA119" s="80"/>
      <c r="AB119" s="80"/>
      <c r="AC119" s="85" t="s">
        <v>8581</v>
      </c>
      <c r="AD119" s="80"/>
      <c r="AE119" s="80" t="b">
        <v>0</v>
      </c>
      <c r="AF119" s="80">
        <v>0</v>
      </c>
      <c r="AG119" s="85" t="s">
        <v>296</v>
      </c>
      <c r="AH119" s="80" t="b">
        <v>1</v>
      </c>
      <c r="AI119" s="80" t="s">
        <v>300</v>
      </c>
      <c r="AJ119" s="80"/>
      <c r="AK119" s="85" t="s">
        <v>8589</v>
      </c>
      <c r="AL119" s="80" t="b">
        <v>0</v>
      </c>
      <c r="AM119" s="80">
        <v>4</v>
      </c>
      <c r="AN119" s="85" t="s">
        <v>8580</v>
      </c>
      <c r="AO119" s="85" t="s">
        <v>307</v>
      </c>
      <c r="AP119" s="80" t="b">
        <v>0</v>
      </c>
      <c r="AQ119" s="85" t="s">
        <v>8580</v>
      </c>
      <c r="AR119" s="80" t="s">
        <v>204</v>
      </c>
      <c r="AS119" s="80">
        <v>0</v>
      </c>
      <c r="AT119" s="80">
        <v>0</v>
      </c>
      <c r="AU119" s="80"/>
      <c r="AV119" s="80"/>
      <c r="AW119" s="80"/>
      <c r="AX119" s="80"/>
      <c r="AY119" s="80"/>
      <c r="AZ119" s="80"/>
      <c r="BA119" s="80"/>
      <c r="BB119" s="80"/>
      <c r="BC119" s="80">
        <v>1</v>
      </c>
      <c r="BD119" s="79" t="str">
        <f>REPLACE(INDEX(GroupVertices[Group],MATCH(Edges[[#This Row],[Vertex 1]],GroupVertices[Vertex],0)),1,1,"")</f>
        <v>1</v>
      </c>
      <c r="BE119" s="79" t="str">
        <f>REPLACE(INDEX(GroupVertices[Group],MATCH(Edges[[#This Row],[Vertex 2]],GroupVertices[Vertex],0)),1,1,"")</f>
        <v>1</v>
      </c>
      <c r="BF119" s="49"/>
      <c r="BG119" s="50"/>
      <c r="BH119" s="49"/>
      <c r="BI119" s="50"/>
      <c r="BJ119" s="49"/>
      <c r="BK119" s="50"/>
      <c r="BL119" s="49"/>
      <c r="BM119" s="50"/>
      <c r="BN119" s="49"/>
    </row>
    <row r="120" spans="1:66" ht="15">
      <c r="A120" s="65" t="s">
        <v>8458</v>
      </c>
      <c r="B120" s="65" t="s">
        <v>8460</v>
      </c>
      <c r="C120" s="66" t="s">
        <v>8400</v>
      </c>
      <c r="D120" s="67">
        <v>4</v>
      </c>
      <c r="E120" s="68" t="s">
        <v>132</v>
      </c>
      <c r="F120" s="69">
        <v>30</v>
      </c>
      <c r="G120" s="66"/>
      <c r="H120" s="70"/>
      <c r="I120" s="71"/>
      <c r="J120" s="71"/>
      <c r="K120" s="35" t="s">
        <v>66</v>
      </c>
      <c r="L120" s="78">
        <v>120</v>
      </c>
      <c r="M120" s="78"/>
      <c r="N120" s="73"/>
      <c r="O120" s="80" t="s">
        <v>268</v>
      </c>
      <c r="P120" s="82">
        <v>44466.208645833336</v>
      </c>
      <c r="Q120" s="80" t="s">
        <v>8507</v>
      </c>
      <c r="R120" s="83" t="str">
        <f>HYPERLINK("https://twitter.com/sap4good/status/1442300464737894403")</f>
        <v>https://twitter.com/sap4good/status/1442300464737894403</v>
      </c>
      <c r="S120" s="80" t="s">
        <v>273</v>
      </c>
      <c r="T120" s="85" t="s">
        <v>278</v>
      </c>
      <c r="U120" s="80"/>
      <c r="V120" s="83" t="str">
        <f>HYPERLINK("https://pbs.twimg.com/profile_images/965815098366464000/JqA_D8hd_normal.jpg")</f>
        <v>https://pbs.twimg.com/profile_images/965815098366464000/JqA_D8hd_normal.jpg</v>
      </c>
      <c r="W120" s="82">
        <v>44466.208645833336</v>
      </c>
      <c r="X120" s="88">
        <v>44466</v>
      </c>
      <c r="Y120" s="85" t="s">
        <v>8544</v>
      </c>
      <c r="Z120" s="83" t="str">
        <f>HYPERLINK("https://twitter.com/gangadharansind/status/1442353419008843782")</f>
        <v>https://twitter.com/gangadharansind/status/1442353419008843782</v>
      </c>
      <c r="AA120" s="80"/>
      <c r="AB120" s="80"/>
      <c r="AC120" s="85" t="s">
        <v>8580</v>
      </c>
      <c r="AD120" s="80"/>
      <c r="AE120" s="80" t="b">
        <v>0</v>
      </c>
      <c r="AF120" s="80">
        <v>20</v>
      </c>
      <c r="AG120" s="85" t="s">
        <v>296</v>
      </c>
      <c r="AH120" s="80" t="b">
        <v>1</v>
      </c>
      <c r="AI120" s="80" t="s">
        <v>300</v>
      </c>
      <c r="AJ120" s="80"/>
      <c r="AK120" s="85" t="s">
        <v>8589</v>
      </c>
      <c r="AL120" s="80" t="b">
        <v>0</v>
      </c>
      <c r="AM120" s="80">
        <v>4</v>
      </c>
      <c r="AN120" s="85" t="s">
        <v>296</v>
      </c>
      <c r="AO120" s="85" t="s">
        <v>306</v>
      </c>
      <c r="AP120" s="80" t="b">
        <v>0</v>
      </c>
      <c r="AQ120" s="85" t="s">
        <v>8580</v>
      </c>
      <c r="AR120" s="80" t="s">
        <v>204</v>
      </c>
      <c r="AS120" s="80">
        <v>0</v>
      </c>
      <c r="AT120" s="80">
        <v>0</v>
      </c>
      <c r="AU120" s="80"/>
      <c r="AV120" s="80"/>
      <c r="AW120" s="80"/>
      <c r="AX120" s="80"/>
      <c r="AY120" s="80"/>
      <c r="AZ120" s="80"/>
      <c r="BA120" s="80"/>
      <c r="BB120" s="80"/>
      <c r="BC120" s="80">
        <v>1</v>
      </c>
      <c r="BD120" s="79" t="str">
        <f>REPLACE(INDEX(GroupVertices[Group],MATCH(Edges[[#This Row],[Vertex 1]],GroupVertices[Vertex],0)),1,1,"")</f>
        <v>1</v>
      </c>
      <c r="BE120" s="79" t="str">
        <f>REPLACE(INDEX(GroupVertices[Group],MATCH(Edges[[#This Row],[Vertex 2]],GroupVertices[Vertex],0)),1,1,"")</f>
        <v>1</v>
      </c>
      <c r="BF120" s="49">
        <v>0</v>
      </c>
      <c r="BG120" s="50">
        <v>0</v>
      </c>
      <c r="BH120" s="49">
        <v>1</v>
      </c>
      <c r="BI120" s="50">
        <v>20</v>
      </c>
      <c r="BJ120" s="49">
        <v>0</v>
      </c>
      <c r="BK120" s="50">
        <v>0</v>
      </c>
      <c r="BL120" s="49">
        <v>4</v>
      </c>
      <c r="BM120" s="50">
        <v>80</v>
      </c>
      <c r="BN120" s="49">
        <v>5</v>
      </c>
    </row>
    <row r="121" spans="1:66" ht="15">
      <c r="A121" s="65" t="s">
        <v>8460</v>
      </c>
      <c r="B121" s="65" t="s">
        <v>8458</v>
      </c>
      <c r="C121" s="66" t="s">
        <v>8400</v>
      </c>
      <c r="D121" s="67">
        <v>4</v>
      </c>
      <c r="E121" s="68" t="s">
        <v>132</v>
      </c>
      <c r="F121" s="69">
        <v>30</v>
      </c>
      <c r="G121" s="66"/>
      <c r="H121" s="70"/>
      <c r="I121" s="71"/>
      <c r="J121" s="71"/>
      <c r="K121" s="35" t="s">
        <v>66</v>
      </c>
      <c r="L121" s="78">
        <v>121</v>
      </c>
      <c r="M121" s="78"/>
      <c r="N121" s="73"/>
      <c r="O121" s="80" t="s">
        <v>266</v>
      </c>
      <c r="P121" s="82">
        <v>44466.25334490741</v>
      </c>
      <c r="Q121" s="80" t="s">
        <v>8506</v>
      </c>
      <c r="R121" s="83" t="str">
        <f>HYPERLINK("http://gbc-education.org/pledge")</f>
        <v>http://gbc-education.org/pledge</v>
      </c>
      <c r="S121" s="80" t="s">
        <v>276</v>
      </c>
      <c r="T121" s="80"/>
      <c r="U121" s="83" t="str">
        <f>HYPERLINK("https://pbs.twimg.com/media/FAQUoLWVUAU68Y6.jpg")</f>
        <v>https://pbs.twimg.com/media/FAQUoLWVUAU68Y6.jpg</v>
      </c>
      <c r="V121" s="83" t="str">
        <f>HYPERLINK("https://pbs.twimg.com/media/FAQUoLWVUAU68Y6.jpg")</f>
        <v>https://pbs.twimg.com/media/FAQUoLWVUAU68Y6.jpg</v>
      </c>
      <c r="W121" s="82">
        <v>44466.25334490741</v>
      </c>
      <c r="X121" s="88">
        <v>44466</v>
      </c>
      <c r="Y121" s="85" t="s">
        <v>8546</v>
      </c>
      <c r="Z121" s="83" t="str">
        <f>HYPERLINK("https://twitter.com/saplabsindia/status/1442369616550903811")</f>
        <v>https://twitter.com/saplabsindia/status/1442369616550903811</v>
      </c>
      <c r="AA121" s="80"/>
      <c r="AB121" s="80"/>
      <c r="AC121" s="85" t="s">
        <v>8582</v>
      </c>
      <c r="AD121" s="80"/>
      <c r="AE121" s="80" t="b">
        <v>0</v>
      </c>
      <c r="AF121" s="80">
        <v>0</v>
      </c>
      <c r="AG121" s="85" t="s">
        <v>296</v>
      </c>
      <c r="AH121" s="80" t="b">
        <v>0</v>
      </c>
      <c r="AI121" s="80" t="s">
        <v>298</v>
      </c>
      <c r="AJ121" s="80"/>
      <c r="AK121" s="85" t="s">
        <v>296</v>
      </c>
      <c r="AL121" s="80" t="b">
        <v>0</v>
      </c>
      <c r="AM121" s="80">
        <v>7</v>
      </c>
      <c r="AN121" s="85" t="s">
        <v>8589</v>
      </c>
      <c r="AO121" s="85" t="s">
        <v>306</v>
      </c>
      <c r="AP121" s="80" t="b">
        <v>0</v>
      </c>
      <c r="AQ121" s="85" t="s">
        <v>8589</v>
      </c>
      <c r="AR121" s="80" t="s">
        <v>204</v>
      </c>
      <c r="AS121" s="80">
        <v>0</v>
      </c>
      <c r="AT121" s="80">
        <v>0</v>
      </c>
      <c r="AU121" s="80"/>
      <c r="AV121" s="80"/>
      <c r="AW121" s="80"/>
      <c r="AX121" s="80"/>
      <c r="AY121" s="80"/>
      <c r="AZ121" s="80"/>
      <c r="BA121" s="80"/>
      <c r="BB121" s="80"/>
      <c r="BC121" s="80">
        <v>1</v>
      </c>
      <c r="BD121" s="79" t="str">
        <f>REPLACE(INDEX(GroupVertices[Group],MATCH(Edges[[#This Row],[Vertex 1]],GroupVertices[Vertex],0)),1,1,"")</f>
        <v>1</v>
      </c>
      <c r="BE121" s="79" t="str">
        <f>REPLACE(INDEX(GroupVertices[Group],MATCH(Edges[[#This Row],[Vertex 2]],GroupVertices[Vertex],0)),1,1,"")</f>
        <v>1</v>
      </c>
      <c r="BF121" s="49"/>
      <c r="BG121" s="50"/>
      <c r="BH121" s="49"/>
      <c r="BI121" s="50"/>
      <c r="BJ121" s="49"/>
      <c r="BK121" s="50"/>
      <c r="BL121" s="49"/>
      <c r="BM121" s="50"/>
      <c r="BN121" s="49"/>
    </row>
    <row r="122" spans="1:66" ht="15">
      <c r="A122" s="65" t="s">
        <v>8460</v>
      </c>
      <c r="B122" s="65" t="s">
        <v>259</v>
      </c>
      <c r="C122" s="66" t="s">
        <v>8400</v>
      </c>
      <c r="D122" s="67">
        <v>4</v>
      </c>
      <c r="E122" s="68" t="s">
        <v>132</v>
      </c>
      <c r="F122" s="69">
        <v>30</v>
      </c>
      <c r="G122" s="66"/>
      <c r="H122" s="70"/>
      <c r="I122" s="71"/>
      <c r="J122" s="71"/>
      <c r="K122" s="35" t="s">
        <v>65</v>
      </c>
      <c r="L122" s="78">
        <v>122</v>
      </c>
      <c r="M122" s="78"/>
      <c r="N122" s="73"/>
      <c r="O122" s="80" t="s">
        <v>266</v>
      </c>
      <c r="P122" s="82">
        <v>44466.25334490741</v>
      </c>
      <c r="Q122" s="80" t="s">
        <v>8506</v>
      </c>
      <c r="R122" s="83" t="str">
        <f>HYPERLINK("http://gbc-education.org/pledge")</f>
        <v>http://gbc-education.org/pledge</v>
      </c>
      <c r="S122" s="80" t="s">
        <v>276</v>
      </c>
      <c r="T122" s="80"/>
      <c r="U122" s="83" t="str">
        <f>HYPERLINK("https://pbs.twimg.com/media/FAQUoLWVUAU68Y6.jpg")</f>
        <v>https://pbs.twimg.com/media/FAQUoLWVUAU68Y6.jpg</v>
      </c>
      <c r="V122" s="83" t="str">
        <f>HYPERLINK("https://pbs.twimg.com/media/FAQUoLWVUAU68Y6.jpg")</f>
        <v>https://pbs.twimg.com/media/FAQUoLWVUAU68Y6.jpg</v>
      </c>
      <c r="W122" s="82">
        <v>44466.25334490741</v>
      </c>
      <c r="X122" s="88">
        <v>44466</v>
      </c>
      <c r="Y122" s="85" t="s">
        <v>8546</v>
      </c>
      <c r="Z122" s="83" t="str">
        <f>HYPERLINK("https://twitter.com/saplabsindia/status/1442369616550903811")</f>
        <v>https://twitter.com/saplabsindia/status/1442369616550903811</v>
      </c>
      <c r="AA122" s="80"/>
      <c r="AB122" s="80"/>
      <c r="AC122" s="85" t="s">
        <v>8582</v>
      </c>
      <c r="AD122" s="80"/>
      <c r="AE122" s="80" t="b">
        <v>0</v>
      </c>
      <c r="AF122" s="80">
        <v>0</v>
      </c>
      <c r="AG122" s="85" t="s">
        <v>296</v>
      </c>
      <c r="AH122" s="80" t="b">
        <v>0</v>
      </c>
      <c r="AI122" s="80" t="s">
        <v>298</v>
      </c>
      <c r="AJ122" s="80"/>
      <c r="AK122" s="85" t="s">
        <v>296</v>
      </c>
      <c r="AL122" s="80" t="b">
        <v>0</v>
      </c>
      <c r="AM122" s="80">
        <v>7</v>
      </c>
      <c r="AN122" s="85" t="s">
        <v>8589</v>
      </c>
      <c r="AO122" s="85" t="s">
        <v>306</v>
      </c>
      <c r="AP122" s="80" t="b">
        <v>0</v>
      </c>
      <c r="AQ122" s="85" t="s">
        <v>8589</v>
      </c>
      <c r="AR122" s="80" t="s">
        <v>204</v>
      </c>
      <c r="AS122" s="80">
        <v>0</v>
      </c>
      <c r="AT122" s="80">
        <v>0</v>
      </c>
      <c r="AU122" s="80"/>
      <c r="AV122" s="80"/>
      <c r="AW122" s="80"/>
      <c r="AX122" s="80"/>
      <c r="AY122" s="80"/>
      <c r="AZ122" s="80"/>
      <c r="BA122" s="80"/>
      <c r="BB122" s="80"/>
      <c r="BC122" s="80">
        <v>1</v>
      </c>
      <c r="BD122" s="79" t="str">
        <f>REPLACE(INDEX(GroupVertices[Group],MATCH(Edges[[#This Row],[Vertex 1]],GroupVertices[Vertex],0)),1,1,"")</f>
        <v>1</v>
      </c>
      <c r="BE122" s="79" t="str">
        <f>REPLACE(INDEX(GroupVertices[Group],MATCH(Edges[[#This Row],[Vertex 2]],GroupVertices[Vertex],0)),1,1,"")</f>
        <v>1</v>
      </c>
      <c r="BF122" s="49"/>
      <c r="BG122" s="50"/>
      <c r="BH122" s="49"/>
      <c r="BI122" s="50"/>
      <c r="BJ122" s="49"/>
      <c r="BK122" s="50"/>
      <c r="BL122" s="49"/>
      <c r="BM122" s="50"/>
      <c r="BN122" s="49"/>
    </row>
    <row r="123" spans="1:66" ht="15">
      <c r="A123" s="65" t="s">
        <v>8460</v>
      </c>
      <c r="B123" s="65" t="s">
        <v>8462</v>
      </c>
      <c r="C123" s="66" t="s">
        <v>8401</v>
      </c>
      <c r="D123" s="67">
        <v>10</v>
      </c>
      <c r="E123" s="68" t="s">
        <v>132</v>
      </c>
      <c r="F123" s="69">
        <v>10</v>
      </c>
      <c r="G123" s="66"/>
      <c r="H123" s="70"/>
      <c r="I123" s="71"/>
      <c r="J123" s="71"/>
      <c r="K123" s="35" t="s">
        <v>65</v>
      </c>
      <c r="L123" s="78">
        <v>123</v>
      </c>
      <c r="M123" s="78"/>
      <c r="N123" s="73"/>
      <c r="O123" s="80" t="s">
        <v>266</v>
      </c>
      <c r="P123" s="82">
        <v>44466.25334490741</v>
      </c>
      <c r="Q123" s="80" t="s">
        <v>8506</v>
      </c>
      <c r="R123" s="83" t="str">
        <f>HYPERLINK("http://gbc-education.org/pledge")</f>
        <v>http://gbc-education.org/pledge</v>
      </c>
      <c r="S123" s="80" t="s">
        <v>276</v>
      </c>
      <c r="T123" s="80"/>
      <c r="U123" s="83" t="str">
        <f>HYPERLINK("https://pbs.twimg.com/media/FAQUoLWVUAU68Y6.jpg")</f>
        <v>https://pbs.twimg.com/media/FAQUoLWVUAU68Y6.jpg</v>
      </c>
      <c r="V123" s="83" t="str">
        <f>HYPERLINK("https://pbs.twimg.com/media/FAQUoLWVUAU68Y6.jpg")</f>
        <v>https://pbs.twimg.com/media/FAQUoLWVUAU68Y6.jpg</v>
      </c>
      <c r="W123" s="82">
        <v>44466.25334490741</v>
      </c>
      <c r="X123" s="88">
        <v>44466</v>
      </c>
      <c r="Y123" s="85" t="s">
        <v>8546</v>
      </c>
      <c r="Z123" s="83" t="str">
        <f>HYPERLINK("https://twitter.com/saplabsindia/status/1442369616550903811")</f>
        <v>https://twitter.com/saplabsindia/status/1442369616550903811</v>
      </c>
      <c r="AA123" s="80"/>
      <c r="AB123" s="80"/>
      <c r="AC123" s="85" t="s">
        <v>8582</v>
      </c>
      <c r="AD123" s="80"/>
      <c r="AE123" s="80" t="b">
        <v>0</v>
      </c>
      <c r="AF123" s="80">
        <v>0</v>
      </c>
      <c r="AG123" s="85" t="s">
        <v>296</v>
      </c>
      <c r="AH123" s="80" t="b">
        <v>0</v>
      </c>
      <c r="AI123" s="80" t="s">
        <v>298</v>
      </c>
      <c r="AJ123" s="80"/>
      <c r="AK123" s="85" t="s">
        <v>296</v>
      </c>
      <c r="AL123" s="80" t="b">
        <v>0</v>
      </c>
      <c r="AM123" s="80">
        <v>7</v>
      </c>
      <c r="AN123" s="85" t="s">
        <v>8589</v>
      </c>
      <c r="AO123" s="85" t="s">
        <v>306</v>
      </c>
      <c r="AP123" s="80" t="b">
        <v>0</v>
      </c>
      <c r="AQ123" s="85" t="s">
        <v>8589</v>
      </c>
      <c r="AR123" s="80" t="s">
        <v>204</v>
      </c>
      <c r="AS123" s="80">
        <v>0</v>
      </c>
      <c r="AT123" s="80">
        <v>0</v>
      </c>
      <c r="AU123" s="80"/>
      <c r="AV123" s="80"/>
      <c r="AW123" s="80"/>
      <c r="AX123" s="80"/>
      <c r="AY123" s="80"/>
      <c r="AZ123" s="80"/>
      <c r="BA123" s="80"/>
      <c r="BB123" s="80"/>
      <c r="BC123" s="80">
        <v>2</v>
      </c>
      <c r="BD123" s="79" t="str">
        <f>REPLACE(INDEX(GroupVertices[Group],MATCH(Edges[[#This Row],[Vertex 1]],GroupVertices[Vertex],0)),1,1,"")</f>
        <v>1</v>
      </c>
      <c r="BE123" s="79" t="str">
        <f>REPLACE(INDEX(GroupVertices[Group],MATCH(Edges[[#This Row],[Vertex 2]],GroupVertices[Vertex],0)),1,1,"")</f>
        <v>1</v>
      </c>
      <c r="BF123" s="49"/>
      <c r="BG123" s="50"/>
      <c r="BH123" s="49"/>
      <c r="BI123" s="50"/>
      <c r="BJ123" s="49"/>
      <c r="BK123" s="50"/>
      <c r="BL123" s="49"/>
      <c r="BM123" s="50"/>
      <c r="BN123" s="49"/>
    </row>
    <row r="124" spans="1:66" ht="15">
      <c r="A124" s="65" t="s">
        <v>8460</v>
      </c>
      <c r="B124" s="65" t="s">
        <v>8462</v>
      </c>
      <c r="C124" s="66" t="s">
        <v>8401</v>
      </c>
      <c r="D124" s="67">
        <v>10</v>
      </c>
      <c r="E124" s="68" t="s">
        <v>132</v>
      </c>
      <c r="F124" s="69">
        <v>10</v>
      </c>
      <c r="G124" s="66"/>
      <c r="H124" s="70"/>
      <c r="I124" s="71"/>
      <c r="J124" s="71"/>
      <c r="K124" s="35" t="s">
        <v>65</v>
      </c>
      <c r="L124" s="78">
        <v>124</v>
      </c>
      <c r="M124" s="78"/>
      <c r="N124" s="73"/>
      <c r="O124" s="80" t="s">
        <v>267</v>
      </c>
      <c r="P124" s="82">
        <v>44466.25334490741</v>
      </c>
      <c r="Q124" s="80" t="s">
        <v>8506</v>
      </c>
      <c r="R124" s="83" t="str">
        <f>HYPERLINK("http://gbc-education.org/pledge")</f>
        <v>http://gbc-education.org/pledge</v>
      </c>
      <c r="S124" s="80" t="s">
        <v>276</v>
      </c>
      <c r="T124" s="80"/>
      <c r="U124" s="83" t="str">
        <f>HYPERLINK("https://pbs.twimg.com/media/FAQUoLWVUAU68Y6.jpg")</f>
        <v>https://pbs.twimg.com/media/FAQUoLWVUAU68Y6.jpg</v>
      </c>
      <c r="V124" s="83" t="str">
        <f>HYPERLINK("https://pbs.twimg.com/media/FAQUoLWVUAU68Y6.jpg")</f>
        <v>https://pbs.twimg.com/media/FAQUoLWVUAU68Y6.jpg</v>
      </c>
      <c r="W124" s="82">
        <v>44466.25334490741</v>
      </c>
      <c r="X124" s="88">
        <v>44466</v>
      </c>
      <c r="Y124" s="85" t="s">
        <v>8546</v>
      </c>
      <c r="Z124" s="83" t="str">
        <f>HYPERLINK("https://twitter.com/saplabsindia/status/1442369616550903811")</f>
        <v>https://twitter.com/saplabsindia/status/1442369616550903811</v>
      </c>
      <c r="AA124" s="80"/>
      <c r="AB124" s="80"/>
      <c r="AC124" s="85" t="s">
        <v>8582</v>
      </c>
      <c r="AD124" s="80"/>
      <c r="AE124" s="80" t="b">
        <v>0</v>
      </c>
      <c r="AF124" s="80">
        <v>0</v>
      </c>
      <c r="AG124" s="85" t="s">
        <v>296</v>
      </c>
      <c r="AH124" s="80" t="b">
        <v>0</v>
      </c>
      <c r="AI124" s="80" t="s">
        <v>298</v>
      </c>
      <c r="AJ124" s="80"/>
      <c r="AK124" s="85" t="s">
        <v>296</v>
      </c>
      <c r="AL124" s="80" t="b">
        <v>0</v>
      </c>
      <c r="AM124" s="80">
        <v>7</v>
      </c>
      <c r="AN124" s="85" t="s">
        <v>8589</v>
      </c>
      <c r="AO124" s="85" t="s">
        <v>306</v>
      </c>
      <c r="AP124" s="80" t="b">
        <v>0</v>
      </c>
      <c r="AQ124" s="85" t="s">
        <v>8589</v>
      </c>
      <c r="AR124" s="80" t="s">
        <v>204</v>
      </c>
      <c r="AS124" s="80">
        <v>0</v>
      </c>
      <c r="AT124" s="80">
        <v>0</v>
      </c>
      <c r="AU124" s="80"/>
      <c r="AV124" s="80"/>
      <c r="AW124" s="80"/>
      <c r="AX124" s="80"/>
      <c r="AY124" s="80"/>
      <c r="AZ124" s="80"/>
      <c r="BA124" s="80"/>
      <c r="BB124" s="80"/>
      <c r="BC124" s="80">
        <v>2</v>
      </c>
      <c r="BD124" s="79" t="str">
        <f>REPLACE(INDEX(GroupVertices[Group],MATCH(Edges[[#This Row],[Vertex 1]],GroupVertices[Vertex],0)),1,1,"")</f>
        <v>1</v>
      </c>
      <c r="BE124" s="79" t="str">
        <f>REPLACE(INDEX(GroupVertices[Group],MATCH(Edges[[#This Row],[Vertex 2]],GroupVertices[Vertex],0)),1,1,"")</f>
        <v>1</v>
      </c>
      <c r="BF124" s="49">
        <v>1</v>
      </c>
      <c r="BG124" s="50">
        <v>2.7027027027027026</v>
      </c>
      <c r="BH124" s="49">
        <v>1</v>
      </c>
      <c r="BI124" s="50">
        <v>2.7027027027027026</v>
      </c>
      <c r="BJ124" s="49">
        <v>0</v>
      </c>
      <c r="BK124" s="50">
        <v>0</v>
      </c>
      <c r="BL124" s="49">
        <v>35</v>
      </c>
      <c r="BM124" s="50">
        <v>94.5945945945946</v>
      </c>
      <c r="BN124" s="49">
        <v>37</v>
      </c>
    </row>
    <row r="125" spans="1:66" ht="15">
      <c r="A125" s="65" t="s">
        <v>8459</v>
      </c>
      <c r="B125" s="65" t="s">
        <v>8460</v>
      </c>
      <c r="C125" s="66" t="s">
        <v>8400</v>
      </c>
      <c r="D125" s="67">
        <v>4</v>
      </c>
      <c r="E125" s="68" t="s">
        <v>132</v>
      </c>
      <c r="F125" s="69">
        <v>30</v>
      </c>
      <c r="G125" s="66"/>
      <c r="H125" s="70"/>
      <c r="I125" s="71"/>
      <c r="J125" s="71"/>
      <c r="K125" s="35" t="s">
        <v>65</v>
      </c>
      <c r="L125" s="78">
        <v>125</v>
      </c>
      <c r="M125" s="78"/>
      <c r="N125" s="73"/>
      <c r="O125" s="80" t="s">
        <v>266</v>
      </c>
      <c r="P125" s="82">
        <v>44466.65247685185</v>
      </c>
      <c r="Q125" s="80" t="s">
        <v>8507</v>
      </c>
      <c r="R125" s="83" t="str">
        <f>HYPERLINK("https://twitter.com/sap4good/status/1442300464737894403")</f>
        <v>https://twitter.com/sap4good/status/1442300464737894403</v>
      </c>
      <c r="S125" s="80" t="s">
        <v>273</v>
      </c>
      <c r="T125" s="85" t="s">
        <v>278</v>
      </c>
      <c r="U125" s="80"/>
      <c r="V125" s="83" t="str">
        <f>HYPERLINK("https://pbs.twimg.com/profile_images/993494449106796544/NiADopfI_normal.jpg")</f>
        <v>https://pbs.twimg.com/profile_images/993494449106796544/NiADopfI_normal.jpg</v>
      </c>
      <c r="W125" s="82">
        <v>44466.65247685185</v>
      </c>
      <c r="X125" s="88">
        <v>44466</v>
      </c>
      <c r="Y125" s="85" t="s">
        <v>8545</v>
      </c>
      <c r="Z125" s="83" t="str">
        <f>HYPERLINK("https://twitter.com/gunjancpatel/status/1442514260479787019")</f>
        <v>https://twitter.com/gunjancpatel/status/1442514260479787019</v>
      </c>
      <c r="AA125" s="80"/>
      <c r="AB125" s="80"/>
      <c r="AC125" s="85" t="s">
        <v>8581</v>
      </c>
      <c r="AD125" s="80"/>
      <c r="AE125" s="80" t="b">
        <v>0</v>
      </c>
      <c r="AF125" s="80">
        <v>0</v>
      </c>
      <c r="AG125" s="85" t="s">
        <v>296</v>
      </c>
      <c r="AH125" s="80" t="b">
        <v>1</v>
      </c>
      <c r="AI125" s="80" t="s">
        <v>300</v>
      </c>
      <c r="AJ125" s="80"/>
      <c r="AK125" s="85" t="s">
        <v>8589</v>
      </c>
      <c r="AL125" s="80" t="b">
        <v>0</v>
      </c>
      <c r="AM125" s="80">
        <v>4</v>
      </c>
      <c r="AN125" s="85" t="s">
        <v>8580</v>
      </c>
      <c r="AO125" s="85" t="s">
        <v>307</v>
      </c>
      <c r="AP125" s="80" t="b">
        <v>0</v>
      </c>
      <c r="AQ125" s="85" t="s">
        <v>8580</v>
      </c>
      <c r="AR125" s="80" t="s">
        <v>204</v>
      </c>
      <c r="AS125" s="80">
        <v>0</v>
      </c>
      <c r="AT125" s="80">
        <v>0</v>
      </c>
      <c r="AU125" s="80"/>
      <c r="AV125" s="80"/>
      <c r="AW125" s="80"/>
      <c r="AX125" s="80"/>
      <c r="AY125" s="80"/>
      <c r="AZ125" s="80"/>
      <c r="BA125" s="80"/>
      <c r="BB125" s="80"/>
      <c r="BC125" s="80">
        <v>1</v>
      </c>
      <c r="BD125" s="79" t="str">
        <f>REPLACE(INDEX(GroupVertices[Group],MATCH(Edges[[#This Row],[Vertex 1]],GroupVertices[Vertex],0)),1,1,"")</f>
        <v>1</v>
      </c>
      <c r="BE125" s="79" t="str">
        <f>REPLACE(INDEX(GroupVertices[Group],MATCH(Edges[[#This Row],[Vertex 2]],GroupVertices[Vertex],0)),1,1,"")</f>
        <v>1</v>
      </c>
      <c r="BF125" s="49"/>
      <c r="BG125" s="50"/>
      <c r="BH125" s="49"/>
      <c r="BI125" s="50"/>
      <c r="BJ125" s="49"/>
      <c r="BK125" s="50"/>
      <c r="BL125" s="49"/>
      <c r="BM125" s="50"/>
      <c r="BN125" s="49"/>
    </row>
    <row r="126" spans="1:66" ht="15">
      <c r="A126" s="65" t="s">
        <v>8459</v>
      </c>
      <c r="B126" s="65" t="s">
        <v>8458</v>
      </c>
      <c r="C126" s="66" t="s">
        <v>8401</v>
      </c>
      <c r="D126" s="67">
        <v>10</v>
      </c>
      <c r="E126" s="68" t="s">
        <v>132</v>
      </c>
      <c r="F126" s="69">
        <v>10</v>
      </c>
      <c r="G126" s="66"/>
      <c r="H126" s="70"/>
      <c r="I126" s="71"/>
      <c r="J126" s="71"/>
      <c r="K126" s="35" t="s">
        <v>65</v>
      </c>
      <c r="L126" s="78">
        <v>126</v>
      </c>
      <c r="M126" s="78"/>
      <c r="N126" s="73"/>
      <c r="O126" s="80" t="s">
        <v>266</v>
      </c>
      <c r="P126" s="82">
        <v>44466.65241898148</v>
      </c>
      <c r="Q126" s="80" t="s">
        <v>8506</v>
      </c>
      <c r="R126" s="83" t="str">
        <f>HYPERLINK("http://gbc-education.org/pledge")</f>
        <v>http://gbc-education.org/pledge</v>
      </c>
      <c r="S126" s="80" t="s">
        <v>276</v>
      </c>
      <c r="T126" s="80"/>
      <c r="U126" s="83" t="str">
        <f>HYPERLINK("https://pbs.twimg.com/media/FAQUoLWVUAU68Y6.jpg")</f>
        <v>https://pbs.twimg.com/media/FAQUoLWVUAU68Y6.jpg</v>
      </c>
      <c r="V126" s="83" t="str">
        <f>HYPERLINK("https://pbs.twimg.com/media/FAQUoLWVUAU68Y6.jpg")</f>
        <v>https://pbs.twimg.com/media/FAQUoLWVUAU68Y6.jpg</v>
      </c>
      <c r="W126" s="82">
        <v>44466.65241898148</v>
      </c>
      <c r="X126" s="88">
        <v>44466</v>
      </c>
      <c r="Y126" s="85" t="s">
        <v>8547</v>
      </c>
      <c r="Z126" s="83" t="str">
        <f>HYPERLINK("https://twitter.com/gunjancpatel/status/1442514236928757760")</f>
        <v>https://twitter.com/gunjancpatel/status/1442514236928757760</v>
      </c>
      <c r="AA126" s="80"/>
      <c r="AB126" s="80"/>
      <c r="AC126" s="85" t="s">
        <v>8583</v>
      </c>
      <c r="AD126" s="80"/>
      <c r="AE126" s="80" t="b">
        <v>0</v>
      </c>
      <c r="AF126" s="80">
        <v>0</v>
      </c>
      <c r="AG126" s="85" t="s">
        <v>296</v>
      </c>
      <c r="AH126" s="80" t="b">
        <v>0</v>
      </c>
      <c r="AI126" s="80" t="s">
        <v>298</v>
      </c>
      <c r="AJ126" s="80"/>
      <c r="AK126" s="85" t="s">
        <v>296</v>
      </c>
      <c r="AL126" s="80" t="b">
        <v>0</v>
      </c>
      <c r="AM126" s="80">
        <v>7</v>
      </c>
      <c r="AN126" s="85" t="s">
        <v>8589</v>
      </c>
      <c r="AO126" s="85" t="s">
        <v>307</v>
      </c>
      <c r="AP126" s="80" t="b">
        <v>0</v>
      </c>
      <c r="AQ126" s="85" t="s">
        <v>8589</v>
      </c>
      <c r="AR126" s="80" t="s">
        <v>204</v>
      </c>
      <c r="AS126" s="80">
        <v>0</v>
      </c>
      <c r="AT126" s="80">
        <v>0</v>
      </c>
      <c r="AU126" s="80"/>
      <c r="AV126" s="80"/>
      <c r="AW126" s="80"/>
      <c r="AX126" s="80"/>
      <c r="AY126" s="80"/>
      <c r="AZ126" s="80"/>
      <c r="BA126" s="80"/>
      <c r="BB126" s="80"/>
      <c r="BC126" s="80">
        <v>2</v>
      </c>
      <c r="BD126" s="79" t="str">
        <f>REPLACE(INDEX(GroupVertices[Group],MATCH(Edges[[#This Row],[Vertex 1]],GroupVertices[Vertex],0)),1,1,"")</f>
        <v>1</v>
      </c>
      <c r="BE126" s="79" t="str">
        <f>REPLACE(INDEX(GroupVertices[Group],MATCH(Edges[[#This Row],[Vertex 2]],GroupVertices[Vertex],0)),1,1,"")</f>
        <v>1</v>
      </c>
      <c r="BF126" s="49"/>
      <c r="BG126" s="50"/>
      <c r="BH126" s="49"/>
      <c r="BI126" s="50"/>
      <c r="BJ126" s="49"/>
      <c r="BK126" s="50"/>
      <c r="BL126" s="49"/>
      <c r="BM126" s="50"/>
      <c r="BN126" s="49"/>
    </row>
    <row r="127" spans="1:66" ht="15">
      <c r="A127" s="65" t="s">
        <v>8459</v>
      </c>
      <c r="B127" s="65" t="s">
        <v>259</v>
      </c>
      <c r="C127" s="66" t="s">
        <v>8401</v>
      </c>
      <c r="D127" s="67">
        <v>10</v>
      </c>
      <c r="E127" s="68" t="s">
        <v>132</v>
      </c>
      <c r="F127" s="69">
        <v>10</v>
      </c>
      <c r="G127" s="66"/>
      <c r="H127" s="70"/>
      <c r="I127" s="71"/>
      <c r="J127" s="71"/>
      <c r="K127" s="35" t="s">
        <v>65</v>
      </c>
      <c r="L127" s="78">
        <v>127</v>
      </c>
      <c r="M127" s="78"/>
      <c r="N127" s="73"/>
      <c r="O127" s="80" t="s">
        <v>266</v>
      </c>
      <c r="P127" s="82">
        <v>44466.65241898148</v>
      </c>
      <c r="Q127" s="80" t="s">
        <v>8506</v>
      </c>
      <c r="R127" s="83" t="str">
        <f>HYPERLINK("http://gbc-education.org/pledge")</f>
        <v>http://gbc-education.org/pledge</v>
      </c>
      <c r="S127" s="80" t="s">
        <v>276</v>
      </c>
      <c r="T127" s="80"/>
      <c r="U127" s="83" t="str">
        <f>HYPERLINK("https://pbs.twimg.com/media/FAQUoLWVUAU68Y6.jpg")</f>
        <v>https://pbs.twimg.com/media/FAQUoLWVUAU68Y6.jpg</v>
      </c>
      <c r="V127" s="83" t="str">
        <f>HYPERLINK("https://pbs.twimg.com/media/FAQUoLWVUAU68Y6.jpg")</f>
        <v>https://pbs.twimg.com/media/FAQUoLWVUAU68Y6.jpg</v>
      </c>
      <c r="W127" s="82">
        <v>44466.65241898148</v>
      </c>
      <c r="X127" s="88">
        <v>44466</v>
      </c>
      <c r="Y127" s="85" t="s">
        <v>8547</v>
      </c>
      <c r="Z127" s="83" t="str">
        <f>HYPERLINK("https://twitter.com/gunjancpatel/status/1442514236928757760")</f>
        <v>https://twitter.com/gunjancpatel/status/1442514236928757760</v>
      </c>
      <c r="AA127" s="80"/>
      <c r="AB127" s="80"/>
      <c r="AC127" s="85" t="s">
        <v>8583</v>
      </c>
      <c r="AD127" s="80"/>
      <c r="AE127" s="80" t="b">
        <v>0</v>
      </c>
      <c r="AF127" s="80">
        <v>0</v>
      </c>
      <c r="AG127" s="85" t="s">
        <v>296</v>
      </c>
      <c r="AH127" s="80" t="b">
        <v>0</v>
      </c>
      <c r="AI127" s="80" t="s">
        <v>298</v>
      </c>
      <c r="AJ127" s="80"/>
      <c r="AK127" s="85" t="s">
        <v>296</v>
      </c>
      <c r="AL127" s="80" t="b">
        <v>0</v>
      </c>
      <c r="AM127" s="80">
        <v>7</v>
      </c>
      <c r="AN127" s="85" t="s">
        <v>8589</v>
      </c>
      <c r="AO127" s="85" t="s">
        <v>307</v>
      </c>
      <c r="AP127" s="80" t="b">
        <v>0</v>
      </c>
      <c r="AQ127" s="85" t="s">
        <v>8589</v>
      </c>
      <c r="AR127" s="80" t="s">
        <v>204</v>
      </c>
      <c r="AS127" s="80">
        <v>0</v>
      </c>
      <c r="AT127" s="80">
        <v>0</v>
      </c>
      <c r="AU127" s="80"/>
      <c r="AV127" s="80"/>
      <c r="AW127" s="80"/>
      <c r="AX127" s="80"/>
      <c r="AY127" s="80"/>
      <c r="AZ127" s="80"/>
      <c r="BA127" s="80"/>
      <c r="BB127" s="80"/>
      <c r="BC127" s="80">
        <v>2</v>
      </c>
      <c r="BD127" s="79" t="str">
        <f>REPLACE(INDEX(GroupVertices[Group],MATCH(Edges[[#This Row],[Vertex 1]],GroupVertices[Vertex],0)),1,1,"")</f>
        <v>1</v>
      </c>
      <c r="BE127" s="79" t="str">
        <f>REPLACE(INDEX(GroupVertices[Group],MATCH(Edges[[#This Row],[Vertex 2]],GroupVertices[Vertex],0)),1,1,"")</f>
        <v>1</v>
      </c>
      <c r="BF127" s="49"/>
      <c r="BG127" s="50"/>
      <c r="BH127" s="49"/>
      <c r="BI127" s="50"/>
      <c r="BJ127" s="49"/>
      <c r="BK127" s="50"/>
      <c r="BL127" s="49"/>
      <c r="BM127" s="50"/>
      <c r="BN127" s="49"/>
    </row>
    <row r="128" spans="1:66" ht="15">
      <c r="A128" s="65" t="s">
        <v>8459</v>
      </c>
      <c r="B128" s="65" t="s">
        <v>8462</v>
      </c>
      <c r="C128" s="66" t="s">
        <v>8401</v>
      </c>
      <c r="D128" s="67">
        <v>10</v>
      </c>
      <c r="E128" s="68" t="s">
        <v>132</v>
      </c>
      <c r="F128" s="69">
        <v>10</v>
      </c>
      <c r="G128" s="66"/>
      <c r="H128" s="70"/>
      <c r="I128" s="71"/>
      <c r="J128" s="71"/>
      <c r="K128" s="35" t="s">
        <v>65</v>
      </c>
      <c r="L128" s="78">
        <v>128</v>
      </c>
      <c r="M128" s="78"/>
      <c r="N128" s="73"/>
      <c r="O128" s="80" t="s">
        <v>266</v>
      </c>
      <c r="P128" s="82">
        <v>44466.65241898148</v>
      </c>
      <c r="Q128" s="80" t="s">
        <v>8506</v>
      </c>
      <c r="R128" s="83" t="str">
        <f>HYPERLINK("http://gbc-education.org/pledge")</f>
        <v>http://gbc-education.org/pledge</v>
      </c>
      <c r="S128" s="80" t="s">
        <v>276</v>
      </c>
      <c r="T128" s="80"/>
      <c r="U128" s="83" t="str">
        <f>HYPERLINK("https://pbs.twimg.com/media/FAQUoLWVUAU68Y6.jpg")</f>
        <v>https://pbs.twimg.com/media/FAQUoLWVUAU68Y6.jpg</v>
      </c>
      <c r="V128" s="83" t="str">
        <f>HYPERLINK("https://pbs.twimg.com/media/FAQUoLWVUAU68Y6.jpg")</f>
        <v>https://pbs.twimg.com/media/FAQUoLWVUAU68Y6.jpg</v>
      </c>
      <c r="W128" s="82">
        <v>44466.65241898148</v>
      </c>
      <c r="X128" s="88">
        <v>44466</v>
      </c>
      <c r="Y128" s="85" t="s">
        <v>8547</v>
      </c>
      <c r="Z128" s="83" t="str">
        <f>HYPERLINK("https://twitter.com/gunjancpatel/status/1442514236928757760")</f>
        <v>https://twitter.com/gunjancpatel/status/1442514236928757760</v>
      </c>
      <c r="AA128" s="80"/>
      <c r="AB128" s="80"/>
      <c r="AC128" s="85" t="s">
        <v>8583</v>
      </c>
      <c r="AD128" s="80"/>
      <c r="AE128" s="80" t="b">
        <v>0</v>
      </c>
      <c r="AF128" s="80">
        <v>0</v>
      </c>
      <c r="AG128" s="85" t="s">
        <v>296</v>
      </c>
      <c r="AH128" s="80" t="b">
        <v>0</v>
      </c>
      <c r="AI128" s="80" t="s">
        <v>298</v>
      </c>
      <c r="AJ128" s="80"/>
      <c r="AK128" s="85" t="s">
        <v>296</v>
      </c>
      <c r="AL128" s="80" t="b">
        <v>0</v>
      </c>
      <c r="AM128" s="80">
        <v>7</v>
      </c>
      <c r="AN128" s="85" t="s">
        <v>8589</v>
      </c>
      <c r="AO128" s="85" t="s">
        <v>307</v>
      </c>
      <c r="AP128" s="80" t="b">
        <v>0</v>
      </c>
      <c r="AQ128" s="85" t="s">
        <v>8589</v>
      </c>
      <c r="AR128" s="80" t="s">
        <v>204</v>
      </c>
      <c r="AS128" s="80">
        <v>0</v>
      </c>
      <c r="AT128" s="80">
        <v>0</v>
      </c>
      <c r="AU128" s="80"/>
      <c r="AV128" s="80"/>
      <c r="AW128" s="80"/>
      <c r="AX128" s="80"/>
      <c r="AY128" s="80"/>
      <c r="AZ128" s="80"/>
      <c r="BA128" s="80"/>
      <c r="BB128" s="80"/>
      <c r="BC128" s="80">
        <v>3</v>
      </c>
      <c r="BD128" s="79" t="str">
        <f>REPLACE(INDEX(GroupVertices[Group],MATCH(Edges[[#This Row],[Vertex 1]],GroupVertices[Vertex],0)),1,1,"")</f>
        <v>1</v>
      </c>
      <c r="BE128" s="79" t="str">
        <f>REPLACE(INDEX(GroupVertices[Group],MATCH(Edges[[#This Row],[Vertex 2]],GroupVertices[Vertex],0)),1,1,"")</f>
        <v>1</v>
      </c>
      <c r="BF128" s="49"/>
      <c r="BG128" s="50"/>
      <c r="BH128" s="49"/>
      <c r="BI128" s="50"/>
      <c r="BJ128" s="49"/>
      <c r="BK128" s="50"/>
      <c r="BL128" s="49"/>
      <c r="BM128" s="50"/>
      <c r="BN128" s="49"/>
    </row>
    <row r="129" spans="1:66" ht="15">
      <c r="A129" s="65" t="s">
        <v>8459</v>
      </c>
      <c r="B129" s="65" t="s">
        <v>8462</v>
      </c>
      <c r="C129" s="66" t="s">
        <v>8401</v>
      </c>
      <c r="D129" s="67">
        <v>10</v>
      </c>
      <c r="E129" s="68" t="s">
        <v>132</v>
      </c>
      <c r="F129" s="69">
        <v>10</v>
      </c>
      <c r="G129" s="66"/>
      <c r="H129" s="70"/>
      <c r="I129" s="71"/>
      <c r="J129" s="71"/>
      <c r="K129" s="35" t="s">
        <v>65</v>
      </c>
      <c r="L129" s="78">
        <v>129</v>
      </c>
      <c r="M129" s="78"/>
      <c r="N129" s="73"/>
      <c r="O129" s="80" t="s">
        <v>267</v>
      </c>
      <c r="P129" s="82">
        <v>44466.65241898148</v>
      </c>
      <c r="Q129" s="80" t="s">
        <v>8506</v>
      </c>
      <c r="R129" s="83" t="str">
        <f>HYPERLINK("http://gbc-education.org/pledge")</f>
        <v>http://gbc-education.org/pledge</v>
      </c>
      <c r="S129" s="80" t="s">
        <v>276</v>
      </c>
      <c r="T129" s="80"/>
      <c r="U129" s="83" t="str">
        <f>HYPERLINK("https://pbs.twimg.com/media/FAQUoLWVUAU68Y6.jpg")</f>
        <v>https://pbs.twimg.com/media/FAQUoLWVUAU68Y6.jpg</v>
      </c>
      <c r="V129" s="83" t="str">
        <f>HYPERLINK("https://pbs.twimg.com/media/FAQUoLWVUAU68Y6.jpg")</f>
        <v>https://pbs.twimg.com/media/FAQUoLWVUAU68Y6.jpg</v>
      </c>
      <c r="W129" s="82">
        <v>44466.65241898148</v>
      </c>
      <c r="X129" s="88">
        <v>44466</v>
      </c>
      <c r="Y129" s="85" t="s">
        <v>8547</v>
      </c>
      <c r="Z129" s="83" t="str">
        <f>HYPERLINK("https://twitter.com/gunjancpatel/status/1442514236928757760")</f>
        <v>https://twitter.com/gunjancpatel/status/1442514236928757760</v>
      </c>
      <c r="AA129" s="80"/>
      <c r="AB129" s="80"/>
      <c r="AC129" s="85" t="s">
        <v>8583</v>
      </c>
      <c r="AD129" s="80"/>
      <c r="AE129" s="80" t="b">
        <v>0</v>
      </c>
      <c r="AF129" s="80">
        <v>0</v>
      </c>
      <c r="AG129" s="85" t="s">
        <v>296</v>
      </c>
      <c r="AH129" s="80" t="b">
        <v>0</v>
      </c>
      <c r="AI129" s="80" t="s">
        <v>298</v>
      </c>
      <c r="AJ129" s="80"/>
      <c r="AK129" s="85" t="s">
        <v>296</v>
      </c>
      <c r="AL129" s="80" t="b">
        <v>0</v>
      </c>
      <c r="AM129" s="80">
        <v>7</v>
      </c>
      <c r="AN129" s="85" t="s">
        <v>8589</v>
      </c>
      <c r="AO129" s="85" t="s">
        <v>307</v>
      </c>
      <c r="AP129" s="80" t="b">
        <v>0</v>
      </c>
      <c r="AQ129" s="85" t="s">
        <v>8589</v>
      </c>
      <c r="AR129" s="80" t="s">
        <v>204</v>
      </c>
      <c r="AS129" s="80">
        <v>0</v>
      </c>
      <c r="AT129" s="80">
        <v>0</v>
      </c>
      <c r="AU129" s="80"/>
      <c r="AV129" s="80"/>
      <c r="AW129" s="80"/>
      <c r="AX129" s="80"/>
      <c r="AY129" s="80"/>
      <c r="AZ129" s="80"/>
      <c r="BA129" s="80"/>
      <c r="BB129" s="80"/>
      <c r="BC129" s="80">
        <v>3</v>
      </c>
      <c r="BD129" s="79" t="str">
        <f>REPLACE(INDEX(GroupVertices[Group],MATCH(Edges[[#This Row],[Vertex 1]],GroupVertices[Vertex],0)),1,1,"")</f>
        <v>1</v>
      </c>
      <c r="BE129" s="79" t="str">
        <f>REPLACE(INDEX(GroupVertices[Group],MATCH(Edges[[#This Row],[Vertex 2]],GroupVertices[Vertex],0)),1,1,"")</f>
        <v>1</v>
      </c>
      <c r="BF129" s="49">
        <v>1</v>
      </c>
      <c r="BG129" s="50">
        <v>2.7027027027027026</v>
      </c>
      <c r="BH129" s="49">
        <v>1</v>
      </c>
      <c r="BI129" s="50">
        <v>2.7027027027027026</v>
      </c>
      <c r="BJ129" s="49">
        <v>0</v>
      </c>
      <c r="BK129" s="50">
        <v>0</v>
      </c>
      <c r="BL129" s="49">
        <v>35</v>
      </c>
      <c r="BM129" s="50">
        <v>94.5945945945946</v>
      </c>
      <c r="BN129" s="49">
        <v>37</v>
      </c>
    </row>
    <row r="130" spans="1:66" ht="15">
      <c r="A130" s="65" t="s">
        <v>8459</v>
      </c>
      <c r="B130" s="65" t="s">
        <v>259</v>
      </c>
      <c r="C130" s="66" t="s">
        <v>8401</v>
      </c>
      <c r="D130" s="67">
        <v>10</v>
      </c>
      <c r="E130" s="68" t="s">
        <v>132</v>
      </c>
      <c r="F130" s="69">
        <v>10</v>
      </c>
      <c r="G130" s="66"/>
      <c r="H130" s="70"/>
      <c r="I130" s="71"/>
      <c r="J130" s="71"/>
      <c r="K130" s="35" t="s">
        <v>65</v>
      </c>
      <c r="L130" s="78">
        <v>130</v>
      </c>
      <c r="M130" s="78"/>
      <c r="N130" s="73"/>
      <c r="O130" s="80" t="s">
        <v>266</v>
      </c>
      <c r="P130" s="82">
        <v>44466.65247685185</v>
      </c>
      <c r="Q130" s="80" t="s">
        <v>8507</v>
      </c>
      <c r="R130" s="83" t="str">
        <f>HYPERLINK("https://twitter.com/sap4good/status/1442300464737894403")</f>
        <v>https://twitter.com/sap4good/status/1442300464737894403</v>
      </c>
      <c r="S130" s="80" t="s">
        <v>273</v>
      </c>
      <c r="T130" s="85" t="s">
        <v>278</v>
      </c>
      <c r="U130" s="80"/>
      <c r="V130" s="83" t="str">
        <f>HYPERLINK("https://pbs.twimg.com/profile_images/993494449106796544/NiADopfI_normal.jpg")</f>
        <v>https://pbs.twimg.com/profile_images/993494449106796544/NiADopfI_normal.jpg</v>
      </c>
      <c r="W130" s="82">
        <v>44466.65247685185</v>
      </c>
      <c r="X130" s="88">
        <v>44466</v>
      </c>
      <c r="Y130" s="85" t="s">
        <v>8545</v>
      </c>
      <c r="Z130" s="83" t="str">
        <f>HYPERLINK("https://twitter.com/gunjancpatel/status/1442514260479787019")</f>
        <v>https://twitter.com/gunjancpatel/status/1442514260479787019</v>
      </c>
      <c r="AA130" s="80"/>
      <c r="AB130" s="80"/>
      <c r="AC130" s="85" t="s">
        <v>8581</v>
      </c>
      <c r="AD130" s="80"/>
      <c r="AE130" s="80" t="b">
        <v>0</v>
      </c>
      <c r="AF130" s="80">
        <v>0</v>
      </c>
      <c r="AG130" s="85" t="s">
        <v>296</v>
      </c>
      <c r="AH130" s="80" t="b">
        <v>1</v>
      </c>
      <c r="AI130" s="80" t="s">
        <v>300</v>
      </c>
      <c r="AJ130" s="80"/>
      <c r="AK130" s="85" t="s">
        <v>8589</v>
      </c>
      <c r="AL130" s="80" t="b">
        <v>0</v>
      </c>
      <c r="AM130" s="80">
        <v>4</v>
      </c>
      <c r="AN130" s="85" t="s">
        <v>8580</v>
      </c>
      <c r="AO130" s="85" t="s">
        <v>307</v>
      </c>
      <c r="AP130" s="80" t="b">
        <v>0</v>
      </c>
      <c r="AQ130" s="85" t="s">
        <v>8580</v>
      </c>
      <c r="AR130" s="80" t="s">
        <v>204</v>
      </c>
      <c r="AS130" s="80">
        <v>0</v>
      </c>
      <c r="AT130" s="80">
        <v>0</v>
      </c>
      <c r="AU130" s="80"/>
      <c r="AV130" s="80"/>
      <c r="AW130" s="80"/>
      <c r="AX130" s="80"/>
      <c r="AY130" s="80"/>
      <c r="AZ130" s="80"/>
      <c r="BA130" s="80"/>
      <c r="BB130" s="80"/>
      <c r="BC130" s="80">
        <v>2</v>
      </c>
      <c r="BD130" s="79" t="str">
        <f>REPLACE(INDEX(GroupVertices[Group],MATCH(Edges[[#This Row],[Vertex 1]],GroupVertices[Vertex],0)),1,1,"")</f>
        <v>1</v>
      </c>
      <c r="BE130" s="79" t="str">
        <f>REPLACE(INDEX(GroupVertices[Group],MATCH(Edges[[#This Row],[Vertex 2]],GroupVertices[Vertex],0)),1,1,"")</f>
        <v>1</v>
      </c>
      <c r="BF130" s="49"/>
      <c r="BG130" s="50"/>
      <c r="BH130" s="49"/>
      <c r="BI130" s="50"/>
      <c r="BJ130" s="49"/>
      <c r="BK130" s="50"/>
      <c r="BL130" s="49"/>
      <c r="BM130" s="50"/>
      <c r="BN130" s="49"/>
    </row>
    <row r="131" spans="1:66" ht="15">
      <c r="A131" s="65" t="s">
        <v>8459</v>
      </c>
      <c r="B131" s="65" t="s">
        <v>8462</v>
      </c>
      <c r="C131" s="66" t="s">
        <v>8401</v>
      </c>
      <c r="D131" s="67">
        <v>10</v>
      </c>
      <c r="E131" s="68" t="s">
        <v>132</v>
      </c>
      <c r="F131" s="69">
        <v>10</v>
      </c>
      <c r="G131" s="66"/>
      <c r="H131" s="70"/>
      <c r="I131" s="71"/>
      <c r="J131" s="71"/>
      <c r="K131" s="35" t="s">
        <v>65</v>
      </c>
      <c r="L131" s="78">
        <v>131</v>
      </c>
      <c r="M131" s="78"/>
      <c r="N131" s="73"/>
      <c r="O131" s="80" t="s">
        <v>266</v>
      </c>
      <c r="P131" s="82">
        <v>44466.65247685185</v>
      </c>
      <c r="Q131" s="80" t="s">
        <v>8507</v>
      </c>
      <c r="R131" s="83" t="str">
        <f>HYPERLINK("https://twitter.com/sap4good/status/1442300464737894403")</f>
        <v>https://twitter.com/sap4good/status/1442300464737894403</v>
      </c>
      <c r="S131" s="80" t="s">
        <v>273</v>
      </c>
      <c r="T131" s="85" t="s">
        <v>278</v>
      </c>
      <c r="U131" s="80"/>
      <c r="V131" s="83" t="str">
        <f>HYPERLINK("https://pbs.twimg.com/profile_images/993494449106796544/NiADopfI_normal.jpg")</f>
        <v>https://pbs.twimg.com/profile_images/993494449106796544/NiADopfI_normal.jpg</v>
      </c>
      <c r="W131" s="82">
        <v>44466.65247685185</v>
      </c>
      <c r="X131" s="88">
        <v>44466</v>
      </c>
      <c r="Y131" s="85" t="s">
        <v>8545</v>
      </c>
      <c r="Z131" s="83" t="str">
        <f>HYPERLINK("https://twitter.com/gunjancpatel/status/1442514260479787019")</f>
        <v>https://twitter.com/gunjancpatel/status/1442514260479787019</v>
      </c>
      <c r="AA131" s="80"/>
      <c r="AB131" s="80"/>
      <c r="AC131" s="85" t="s">
        <v>8581</v>
      </c>
      <c r="AD131" s="80"/>
      <c r="AE131" s="80" t="b">
        <v>0</v>
      </c>
      <c r="AF131" s="80">
        <v>0</v>
      </c>
      <c r="AG131" s="85" t="s">
        <v>296</v>
      </c>
      <c r="AH131" s="80" t="b">
        <v>1</v>
      </c>
      <c r="AI131" s="80" t="s">
        <v>300</v>
      </c>
      <c r="AJ131" s="80"/>
      <c r="AK131" s="85" t="s">
        <v>8589</v>
      </c>
      <c r="AL131" s="80" t="b">
        <v>0</v>
      </c>
      <c r="AM131" s="80">
        <v>4</v>
      </c>
      <c r="AN131" s="85" t="s">
        <v>8580</v>
      </c>
      <c r="AO131" s="85" t="s">
        <v>307</v>
      </c>
      <c r="AP131" s="80" t="b">
        <v>0</v>
      </c>
      <c r="AQ131" s="85" t="s">
        <v>8580</v>
      </c>
      <c r="AR131" s="80" t="s">
        <v>204</v>
      </c>
      <c r="AS131" s="80">
        <v>0</v>
      </c>
      <c r="AT131" s="80">
        <v>0</v>
      </c>
      <c r="AU131" s="80"/>
      <c r="AV131" s="80"/>
      <c r="AW131" s="80"/>
      <c r="AX131" s="80"/>
      <c r="AY131" s="80"/>
      <c r="AZ131" s="80"/>
      <c r="BA131" s="80"/>
      <c r="BB131" s="80"/>
      <c r="BC131" s="80">
        <v>3</v>
      </c>
      <c r="BD131" s="79" t="str">
        <f>REPLACE(INDEX(GroupVertices[Group],MATCH(Edges[[#This Row],[Vertex 1]],GroupVertices[Vertex],0)),1,1,"")</f>
        <v>1</v>
      </c>
      <c r="BE131" s="79" t="str">
        <f>REPLACE(INDEX(GroupVertices[Group],MATCH(Edges[[#This Row],[Vertex 2]],GroupVertices[Vertex],0)),1,1,"")</f>
        <v>1</v>
      </c>
      <c r="BF131" s="49"/>
      <c r="BG131" s="50"/>
      <c r="BH131" s="49"/>
      <c r="BI131" s="50"/>
      <c r="BJ131" s="49"/>
      <c r="BK131" s="50"/>
      <c r="BL131" s="49"/>
      <c r="BM131" s="50"/>
      <c r="BN131" s="49"/>
    </row>
    <row r="132" spans="1:66" ht="15">
      <c r="A132" s="65" t="s">
        <v>8459</v>
      </c>
      <c r="B132" s="65" t="s">
        <v>8458</v>
      </c>
      <c r="C132" s="66" t="s">
        <v>8401</v>
      </c>
      <c r="D132" s="67">
        <v>10</v>
      </c>
      <c r="E132" s="68" t="s">
        <v>132</v>
      </c>
      <c r="F132" s="69">
        <v>10</v>
      </c>
      <c r="G132" s="66"/>
      <c r="H132" s="70"/>
      <c r="I132" s="71"/>
      <c r="J132" s="71"/>
      <c r="K132" s="35" t="s">
        <v>65</v>
      </c>
      <c r="L132" s="78">
        <v>132</v>
      </c>
      <c r="M132" s="78"/>
      <c r="N132" s="73"/>
      <c r="O132" s="80" t="s">
        <v>267</v>
      </c>
      <c r="P132" s="82">
        <v>44466.65247685185</v>
      </c>
      <c r="Q132" s="80" t="s">
        <v>8507</v>
      </c>
      <c r="R132" s="83" t="str">
        <f>HYPERLINK("https://twitter.com/sap4good/status/1442300464737894403")</f>
        <v>https://twitter.com/sap4good/status/1442300464737894403</v>
      </c>
      <c r="S132" s="80" t="s">
        <v>273</v>
      </c>
      <c r="T132" s="85" t="s">
        <v>278</v>
      </c>
      <c r="U132" s="80"/>
      <c r="V132" s="83" t="str">
        <f>HYPERLINK("https://pbs.twimg.com/profile_images/993494449106796544/NiADopfI_normal.jpg")</f>
        <v>https://pbs.twimg.com/profile_images/993494449106796544/NiADopfI_normal.jpg</v>
      </c>
      <c r="W132" s="82">
        <v>44466.65247685185</v>
      </c>
      <c r="X132" s="88">
        <v>44466</v>
      </c>
      <c r="Y132" s="85" t="s">
        <v>8545</v>
      </c>
      <c r="Z132" s="83" t="str">
        <f>HYPERLINK("https://twitter.com/gunjancpatel/status/1442514260479787019")</f>
        <v>https://twitter.com/gunjancpatel/status/1442514260479787019</v>
      </c>
      <c r="AA132" s="80"/>
      <c r="AB132" s="80"/>
      <c r="AC132" s="85" t="s">
        <v>8581</v>
      </c>
      <c r="AD132" s="80"/>
      <c r="AE132" s="80" t="b">
        <v>0</v>
      </c>
      <c r="AF132" s="80">
        <v>0</v>
      </c>
      <c r="AG132" s="85" t="s">
        <v>296</v>
      </c>
      <c r="AH132" s="80" t="b">
        <v>1</v>
      </c>
      <c r="AI132" s="80" t="s">
        <v>300</v>
      </c>
      <c r="AJ132" s="80"/>
      <c r="AK132" s="85" t="s">
        <v>8589</v>
      </c>
      <c r="AL132" s="80" t="b">
        <v>0</v>
      </c>
      <c r="AM132" s="80">
        <v>4</v>
      </c>
      <c r="AN132" s="85" t="s">
        <v>8580</v>
      </c>
      <c r="AO132" s="85" t="s">
        <v>307</v>
      </c>
      <c r="AP132" s="80" t="b">
        <v>0</v>
      </c>
      <c r="AQ132" s="85" t="s">
        <v>8580</v>
      </c>
      <c r="AR132" s="80" t="s">
        <v>204</v>
      </c>
      <c r="AS132" s="80">
        <v>0</v>
      </c>
      <c r="AT132" s="80">
        <v>0</v>
      </c>
      <c r="AU132" s="80"/>
      <c r="AV132" s="80"/>
      <c r="AW132" s="80"/>
      <c r="AX132" s="80"/>
      <c r="AY132" s="80"/>
      <c r="AZ132" s="80"/>
      <c r="BA132" s="80"/>
      <c r="BB132" s="80"/>
      <c r="BC132" s="80">
        <v>2</v>
      </c>
      <c r="BD132" s="79" t="str">
        <f>REPLACE(INDEX(GroupVertices[Group],MATCH(Edges[[#This Row],[Vertex 1]],GroupVertices[Vertex],0)),1,1,"")</f>
        <v>1</v>
      </c>
      <c r="BE132" s="79" t="str">
        <f>REPLACE(INDEX(GroupVertices[Group],MATCH(Edges[[#This Row],[Vertex 2]],GroupVertices[Vertex],0)),1,1,"")</f>
        <v>1</v>
      </c>
      <c r="BF132" s="49">
        <v>0</v>
      </c>
      <c r="BG132" s="50">
        <v>0</v>
      </c>
      <c r="BH132" s="49">
        <v>1</v>
      </c>
      <c r="BI132" s="50">
        <v>20</v>
      </c>
      <c r="BJ132" s="49">
        <v>0</v>
      </c>
      <c r="BK132" s="50">
        <v>0</v>
      </c>
      <c r="BL132" s="49">
        <v>4</v>
      </c>
      <c r="BM132" s="50">
        <v>80</v>
      </c>
      <c r="BN132" s="49">
        <v>5</v>
      </c>
    </row>
    <row r="133" spans="1:66" ht="15">
      <c r="A133" s="65" t="s">
        <v>245</v>
      </c>
      <c r="B133" s="65" t="s">
        <v>250</v>
      </c>
      <c r="C133" s="66" t="s">
        <v>8400</v>
      </c>
      <c r="D133" s="67">
        <v>4</v>
      </c>
      <c r="E133" s="68" t="s">
        <v>132</v>
      </c>
      <c r="F133" s="69">
        <v>30</v>
      </c>
      <c r="G133" s="66"/>
      <c r="H133" s="70"/>
      <c r="I133" s="71"/>
      <c r="J133" s="71"/>
      <c r="K133" s="35" t="s">
        <v>65</v>
      </c>
      <c r="L133" s="78">
        <v>133</v>
      </c>
      <c r="M133" s="78"/>
      <c r="N133" s="73"/>
      <c r="O133" s="80" t="s">
        <v>268</v>
      </c>
      <c r="P133" s="82">
        <v>44439.54583333333</v>
      </c>
      <c r="Q133" s="80" t="s">
        <v>270</v>
      </c>
      <c r="R133" s="83" t="str">
        <f>HYPERLINK("https://gbc-education.org/the-lego-foundation-interview/")</f>
        <v>https://gbc-education.org/the-lego-foundation-interview/</v>
      </c>
      <c r="S133" s="80" t="s">
        <v>276</v>
      </c>
      <c r="T133" s="85" t="s">
        <v>280</v>
      </c>
      <c r="U133" s="80"/>
      <c r="V133" s="83" t="str">
        <f>HYPERLINK("https://pbs.twimg.com/profile_images/378800000833479836/bc7776bfb324b4558732055cf66affed_normal.jpeg")</f>
        <v>https://pbs.twimg.com/profile_images/378800000833479836/bc7776bfb324b4558732055cf66affed_normal.jpeg</v>
      </c>
      <c r="W133" s="82">
        <v>44439.54583333333</v>
      </c>
      <c r="X133" s="88">
        <v>44439</v>
      </c>
      <c r="Y133" s="85" t="s">
        <v>285</v>
      </c>
      <c r="Z133" s="83" t="str">
        <f>HYPERLINK("https://twitter.com/theirworld/status/1432691141468696580")</f>
        <v>https://twitter.com/theirworld/status/1432691141468696580</v>
      </c>
      <c r="AA133" s="80"/>
      <c r="AB133" s="80"/>
      <c r="AC133" s="85" t="s">
        <v>291</v>
      </c>
      <c r="AD133" s="80"/>
      <c r="AE133" s="80" t="b">
        <v>0</v>
      </c>
      <c r="AF133" s="80">
        <v>35</v>
      </c>
      <c r="AG133" s="85" t="s">
        <v>296</v>
      </c>
      <c r="AH133" s="80" t="b">
        <v>0</v>
      </c>
      <c r="AI133" s="80" t="s">
        <v>298</v>
      </c>
      <c r="AJ133" s="80"/>
      <c r="AK133" s="85" t="s">
        <v>296</v>
      </c>
      <c r="AL133" s="80" t="b">
        <v>0</v>
      </c>
      <c r="AM133" s="80">
        <v>8</v>
      </c>
      <c r="AN133" s="85" t="s">
        <v>296</v>
      </c>
      <c r="AO133" s="85" t="s">
        <v>308</v>
      </c>
      <c r="AP133" s="80" t="b">
        <v>0</v>
      </c>
      <c r="AQ133" s="85" t="s">
        <v>291</v>
      </c>
      <c r="AR133" s="80" t="s">
        <v>267</v>
      </c>
      <c r="AS133" s="80">
        <v>0</v>
      </c>
      <c r="AT133" s="80">
        <v>0</v>
      </c>
      <c r="AU133" s="80"/>
      <c r="AV133" s="80"/>
      <c r="AW133" s="80"/>
      <c r="AX133" s="80"/>
      <c r="AY133" s="80"/>
      <c r="AZ133" s="80"/>
      <c r="BA133" s="80"/>
      <c r="BB133" s="80"/>
      <c r="BC133" s="80">
        <v>1</v>
      </c>
      <c r="BD133" s="79" t="str">
        <f>REPLACE(INDEX(GroupVertices[Group],MATCH(Edges[[#This Row],[Vertex 1]],GroupVertices[Vertex],0)),1,1,"")</f>
        <v>4</v>
      </c>
      <c r="BE133" s="79" t="str">
        <f>REPLACE(INDEX(GroupVertices[Group],MATCH(Edges[[#This Row],[Vertex 2]],GroupVertices[Vertex],0)),1,1,"")</f>
        <v>4</v>
      </c>
      <c r="BF133" s="49"/>
      <c r="BG133" s="50"/>
      <c r="BH133" s="49"/>
      <c r="BI133" s="50"/>
      <c r="BJ133" s="49"/>
      <c r="BK133" s="50"/>
      <c r="BL133" s="49"/>
      <c r="BM133" s="50"/>
      <c r="BN133" s="49"/>
    </row>
    <row r="134" spans="1:66" ht="15">
      <c r="A134" s="65" t="s">
        <v>244</v>
      </c>
      <c r="B134" s="65" t="s">
        <v>250</v>
      </c>
      <c r="C134" s="66" t="s">
        <v>8400</v>
      </c>
      <c r="D134" s="67">
        <v>4</v>
      </c>
      <c r="E134" s="68" t="s">
        <v>132</v>
      </c>
      <c r="F134" s="69">
        <v>30</v>
      </c>
      <c r="G134" s="66"/>
      <c r="H134" s="70"/>
      <c r="I134" s="71"/>
      <c r="J134" s="71"/>
      <c r="K134" s="35" t="s">
        <v>65</v>
      </c>
      <c r="L134" s="78">
        <v>134</v>
      </c>
      <c r="M134" s="78"/>
      <c r="N134" s="73"/>
      <c r="O134" s="80" t="s">
        <v>266</v>
      </c>
      <c r="P134" s="82">
        <v>44466.65746527778</v>
      </c>
      <c r="Q134" s="80" t="s">
        <v>270</v>
      </c>
      <c r="R134" s="83" t="str">
        <f>HYPERLINK("https://gbc-education.org/the-lego-foundation-interview/")</f>
        <v>https://gbc-education.org/the-lego-foundation-interview/</v>
      </c>
      <c r="S134" s="80" t="s">
        <v>276</v>
      </c>
      <c r="T134" s="85" t="s">
        <v>280</v>
      </c>
      <c r="U134" s="80"/>
      <c r="V134" s="83" t="str">
        <f>HYPERLINK("https://pbs.twimg.com/profile_images/1329169184249536514/N4PpkUtm_normal.jpg")</f>
        <v>https://pbs.twimg.com/profile_images/1329169184249536514/N4PpkUtm_normal.jpg</v>
      </c>
      <c r="W134" s="82">
        <v>44466.65746527778</v>
      </c>
      <c r="X134" s="88">
        <v>44466</v>
      </c>
      <c r="Y134" s="85" t="s">
        <v>286</v>
      </c>
      <c r="Z134" s="83" t="str">
        <f>HYPERLINK("https://twitter.com/wilmshursteuan/status/1442516068182937602")</f>
        <v>https://twitter.com/wilmshursteuan/status/1442516068182937602</v>
      </c>
      <c r="AA134" s="80"/>
      <c r="AB134" s="80"/>
      <c r="AC134" s="85" t="s">
        <v>292</v>
      </c>
      <c r="AD134" s="80"/>
      <c r="AE134" s="80" t="b">
        <v>0</v>
      </c>
      <c r="AF134" s="80">
        <v>0</v>
      </c>
      <c r="AG134" s="85" t="s">
        <v>296</v>
      </c>
      <c r="AH134" s="80" t="b">
        <v>0</v>
      </c>
      <c r="AI134" s="80" t="s">
        <v>298</v>
      </c>
      <c r="AJ134" s="80"/>
      <c r="AK134" s="85" t="s">
        <v>296</v>
      </c>
      <c r="AL134" s="80" t="b">
        <v>0</v>
      </c>
      <c r="AM134" s="80">
        <v>8</v>
      </c>
      <c r="AN134" s="85" t="s">
        <v>291</v>
      </c>
      <c r="AO134" s="85" t="s">
        <v>307</v>
      </c>
      <c r="AP134" s="80" t="b">
        <v>0</v>
      </c>
      <c r="AQ134" s="85" t="s">
        <v>291</v>
      </c>
      <c r="AR134" s="80" t="s">
        <v>204</v>
      </c>
      <c r="AS134" s="80">
        <v>0</v>
      </c>
      <c r="AT134" s="80">
        <v>0</v>
      </c>
      <c r="AU134" s="80"/>
      <c r="AV134" s="80"/>
      <c r="AW134" s="80"/>
      <c r="AX134" s="80"/>
      <c r="AY134" s="80"/>
      <c r="AZ134" s="80"/>
      <c r="BA134" s="80"/>
      <c r="BB134" s="80"/>
      <c r="BC134" s="80">
        <v>1</v>
      </c>
      <c r="BD134" s="79" t="str">
        <f>REPLACE(INDEX(GroupVertices[Group],MATCH(Edges[[#This Row],[Vertex 1]],GroupVertices[Vertex],0)),1,1,"")</f>
        <v>4</v>
      </c>
      <c r="BE134" s="79" t="str">
        <f>REPLACE(INDEX(GroupVertices[Group],MATCH(Edges[[#This Row],[Vertex 2]],GroupVertices[Vertex],0)),1,1,"")</f>
        <v>4</v>
      </c>
      <c r="BF134" s="49"/>
      <c r="BG134" s="50"/>
      <c r="BH134" s="49"/>
      <c r="BI134" s="50"/>
      <c r="BJ134" s="49"/>
      <c r="BK134" s="50"/>
      <c r="BL134" s="49"/>
      <c r="BM134" s="50"/>
      <c r="BN134" s="49"/>
    </row>
    <row r="135" spans="1:66" ht="15">
      <c r="A135" s="65" t="s">
        <v>246</v>
      </c>
      <c r="B135" s="65" t="s">
        <v>250</v>
      </c>
      <c r="C135" s="66" t="s">
        <v>8400</v>
      </c>
      <c r="D135" s="67">
        <v>4</v>
      </c>
      <c r="E135" s="68" t="s">
        <v>132</v>
      </c>
      <c r="F135" s="69">
        <v>30</v>
      </c>
      <c r="G135" s="66"/>
      <c r="H135" s="70"/>
      <c r="I135" s="71"/>
      <c r="J135" s="71"/>
      <c r="K135" s="35" t="s">
        <v>65</v>
      </c>
      <c r="L135" s="78">
        <v>135</v>
      </c>
      <c r="M135" s="78"/>
      <c r="N135" s="73"/>
      <c r="O135" s="80" t="s">
        <v>266</v>
      </c>
      <c r="P135" s="82">
        <v>44466.707916666666</v>
      </c>
      <c r="Q135" s="80" t="s">
        <v>270</v>
      </c>
      <c r="R135" s="83" t="str">
        <f>HYPERLINK("https://gbc-education.org/the-lego-foundation-interview/")</f>
        <v>https://gbc-education.org/the-lego-foundation-interview/</v>
      </c>
      <c r="S135" s="80" t="s">
        <v>276</v>
      </c>
      <c r="T135" s="85" t="s">
        <v>280</v>
      </c>
      <c r="U135" s="80"/>
      <c r="V135" s="83" t="str">
        <f>HYPERLINK("https://pbs.twimg.com/profile_images/879173330993115140/a9X2EWWj_normal.jpg")</f>
        <v>https://pbs.twimg.com/profile_images/879173330993115140/a9X2EWWj_normal.jpg</v>
      </c>
      <c r="W135" s="82">
        <v>44466.707916666666</v>
      </c>
      <c r="X135" s="88">
        <v>44466</v>
      </c>
      <c r="Y135" s="85" t="s">
        <v>287</v>
      </c>
      <c r="Z135" s="83" t="str">
        <f>HYPERLINK("https://twitter.com/dorothygithae/status/1442534350566739979")</f>
        <v>https://twitter.com/dorothygithae/status/1442534350566739979</v>
      </c>
      <c r="AA135" s="80"/>
      <c r="AB135" s="80"/>
      <c r="AC135" s="85" t="s">
        <v>293</v>
      </c>
      <c r="AD135" s="80"/>
      <c r="AE135" s="80" t="b">
        <v>0</v>
      </c>
      <c r="AF135" s="80">
        <v>0</v>
      </c>
      <c r="AG135" s="85" t="s">
        <v>296</v>
      </c>
      <c r="AH135" s="80" t="b">
        <v>0</v>
      </c>
      <c r="AI135" s="80" t="s">
        <v>298</v>
      </c>
      <c r="AJ135" s="80"/>
      <c r="AK135" s="85" t="s">
        <v>296</v>
      </c>
      <c r="AL135" s="80" t="b">
        <v>0</v>
      </c>
      <c r="AM135" s="80">
        <v>8</v>
      </c>
      <c r="AN135" s="85" t="s">
        <v>291</v>
      </c>
      <c r="AO135" s="85" t="s">
        <v>305</v>
      </c>
      <c r="AP135" s="80" t="b">
        <v>0</v>
      </c>
      <c r="AQ135" s="85" t="s">
        <v>291</v>
      </c>
      <c r="AR135" s="80" t="s">
        <v>204</v>
      </c>
      <c r="AS135" s="80">
        <v>0</v>
      </c>
      <c r="AT135" s="80">
        <v>0</v>
      </c>
      <c r="AU135" s="80"/>
      <c r="AV135" s="80"/>
      <c r="AW135" s="80"/>
      <c r="AX135" s="80"/>
      <c r="AY135" s="80"/>
      <c r="AZ135" s="80"/>
      <c r="BA135" s="80"/>
      <c r="BB135" s="80"/>
      <c r="BC135" s="80">
        <v>1</v>
      </c>
      <c r="BD135" s="79" t="str">
        <f>REPLACE(INDEX(GroupVertices[Group],MATCH(Edges[[#This Row],[Vertex 1]],GroupVertices[Vertex],0)),1,1,"")</f>
        <v>4</v>
      </c>
      <c r="BE135" s="79" t="str">
        <f>REPLACE(INDEX(GroupVertices[Group],MATCH(Edges[[#This Row],[Vertex 2]],GroupVertices[Vertex],0)),1,1,"")</f>
        <v>4</v>
      </c>
      <c r="BF135" s="49"/>
      <c r="BG135" s="50"/>
      <c r="BH135" s="49"/>
      <c r="BI135" s="50"/>
      <c r="BJ135" s="49"/>
      <c r="BK135" s="50"/>
      <c r="BL135" s="49"/>
      <c r="BM135" s="50"/>
      <c r="BN135" s="49"/>
    </row>
    <row r="136" spans="1:66" ht="15">
      <c r="A136" s="65" t="s">
        <v>245</v>
      </c>
      <c r="B136" s="65" t="s">
        <v>252</v>
      </c>
      <c r="C136" s="66" t="s">
        <v>8400</v>
      </c>
      <c r="D136" s="67">
        <v>4</v>
      </c>
      <c r="E136" s="68" t="s">
        <v>132</v>
      </c>
      <c r="F136" s="69">
        <v>30</v>
      </c>
      <c r="G136" s="66"/>
      <c r="H136" s="70"/>
      <c r="I136" s="71"/>
      <c r="J136" s="71"/>
      <c r="K136" s="35" t="s">
        <v>65</v>
      </c>
      <c r="L136" s="78">
        <v>136</v>
      </c>
      <c r="M136" s="78"/>
      <c r="N136" s="73"/>
      <c r="O136" s="80" t="s">
        <v>268</v>
      </c>
      <c r="P136" s="82">
        <v>44439.54583333333</v>
      </c>
      <c r="Q136" s="80" t="s">
        <v>270</v>
      </c>
      <c r="R136" s="83" t="str">
        <f>HYPERLINK("https://gbc-education.org/the-lego-foundation-interview/")</f>
        <v>https://gbc-education.org/the-lego-foundation-interview/</v>
      </c>
      <c r="S136" s="80" t="s">
        <v>276</v>
      </c>
      <c r="T136" s="85" t="s">
        <v>280</v>
      </c>
      <c r="U136" s="80"/>
      <c r="V136" s="83" t="str">
        <f>HYPERLINK("https://pbs.twimg.com/profile_images/378800000833479836/bc7776bfb324b4558732055cf66affed_normal.jpeg")</f>
        <v>https://pbs.twimg.com/profile_images/378800000833479836/bc7776bfb324b4558732055cf66affed_normal.jpeg</v>
      </c>
      <c r="W136" s="82">
        <v>44439.54583333333</v>
      </c>
      <c r="X136" s="88">
        <v>44439</v>
      </c>
      <c r="Y136" s="85" t="s">
        <v>285</v>
      </c>
      <c r="Z136" s="83" t="str">
        <f>HYPERLINK("https://twitter.com/theirworld/status/1432691141468696580")</f>
        <v>https://twitter.com/theirworld/status/1432691141468696580</v>
      </c>
      <c r="AA136" s="80"/>
      <c r="AB136" s="80"/>
      <c r="AC136" s="85" t="s">
        <v>291</v>
      </c>
      <c r="AD136" s="80"/>
      <c r="AE136" s="80" t="b">
        <v>0</v>
      </c>
      <c r="AF136" s="80">
        <v>35</v>
      </c>
      <c r="AG136" s="85" t="s">
        <v>296</v>
      </c>
      <c r="AH136" s="80" t="b">
        <v>0</v>
      </c>
      <c r="AI136" s="80" t="s">
        <v>298</v>
      </c>
      <c r="AJ136" s="80"/>
      <c r="AK136" s="85" t="s">
        <v>296</v>
      </c>
      <c r="AL136" s="80" t="b">
        <v>0</v>
      </c>
      <c r="AM136" s="80">
        <v>8</v>
      </c>
      <c r="AN136" s="85" t="s">
        <v>296</v>
      </c>
      <c r="AO136" s="85" t="s">
        <v>308</v>
      </c>
      <c r="AP136" s="80" t="b">
        <v>0</v>
      </c>
      <c r="AQ136" s="85" t="s">
        <v>291</v>
      </c>
      <c r="AR136" s="80" t="s">
        <v>267</v>
      </c>
      <c r="AS136" s="80">
        <v>0</v>
      </c>
      <c r="AT136" s="80">
        <v>0</v>
      </c>
      <c r="AU136" s="80"/>
      <c r="AV136" s="80"/>
      <c r="AW136" s="80"/>
      <c r="AX136" s="80"/>
      <c r="AY136" s="80"/>
      <c r="AZ136" s="80"/>
      <c r="BA136" s="80"/>
      <c r="BB136" s="80"/>
      <c r="BC136" s="80">
        <v>1</v>
      </c>
      <c r="BD136" s="79" t="str">
        <f>REPLACE(INDEX(GroupVertices[Group],MATCH(Edges[[#This Row],[Vertex 1]],GroupVertices[Vertex],0)),1,1,"")</f>
        <v>4</v>
      </c>
      <c r="BE136" s="79" t="str">
        <f>REPLACE(INDEX(GroupVertices[Group],MATCH(Edges[[#This Row],[Vertex 2]],GroupVertices[Vertex],0)),1,1,"")</f>
        <v>4</v>
      </c>
      <c r="BF136" s="49">
        <v>2</v>
      </c>
      <c r="BG136" s="50">
        <v>9.523809523809524</v>
      </c>
      <c r="BH136" s="49">
        <v>0</v>
      </c>
      <c r="BI136" s="50">
        <v>0</v>
      </c>
      <c r="BJ136" s="49">
        <v>0</v>
      </c>
      <c r="BK136" s="50">
        <v>0</v>
      </c>
      <c r="BL136" s="49">
        <v>19</v>
      </c>
      <c r="BM136" s="50">
        <v>90.47619047619048</v>
      </c>
      <c r="BN136" s="49">
        <v>21</v>
      </c>
    </row>
    <row r="137" spans="1:66" ht="15">
      <c r="A137" s="65" t="s">
        <v>244</v>
      </c>
      <c r="B137" s="65" t="s">
        <v>252</v>
      </c>
      <c r="C137" s="66" t="s">
        <v>8400</v>
      </c>
      <c r="D137" s="67">
        <v>4</v>
      </c>
      <c r="E137" s="68" t="s">
        <v>132</v>
      </c>
      <c r="F137" s="69">
        <v>30</v>
      </c>
      <c r="G137" s="66"/>
      <c r="H137" s="70"/>
      <c r="I137" s="71"/>
      <c r="J137" s="71"/>
      <c r="K137" s="35" t="s">
        <v>65</v>
      </c>
      <c r="L137" s="78">
        <v>137</v>
      </c>
      <c r="M137" s="78"/>
      <c r="N137" s="73"/>
      <c r="O137" s="80" t="s">
        <v>266</v>
      </c>
      <c r="P137" s="82">
        <v>44466.65746527778</v>
      </c>
      <c r="Q137" s="80" t="s">
        <v>270</v>
      </c>
      <c r="R137" s="83" t="str">
        <f>HYPERLINK("https://gbc-education.org/the-lego-foundation-interview/")</f>
        <v>https://gbc-education.org/the-lego-foundation-interview/</v>
      </c>
      <c r="S137" s="80" t="s">
        <v>276</v>
      </c>
      <c r="T137" s="85" t="s">
        <v>280</v>
      </c>
      <c r="U137" s="80"/>
      <c r="V137" s="83" t="str">
        <f>HYPERLINK("https://pbs.twimg.com/profile_images/1329169184249536514/N4PpkUtm_normal.jpg")</f>
        <v>https://pbs.twimg.com/profile_images/1329169184249536514/N4PpkUtm_normal.jpg</v>
      </c>
      <c r="W137" s="82">
        <v>44466.65746527778</v>
      </c>
      <c r="X137" s="88">
        <v>44466</v>
      </c>
      <c r="Y137" s="85" t="s">
        <v>286</v>
      </c>
      <c r="Z137" s="83" t="str">
        <f>HYPERLINK("https://twitter.com/wilmshursteuan/status/1442516068182937602")</f>
        <v>https://twitter.com/wilmshursteuan/status/1442516068182937602</v>
      </c>
      <c r="AA137" s="80"/>
      <c r="AB137" s="80"/>
      <c r="AC137" s="85" t="s">
        <v>292</v>
      </c>
      <c r="AD137" s="80"/>
      <c r="AE137" s="80" t="b">
        <v>0</v>
      </c>
      <c r="AF137" s="80">
        <v>0</v>
      </c>
      <c r="AG137" s="85" t="s">
        <v>296</v>
      </c>
      <c r="AH137" s="80" t="b">
        <v>0</v>
      </c>
      <c r="AI137" s="80" t="s">
        <v>298</v>
      </c>
      <c r="AJ137" s="80"/>
      <c r="AK137" s="85" t="s">
        <v>296</v>
      </c>
      <c r="AL137" s="80" t="b">
        <v>0</v>
      </c>
      <c r="AM137" s="80">
        <v>8</v>
      </c>
      <c r="AN137" s="85" t="s">
        <v>291</v>
      </c>
      <c r="AO137" s="85" t="s">
        <v>307</v>
      </c>
      <c r="AP137" s="80" t="b">
        <v>0</v>
      </c>
      <c r="AQ137" s="85" t="s">
        <v>291</v>
      </c>
      <c r="AR137" s="80" t="s">
        <v>204</v>
      </c>
      <c r="AS137" s="80">
        <v>0</v>
      </c>
      <c r="AT137" s="80">
        <v>0</v>
      </c>
      <c r="AU137" s="80"/>
      <c r="AV137" s="80"/>
      <c r="AW137" s="80"/>
      <c r="AX137" s="80"/>
      <c r="AY137" s="80"/>
      <c r="AZ137" s="80"/>
      <c r="BA137" s="80"/>
      <c r="BB137" s="80"/>
      <c r="BC137" s="80">
        <v>1</v>
      </c>
      <c r="BD137" s="79" t="str">
        <f>REPLACE(INDEX(GroupVertices[Group],MATCH(Edges[[#This Row],[Vertex 1]],GroupVertices[Vertex],0)),1,1,"")</f>
        <v>4</v>
      </c>
      <c r="BE137" s="79" t="str">
        <f>REPLACE(INDEX(GroupVertices[Group],MATCH(Edges[[#This Row],[Vertex 2]],GroupVertices[Vertex],0)),1,1,"")</f>
        <v>4</v>
      </c>
      <c r="BF137" s="49">
        <v>2</v>
      </c>
      <c r="BG137" s="50">
        <v>9.523809523809524</v>
      </c>
      <c r="BH137" s="49">
        <v>0</v>
      </c>
      <c r="BI137" s="50">
        <v>0</v>
      </c>
      <c r="BJ137" s="49">
        <v>0</v>
      </c>
      <c r="BK137" s="50">
        <v>0</v>
      </c>
      <c r="BL137" s="49">
        <v>19</v>
      </c>
      <c r="BM137" s="50">
        <v>90.47619047619048</v>
      </c>
      <c r="BN137" s="49">
        <v>21</v>
      </c>
    </row>
    <row r="138" spans="1:66" ht="15">
      <c r="A138" s="65" t="s">
        <v>246</v>
      </c>
      <c r="B138" s="65" t="s">
        <v>252</v>
      </c>
      <c r="C138" s="66" t="s">
        <v>8400</v>
      </c>
      <c r="D138" s="67">
        <v>4</v>
      </c>
      <c r="E138" s="68" t="s">
        <v>132</v>
      </c>
      <c r="F138" s="69">
        <v>30</v>
      </c>
      <c r="G138" s="66"/>
      <c r="H138" s="70"/>
      <c r="I138" s="71"/>
      <c r="J138" s="71"/>
      <c r="K138" s="35" t="s">
        <v>65</v>
      </c>
      <c r="L138" s="78">
        <v>138</v>
      </c>
      <c r="M138" s="78"/>
      <c r="N138" s="73"/>
      <c r="O138" s="80" t="s">
        <v>266</v>
      </c>
      <c r="P138" s="82">
        <v>44466.707916666666</v>
      </c>
      <c r="Q138" s="80" t="s">
        <v>270</v>
      </c>
      <c r="R138" s="83" t="str">
        <f>HYPERLINK("https://gbc-education.org/the-lego-foundation-interview/")</f>
        <v>https://gbc-education.org/the-lego-foundation-interview/</v>
      </c>
      <c r="S138" s="80" t="s">
        <v>276</v>
      </c>
      <c r="T138" s="85" t="s">
        <v>280</v>
      </c>
      <c r="U138" s="80"/>
      <c r="V138" s="83" t="str">
        <f>HYPERLINK("https://pbs.twimg.com/profile_images/879173330993115140/a9X2EWWj_normal.jpg")</f>
        <v>https://pbs.twimg.com/profile_images/879173330993115140/a9X2EWWj_normal.jpg</v>
      </c>
      <c r="W138" s="82">
        <v>44466.707916666666</v>
      </c>
      <c r="X138" s="88">
        <v>44466</v>
      </c>
      <c r="Y138" s="85" t="s">
        <v>287</v>
      </c>
      <c r="Z138" s="83" t="str">
        <f>HYPERLINK("https://twitter.com/dorothygithae/status/1442534350566739979")</f>
        <v>https://twitter.com/dorothygithae/status/1442534350566739979</v>
      </c>
      <c r="AA138" s="80"/>
      <c r="AB138" s="80"/>
      <c r="AC138" s="85" t="s">
        <v>293</v>
      </c>
      <c r="AD138" s="80"/>
      <c r="AE138" s="80" t="b">
        <v>0</v>
      </c>
      <c r="AF138" s="80">
        <v>0</v>
      </c>
      <c r="AG138" s="85" t="s">
        <v>296</v>
      </c>
      <c r="AH138" s="80" t="b">
        <v>0</v>
      </c>
      <c r="AI138" s="80" t="s">
        <v>298</v>
      </c>
      <c r="AJ138" s="80"/>
      <c r="AK138" s="85" t="s">
        <v>296</v>
      </c>
      <c r="AL138" s="80" t="b">
        <v>0</v>
      </c>
      <c r="AM138" s="80">
        <v>8</v>
      </c>
      <c r="AN138" s="85" t="s">
        <v>291</v>
      </c>
      <c r="AO138" s="85" t="s">
        <v>305</v>
      </c>
      <c r="AP138" s="80" t="b">
        <v>0</v>
      </c>
      <c r="AQ138" s="85" t="s">
        <v>291</v>
      </c>
      <c r="AR138" s="80" t="s">
        <v>204</v>
      </c>
      <c r="AS138" s="80">
        <v>0</v>
      </c>
      <c r="AT138" s="80">
        <v>0</v>
      </c>
      <c r="AU138" s="80"/>
      <c r="AV138" s="80"/>
      <c r="AW138" s="80"/>
      <c r="AX138" s="80"/>
      <c r="AY138" s="80"/>
      <c r="AZ138" s="80"/>
      <c r="BA138" s="80"/>
      <c r="BB138" s="80"/>
      <c r="BC138" s="80">
        <v>1</v>
      </c>
      <c r="BD138" s="79" t="str">
        <f>REPLACE(INDEX(GroupVertices[Group],MATCH(Edges[[#This Row],[Vertex 1]],GroupVertices[Vertex],0)),1,1,"")</f>
        <v>4</v>
      </c>
      <c r="BE138" s="79" t="str">
        <f>REPLACE(INDEX(GroupVertices[Group],MATCH(Edges[[#This Row],[Vertex 2]],GroupVertices[Vertex],0)),1,1,"")</f>
        <v>4</v>
      </c>
      <c r="BF138" s="49">
        <v>2</v>
      </c>
      <c r="BG138" s="50">
        <v>9.523809523809524</v>
      </c>
      <c r="BH138" s="49">
        <v>0</v>
      </c>
      <c r="BI138" s="50">
        <v>0</v>
      </c>
      <c r="BJ138" s="49">
        <v>0</v>
      </c>
      <c r="BK138" s="50">
        <v>0</v>
      </c>
      <c r="BL138" s="49">
        <v>19</v>
      </c>
      <c r="BM138" s="50">
        <v>90.47619047619048</v>
      </c>
      <c r="BN138" s="49">
        <v>21</v>
      </c>
    </row>
    <row r="139" spans="1:66" ht="15">
      <c r="A139" s="65" t="s">
        <v>245</v>
      </c>
      <c r="B139" s="65" t="s">
        <v>244</v>
      </c>
      <c r="C139" s="66" t="s">
        <v>8400</v>
      </c>
      <c r="D139" s="67">
        <v>4</v>
      </c>
      <c r="E139" s="68" t="s">
        <v>132</v>
      </c>
      <c r="F139" s="69">
        <v>30</v>
      </c>
      <c r="G139" s="66"/>
      <c r="H139" s="70"/>
      <c r="I139" s="71"/>
      <c r="J139" s="71"/>
      <c r="K139" s="35" t="s">
        <v>66</v>
      </c>
      <c r="L139" s="78">
        <v>139</v>
      </c>
      <c r="M139" s="78"/>
      <c r="N139" s="73"/>
      <c r="O139" s="80" t="s">
        <v>268</v>
      </c>
      <c r="P139" s="82">
        <v>44439.54583333333</v>
      </c>
      <c r="Q139" s="80" t="s">
        <v>270</v>
      </c>
      <c r="R139" s="83" t="str">
        <f>HYPERLINK("https://gbc-education.org/the-lego-foundation-interview/")</f>
        <v>https://gbc-education.org/the-lego-foundation-interview/</v>
      </c>
      <c r="S139" s="80" t="s">
        <v>276</v>
      </c>
      <c r="T139" s="85" t="s">
        <v>280</v>
      </c>
      <c r="U139" s="80"/>
      <c r="V139" s="83" t="str">
        <f>HYPERLINK("https://pbs.twimg.com/profile_images/378800000833479836/bc7776bfb324b4558732055cf66affed_normal.jpeg")</f>
        <v>https://pbs.twimg.com/profile_images/378800000833479836/bc7776bfb324b4558732055cf66affed_normal.jpeg</v>
      </c>
      <c r="W139" s="82">
        <v>44439.54583333333</v>
      </c>
      <c r="X139" s="88">
        <v>44439</v>
      </c>
      <c r="Y139" s="85" t="s">
        <v>285</v>
      </c>
      <c r="Z139" s="83" t="str">
        <f>HYPERLINK("https://twitter.com/theirworld/status/1432691141468696580")</f>
        <v>https://twitter.com/theirworld/status/1432691141468696580</v>
      </c>
      <c r="AA139" s="80"/>
      <c r="AB139" s="80"/>
      <c r="AC139" s="85" t="s">
        <v>291</v>
      </c>
      <c r="AD139" s="80"/>
      <c r="AE139" s="80" t="b">
        <v>0</v>
      </c>
      <c r="AF139" s="80">
        <v>35</v>
      </c>
      <c r="AG139" s="85" t="s">
        <v>296</v>
      </c>
      <c r="AH139" s="80" t="b">
        <v>0</v>
      </c>
      <c r="AI139" s="80" t="s">
        <v>298</v>
      </c>
      <c r="AJ139" s="80"/>
      <c r="AK139" s="85" t="s">
        <v>296</v>
      </c>
      <c r="AL139" s="80" t="b">
        <v>0</v>
      </c>
      <c r="AM139" s="80">
        <v>8</v>
      </c>
      <c r="AN139" s="85" t="s">
        <v>296</v>
      </c>
      <c r="AO139" s="85" t="s">
        <v>308</v>
      </c>
      <c r="AP139" s="80" t="b">
        <v>0</v>
      </c>
      <c r="AQ139" s="85" t="s">
        <v>291</v>
      </c>
      <c r="AR139" s="80" t="s">
        <v>267</v>
      </c>
      <c r="AS139" s="80">
        <v>0</v>
      </c>
      <c r="AT139" s="80">
        <v>0</v>
      </c>
      <c r="AU139" s="80"/>
      <c r="AV139" s="80"/>
      <c r="AW139" s="80"/>
      <c r="AX139" s="80"/>
      <c r="AY139" s="80"/>
      <c r="AZ139" s="80"/>
      <c r="BA139" s="80"/>
      <c r="BB139" s="80"/>
      <c r="BC139" s="80">
        <v>1</v>
      </c>
      <c r="BD139" s="79" t="str">
        <f>REPLACE(INDEX(GroupVertices[Group],MATCH(Edges[[#This Row],[Vertex 1]],GroupVertices[Vertex],0)),1,1,"")</f>
        <v>4</v>
      </c>
      <c r="BE139" s="79" t="str">
        <f>REPLACE(INDEX(GroupVertices[Group],MATCH(Edges[[#This Row],[Vertex 2]],GroupVertices[Vertex],0)),1,1,"")</f>
        <v>4</v>
      </c>
      <c r="BF139" s="49"/>
      <c r="BG139" s="50"/>
      <c r="BH139" s="49"/>
      <c r="BI139" s="50"/>
      <c r="BJ139" s="49"/>
      <c r="BK139" s="50"/>
      <c r="BL139" s="49"/>
      <c r="BM139" s="50"/>
      <c r="BN139" s="49"/>
    </row>
    <row r="140" spans="1:66" ht="15">
      <c r="A140" s="65" t="s">
        <v>244</v>
      </c>
      <c r="B140" s="65" t="s">
        <v>259</v>
      </c>
      <c r="C140" s="66" t="s">
        <v>8400</v>
      </c>
      <c r="D140" s="67">
        <v>4</v>
      </c>
      <c r="E140" s="68" t="s">
        <v>132</v>
      </c>
      <c r="F140" s="69">
        <v>30</v>
      </c>
      <c r="G140" s="66"/>
      <c r="H140" s="70"/>
      <c r="I140" s="71"/>
      <c r="J140" s="71"/>
      <c r="K140" s="35" t="s">
        <v>65</v>
      </c>
      <c r="L140" s="78">
        <v>140</v>
      </c>
      <c r="M140" s="78"/>
      <c r="N140" s="73"/>
      <c r="O140" s="80" t="s">
        <v>266</v>
      </c>
      <c r="P140" s="82">
        <v>44466.65746527778</v>
      </c>
      <c r="Q140" s="80" t="s">
        <v>270</v>
      </c>
      <c r="R140" s="83" t="str">
        <f>HYPERLINK("https://gbc-education.org/the-lego-foundation-interview/")</f>
        <v>https://gbc-education.org/the-lego-foundation-interview/</v>
      </c>
      <c r="S140" s="80" t="s">
        <v>276</v>
      </c>
      <c r="T140" s="85" t="s">
        <v>280</v>
      </c>
      <c r="U140" s="80"/>
      <c r="V140" s="83" t="str">
        <f>HYPERLINK("https://pbs.twimg.com/profile_images/1329169184249536514/N4PpkUtm_normal.jpg")</f>
        <v>https://pbs.twimg.com/profile_images/1329169184249536514/N4PpkUtm_normal.jpg</v>
      </c>
      <c r="W140" s="82">
        <v>44466.65746527778</v>
      </c>
      <c r="X140" s="88">
        <v>44466</v>
      </c>
      <c r="Y140" s="85" t="s">
        <v>286</v>
      </c>
      <c r="Z140" s="83" t="str">
        <f>HYPERLINK("https://twitter.com/wilmshursteuan/status/1442516068182937602")</f>
        <v>https://twitter.com/wilmshursteuan/status/1442516068182937602</v>
      </c>
      <c r="AA140" s="80"/>
      <c r="AB140" s="80"/>
      <c r="AC140" s="85" t="s">
        <v>292</v>
      </c>
      <c r="AD140" s="80"/>
      <c r="AE140" s="80" t="b">
        <v>0</v>
      </c>
      <c r="AF140" s="80">
        <v>0</v>
      </c>
      <c r="AG140" s="85" t="s">
        <v>296</v>
      </c>
      <c r="AH140" s="80" t="b">
        <v>0</v>
      </c>
      <c r="AI140" s="80" t="s">
        <v>298</v>
      </c>
      <c r="AJ140" s="80"/>
      <c r="AK140" s="85" t="s">
        <v>296</v>
      </c>
      <c r="AL140" s="80" t="b">
        <v>0</v>
      </c>
      <c r="AM140" s="80">
        <v>8</v>
      </c>
      <c r="AN140" s="85" t="s">
        <v>291</v>
      </c>
      <c r="AO140" s="85" t="s">
        <v>307</v>
      </c>
      <c r="AP140" s="80" t="b">
        <v>0</v>
      </c>
      <c r="AQ140" s="85" t="s">
        <v>291</v>
      </c>
      <c r="AR140" s="80" t="s">
        <v>204</v>
      </c>
      <c r="AS140" s="80">
        <v>0</v>
      </c>
      <c r="AT140" s="80">
        <v>0</v>
      </c>
      <c r="AU140" s="80"/>
      <c r="AV140" s="80"/>
      <c r="AW140" s="80"/>
      <c r="AX140" s="80"/>
      <c r="AY140" s="80"/>
      <c r="AZ140" s="80"/>
      <c r="BA140" s="80"/>
      <c r="BB140" s="80"/>
      <c r="BC140" s="80">
        <v>1</v>
      </c>
      <c r="BD140" s="79" t="str">
        <f>REPLACE(INDEX(GroupVertices[Group],MATCH(Edges[[#This Row],[Vertex 1]],GroupVertices[Vertex],0)),1,1,"")</f>
        <v>4</v>
      </c>
      <c r="BE140" s="79" t="str">
        <f>REPLACE(INDEX(GroupVertices[Group],MATCH(Edges[[#This Row],[Vertex 2]],GroupVertices[Vertex],0)),1,1,"")</f>
        <v>1</v>
      </c>
      <c r="BF140" s="49"/>
      <c r="BG140" s="50"/>
      <c r="BH140" s="49"/>
      <c r="BI140" s="50"/>
      <c r="BJ140" s="49"/>
      <c r="BK140" s="50"/>
      <c r="BL140" s="49"/>
      <c r="BM140" s="50"/>
      <c r="BN140" s="49"/>
    </row>
    <row r="141" spans="1:66" ht="15">
      <c r="A141" s="65" t="s">
        <v>244</v>
      </c>
      <c r="B141" s="65" t="s">
        <v>245</v>
      </c>
      <c r="C141" s="66" t="s">
        <v>8400</v>
      </c>
      <c r="D141" s="67">
        <v>4</v>
      </c>
      <c r="E141" s="68" t="s">
        <v>132</v>
      </c>
      <c r="F141" s="69">
        <v>30</v>
      </c>
      <c r="G141" s="66"/>
      <c r="H141" s="70"/>
      <c r="I141" s="71"/>
      <c r="J141" s="71"/>
      <c r="K141" s="35" t="s">
        <v>66</v>
      </c>
      <c r="L141" s="78">
        <v>141</v>
      </c>
      <c r="M141" s="78"/>
      <c r="N141" s="73"/>
      <c r="O141" s="80" t="s">
        <v>267</v>
      </c>
      <c r="P141" s="82">
        <v>44466.65746527778</v>
      </c>
      <c r="Q141" s="80" t="s">
        <v>270</v>
      </c>
      <c r="R141" s="83" t="str">
        <f>HYPERLINK("https://gbc-education.org/the-lego-foundation-interview/")</f>
        <v>https://gbc-education.org/the-lego-foundation-interview/</v>
      </c>
      <c r="S141" s="80" t="s">
        <v>276</v>
      </c>
      <c r="T141" s="85" t="s">
        <v>280</v>
      </c>
      <c r="U141" s="80"/>
      <c r="V141" s="83" t="str">
        <f>HYPERLINK("https://pbs.twimg.com/profile_images/1329169184249536514/N4PpkUtm_normal.jpg")</f>
        <v>https://pbs.twimg.com/profile_images/1329169184249536514/N4PpkUtm_normal.jpg</v>
      </c>
      <c r="W141" s="82">
        <v>44466.65746527778</v>
      </c>
      <c r="X141" s="88">
        <v>44466</v>
      </c>
      <c r="Y141" s="85" t="s">
        <v>286</v>
      </c>
      <c r="Z141" s="83" t="str">
        <f>HYPERLINK("https://twitter.com/wilmshursteuan/status/1442516068182937602")</f>
        <v>https://twitter.com/wilmshursteuan/status/1442516068182937602</v>
      </c>
      <c r="AA141" s="80"/>
      <c r="AB141" s="80"/>
      <c r="AC141" s="85" t="s">
        <v>292</v>
      </c>
      <c r="AD141" s="80"/>
      <c r="AE141" s="80" t="b">
        <v>0</v>
      </c>
      <c r="AF141" s="80">
        <v>0</v>
      </c>
      <c r="AG141" s="85" t="s">
        <v>296</v>
      </c>
      <c r="AH141" s="80" t="b">
        <v>0</v>
      </c>
      <c r="AI141" s="80" t="s">
        <v>298</v>
      </c>
      <c r="AJ141" s="80"/>
      <c r="AK141" s="85" t="s">
        <v>296</v>
      </c>
      <c r="AL141" s="80" t="b">
        <v>0</v>
      </c>
      <c r="AM141" s="80">
        <v>8</v>
      </c>
      <c r="AN141" s="85" t="s">
        <v>291</v>
      </c>
      <c r="AO141" s="85" t="s">
        <v>307</v>
      </c>
      <c r="AP141" s="80" t="b">
        <v>0</v>
      </c>
      <c r="AQ141" s="85" t="s">
        <v>291</v>
      </c>
      <c r="AR141" s="80" t="s">
        <v>204</v>
      </c>
      <c r="AS141" s="80">
        <v>0</v>
      </c>
      <c r="AT141" s="80">
        <v>0</v>
      </c>
      <c r="AU141" s="80"/>
      <c r="AV141" s="80"/>
      <c r="AW141" s="80"/>
      <c r="AX141" s="80"/>
      <c r="AY141" s="80"/>
      <c r="AZ141" s="80"/>
      <c r="BA141" s="80"/>
      <c r="BB141" s="80"/>
      <c r="BC141" s="80">
        <v>1</v>
      </c>
      <c r="BD141" s="79" t="str">
        <f>REPLACE(INDEX(GroupVertices[Group],MATCH(Edges[[#This Row],[Vertex 1]],GroupVertices[Vertex],0)),1,1,"")</f>
        <v>4</v>
      </c>
      <c r="BE141" s="79" t="str">
        <f>REPLACE(INDEX(GroupVertices[Group],MATCH(Edges[[#This Row],[Vertex 2]],GroupVertices[Vertex],0)),1,1,"")</f>
        <v>4</v>
      </c>
      <c r="BF141" s="49"/>
      <c r="BG141" s="50"/>
      <c r="BH141" s="49"/>
      <c r="BI141" s="50"/>
      <c r="BJ141" s="49"/>
      <c r="BK141" s="50"/>
      <c r="BL141" s="49"/>
      <c r="BM141" s="50"/>
      <c r="BN141" s="49"/>
    </row>
    <row r="142" spans="1:66" ht="15">
      <c r="A142" s="65" t="s">
        <v>246</v>
      </c>
      <c r="B142" s="65" t="s">
        <v>244</v>
      </c>
      <c r="C142" s="66" t="s">
        <v>8400</v>
      </c>
      <c r="D142" s="67">
        <v>4</v>
      </c>
      <c r="E142" s="68" t="s">
        <v>132</v>
      </c>
      <c r="F142" s="69">
        <v>30</v>
      </c>
      <c r="G142" s="66"/>
      <c r="H142" s="70"/>
      <c r="I142" s="71"/>
      <c r="J142" s="71"/>
      <c r="K142" s="35" t="s">
        <v>65</v>
      </c>
      <c r="L142" s="78">
        <v>142</v>
      </c>
      <c r="M142" s="78"/>
      <c r="N142" s="73"/>
      <c r="O142" s="80" t="s">
        <v>266</v>
      </c>
      <c r="P142" s="82">
        <v>44466.707916666666</v>
      </c>
      <c r="Q142" s="80" t="s">
        <v>270</v>
      </c>
      <c r="R142" s="83" t="str">
        <f>HYPERLINK("https://gbc-education.org/the-lego-foundation-interview/")</f>
        <v>https://gbc-education.org/the-lego-foundation-interview/</v>
      </c>
      <c r="S142" s="80" t="s">
        <v>276</v>
      </c>
      <c r="T142" s="85" t="s">
        <v>280</v>
      </c>
      <c r="U142" s="80"/>
      <c r="V142" s="83" t="str">
        <f>HYPERLINK("https://pbs.twimg.com/profile_images/879173330993115140/a9X2EWWj_normal.jpg")</f>
        <v>https://pbs.twimg.com/profile_images/879173330993115140/a9X2EWWj_normal.jpg</v>
      </c>
      <c r="W142" s="82">
        <v>44466.707916666666</v>
      </c>
      <c r="X142" s="88">
        <v>44466</v>
      </c>
      <c r="Y142" s="85" t="s">
        <v>287</v>
      </c>
      <c r="Z142" s="83" t="str">
        <f>HYPERLINK("https://twitter.com/dorothygithae/status/1442534350566739979")</f>
        <v>https://twitter.com/dorothygithae/status/1442534350566739979</v>
      </c>
      <c r="AA142" s="80"/>
      <c r="AB142" s="80"/>
      <c r="AC142" s="85" t="s">
        <v>293</v>
      </c>
      <c r="AD142" s="80"/>
      <c r="AE142" s="80" t="b">
        <v>0</v>
      </c>
      <c r="AF142" s="80">
        <v>0</v>
      </c>
      <c r="AG142" s="85" t="s">
        <v>296</v>
      </c>
      <c r="AH142" s="80" t="b">
        <v>0</v>
      </c>
      <c r="AI142" s="80" t="s">
        <v>298</v>
      </c>
      <c r="AJ142" s="80"/>
      <c r="AK142" s="85" t="s">
        <v>296</v>
      </c>
      <c r="AL142" s="80" t="b">
        <v>0</v>
      </c>
      <c r="AM142" s="80">
        <v>8</v>
      </c>
      <c r="AN142" s="85" t="s">
        <v>291</v>
      </c>
      <c r="AO142" s="85" t="s">
        <v>305</v>
      </c>
      <c r="AP142" s="80" t="b">
        <v>0</v>
      </c>
      <c r="AQ142" s="85" t="s">
        <v>291</v>
      </c>
      <c r="AR142" s="80" t="s">
        <v>204</v>
      </c>
      <c r="AS142" s="80">
        <v>0</v>
      </c>
      <c r="AT142" s="80">
        <v>0</v>
      </c>
      <c r="AU142" s="80"/>
      <c r="AV142" s="80"/>
      <c r="AW142" s="80"/>
      <c r="AX142" s="80"/>
      <c r="AY142" s="80"/>
      <c r="AZ142" s="80"/>
      <c r="BA142" s="80"/>
      <c r="BB142" s="80"/>
      <c r="BC142" s="80">
        <v>1</v>
      </c>
      <c r="BD142" s="79" t="str">
        <f>REPLACE(INDEX(GroupVertices[Group],MATCH(Edges[[#This Row],[Vertex 1]],GroupVertices[Vertex],0)),1,1,"")</f>
        <v>4</v>
      </c>
      <c r="BE142" s="79" t="str">
        <f>REPLACE(INDEX(GroupVertices[Group],MATCH(Edges[[#This Row],[Vertex 2]],GroupVertices[Vertex],0)),1,1,"")</f>
        <v>4</v>
      </c>
      <c r="BF142" s="49"/>
      <c r="BG142" s="50"/>
      <c r="BH142" s="49"/>
      <c r="BI142" s="50"/>
      <c r="BJ142" s="49"/>
      <c r="BK142" s="50"/>
      <c r="BL142" s="49"/>
      <c r="BM142" s="50"/>
      <c r="BN142" s="49"/>
    </row>
    <row r="143" spans="1:66" ht="15">
      <c r="A143" s="65" t="s">
        <v>246</v>
      </c>
      <c r="B143" s="65" t="s">
        <v>259</v>
      </c>
      <c r="C143" s="66" t="s">
        <v>8400</v>
      </c>
      <c r="D143" s="67">
        <v>4</v>
      </c>
      <c r="E143" s="68" t="s">
        <v>132</v>
      </c>
      <c r="F143" s="69">
        <v>30</v>
      </c>
      <c r="G143" s="66"/>
      <c r="H143" s="70"/>
      <c r="I143" s="71"/>
      <c r="J143" s="71"/>
      <c r="K143" s="35" t="s">
        <v>65</v>
      </c>
      <c r="L143" s="78">
        <v>143</v>
      </c>
      <c r="M143" s="78"/>
      <c r="N143" s="73"/>
      <c r="O143" s="80" t="s">
        <v>266</v>
      </c>
      <c r="P143" s="82">
        <v>44466.707916666666</v>
      </c>
      <c r="Q143" s="80" t="s">
        <v>270</v>
      </c>
      <c r="R143" s="83" t="str">
        <f>HYPERLINK("https://gbc-education.org/the-lego-foundation-interview/")</f>
        <v>https://gbc-education.org/the-lego-foundation-interview/</v>
      </c>
      <c r="S143" s="80" t="s">
        <v>276</v>
      </c>
      <c r="T143" s="85" t="s">
        <v>280</v>
      </c>
      <c r="U143" s="80"/>
      <c r="V143" s="83" t="str">
        <f>HYPERLINK("https://pbs.twimg.com/profile_images/879173330993115140/a9X2EWWj_normal.jpg")</f>
        <v>https://pbs.twimg.com/profile_images/879173330993115140/a9X2EWWj_normal.jpg</v>
      </c>
      <c r="W143" s="82">
        <v>44466.707916666666</v>
      </c>
      <c r="X143" s="88">
        <v>44466</v>
      </c>
      <c r="Y143" s="85" t="s">
        <v>287</v>
      </c>
      <c r="Z143" s="83" t="str">
        <f>HYPERLINK("https://twitter.com/dorothygithae/status/1442534350566739979")</f>
        <v>https://twitter.com/dorothygithae/status/1442534350566739979</v>
      </c>
      <c r="AA143" s="80"/>
      <c r="AB143" s="80"/>
      <c r="AC143" s="85" t="s">
        <v>293</v>
      </c>
      <c r="AD143" s="80"/>
      <c r="AE143" s="80" t="b">
        <v>0</v>
      </c>
      <c r="AF143" s="80">
        <v>0</v>
      </c>
      <c r="AG143" s="85" t="s">
        <v>296</v>
      </c>
      <c r="AH143" s="80" t="b">
        <v>0</v>
      </c>
      <c r="AI143" s="80" t="s">
        <v>298</v>
      </c>
      <c r="AJ143" s="80"/>
      <c r="AK143" s="85" t="s">
        <v>296</v>
      </c>
      <c r="AL143" s="80" t="b">
        <v>0</v>
      </c>
      <c r="AM143" s="80">
        <v>8</v>
      </c>
      <c r="AN143" s="85" t="s">
        <v>291</v>
      </c>
      <c r="AO143" s="85" t="s">
        <v>305</v>
      </c>
      <c r="AP143" s="80" t="b">
        <v>0</v>
      </c>
      <c r="AQ143" s="85" t="s">
        <v>291</v>
      </c>
      <c r="AR143" s="80" t="s">
        <v>204</v>
      </c>
      <c r="AS143" s="80">
        <v>0</v>
      </c>
      <c r="AT143" s="80">
        <v>0</v>
      </c>
      <c r="AU143" s="80"/>
      <c r="AV143" s="80"/>
      <c r="AW143" s="80"/>
      <c r="AX143" s="80"/>
      <c r="AY143" s="80"/>
      <c r="AZ143" s="80"/>
      <c r="BA143" s="80"/>
      <c r="BB143" s="80"/>
      <c r="BC143" s="80">
        <v>1</v>
      </c>
      <c r="BD143" s="79" t="str">
        <f>REPLACE(INDEX(GroupVertices[Group],MATCH(Edges[[#This Row],[Vertex 1]],GroupVertices[Vertex],0)),1,1,"")</f>
        <v>4</v>
      </c>
      <c r="BE143" s="79" t="str">
        <f>REPLACE(INDEX(GroupVertices[Group],MATCH(Edges[[#This Row],[Vertex 2]],GroupVertices[Vertex],0)),1,1,"")</f>
        <v>1</v>
      </c>
      <c r="BF143" s="49"/>
      <c r="BG143" s="50"/>
      <c r="BH143" s="49"/>
      <c r="BI143" s="50"/>
      <c r="BJ143" s="49"/>
      <c r="BK143" s="50"/>
      <c r="BL143" s="49"/>
      <c r="BM143" s="50"/>
      <c r="BN143" s="49"/>
    </row>
    <row r="144" spans="1:66" ht="15">
      <c r="A144" s="65" t="s">
        <v>246</v>
      </c>
      <c r="B144" s="65" t="s">
        <v>245</v>
      </c>
      <c r="C144" s="66" t="s">
        <v>8400</v>
      </c>
      <c r="D144" s="67">
        <v>4</v>
      </c>
      <c r="E144" s="68" t="s">
        <v>132</v>
      </c>
      <c r="F144" s="69">
        <v>30</v>
      </c>
      <c r="G144" s="66"/>
      <c r="H144" s="70"/>
      <c r="I144" s="71"/>
      <c r="J144" s="71"/>
      <c r="K144" s="35" t="s">
        <v>65</v>
      </c>
      <c r="L144" s="78">
        <v>144</v>
      </c>
      <c r="M144" s="78"/>
      <c r="N144" s="73"/>
      <c r="O144" s="80" t="s">
        <v>267</v>
      </c>
      <c r="P144" s="82">
        <v>44466.707916666666</v>
      </c>
      <c r="Q144" s="80" t="s">
        <v>270</v>
      </c>
      <c r="R144" s="83" t="str">
        <f>HYPERLINK("https://gbc-education.org/the-lego-foundation-interview/")</f>
        <v>https://gbc-education.org/the-lego-foundation-interview/</v>
      </c>
      <c r="S144" s="80" t="s">
        <v>276</v>
      </c>
      <c r="T144" s="85" t="s">
        <v>280</v>
      </c>
      <c r="U144" s="80"/>
      <c r="V144" s="83" t="str">
        <f>HYPERLINK("https://pbs.twimg.com/profile_images/879173330993115140/a9X2EWWj_normal.jpg")</f>
        <v>https://pbs.twimg.com/profile_images/879173330993115140/a9X2EWWj_normal.jpg</v>
      </c>
      <c r="W144" s="82">
        <v>44466.707916666666</v>
      </c>
      <c r="X144" s="88">
        <v>44466</v>
      </c>
      <c r="Y144" s="85" t="s">
        <v>287</v>
      </c>
      <c r="Z144" s="83" t="str">
        <f>HYPERLINK("https://twitter.com/dorothygithae/status/1442534350566739979")</f>
        <v>https://twitter.com/dorothygithae/status/1442534350566739979</v>
      </c>
      <c r="AA144" s="80"/>
      <c r="AB144" s="80"/>
      <c r="AC144" s="85" t="s">
        <v>293</v>
      </c>
      <c r="AD144" s="80"/>
      <c r="AE144" s="80" t="b">
        <v>0</v>
      </c>
      <c r="AF144" s="80">
        <v>0</v>
      </c>
      <c r="AG144" s="85" t="s">
        <v>296</v>
      </c>
      <c r="AH144" s="80" t="b">
        <v>0</v>
      </c>
      <c r="AI144" s="80" t="s">
        <v>298</v>
      </c>
      <c r="AJ144" s="80"/>
      <c r="AK144" s="85" t="s">
        <v>296</v>
      </c>
      <c r="AL144" s="80" t="b">
        <v>0</v>
      </c>
      <c r="AM144" s="80">
        <v>8</v>
      </c>
      <c r="AN144" s="85" t="s">
        <v>291</v>
      </c>
      <c r="AO144" s="85" t="s">
        <v>305</v>
      </c>
      <c r="AP144" s="80" t="b">
        <v>0</v>
      </c>
      <c r="AQ144" s="85" t="s">
        <v>291</v>
      </c>
      <c r="AR144" s="80" t="s">
        <v>204</v>
      </c>
      <c r="AS144" s="80">
        <v>0</v>
      </c>
      <c r="AT144" s="80">
        <v>0</v>
      </c>
      <c r="AU144" s="80"/>
      <c r="AV144" s="80"/>
      <c r="AW144" s="80"/>
      <c r="AX144" s="80"/>
      <c r="AY144" s="80"/>
      <c r="AZ144" s="80"/>
      <c r="BA144" s="80"/>
      <c r="BB144" s="80"/>
      <c r="BC144" s="80">
        <v>1</v>
      </c>
      <c r="BD144" s="79" t="str">
        <f>REPLACE(INDEX(GroupVertices[Group],MATCH(Edges[[#This Row],[Vertex 1]],GroupVertices[Vertex],0)),1,1,"")</f>
        <v>4</v>
      </c>
      <c r="BE144" s="79" t="str">
        <f>REPLACE(INDEX(GroupVertices[Group],MATCH(Edges[[#This Row],[Vertex 2]],GroupVertices[Vertex],0)),1,1,"")</f>
        <v>4</v>
      </c>
      <c r="BF144" s="49"/>
      <c r="BG144" s="50"/>
      <c r="BH144" s="49"/>
      <c r="BI144" s="50"/>
      <c r="BJ144" s="49"/>
      <c r="BK144" s="50"/>
      <c r="BL144" s="49"/>
      <c r="BM144" s="50"/>
      <c r="BN144" s="49"/>
    </row>
    <row r="145" spans="1:66" ht="15">
      <c r="A145" s="65" t="s">
        <v>259</v>
      </c>
      <c r="B145" s="65" t="s">
        <v>251</v>
      </c>
      <c r="C145" s="66" t="s">
        <v>8400</v>
      </c>
      <c r="D145" s="67">
        <v>4</v>
      </c>
      <c r="E145" s="68" t="s">
        <v>132</v>
      </c>
      <c r="F145" s="69">
        <v>30</v>
      </c>
      <c r="G145" s="66"/>
      <c r="H145" s="70"/>
      <c r="I145" s="71"/>
      <c r="J145" s="71"/>
      <c r="K145" s="35" t="s">
        <v>65</v>
      </c>
      <c r="L145" s="78">
        <v>145</v>
      </c>
      <c r="M145" s="78"/>
      <c r="N145" s="73"/>
      <c r="O145" s="80" t="s">
        <v>268</v>
      </c>
      <c r="P145" s="82">
        <v>44460.68755787037</v>
      </c>
      <c r="Q145" s="80" t="s">
        <v>8509</v>
      </c>
      <c r="R145" s="83" t="str">
        <f>HYPERLINK("https://gbc-education.org/gbc-education-welcomes-jakaya-kikwete-as-the-new-chair-of-the-global-partnership-for-education-board/?akid=8456.357432.h3rsQ-&amp;rd=1&amp;t=8")</f>
        <v>https://gbc-education.org/gbc-education-welcomes-jakaya-kikwete-as-the-new-chair-of-the-global-partnership-for-education-board/?akid=8456.357432.h3rsQ-&amp;rd=1&amp;t=8</v>
      </c>
      <c r="S145" s="80" t="s">
        <v>276</v>
      </c>
      <c r="T145" s="80"/>
      <c r="U145" s="80"/>
      <c r="V145" s="83" t="str">
        <f>HYPERLINK("https://pbs.twimg.com/profile_images/1067524324771344384/C72zKe50_normal.jpg")</f>
        <v>https://pbs.twimg.com/profile_images/1067524324771344384/C72zKe50_normal.jpg</v>
      </c>
      <c r="W145" s="82">
        <v>44460.68755787037</v>
      </c>
      <c r="X145" s="88">
        <v>44460</v>
      </c>
      <c r="Y145" s="85" t="s">
        <v>8548</v>
      </c>
      <c r="Z145" s="83" t="str">
        <f>HYPERLINK("https://twitter.com/gbceducation/status/1440352645714046982")</f>
        <v>https://twitter.com/gbceducation/status/1440352645714046982</v>
      </c>
      <c r="AA145" s="80"/>
      <c r="AB145" s="80"/>
      <c r="AC145" s="85" t="s">
        <v>8584</v>
      </c>
      <c r="AD145" s="80"/>
      <c r="AE145" s="80" t="b">
        <v>0</v>
      </c>
      <c r="AF145" s="80">
        <v>0</v>
      </c>
      <c r="AG145" s="85" t="s">
        <v>296</v>
      </c>
      <c r="AH145" s="80" t="b">
        <v>0</v>
      </c>
      <c r="AI145" s="80" t="s">
        <v>298</v>
      </c>
      <c r="AJ145" s="80"/>
      <c r="AK145" s="85" t="s">
        <v>296</v>
      </c>
      <c r="AL145" s="80" t="b">
        <v>0</v>
      </c>
      <c r="AM145" s="80">
        <v>0</v>
      </c>
      <c r="AN145" s="85" t="s">
        <v>296</v>
      </c>
      <c r="AO145" s="85" t="s">
        <v>308</v>
      </c>
      <c r="AP145" s="80" t="b">
        <v>0</v>
      </c>
      <c r="AQ145" s="85" t="s">
        <v>8584</v>
      </c>
      <c r="AR145" s="80" t="s">
        <v>204</v>
      </c>
      <c r="AS145" s="80">
        <v>0</v>
      </c>
      <c r="AT145" s="80">
        <v>0</v>
      </c>
      <c r="AU145" s="80"/>
      <c r="AV145" s="80"/>
      <c r="AW145" s="80"/>
      <c r="AX145" s="80"/>
      <c r="AY145" s="80"/>
      <c r="AZ145" s="80"/>
      <c r="BA145" s="80"/>
      <c r="BB145" s="80"/>
      <c r="BC145" s="80">
        <v>1</v>
      </c>
      <c r="BD145" s="79" t="str">
        <f>REPLACE(INDEX(GroupVertices[Group],MATCH(Edges[[#This Row],[Vertex 1]],GroupVertices[Vertex],0)),1,1,"")</f>
        <v>1</v>
      </c>
      <c r="BE145" s="79" t="str">
        <f>REPLACE(INDEX(GroupVertices[Group],MATCH(Edges[[#This Row],[Vertex 2]],GroupVertices[Vertex],0)),1,1,"")</f>
        <v>3</v>
      </c>
      <c r="BF145" s="49"/>
      <c r="BG145" s="50"/>
      <c r="BH145" s="49"/>
      <c r="BI145" s="50"/>
      <c r="BJ145" s="49"/>
      <c r="BK145" s="50"/>
      <c r="BL145" s="49"/>
      <c r="BM145" s="50"/>
      <c r="BN145" s="49"/>
    </row>
    <row r="146" spans="1:66" ht="15">
      <c r="A146" s="65" t="s">
        <v>259</v>
      </c>
      <c r="B146" s="65" t="s">
        <v>264</v>
      </c>
      <c r="C146" s="66" t="s">
        <v>8400</v>
      </c>
      <c r="D146" s="67">
        <v>4</v>
      </c>
      <c r="E146" s="68" t="s">
        <v>132</v>
      </c>
      <c r="F146" s="69">
        <v>30</v>
      </c>
      <c r="G146" s="66"/>
      <c r="H146" s="70"/>
      <c r="I146" s="71"/>
      <c r="J146" s="71"/>
      <c r="K146" s="35" t="s">
        <v>65</v>
      </c>
      <c r="L146" s="78">
        <v>146</v>
      </c>
      <c r="M146" s="78"/>
      <c r="N146" s="73"/>
      <c r="O146" s="80" t="s">
        <v>268</v>
      </c>
      <c r="P146" s="82">
        <v>44460.68755787037</v>
      </c>
      <c r="Q146" s="80" t="s">
        <v>8509</v>
      </c>
      <c r="R146" s="83" t="str">
        <f>HYPERLINK("https://gbc-education.org/gbc-education-welcomes-jakaya-kikwete-as-the-new-chair-of-the-global-partnership-for-education-board/?akid=8456.357432.h3rsQ-&amp;rd=1&amp;t=8")</f>
        <v>https://gbc-education.org/gbc-education-welcomes-jakaya-kikwete-as-the-new-chair-of-the-global-partnership-for-education-board/?akid=8456.357432.h3rsQ-&amp;rd=1&amp;t=8</v>
      </c>
      <c r="S146" s="80" t="s">
        <v>276</v>
      </c>
      <c r="T146" s="80"/>
      <c r="U146" s="80"/>
      <c r="V146" s="83" t="str">
        <f>HYPERLINK("https://pbs.twimg.com/profile_images/1067524324771344384/C72zKe50_normal.jpg")</f>
        <v>https://pbs.twimg.com/profile_images/1067524324771344384/C72zKe50_normal.jpg</v>
      </c>
      <c r="W146" s="82">
        <v>44460.68755787037</v>
      </c>
      <c r="X146" s="88">
        <v>44460</v>
      </c>
      <c r="Y146" s="85" t="s">
        <v>8548</v>
      </c>
      <c r="Z146" s="83" t="str">
        <f>HYPERLINK("https://twitter.com/gbceducation/status/1440352645714046982")</f>
        <v>https://twitter.com/gbceducation/status/1440352645714046982</v>
      </c>
      <c r="AA146" s="80"/>
      <c r="AB146" s="80"/>
      <c r="AC146" s="85" t="s">
        <v>8584</v>
      </c>
      <c r="AD146" s="80"/>
      <c r="AE146" s="80" t="b">
        <v>0</v>
      </c>
      <c r="AF146" s="80">
        <v>0</v>
      </c>
      <c r="AG146" s="85" t="s">
        <v>296</v>
      </c>
      <c r="AH146" s="80" t="b">
        <v>0</v>
      </c>
      <c r="AI146" s="80" t="s">
        <v>298</v>
      </c>
      <c r="AJ146" s="80"/>
      <c r="AK146" s="85" t="s">
        <v>296</v>
      </c>
      <c r="AL146" s="80" t="b">
        <v>0</v>
      </c>
      <c r="AM146" s="80">
        <v>0</v>
      </c>
      <c r="AN146" s="85" t="s">
        <v>296</v>
      </c>
      <c r="AO146" s="85" t="s">
        <v>308</v>
      </c>
      <c r="AP146" s="80" t="b">
        <v>0</v>
      </c>
      <c r="AQ146" s="85" t="s">
        <v>8584</v>
      </c>
      <c r="AR146" s="80" t="s">
        <v>204</v>
      </c>
      <c r="AS146" s="80">
        <v>0</v>
      </c>
      <c r="AT146" s="80">
        <v>0</v>
      </c>
      <c r="AU146" s="80"/>
      <c r="AV146" s="80"/>
      <c r="AW146" s="80"/>
      <c r="AX146" s="80"/>
      <c r="AY146" s="80"/>
      <c r="AZ146" s="80"/>
      <c r="BA146" s="80"/>
      <c r="BB146" s="80"/>
      <c r="BC146" s="80">
        <v>1</v>
      </c>
      <c r="BD146" s="79" t="str">
        <f>REPLACE(INDEX(GroupVertices[Group],MATCH(Edges[[#This Row],[Vertex 1]],GroupVertices[Vertex],0)),1,1,"")</f>
        <v>1</v>
      </c>
      <c r="BE146" s="79" t="str">
        <f>REPLACE(INDEX(GroupVertices[Group],MATCH(Edges[[#This Row],[Vertex 2]],GroupVertices[Vertex],0)),1,1,"")</f>
        <v>1</v>
      </c>
      <c r="BF146" s="49">
        <v>2</v>
      </c>
      <c r="BG146" s="50">
        <v>14.285714285714286</v>
      </c>
      <c r="BH146" s="49">
        <v>0</v>
      </c>
      <c r="BI146" s="50">
        <v>0</v>
      </c>
      <c r="BJ146" s="49">
        <v>0</v>
      </c>
      <c r="BK146" s="50">
        <v>0</v>
      </c>
      <c r="BL146" s="49">
        <v>12</v>
      </c>
      <c r="BM146" s="50">
        <v>85.71428571428571</v>
      </c>
      <c r="BN146" s="49">
        <v>14</v>
      </c>
    </row>
    <row r="147" spans="1:66" ht="15">
      <c r="A147" s="65" t="s">
        <v>245</v>
      </c>
      <c r="B147" s="65" t="s">
        <v>8490</v>
      </c>
      <c r="C147" s="66" t="s">
        <v>8400</v>
      </c>
      <c r="D147" s="67">
        <v>4</v>
      </c>
      <c r="E147" s="68" t="s">
        <v>132</v>
      </c>
      <c r="F147" s="69">
        <v>30</v>
      </c>
      <c r="G147" s="66"/>
      <c r="H147" s="70"/>
      <c r="I147" s="71"/>
      <c r="J147" s="71"/>
      <c r="K147" s="35" t="s">
        <v>65</v>
      </c>
      <c r="L147" s="78">
        <v>147</v>
      </c>
      <c r="M147" s="78"/>
      <c r="N147" s="73"/>
      <c r="O147" s="80" t="s">
        <v>268</v>
      </c>
      <c r="P147" s="82">
        <v>44456.330555555556</v>
      </c>
      <c r="Q147" s="80" t="s">
        <v>8510</v>
      </c>
      <c r="R147" s="83" t="str">
        <f>HYPERLINK("https://www.youtube.com/watch?v=MfYZGXWEfdc")</f>
        <v>https://www.youtube.com/watch?v=MfYZGXWEfdc</v>
      </c>
      <c r="S147" s="80" t="s">
        <v>272</v>
      </c>
      <c r="T147" s="80"/>
      <c r="U147" s="80"/>
      <c r="V147" s="83" t="str">
        <f>HYPERLINK("https://pbs.twimg.com/profile_images/378800000833479836/bc7776bfb324b4558732055cf66affed_normal.jpeg")</f>
        <v>https://pbs.twimg.com/profile_images/378800000833479836/bc7776bfb324b4558732055cf66affed_normal.jpeg</v>
      </c>
      <c r="W147" s="82">
        <v>44456.330555555556</v>
      </c>
      <c r="X147" s="88">
        <v>44456</v>
      </c>
      <c r="Y147" s="85" t="s">
        <v>8549</v>
      </c>
      <c r="Z147" s="83" t="str">
        <f>HYPERLINK("https://twitter.com/theirworld/status/1438773719799934977")</f>
        <v>https://twitter.com/theirworld/status/1438773719799934977</v>
      </c>
      <c r="AA147" s="80"/>
      <c r="AB147" s="80"/>
      <c r="AC147" s="85" t="s">
        <v>8585</v>
      </c>
      <c r="AD147" s="80"/>
      <c r="AE147" s="80" t="b">
        <v>0</v>
      </c>
      <c r="AF147" s="80">
        <v>7</v>
      </c>
      <c r="AG147" s="85" t="s">
        <v>296</v>
      </c>
      <c r="AH147" s="80" t="b">
        <v>0</v>
      </c>
      <c r="AI147" s="80" t="s">
        <v>298</v>
      </c>
      <c r="AJ147" s="80"/>
      <c r="AK147" s="85" t="s">
        <v>296</v>
      </c>
      <c r="AL147" s="80" t="b">
        <v>0</v>
      </c>
      <c r="AM147" s="80">
        <v>2</v>
      </c>
      <c r="AN147" s="85" t="s">
        <v>296</v>
      </c>
      <c r="AO147" s="85" t="s">
        <v>308</v>
      </c>
      <c r="AP147" s="80" t="b">
        <v>0</v>
      </c>
      <c r="AQ147" s="85" t="s">
        <v>8585</v>
      </c>
      <c r="AR147" s="80" t="s">
        <v>267</v>
      </c>
      <c r="AS147" s="80">
        <v>0</v>
      </c>
      <c r="AT147" s="80">
        <v>0</v>
      </c>
      <c r="AU147" s="80"/>
      <c r="AV147" s="80"/>
      <c r="AW147" s="80"/>
      <c r="AX147" s="80"/>
      <c r="AY147" s="80"/>
      <c r="AZ147" s="80"/>
      <c r="BA147" s="80"/>
      <c r="BB147" s="80"/>
      <c r="BC147" s="80">
        <v>1</v>
      </c>
      <c r="BD147" s="79" t="str">
        <f>REPLACE(INDEX(GroupVertices[Group],MATCH(Edges[[#This Row],[Vertex 1]],GroupVertices[Vertex],0)),1,1,"")</f>
        <v>4</v>
      </c>
      <c r="BE147" s="79" t="str">
        <f>REPLACE(INDEX(GroupVertices[Group],MATCH(Edges[[#This Row],[Vertex 2]],GroupVertices[Vertex],0)),1,1,"")</f>
        <v>4</v>
      </c>
      <c r="BF147" s="49"/>
      <c r="BG147" s="50"/>
      <c r="BH147" s="49"/>
      <c r="BI147" s="50"/>
      <c r="BJ147" s="49"/>
      <c r="BK147" s="50"/>
      <c r="BL147" s="49"/>
      <c r="BM147" s="50"/>
      <c r="BN147" s="49"/>
    </row>
    <row r="148" spans="1:66" ht="15">
      <c r="A148" s="65" t="s">
        <v>259</v>
      </c>
      <c r="B148" s="65" t="s">
        <v>8490</v>
      </c>
      <c r="C148" s="66" t="s">
        <v>8400</v>
      </c>
      <c r="D148" s="67">
        <v>4</v>
      </c>
      <c r="E148" s="68" t="s">
        <v>132</v>
      </c>
      <c r="F148" s="69">
        <v>30</v>
      </c>
      <c r="G148" s="66"/>
      <c r="H148" s="70"/>
      <c r="I148" s="71"/>
      <c r="J148" s="71"/>
      <c r="K148" s="35" t="s">
        <v>65</v>
      </c>
      <c r="L148" s="78">
        <v>148</v>
      </c>
      <c r="M148" s="78"/>
      <c r="N148" s="73"/>
      <c r="O148" s="80" t="s">
        <v>266</v>
      </c>
      <c r="P148" s="82">
        <v>44460.76452546296</v>
      </c>
      <c r="Q148" s="80" t="s">
        <v>8510</v>
      </c>
      <c r="R148" s="83" t="str">
        <f>HYPERLINK("https://www.youtube.com/watch?v=MfYZGXWEfdc")</f>
        <v>https://www.youtube.com/watch?v=MfYZGXWEfdc</v>
      </c>
      <c r="S148" s="80" t="s">
        <v>272</v>
      </c>
      <c r="T148" s="80"/>
      <c r="U148" s="80"/>
      <c r="V148" s="83" t="str">
        <f>HYPERLINK("https://pbs.twimg.com/profile_images/1067524324771344384/C72zKe50_normal.jpg")</f>
        <v>https://pbs.twimg.com/profile_images/1067524324771344384/C72zKe50_normal.jpg</v>
      </c>
      <c r="W148" s="82">
        <v>44460.76452546296</v>
      </c>
      <c r="X148" s="88">
        <v>44460</v>
      </c>
      <c r="Y148" s="85" t="s">
        <v>8550</v>
      </c>
      <c r="Z148" s="83" t="str">
        <f>HYPERLINK("https://twitter.com/gbceducation/status/1440380537856671753")</f>
        <v>https://twitter.com/gbceducation/status/1440380537856671753</v>
      </c>
      <c r="AA148" s="80"/>
      <c r="AB148" s="80"/>
      <c r="AC148" s="85" t="s">
        <v>8586</v>
      </c>
      <c r="AD148" s="80"/>
      <c r="AE148" s="80" t="b">
        <v>0</v>
      </c>
      <c r="AF148" s="80">
        <v>0</v>
      </c>
      <c r="AG148" s="85" t="s">
        <v>296</v>
      </c>
      <c r="AH148" s="80" t="b">
        <v>0</v>
      </c>
      <c r="AI148" s="80" t="s">
        <v>298</v>
      </c>
      <c r="AJ148" s="80"/>
      <c r="AK148" s="85" t="s">
        <v>296</v>
      </c>
      <c r="AL148" s="80" t="b">
        <v>0</v>
      </c>
      <c r="AM148" s="80">
        <v>2</v>
      </c>
      <c r="AN148" s="85" t="s">
        <v>8585</v>
      </c>
      <c r="AO148" s="85" t="s">
        <v>306</v>
      </c>
      <c r="AP148" s="80" t="b">
        <v>0</v>
      </c>
      <c r="AQ148" s="85" t="s">
        <v>8585</v>
      </c>
      <c r="AR148" s="80" t="s">
        <v>204</v>
      </c>
      <c r="AS148" s="80">
        <v>0</v>
      </c>
      <c r="AT148" s="80">
        <v>0</v>
      </c>
      <c r="AU148" s="80"/>
      <c r="AV148" s="80"/>
      <c r="AW148" s="80"/>
      <c r="AX148" s="80"/>
      <c r="AY148" s="80"/>
      <c r="AZ148" s="80"/>
      <c r="BA148" s="80"/>
      <c r="BB148" s="80"/>
      <c r="BC148" s="80">
        <v>1</v>
      </c>
      <c r="BD148" s="79" t="str">
        <f>REPLACE(INDEX(GroupVertices[Group],MATCH(Edges[[#This Row],[Vertex 1]],GroupVertices[Vertex],0)),1,1,"")</f>
        <v>1</v>
      </c>
      <c r="BE148" s="79" t="str">
        <f>REPLACE(INDEX(GroupVertices[Group],MATCH(Edges[[#This Row],[Vertex 2]],GroupVertices[Vertex],0)),1,1,"")</f>
        <v>4</v>
      </c>
      <c r="BF148" s="49"/>
      <c r="BG148" s="50"/>
      <c r="BH148" s="49"/>
      <c r="BI148" s="50"/>
      <c r="BJ148" s="49"/>
      <c r="BK148" s="50"/>
      <c r="BL148" s="49"/>
      <c r="BM148" s="50"/>
      <c r="BN148" s="49"/>
    </row>
    <row r="149" spans="1:66" ht="15">
      <c r="A149" s="65" t="s">
        <v>245</v>
      </c>
      <c r="B149" s="65" t="s">
        <v>8491</v>
      </c>
      <c r="C149" s="66" t="s">
        <v>8400</v>
      </c>
      <c r="D149" s="67">
        <v>4</v>
      </c>
      <c r="E149" s="68" t="s">
        <v>132</v>
      </c>
      <c r="F149" s="69">
        <v>30</v>
      </c>
      <c r="G149" s="66"/>
      <c r="H149" s="70"/>
      <c r="I149" s="71"/>
      <c r="J149" s="71"/>
      <c r="K149" s="35" t="s">
        <v>65</v>
      </c>
      <c r="L149" s="78">
        <v>149</v>
      </c>
      <c r="M149" s="78"/>
      <c r="N149" s="73"/>
      <c r="O149" s="80" t="s">
        <v>268</v>
      </c>
      <c r="P149" s="82">
        <v>44456.330555555556</v>
      </c>
      <c r="Q149" s="80" t="s">
        <v>8510</v>
      </c>
      <c r="R149" s="83" t="str">
        <f>HYPERLINK("https://www.youtube.com/watch?v=MfYZGXWEfdc")</f>
        <v>https://www.youtube.com/watch?v=MfYZGXWEfdc</v>
      </c>
      <c r="S149" s="80" t="s">
        <v>272</v>
      </c>
      <c r="T149" s="80"/>
      <c r="U149" s="80"/>
      <c r="V149" s="83" t="str">
        <f>HYPERLINK("https://pbs.twimg.com/profile_images/378800000833479836/bc7776bfb324b4558732055cf66affed_normal.jpeg")</f>
        <v>https://pbs.twimg.com/profile_images/378800000833479836/bc7776bfb324b4558732055cf66affed_normal.jpeg</v>
      </c>
      <c r="W149" s="82">
        <v>44456.330555555556</v>
      </c>
      <c r="X149" s="88">
        <v>44456</v>
      </c>
      <c r="Y149" s="85" t="s">
        <v>8549</v>
      </c>
      <c r="Z149" s="83" t="str">
        <f>HYPERLINK("https://twitter.com/theirworld/status/1438773719799934977")</f>
        <v>https://twitter.com/theirworld/status/1438773719799934977</v>
      </c>
      <c r="AA149" s="80"/>
      <c r="AB149" s="80"/>
      <c r="AC149" s="85" t="s">
        <v>8585</v>
      </c>
      <c r="AD149" s="80"/>
      <c r="AE149" s="80" t="b">
        <v>0</v>
      </c>
      <c r="AF149" s="80">
        <v>7</v>
      </c>
      <c r="AG149" s="85" t="s">
        <v>296</v>
      </c>
      <c r="AH149" s="80" t="b">
        <v>0</v>
      </c>
      <c r="AI149" s="80" t="s">
        <v>298</v>
      </c>
      <c r="AJ149" s="80"/>
      <c r="AK149" s="85" t="s">
        <v>296</v>
      </c>
      <c r="AL149" s="80" t="b">
        <v>0</v>
      </c>
      <c r="AM149" s="80">
        <v>2</v>
      </c>
      <c r="AN149" s="85" t="s">
        <v>296</v>
      </c>
      <c r="AO149" s="85" t="s">
        <v>308</v>
      </c>
      <c r="AP149" s="80" t="b">
        <v>0</v>
      </c>
      <c r="AQ149" s="85" t="s">
        <v>8585</v>
      </c>
      <c r="AR149" s="80" t="s">
        <v>267</v>
      </c>
      <c r="AS149" s="80">
        <v>0</v>
      </c>
      <c r="AT149" s="80">
        <v>0</v>
      </c>
      <c r="AU149" s="80"/>
      <c r="AV149" s="80"/>
      <c r="AW149" s="80"/>
      <c r="AX149" s="80"/>
      <c r="AY149" s="80"/>
      <c r="AZ149" s="80"/>
      <c r="BA149" s="80"/>
      <c r="BB149" s="80"/>
      <c r="BC149" s="80">
        <v>1</v>
      </c>
      <c r="BD149" s="79" t="str">
        <f>REPLACE(INDEX(GroupVertices[Group],MATCH(Edges[[#This Row],[Vertex 1]],GroupVertices[Vertex],0)),1,1,"")</f>
        <v>4</v>
      </c>
      <c r="BE149" s="79" t="str">
        <f>REPLACE(INDEX(GroupVertices[Group],MATCH(Edges[[#This Row],[Vertex 2]],GroupVertices[Vertex],0)),1,1,"")</f>
        <v>4</v>
      </c>
      <c r="BF149" s="49">
        <v>1</v>
      </c>
      <c r="BG149" s="50">
        <v>3.225806451612903</v>
      </c>
      <c r="BH149" s="49">
        <v>0</v>
      </c>
      <c r="BI149" s="50">
        <v>0</v>
      </c>
      <c r="BJ149" s="49">
        <v>0</v>
      </c>
      <c r="BK149" s="50">
        <v>0</v>
      </c>
      <c r="BL149" s="49">
        <v>30</v>
      </c>
      <c r="BM149" s="50">
        <v>96.7741935483871</v>
      </c>
      <c r="BN149" s="49">
        <v>31</v>
      </c>
    </row>
    <row r="150" spans="1:66" ht="15">
      <c r="A150" s="65" t="s">
        <v>259</v>
      </c>
      <c r="B150" s="65" t="s">
        <v>8491</v>
      </c>
      <c r="C150" s="66" t="s">
        <v>8400</v>
      </c>
      <c r="D150" s="67">
        <v>4</v>
      </c>
      <c r="E150" s="68" t="s">
        <v>132</v>
      </c>
      <c r="F150" s="69">
        <v>30</v>
      </c>
      <c r="G150" s="66"/>
      <c r="H150" s="70"/>
      <c r="I150" s="71"/>
      <c r="J150" s="71"/>
      <c r="K150" s="35" t="s">
        <v>65</v>
      </c>
      <c r="L150" s="78">
        <v>150</v>
      </c>
      <c r="M150" s="78"/>
      <c r="N150" s="73"/>
      <c r="O150" s="80" t="s">
        <v>266</v>
      </c>
      <c r="P150" s="82">
        <v>44460.76452546296</v>
      </c>
      <c r="Q150" s="80" t="s">
        <v>8510</v>
      </c>
      <c r="R150" s="83" t="str">
        <f>HYPERLINK("https://www.youtube.com/watch?v=MfYZGXWEfdc")</f>
        <v>https://www.youtube.com/watch?v=MfYZGXWEfdc</v>
      </c>
      <c r="S150" s="80" t="s">
        <v>272</v>
      </c>
      <c r="T150" s="80"/>
      <c r="U150" s="80"/>
      <c r="V150" s="83" t="str">
        <f>HYPERLINK("https://pbs.twimg.com/profile_images/1067524324771344384/C72zKe50_normal.jpg")</f>
        <v>https://pbs.twimg.com/profile_images/1067524324771344384/C72zKe50_normal.jpg</v>
      </c>
      <c r="W150" s="82">
        <v>44460.76452546296</v>
      </c>
      <c r="X150" s="88">
        <v>44460</v>
      </c>
      <c r="Y150" s="85" t="s">
        <v>8550</v>
      </c>
      <c r="Z150" s="83" t="str">
        <f>HYPERLINK("https://twitter.com/gbceducation/status/1440380537856671753")</f>
        <v>https://twitter.com/gbceducation/status/1440380537856671753</v>
      </c>
      <c r="AA150" s="80"/>
      <c r="AB150" s="80"/>
      <c r="AC150" s="85" t="s">
        <v>8586</v>
      </c>
      <c r="AD150" s="80"/>
      <c r="AE150" s="80" t="b">
        <v>0</v>
      </c>
      <c r="AF150" s="80">
        <v>0</v>
      </c>
      <c r="AG150" s="85" t="s">
        <v>296</v>
      </c>
      <c r="AH150" s="80" t="b">
        <v>0</v>
      </c>
      <c r="AI150" s="80" t="s">
        <v>298</v>
      </c>
      <c r="AJ150" s="80"/>
      <c r="AK150" s="85" t="s">
        <v>296</v>
      </c>
      <c r="AL150" s="80" t="b">
        <v>0</v>
      </c>
      <c r="AM150" s="80">
        <v>2</v>
      </c>
      <c r="AN150" s="85" t="s">
        <v>8585</v>
      </c>
      <c r="AO150" s="85" t="s">
        <v>306</v>
      </c>
      <c r="AP150" s="80" t="b">
        <v>0</v>
      </c>
      <c r="AQ150" s="85" t="s">
        <v>8585</v>
      </c>
      <c r="AR150" s="80" t="s">
        <v>204</v>
      </c>
      <c r="AS150" s="80">
        <v>0</v>
      </c>
      <c r="AT150" s="80">
        <v>0</v>
      </c>
      <c r="AU150" s="80"/>
      <c r="AV150" s="80"/>
      <c r="AW150" s="80"/>
      <c r="AX150" s="80"/>
      <c r="AY150" s="80"/>
      <c r="AZ150" s="80"/>
      <c r="BA150" s="80"/>
      <c r="BB150" s="80"/>
      <c r="BC150" s="80">
        <v>1</v>
      </c>
      <c r="BD150" s="79" t="str">
        <f>REPLACE(INDEX(GroupVertices[Group],MATCH(Edges[[#This Row],[Vertex 1]],GroupVertices[Vertex],0)),1,1,"")</f>
        <v>1</v>
      </c>
      <c r="BE150" s="79" t="str">
        <f>REPLACE(INDEX(GroupVertices[Group],MATCH(Edges[[#This Row],[Vertex 2]],GroupVertices[Vertex],0)),1,1,"")</f>
        <v>4</v>
      </c>
      <c r="BF150" s="49">
        <v>1</v>
      </c>
      <c r="BG150" s="50">
        <v>3.225806451612903</v>
      </c>
      <c r="BH150" s="49">
        <v>0</v>
      </c>
      <c r="BI150" s="50">
        <v>0</v>
      </c>
      <c r="BJ150" s="49">
        <v>0</v>
      </c>
      <c r="BK150" s="50">
        <v>0</v>
      </c>
      <c r="BL150" s="49">
        <v>30</v>
      </c>
      <c r="BM150" s="50">
        <v>96.7741935483871</v>
      </c>
      <c r="BN150" s="49">
        <v>31</v>
      </c>
    </row>
    <row r="151" spans="1:66" ht="15">
      <c r="A151" s="65" t="s">
        <v>259</v>
      </c>
      <c r="B151" s="65" t="s">
        <v>255</v>
      </c>
      <c r="C151" s="66" t="s">
        <v>8400</v>
      </c>
      <c r="D151" s="67">
        <v>4</v>
      </c>
      <c r="E151" s="68" t="s">
        <v>132</v>
      </c>
      <c r="F151" s="69">
        <v>30</v>
      </c>
      <c r="G151" s="66"/>
      <c r="H151" s="70"/>
      <c r="I151" s="71"/>
      <c r="J151" s="71"/>
      <c r="K151" s="35" t="s">
        <v>65</v>
      </c>
      <c r="L151" s="78">
        <v>151</v>
      </c>
      <c r="M151" s="78"/>
      <c r="N151" s="73"/>
      <c r="O151" s="80" t="s">
        <v>268</v>
      </c>
      <c r="P151" s="82">
        <v>44462.64333333333</v>
      </c>
      <c r="Q151" s="80" t="s">
        <v>8436</v>
      </c>
      <c r="R151" s="83" t="str">
        <f>HYPERLINK("https://twitter.com/WHO/status/1439736223833235461")</f>
        <v>https://twitter.com/WHO/status/1439736223833235461</v>
      </c>
      <c r="S151" s="80" t="s">
        <v>273</v>
      </c>
      <c r="T151" s="80"/>
      <c r="U151" s="80"/>
      <c r="V151" s="83" t="str">
        <f>HYPERLINK("https://pbs.twimg.com/profile_images/1067524324771344384/C72zKe50_normal.jpg")</f>
        <v>https://pbs.twimg.com/profile_images/1067524324771344384/C72zKe50_normal.jpg</v>
      </c>
      <c r="W151" s="82">
        <v>44462.64333333333</v>
      </c>
      <c r="X151" s="88">
        <v>44462</v>
      </c>
      <c r="Y151" s="85" t="s">
        <v>8437</v>
      </c>
      <c r="Z151" s="83" t="str">
        <f>HYPERLINK("https://twitter.com/gbceducation/status/1441061394724442112")</f>
        <v>https://twitter.com/gbceducation/status/1441061394724442112</v>
      </c>
      <c r="AA151" s="80"/>
      <c r="AB151" s="80"/>
      <c r="AC151" s="85" t="s">
        <v>8438</v>
      </c>
      <c r="AD151" s="80"/>
      <c r="AE151" s="80" t="b">
        <v>0</v>
      </c>
      <c r="AF151" s="80">
        <v>0</v>
      </c>
      <c r="AG151" s="85" t="s">
        <v>296</v>
      </c>
      <c r="AH151" s="80" t="b">
        <v>1</v>
      </c>
      <c r="AI151" s="80" t="s">
        <v>298</v>
      </c>
      <c r="AJ151" s="80"/>
      <c r="AK151" s="85" t="s">
        <v>304</v>
      </c>
      <c r="AL151" s="80" t="b">
        <v>0</v>
      </c>
      <c r="AM151" s="80">
        <v>0</v>
      </c>
      <c r="AN151" s="85" t="s">
        <v>296</v>
      </c>
      <c r="AO151" s="85" t="s">
        <v>306</v>
      </c>
      <c r="AP151" s="80" t="b">
        <v>0</v>
      </c>
      <c r="AQ151" s="85" t="s">
        <v>8438</v>
      </c>
      <c r="AR151" s="80" t="s">
        <v>204</v>
      </c>
      <c r="AS151" s="80">
        <v>0</v>
      </c>
      <c r="AT151" s="80">
        <v>0</v>
      </c>
      <c r="AU151" s="80"/>
      <c r="AV151" s="80"/>
      <c r="AW151" s="80"/>
      <c r="AX151" s="80"/>
      <c r="AY151" s="80"/>
      <c r="AZ151" s="80"/>
      <c r="BA151" s="80"/>
      <c r="BB151" s="80"/>
      <c r="BC151" s="80">
        <v>1</v>
      </c>
      <c r="BD151" s="79" t="str">
        <f>REPLACE(INDEX(GroupVertices[Group],MATCH(Edges[[#This Row],[Vertex 1]],GroupVertices[Vertex],0)),1,1,"")</f>
        <v>1</v>
      </c>
      <c r="BE151" s="79" t="str">
        <f>REPLACE(INDEX(GroupVertices[Group],MATCH(Edges[[#This Row],[Vertex 2]],GroupVertices[Vertex],0)),1,1,"")</f>
        <v>1</v>
      </c>
      <c r="BF151" s="49">
        <v>2</v>
      </c>
      <c r="BG151" s="50">
        <v>7.407407407407407</v>
      </c>
      <c r="BH151" s="49">
        <v>0</v>
      </c>
      <c r="BI151" s="50">
        <v>0</v>
      </c>
      <c r="BJ151" s="49">
        <v>0</v>
      </c>
      <c r="BK151" s="50">
        <v>0</v>
      </c>
      <c r="BL151" s="49">
        <v>25</v>
      </c>
      <c r="BM151" s="50">
        <v>92.5925925925926</v>
      </c>
      <c r="BN151" s="49">
        <v>27</v>
      </c>
    </row>
    <row r="152" spans="1:66" ht="15">
      <c r="A152" s="65" t="s">
        <v>8461</v>
      </c>
      <c r="B152" s="65" t="s">
        <v>8461</v>
      </c>
      <c r="C152" s="66" t="s">
        <v>8400</v>
      </c>
      <c r="D152" s="67">
        <v>4</v>
      </c>
      <c r="E152" s="68" t="s">
        <v>132</v>
      </c>
      <c r="F152" s="69">
        <v>30</v>
      </c>
      <c r="G152" s="66"/>
      <c r="H152" s="70"/>
      <c r="I152" s="71"/>
      <c r="J152" s="71"/>
      <c r="K152" s="35" t="s">
        <v>65</v>
      </c>
      <c r="L152" s="78">
        <v>152</v>
      </c>
      <c r="M152" s="78"/>
      <c r="N152" s="73"/>
      <c r="O152" s="80" t="s">
        <v>204</v>
      </c>
      <c r="P152" s="82">
        <v>44461.751597222225</v>
      </c>
      <c r="Q152" s="80" t="s">
        <v>8511</v>
      </c>
      <c r="R152" s="80"/>
      <c r="S152" s="80"/>
      <c r="T152" s="85" t="s">
        <v>8525</v>
      </c>
      <c r="U152" s="83" t="str">
        <f>HYPERLINK("https://pbs.twimg.com/ext_tw_video_thumb/1440737392151830533/pu/img/j-teyf5CyK46UmJj.jpg")</f>
        <v>https://pbs.twimg.com/ext_tw_video_thumb/1440737392151830533/pu/img/j-teyf5CyK46UmJj.jpg</v>
      </c>
      <c r="V152" s="83" t="str">
        <f>HYPERLINK("https://pbs.twimg.com/ext_tw_video_thumb/1440737392151830533/pu/img/j-teyf5CyK46UmJj.jpg")</f>
        <v>https://pbs.twimg.com/ext_tw_video_thumb/1440737392151830533/pu/img/j-teyf5CyK46UmJj.jpg</v>
      </c>
      <c r="W152" s="82">
        <v>44461.751597222225</v>
      </c>
      <c r="X152" s="88">
        <v>44461</v>
      </c>
      <c r="Y152" s="85" t="s">
        <v>8551</v>
      </c>
      <c r="Z152" s="83" t="str">
        <f>HYPERLINK("https://twitter.com/princestrustint/status/1440738237484437507")</f>
        <v>https://twitter.com/princestrustint/status/1440738237484437507</v>
      </c>
      <c r="AA152" s="80"/>
      <c r="AB152" s="80"/>
      <c r="AC152" s="85" t="s">
        <v>8587</v>
      </c>
      <c r="AD152" s="80"/>
      <c r="AE152" s="80" t="b">
        <v>0</v>
      </c>
      <c r="AF152" s="80">
        <v>253</v>
      </c>
      <c r="AG152" s="85" t="s">
        <v>296</v>
      </c>
      <c r="AH152" s="80" t="b">
        <v>0</v>
      </c>
      <c r="AI152" s="80" t="s">
        <v>298</v>
      </c>
      <c r="AJ152" s="80"/>
      <c r="AK152" s="85" t="s">
        <v>296</v>
      </c>
      <c r="AL152" s="80" t="b">
        <v>0</v>
      </c>
      <c r="AM152" s="80">
        <v>30</v>
      </c>
      <c r="AN152" s="85" t="s">
        <v>296</v>
      </c>
      <c r="AO152" s="85" t="s">
        <v>306</v>
      </c>
      <c r="AP152" s="80" t="b">
        <v>0</v>
      </c>
      <c r="AQ152" s="85" t="s">
        <v>8587</v>
      </c>
      <c r="AR152" s="80" t="s">
        <v>267</v>
      </c>
      <c r="AS152" s="80">
        <v>0</v>
      </c>
      <c r="AT152" s="80">
        <v>0</v>
      </c>
      <c r="AU152" s="80"/>
      <c r="AV152" s="80"/>
      <c r="AW152" s="80"/>
      <c r="AX152" s="80"/>
      <c r="AY152" s="80"/>
      <c r="AZ152" s="80"/>
      <c r="BA152" s="80"/>
      <c r="BB152" s="80"/>
      <c r="BC152" s="80">
        <v>1</v>
      </c>
      <c r="BD152" s="79" t="str">
        <f>REPLACE(INDEX(GroupVertices[Group],MATCH(Edges[[#This Row],[Vertex 1]],GroupVertices[Vertex],0)),1,1,"")</f>
        <v>1</v>
      </c>
      <c r="BE152" s="79" t="str">
        <f>REPLACE(INDEX(GroupVertices[Group],MATCH(Edges[[#This Row],[Vertex 2]],GroupVertices[Vertex],0)),1,1,"")</f>
        <v>1</v>
      </c>
      <c r="BF152" s="49">
        <v>2</v>
      </c>
      <c r="BG152" s="50">
        <v>5.405405405405405</v>
      </c>
      <c r="BH152" s="49">
        <v>0</v>
      </c>
      <c r="BI152" s="50">
        <v>0</v>
      </c>
      <c r="BJ152" s="49">
        <v>0</v>
      </c>
      <c r="BK152" s="50">
        <v>0</v>
      </c>
      <c r="BL152" s="49">
        <v>35</v>
      </c>
      <c r="BM152" s="50">
        <v>94.5945945945946</v>
      </c>
      <c r="BN152" s="49">
        <v>37</v>
      </c>
    </row>
    <row r="153" spans="1:66" ht="15">
      <c r="A153" s="65" t="s">
        <v>259</v>
      </c>
      <c r="B153" s="65" t="s">
        <v>8461</v>
      </c>
      <c r="C153" s="66" t="s">
        <v>8400</v>
      </c>
      <c r="D153" s="67">
        <v>4</v>
      </c>
      <c r="E153" s="68" t="s">
        <v>132</v>
      </c>
      <c r="F153" s="69">
        <v>30</v>
      </c>
      <c r="G153" s="66"/>
      <c r="H153" s="70"/>
      <c r="I153" s="71"/>
      <c r="J153" s="71"/>
      <c r="K153" s="35" t="s">
        <v>65</v>
      </c>
      <c r="L153" s="78">
        <v>153</v>
      </c>
      <c r="M153" s="78"/>
      <c r="N153" s="73"/>
      <c r="O153" s="80" t="s">
        <v>267</v>
      </c>
      <c r="P153" s="82">
        <v>44462.76474537037</v>
      </c>
      <c r="Q153" s="80" t="s">
        <v>8511</v>
      </c>
      <c r="R153" s="80"/>
      <c r="S153" s="80"/>
      <c r="T153" s="85" t="s">
        <v>8525</v>
      </c>
      <c r="U153" s="83" t="str">
        <f>HYPERLINK("https://pbs.twimg.com/ext_tw_video_thumb/1440737392151830533/pu/img/j-teyf5CyK46UmJj.jpg")</f>
        <v>https://pbs.twimg.com/ext_tw_video_thumb/1440737392151830533/pu/img/j-teyf5CyK46UmJj.jpg</v>
      </c>
      <c r="V153" s="83" t="str">
        <f>HYPERLINK("https://pbs.twimg.com/ext_tw_video_thumb/1440737392151830533/pu/img/j-teyf5CyK46UmJj.jpg")</f>
        <v>https://pbs.twimg.com/ext_tw_video_thumb/1440737392151830533/pu/img/j-teyf5CyK46UmJj.jpg</v>
      </c>
      <c r="W153" s="82">
        <v>44462.76474537037</v>
      </c>
      <c r="X153" s="88">
        <v>44462</v>
      </c>
      <c r="Y153" s="85" t="s">
        <v>8552</v>
      </c>
      <c r="Z153" s="83" t="str">
        <f>HYPERLINK("https://twitter.com/gbceducation/status/1441105391950065668")</f>
        <v>https://twitter.com/gbceducation/status/1441105391950065668</v>
      </c>
      <c r="AA153" s="80"/>
      <c r="AB153" s="80"/>
      <c r="AC153" s="85" t="s">
        <v>8588</v>
      </c>
      <c r="AD153" s="80"/>
      <c r="AE153" s="80" t="b">
        <v>0</v>
      </c>
      <c r="AF153" s="80">
        <v>0</v>
      </c>
      <c r="AG153" s="85" t="s">
        <v>296</v>
      </c>
      <c r="AH153" s="80" t="b">
        <v>0</v>
      </c>
      <c r="AI153" s="80" t="s">
        <v>298</v>
      </c>
      <c r="AJ153" s="80"/>
      <c r="AK153" s="85" t="s">
        <v>296</v>
      </c>
      <c r="AL153" s="80" t="b">
        <v>0</v>
      </c>
      <c r="AM153" s="80">
        <v>30</v>
      </c>
      <c r="AN153" s="85" t="s">
        <v>8587</v>
      </c>
      <c r="AO153" s="85" t="s">
        <v>306</v>
      </c>
      <c r="AP153" s="80" t="b">
        <v>0</v>
      </c>
      <c r="AQ153" s="85" t="s">
        <v>8587</v>
      </c>
      <c r="AR153" s="80" t="s">
        <v>204</v>
      </c>
      <c r="AS153" s="80">
        <v>0</v>
      </c>
      <c r="AT153" s="80">
        <v>0</v>
      </c>
      <c r="AU153" s="80"/>
      <c r="AV153" s="80"/>
      <c r="AW153" s="80"/>
      <c r="AX153" s="80"/>
      <c r="AY153" s="80"/>
      <c r="AZ153" s="80"/>
      <c r="BA153" s="80"/>
      <c r="BB153" s="80"/>
      <c r="BC153" s="80">
        <v>1</v>
      </c>
      <c r="BD153" s="79" t="str">
        <f>REPLACE(INDEX(GroupVertices[Group],MATCH(Edges[[#This Row],[Vertex 1]],GroupVertices[Vertex],0)),1,1,"")</f>
        <v>1</v>
      </c>
      <c r="BE153" s="79" t="str">
        <f>REPLACE(INDEX(GroupVertices[Group],MATCH(Edges[[#This Row],[Vertex 2]],GroupVertices[Vertex],0)),1,1,"")</f>
        <v>1</v>
      </c>
      <c r="BF153" s="49">
        <v>2</v>
      </c>
      <c r="BG153" s="50">
        <v>5.405405405405405</v>
      </c>
      <c r="BH153" s="49">
        <v>0</v>
      </c>
      <c r="BI153" s="50">
        <v>0</v>
      </c>
      <c r="BJ153" s="49">
        <v>0</v>
      </c>
      <c r="BK153" s="50">
        <v>0</v>
      </c>
      <c r="BL153" s="49">
        <v>35</v>
      </c>
      <c r="BM153" s="50">
        <v>94.5945945945946</v>
      </c>
      <c r="BN153" s="49">
        <v>37</v>
      </c>
    </row>
    <row r="154" spans="1:66" ht="15">
      <c r="A154" s="65" t="s">
        <v>8462</v>
      </c>
      <c r="B154" s="65" t="s">
        <v>8458</v>
      </c>
      <c r="C154" s="66" t="s">
        <v>8400</v>
      </c>
      <c r="D154" s="67">
        <v>4</v>
      </c>
      <c r="E154" s="68" t="s">
        <v>132</v>
      </c>
      <c r="F154" s="69">
        <v>30</v>
      </c>
      <c r="G154" s="66"/>
      <c r="H154" s="70"/>
      <c r="I154" s="71"/>
      <c r="J154" s="71"/>
      <c r="K154" s="35" t="s">
        <v>66</v>
      </c>
      <c r="L154" s="78">
        <v>154</v>
      </c>
      <c r="M154" s="78"/>
      <c r="N154" s="73"/>
      <c r="O154" s="80" t="s">
        <v>268</v>
      </c>
      <c r="P154" s="82">
        <v>44466.062523148146</v>
      </c>
      <c r="Q154" s="80" t="s">
        <v>8506</v>
      </c>
      <c r="R154" s="83" t="str">
        <f>HYPERLINK("http://gbc-education.org/pledge")</f>
        <v>http://gbc-education.org/pledge</v>
      </c>
      <c r="S154" s="80" t="s">
        <v>276</v>
      </c>
      <c r="T154" s="80"/>
      <c r="U154" s="83" t="str">
        <f>HYPERLINK("https://pbs.twimg.com/media/FAQUoLWVUAU68Y6.jpg")</f>
        <v>https://pbs.twimg.com/media/FAQUoLWVUAU68Y6.jpg</v>
      </c>
      <c r="V154" s="83" t="str">
        <f>HYPERLINK("https://pbs.twimg.com/media/FAQUoLWVUAU68Y6.jpg")</f>
        <v>https://pbs.twimg.com/media/FAQUoLWVUAU68Y6.jpg</v>
      </c>
      <c r="W154" s="82">
        <v>44466.062523148146</v>
      </c>
      <c r="X154" s="88">
        <v>44466</v>
      </c>
      <c r="Y154" s="85" t="s">
        <v>8553</v>
      </c>
      <c r="Z154" s="83" t="str">
        <f>HYPERLINK("https://twitter.com/sap4good/status/1442300464737894403")</f>
        <v>https://twitter.com/sap4good/status/1442300464737894403</v>
      </c>
      <c r="AA154" s="80"/>
      <c r="AB154" s="80"/>
      <c r="AC154" s="85" t="s">
        <v>8589</v>
      </c>
      <c r="AD154" s="80"/>
      <c r="AE154" s="80" t="b">
        <v>0</v>
      </c>
      <c r="AF154" s="80">
        <v>20</v>
      </c>
      <c r="AG154" s="85" t="s">
        <v>296</v>
      </c>
      <c r="AH154" s="80" t="b">
        <v>0</v>
      </c>
      <c r="AI154" s="80" t="s">
        <v>298</v>
      </c>
      <c r="AJ154" s="80"/>
      <c r="AK154" s="85" t="s">
        <v>296</v>
      </c>
      <c r="AL154" s="80" t="b">
        <v>0</v>
      </c>
      <c r="AM154" s="80">
        <v>7</v>
      </c>
      <c r="AN154" s="85" t="s">
        <v>296</v>
      </c>
      <c r="AO154" s="85" t="s">
        <v>8612</v>
      </c>
      <c r="AP154" s="80" t="b">
        <v>0</v>
      </c>
      <c r="AQ154" s="85" t="s">
        <v>8589</v>
      </c>
      <c r="AR154" s="80" t="s">
        <v>204</v>
      </c>
      <c r="AS154" s="80">
        <v>0</v>
      </c>
      <c r="AT154" s="80">
        <v>0</v>
      </c>
      <c r="AU154" s="80"/>
      <c r="AV154" s="80"/>
      <c r="AW154" s="80"/>
      <c r="AX154" s="80"/>
      <c r="AY154" s="80"/>
      <c r="AZ154" s="80"/>
      <c r="BA154" s="80"/>
      <c r="BB154" s="80"/>
      <c r="BC154" s="80">
        <v>1</v>
      </c>
      <c r="BD154" s="79" t="str">
        <f>REPLACE(INDEX(GroupVertices[Group],MATCH(Edges[[#This Row],[Vertex 1]],GroupVertices[Vertex],0)),1,1,"")</f>
        <v>1</v>
      </c>
      <c r="BE154" s="79" t="str">
        <f>REPLACE(INDEX(GroupVertices[Group],MATCH(Edges[[#This Row],[Vertex 2]],GroupVertices[Vertex],0)),1,1,"")</f>
        <v>1</v>
      </c>
      <c r="BF154" s="49">
        <v>1</v>
      </c>
      <c r="BG154" s="50">
        <v>2.7027027027027026</v>
      </c>
      <c r="BH154" s="49">
        <v>1</v>
      </c>
      <c r="BI154" s="50">
        <v>2.7027027027027026</v>
      </c>
      <c r="BJ154" s="49">
        <v>0</v>
      </c>
      <c r="BK154" s="50">
        <v>0</v>
      </c>
      <c r="BL154" s="49">
        <v>35</v>
      </c>
      <c r="BM154" s="50">
        <v>94.5945945945946</v>
      </c>
      <c r="BN154" s="49">
        <v>37</v>
      </c>
    </row>
    <row r="155" spans="1:66" ht="15">
      <c r="A155" s="65" t="s">
        <v>8458</v>
      </c>
      <c r="B155" s="65" t="s">
        <v>259</v>
      </c>
      <c r="C155" s="66" t="s">
        <v>8400</v>
      </c>
      <c r="D155" s="67">
        <v>4</v>
      </c>
      <c r="E155" s="68" t="s">
        <v>132</v>
      </c>
      <c r="F155" s="69">
        <v>30</v>
      </c>
      <c r="G155" s="66"/>
      <c r="H155" s="70"/>
      <c r="I155" s="71"/>
      <c r="J155" s="71"/>
      <c r="K155" s="35" t="s">
        <v>66</v>
      </c>
      <c r="L155" s="78">
        <v>155</v>
      </c>
      <c r="M155" s="78"/>
      <c r="N155" s="73"/>
      <c r="O155" s="80" t="s">
        <v>268</v>
      </c>
      <c r="P155" s="82">
        <v>44466.208645833336</v>
      </c>
      <c r="Q155" s="80" t="s">
        <v>8507</v>
      </c>
      <c r="R155" s="83" t="str">
        <f>HYPERLINK("https://twitter.com/sap4good/status/1442300464737894403")</f>
        <v>https://twitter.com/sap4good/status/1442300464737894403</v>
      </c>
      <c r="S155" s="80" t="s">
        <v>273</v>
      </c>
      <c r="T155" s="85" t="s">
        <v>278</v>
      </c>
      <c r="U155" s="80"/>
      <c r="V155" s="83" t="str">
        <f>HYPERLINK("https://pbs.twimg.com/profile_images/965815098366464000/JqA_D8hd_normal.jpg")</f>
        <v>https://pbs.twimg.com/profile_images/965815098366464000/JqA_D8hd_normal.jpg</v>
      </c>
      <c r="W155" s="82">
        <v>44466.208645833336</v>
      </c>
      <c r="X155" s="88">
        <v>44466</v>
      </c>
      <c r="Y155" s="85" t="s">
        <v>8544</v>
      </c>
      <c r="Z155" s="83" t="str">
        <f>HYPERLINK("https://twitter.com/gangadharansind/status/1442353419008843782")</f>
        <v>https://twitter.com/gangadharansind/status/1442353419008843782</v>
      </c>
      <c r="AA155" s="80"/>
      <c r="AB155" s="80"/>
      <c r="AC155" s="85" t="s">
        <v>8580</v>
      </c>
      <c r="AD155" s="80"/>
      <c r="AE155" s="80" t="b">
        <v>0</v>
      </c>
      <c r="AF155" s="80">
        <v>20</v>
      </c>
      <c r="AG155" s="85" t="s">
        <v>296</v>
      </c>
      <c r="AH155" s="80" t="b">
        <v>1</v>
      </c>
      <c r="AI155" s="80" t="s">
        <v>300</v>
      </c>
      <c r="AJ155" s="80"/>
      <c r="AK155" s="85" t="s">
        <v>8589</v>
      </c>
      <c r="AL155" s="80" t="b">
        <v>0</v>
      </c>
      <c r="AM155" s="80">
        <v>4</v>
      </c>
      <c r="AN155" s="85" t="s">
        <v>296</v>
      </c>
      <c r="AO155" s="85" t="s">
        <v>306</v>
      </c>
      <c r="AP155" s="80" t="b">
        <v>0</v>
      </c>
      <c r="AQ155" s="85" t="s">
        <v>8580</v>
      </c>
      <c r="AR155" s="80" t="s">
        <v>204</v>
      </c>
      <c r="AS155" s="80">
        <v>0</v>
      </c>
      <c r="AT155" s="80">
        <v>0</v>
      </c>
      <c r="AU155" s="80"/>
      <c r="AV155" s="80"/>
      <c r="AW155" s="80"/>
      <c r="AX155" s="80"/>
      <c r="AY155" s="80"/>
      <c r="AZ155" s="80"/>
      <c r="BA155" s="80"/>
      <c r="BB155" s="80"/>
      <c r="BC155" s="80">
        <v>1</v>
      </c>
      <c r="BD155" s="79" t="str">
        <f>REPLACE(INDEX(GroupVertices[Group],MATCH(Edges[[#This Row],[Vertex 1]],GroupVertices[Vertex],0)),1,1,"")</f>
        <v>1</v>
      </c>
      <c r="BE155" s="79" t="str">
        <f>REPLACE(INDEX(GroupVertices[Group],MATCH(Edges[[#This Row],[Vertex 2]],GroupVertices[Vertex],0)),1,1,"")</f>
        <v>1</v>
      </c>
      <c r="BF155" s="49"/>
      <c r="BG155" s="50"/>
      <c r="BH155" s="49"/>
      <c r="BI155" s="50"/>
      <c r="BJ155" s="49"/>
      <c r="BK155" s="50"/>
      <c r="BL155" s="49"/>
      <c r="BM155" s="50"/>
      <c r="BN155" s="49"/>
    </row>
    <row r="156" spans="1:66" ht="15">
      <c r="A156" s="65" t="s">
        <v>8458</v>
      </c>
      <c r="B156" s="65" t="s">
        <v>8462</v>
      </c>
      <c r="C156" s="66" t="s">
        <v>8400</v>
      </c>
      <c r="D156" s="67">
        <v>4</v>
      </c>
      <c r="E156" s="68" t="s">
        <v>132</v>
      </c>
      <c r="F156" s="69">
        <v>30</v>
      </c>
      <c r="G156" s="66"/>
      <c r="H156" s="70"/>
      <c r="I156" s="71"/>
      <c r="J156" s="71"/>
      <c r="K156" s="35" t="s">
        <v>66</v>
      </c>
      <c r="L156" s="78">
        <v>156</v>
      </c>
      <c r="M156" s="78"/>
      <c r="N156" s="73"/>
      <c r="O156" s="80" t="s">
        <v>268</v>
      </c>
      <c r="P156" s="82">
        <v>44466.208645833336</v>
      </c>
      <c r="Q156" s="80" t="s">
        <v>8507</v>
      </c>
      <c r="R156" s="83" t="str">
        <f>HYPERLINK("https://twitter.com/sap4good/status/1442300464737894403")</f>
        <v>https://twitter.com/sap4good/status/1442300464737894403</v>
      </c>
      <c r="S156" s="80" t="s">
        <v>273</v>
      </c>
      <c r="T156" s="85" t="s">
        <v>278</v>
      </c>
      <c r="U156" s="80"/>
      <c r="V156" s="83" t="str">
        <f>HYPERLINK("https://pbs.twimg.com/profile_images/965815098366464000/JqA_D8hd_normal.jpg")</f>
        <v>https://pbs.twimg.com/profile_images/965815098366464000/JqA_D8hd_normal.jpg</v>
      </c>
      <c r="W156" s="82">
        <v>44466.208645833336</v>
      </c>
      <c r="X156" s="88">
        <v>44466</v>
      </c>
      <c r="Y156" s="85" t="s">
        <v>8544</v>
      </c>
      <c r="Z156" s="83" t="str">
        <f>HYPERLINK("https://twitter.com/gangadharansind/status/1442353419008843782")</f>
        <v>https://twitter.com/gangadharansind/status/1442353419008843782</v>
      </c>
      <c r="AA156" s="80"/>
      <c r="AB156" s="80"/>
      <c r="AC156" s="85" t="s">
        <v>8580</v>
      </c>
      <c r="AD156" s="80"/>
      <c r="AE156" s="80" t="b">
        <v>0</v>
      </c>
      <c r="AF156" s="80">
        <v>20</v>
      </c>
      <c r="AG156" s="85" t="s">
        <v>296</v>
      </c>
      <c r="AH156" s="80" t="b">
        <v>1</v>
      </c>
      <c r="AI156" s="80" t="s">
        <v>300</v>
      </c>
      <c r="AJ156" s="80"/>
      <c r="AK156" s="85" t="s">
        <v>8589</v>
      </c>
      <c r="AL156" s="80" t="b">
        <v>0</v>
      </c>
      <c r="AM156" s="80">
        <v>4</v>
      </c>
      <c r="AN156" s="85" t="s">
        <v>296</v>
      </c>
      <c r="AO156" s="85" t="s">
        <v>306</v>
      </c>
      <c r="AP156" s="80" t="b">
        <v>0</v>
      </c>
      <c r="AQ156" s="85" t="s">
        <v>8580</v>
      </c>
      <c r="AR156" s="80" t="s">
        <v>204</v>
      </c>
      <c r="AS156" s="80">
        <v>0</v>
      </c>
      <c r="AT156" s="80">
        <v>0</v>
      </c>
      <c r="AU156" s="80"/>
      <c r="AV156" s="80"/>
      <c r="AW156" s="80"/>
      <c r="AX156" s="80"/>
      <c r="AY156" s="80"/>
      <c r="AZ156" s="80"/>
      <c r="BA156" s="80"/>
      <c r="BB156" s="80"/>
      <c r="BC156" s="80">
        <v>1</v>
      </c>
      <c r="BD156" s="79" t="str">
        <f>REPLACE(INDEX(GroupVertices[Group],MATCH(Edges[[#This Row],[Vertex 1]],GroupVertices[Vertex],0)),1,1,"")</f>
        <v>1</v>
      </c>
      <c r="BE156" s="79" t="str">
        <f>REPLACE(INDEX(GroupVertices[Group],MATCH(Edges[[#This Row],[Vertex 2]],GroupVertices[Vertex],0)),1,1,"")</f>
        <v>1</v>
      </c>
      <c r="BF156" s="49"/>
      <c r="BG156" s="50"/>
      <c r="BH156" s="49"/>
      <c r="BI156" s="50"/>
      <c r="BJ156" s="49"/>
      <c r="BK156" s="50"/>
      <c r="BL156" s="49"/>
      <c r="BM156" s="50"/>
      <c r="BN156" s="49"/>
    </row>
    <row r="157" spans="1:66" ht="15">
      <c r="A157" s="65" t="s">
        <v>259</v>
      </c>
      <c r="B157" s="65" t="s">
        <v>8458</v>
      </c>
      <c r="C157" s="66" t="s">
        <v>8400</v>
      </c>
      <c r="D157" s="67">
        <v>4</v>
      </c>
      <c r="E157" s="68" t="s">
        <v>132</v>
      </c>
      <c r="F157" s="69">
        <v>30</v>
      </c>
      <c r="G157" s="66"/>
      <c r="H157" s="70"/>
      <c r="I157" s="71"/>
      <c r="J157" s="71"/>
      <c r="K157" s="35" t="s">
        <v>66</v>
      </c>
      <c r="L157" s="78">
        <v>157</v>
      </c>
      <c r="M157" s="78"/>
      <c r="N157" s="73"/>
      <c r="O157" s="80" t="s">
        <v>268</v>
      </c>
      <c r="P157" s="82">
        <v>44466.61277777778</v>
      </c>
      <c r="Q157" s="80" t="s">
        <v>8512</v>
      </c>
      <c r="R157" s="83" t="str">
        <f>HYPERLINK("https://twitter.com/sap4good/status/1442300464737894403")</f>
        <v>https://twitter.com/sap4good/status/1442300464737894403</v>
      </c>
      <c r="S157" s="80" t="s">
        <v>273</v>
      </c>
      <c r="T157" s="85" t="s">
        <v>279</v>
      </c>
      <c r="U157" s="80"/>
      <c r="V157" s="83" t="str">
        <f>HYPERLINK("https://pbs.twimg.com/profile_images/1067524324771344384/C72zKe50_normal.jpg")</f>
        <v>https://pbs.twimg.com/profile_images/1067524324771344384/C72zKe50_normal.jpg</v>
      </c>
      <c r="W157" s="82">
        <v>44466.61277777778</v>
      </c>
      <c r="X157" s="88">
        <v>44466</v>
      </c>
      <c r="Y157" s="85" t="s">
        <v>284</v>
      </c>
      <c r="Z157" s="83" t="str">
        <f>HYPERLINK("https://twitter.com/gbceducation/status/1442499870045229059")</f>
        <v>https://twitter.com/gbceducation/status/1442499870045229059</v>
      </c>
      <c r="AA157" s="80"/>
      <c r="AB157" s="80"/>
      <c r="AC157" s="85" t="s">
        <v>8590</v>
      </c>
      <c r="AD157" s="80"/>
      <c r="AE157" s="80" t="b">
        <v>0</v>
      </c>
      <c r="AF157" s="80">
        <v>2</v>
      </c>
      <c r="AG157" s="85" t="s">
        <v>296</v>
      </c>
      <c r="AH157" s="80" t="b">
        <v>1</v>
      </c>
      <c r="AI157" s="80" t="s">
        <v>298</v>
      </c>
      <c r="AJ157" s="80"/>
      <c r="AK157" s="85" t="s">
        <v>8589</v>
      </c>
      <c r="AL157" s="80" t="b">
        <v>0</v>
      </c>
      <c r="AM157" s="80">
        <v>0</v>
      </c>
      <c r="AN157" s="85" t="s">
        <v>296</v>
      </c>
      <c r="AO157" s="85" t="s">
        <v>308</v>
      </c>
      <c r="AP157" s="80" t="b">
        <v>0</v>
      </c>
      <c r="AQ157" s="85" t="s">
        <v>8590</v>
      </c>
      <c r="AR157" s="80" t="s">
        <v>204</v>
      </c>
      <c r="AS157" s="80">
        <v>0</v>
      </c>
      <c r="AT157" s="80">
        <v>0</v>
      </c>
      <c r="AU157" s="80"/>
      <c r="AV157" s="80"/>
      <c r="AW157" s="80"/>
      <c r="AX157" s="80"/>
      <c r="AY157" s="80"/>
      <c r="AZ157" s="80"/>
      <c r="BA157" s="80"/>
      <c r="BB157" s="80"/>
      <c r="BC157" s="80">
        <v>1</v>
      </c>
      <c r="BD157" s="79" t="str">
        <f>REPLACE(INDEX(GroupVertices[Group],MATCH(Edges[[#This Row],[Vertex 1]],GroupVertices[Vertex],0)),1,1,"")</f>
        <v>1</v>
      </c>
      <c r="BE157" s="79" t="str">
        <f>REPLACE(INDEX(GroupVertices[Group],MATCH(Edges[[#This Row],[Vertex 2]],GroupVertices[Vertex],0)),1,1,"")</f>
        <v>1</v>
      </c>
      <c r="BF157" s="49">
        <v>6</v>
      </c>
      <c r="BG157" s="50">
        <v>18.181818181818183</v>
      </c>
      <c r="BH157" s="49">
        <v>0</v>
      </c>
      <c r="BI157" s="50">
        <v>0</v>
      </c>
      <c r="BJ157" s="49">
        <v>0</v>
      </c>
      <c r="BK157" s="50">
        <v>0</v>
      </c>
      <c r="BL157" s="49">
        <v>27</v>
      </c>
      <c r="BM157" s="50">
        <v>81.81818181818181</v>
      </c>
      <c r="BN157" s="49">
        <v>33</v>
      </c>
    </row>
    <row r="158" spans="1:66" ht="15">
      <c r="A158" s="65" t="s">
        <v>8463</v>
      </c>
      <c r="B158" s="65" t="s">
        <v>259</v>
      </c>
      <c r="C158" s="66" t="s">
        <v>8400</v>
      </c>
      <c r="D158" s="67">
        <v>4</v>
      </c>
      <c r="E158" s="68" t="s">
        <v>132</v>
      </c>
      <c r="F158" s="69">
        <v>30</v>
      </c>
      <c r="G158" s="66"/>
      <c r="H158" s="70"/>
      <c r="I158" s="71"/>
      <c r="J158" s="71"/>
      <c r="K158" s="35" t="s">
        <v>66</v>
      </c>
      <c r="L158" s="78">
        <v>158</v>
      </c>
      <c r="M158" s="78"/>
      <c r="N158" s="73"/>
      <c r="O158" s="80" t="s">
        <v>268</v>
      </c>
      <c r="P158" s="82">
        <v>44463.72521990741</v>
      </c>
      <c r="Q158" s="80" t="s">
        <v>8513</v>
      </c>
      <c r="R158" s="80"/>
      <c r="S158" s="80"/>
      <c r="T158" s="85" t="s">
        <v>8526</v>
      </c>
      <c r="U158" s="83" t="str">
        <f>HYPERLINK("https://pbs.twimg.com/media/FAESDlyVQAkKll3.jpg")</f>
        <v>https://pbs.twimg.com/media/FAESDlyVQAkKll3.jpg</v>
      </c>
      <c r="V158" s="83" t="str">
        <f>HYPERLINK("https://pbs.twimg.com/media/FAESDlyVQAkKll3.jpg")</f>
        <v>https://pbs.twimg.com/media/FAESDlyVQAkKll3.jpg</v>
      </c>
      <c r="W158" s="82">
        <v>44463.72521990741</v>
      </c>
      <c r="X158" s="88">
        <v>44463</v>
      </c>
      <c r="Y158" s="85" t="s">
        <v>283</v>
      </c>
      <c r="Z158" s="83" t="str">
        <f>HYPERLINK("https://twitter.com/imaginablefut/status/1441453456481406978")</f>
        <v>https://twitter.com/imaginablefut/status/1441453456481406978</v>
      </c>
      <c r="AA158" s="80"/>
      <c r="AB158" s="80"/>
      <c r="AC158" s="85" t="s">
        <v>8591</v>
      </c>
      <c r="AD158" s="80"/>
      <c r="AE158" s="80" t="b">
        <v>0</v>
      </c>
      <c r="AF158" s="80">
        <v>4</v>
      </c>
      <c r="AG158" s="85" t="s">
        <v>296</v>
      </c>
      <c r="AH158" s="80" t="b">
        <v>0</v>
      </c>
      <c r="AI158" s="80" t="s">
        <v>298</v>
      </c>
      <c r="AJ158" s="80"/>
      <c r="AK158" s="85" t="s">
        <v>296</v>
      </c>
      <c r="AL158" s="80" t="b">
        <v>0</v>
      </c>
      <c r="AM158" s="80">
        <v>1</v>
      </c>
      <c r="AN158" s="85" t="s">
        <v>296</v>
      </c>
      <c r="AO158" s="85" t="s">
        <v>306</v>
      </c>
      <c r="AP158" s="80" t="b">
        <v>0</v>
      </c>
      <c r="AQ158" s="85" t="s">
        <v>8591</v>
      </c>
      <c r="AR158" s="80" t="s">
        <v>204</v>
      </c>
      <c r="AS158" s="80">
        <v>0</v>
      </c>
      <c r="AT158" s="80">
        <v>0</v>
      </c>
      <c r="AU158" s="80"/>
      <c r="AV158" s="80"/>
      <c r="AW158" s="80"/>
      <c r="AX158" s="80"/>
      <c r="AY158" s="80"/>
      <c r="AZ158" s="80"/>
      <c r="BA158" s="80"/>
      <c r="BB158" s="80"/>
      <c r="BC158" s="80">
        <v>1</v>
      </c>
      <c r="BD158" s="79" t="str">
        <f>REPLACE(INDEX(GroupVertices[Group],MATCH(Edges[[#This Row],[Vertex 1]],GroupVertices[Vertex],0)),1,1,"")</f>
        <v>1</v>
      </c>
      <c r="BE158" s="79" t="str">
        <f>REPLACE(INDEX(GroupVertices[Group],MATCH(Edges[[#This Row],[Vertex 2]],GroupVertices[Vertex],0)),1,1,"")</f>
        <v>1</v>
      </c>
      <c r="BF158" s="49">
        <v>2</v>
      </c>
      <c r="BG158" s="50">
        <v>5.405405405405405</v>
      </c>
      <c r="BH158" s="49">
        <v>0</v>
      </c>
      <c r="BI158" s="50">
        <v>0</v>
      </c>
      <c r="BJ158" s="49">
        <v>0</v>
      </c>
      <c r="BK158" s="50">
        <v>0</v>
      </c>
      <c r="BL158" s="49">
        <v>35</v>
      </c>
      <c r="BM158" s="50">
        <v>94.5945945945946</v>
      </c>
      <c r="BN158" s="49">
        <v>37</v>
      </c>
    </row>
    <row r="159" spans="1:66" ht="15">
      <c r="A159" s="65" t="s">
        <v>259</v>
      </c>
      <c r="B159" s="65" t="s">
        <v>8463</v>
      </c>
      <c r="C159" s="66" t="s">
        <v>8400</v>
      </c>
      <c r="D159" s="67">
        <v>4</v>
      </c>
      <c r="E159" s="68" t="s">
        <v>132</v>
      </c>
      <c r="F159" s="69">
        <v>30</v>
      </c>
      <c r="G159" s="66"/>
      <c r="H159" s="70"/>
      <c r="I159" s="71"/>
      <c r="J159" s="71"/>
      <c r="K159" s="35" t="s">
        <v>66</v>
      </c>
      <c r="L159" s="78">
        <v>159</v>
      </c>
      <c r="M159" s="78"/>
      <c r="N159" s="73"/>
      <c r="O159" s="80" t="s">
        <v>267</v>
      </c>
      <c r="P159" s="82">
        <v>44466.62005787037</v>
      </c>
      <c r="Q159" s="80" t="s">
        <v>8513</v>
      </c>
      <c r="R159" s="80"/>
      <c r="S159" s="80"/>
      <c r="T159" s="85" t="s">
        <v>8526</v>
      </c>
      <c r="U159" s="83" t="str">
        <f>HYPERLINK("https://pbs.twimg.com/media/FAESDlyVQAkKll3.jpg")</f>
        <v>https://pbs.twimg.com/media/FAESDlyVQAkKll3.jpg</v>
      </c>
      <c r="V159" s="83" t="str">
        <f>HYPERLINK("https://pbs.twimg.com/media/FAESDlyVQAkKll3.jpg")</f>
        <v>https://pbs.twimg.com/media/FAESDlyVQAkKll3.jpg</v>
      </c>
      <c r="W159" s="82">
        <v>44466.62005787037</v>
      </c>
      <c r="X159" s="88">
        <v>44466</v>
      </c>
      <c r="Y159" s="85" t="s">
        <v>8554</v>
      </c>
      <c r="Z159" s="83" t="str">
        <f>HYPERLINK("https://twitter.com/gbceducation/status/1442502511361986560")</f>
        <v>https://twitter.com/gbceducation/status/1442502511361986560</v>
      </c>
      <c r="AA159" s="80"/>
      <c r="AB159" s="80"/>
      <c r="AC159" s="85" t="s">
        <v>8592</v>
      </c>
      <c r="AD159" s="80"/>
      <c r="AE159" s="80" t="b">
        <v>0</v>
      </c>
      <c r="AF159" s="80">
        <v>0</v>
      </c>
      <c r="AG159" s="85" t="s">
        <v>296</v>
      </c>
      <c r="AH159" s="80" t="b">
        <v>0</v>
      </c>
      <c r="AI159" s="80" t="s">
        <v>298</v>
      </c>
      <c r="AJ159" s="80"/>
      <c r="AK159" s="85" t="s">
        <v>296</v>
      </c>
      <c r="AL159" s="80" t="b">
        <v>0</v>
      </c>
      <c r="AM159" s="80">
        <v>1</v>
      </c>
      <c r="AN159" s="85" t="s">
        <v>8591</v>
      </c>
      <c r="AO159" s="85" t="s">
        <v>308</v>
      </c>
      <c r="AP159" s="80" t="b">
        <v>0</v>
      </c>
      <c r="AQ159" s="85" t="s">
        <v>8591</v>
      </c>
      <c r="AR159" s="80" t="s">
        <v>204</v>
      </c>
      <c r="AS159" s="80">
        <v>0</v>
      </c>
      <c r="AT159" s="80">
        <v>0</v>
      </c>
      <c r="AU159" s="80"/>
      <c r="AV159" s="80"/>
      <c r="AW159" s="80"/>
      <c r="AX159" s="80"/>
      <c r="AY159" s="80"/>
      <c r="AZ159" s="80"/>
      <c r="BA159" s="80"/>
      <c r="BB159" s="80"/>
      <c r="BC159" s="80">
        <v>1</v>
      </c>
      <c r="BD159" s="79" t="str">
        <f>REPLACE(INDEX(GroupVertices[Group],MATCH(Edges[[#This Row],[Vertex 1]],GroupVertices[Vertex],0)),1,1,"")</f>
        <v>1</v>
      </c>
      <c r="BE159" s="79" t="str">
        <f>REPLACE(INDEX(GroupVertices[Group],MATCH(Edges[[#This Row],[Vertex 2]],GroupVertices[Vertex],0)),1,1,"")</f>
        <v>1</v>
      </c>
      <c r="BF159" s="49">
        <v>2</v>
      </c>
      <c r="BG159" s="50">
        <v>5.405405405405405</v>
      </c>
      <c r="BH159" s="49">
        <v>0</v>
      </c>
      <c r="BI159" s="50">
        <v>0</v>
      </c>
      <c r="BJ159" s="49">
        <v>0</v>
      </c>
      <c r="BK159" s="50">
        <v>0</v>
      </c>
      <c r="BL159" s="49">
        <v>35</v>
      </c>
      <c r="BM159" s="50">
        <v>94.5945945945946</v>
      </c>
      <c r="BN159" s="49">
        <v>37</v>
      </c>
    </row>
    <row r="160" spans="1:66" ht="15">
      <c r="A160" s="65" t="s">
        <v>245</v>
      </c>
      <c r="B160" s="65" t="s">
        <v>259</v>
      </c>
      <c r="C160" s="66" t="s">
        <v>8401</v>
      </c>
      <c r="D160" s="67">
        <v>10</v>
      </c>
      <c r="E160" s="68" t="s">
        <v>132</v>
      </c>
      <c r="F160" s="69">
        <v>10</v>
      </c>
      <c r="G160" s="66"/>
      <c r="H160" s="70"/>
      <c r="I160" s="71"/>
      <c r="J160" s="71"/>
      <c r="K160" s="35" t="s">
        <v>66</v>
      </c>
      <c r="L160" s="78">
        <v>160</v>
      </c>
      <c r="M160" s="78"/>
      <c r="N160" s="73"/>
      <c r="O160" s="80" t="s">
        <v>268</v>
      </c>
      <c r="P160" s="82">
        <v>44456.330555555556</v>
      </c>
      <c r="Q160" s="80" t="s">
        <v>8510</v>
      </c>
      <c r="R160" s="83" t="str">
        <f>HYPERLINK("https://www.youtube.com/watch?v=MfYZGXWEfdc")</f>
        <v>https://www.youtube.com/watch?v=MfYZGXWEfdc</v>
      </c>
      <c r="S160" s="80" t="s">
        <v>272</v>
      </c>
      <c r="T160" s="80"/>
      <c r="U160" s="80"/>
      <c r="V160" s="83" t="str">
        <f>HYPERLINK("https://pbs.twimg.com/profile_images/378800000833479836/bc7776bfb324b4558732055cf66affed_normal.jpeg")</f>
        <v>https://pbs.twimg.com/profile_images/378800000833479836/bc7776bfb324b4558732055cf66affed_normal.jpeg</v>
      </c>
      <c r="W160" s="82">
        <v>44456.330555555556</v>
      </c>
      <c r="X160" s="88">
        <v>44456</v>
      </c>
      <c r="Y160" s="85" t="s">
        <v>8549</v>
      </c>
      <c r="Z160" s="83" t="str">
        <f>HYPERLINK("https://twitter.com/theirworld/status/1438773719799934977")</f>
        <v>https://twitter.com/theirworld/status/1438773719799934977</v>
      </c>
      <c r="AA160" s="80"/>
      <c r="AB160" s="80"/>
      <c r="AC160" s="85" t="s">
        <v>8585</v>
      </c>
      <c r="AD160" s="80"/>
      <c r="AE160" s="80" t="b">
        <v>0</v>
      </c>
      <c r="AF160" s="80">
        <v>7</v>
      </c>
      <c r="AG160" s="85" t="s">
        <v>296</v>
      </c>
      <c r="AH160" s="80" t="b">
        <v>0</v>
      </c>
      <c r="AI160" s="80" t="s">
        <v>298</v>
      </c>
      <c r="AJ160" s="80"/>
      <c r="AK160" s="85" t="s">
        <v>296</v>
      </c>
      <c r="AL160" s="80" t="b">
        <v>0</v>
      </c>
      <c r="AM160" s="80">
        <v>2</v>
      </c>
      <c r="AN160" s="85" t="s">
        <v>296</v>
      </c>
      <c r="AO160" s="85" t="s">
        <v>308</v>
      </c>
      <c r="AP160" s="80" t="b">
        <v>0</v>
      </c>
      <c r="AQ160" s="85" t="s">
        <v>8585</v>
      </c>
      <c r="AR160" s="80" t="s">
        <v>267</v>
      </c>
      <c r="AS160" s="80">
        <v>0</v>
      </c>
      <c r="AT160" s="80">
        <v>0</v>
      </c>
      <c r="AU160" s="80"/>
      <c r="AV160" s="80"/>
      <c r="AW160" s="80"/>
      <c r="AX160" s="80"/>
      <c r="AY160" s="80"/>
      <c r="AZ160" s="80"/>
      <c r="BA160" s="80"/>
      <c r="BB160" s="80"/>
      <c r="BC160" s="80">
        <v>2</v>
      </c>
      <c r="BD160" s="79" t="str">
        <f>REPLACE(INDEX(GroupVertices[Group],MATCH(Edges[[#This Row],[Vertex 1]],GroupVertices[Vertex],0)),1,1,"")</f>
        <v>4</v>
      </c>
      <c r="BE160" s="79" t="str">
        <f>REPLACE(INDEX(GroupVertices[Group],MATCH(Edges[[#This Row],[Vertex 2]],GroupVertices[Vertex],0)),1,1,"")</f>
        <v>1</v>
      </c>
      <c r="BF160" s="49"/>
      <c r="BG160" s="50"/>
      <c r="BH160" s="49"/>
      <c r="BI160" s="50"/>
      <c r="BJ160" s="49"/>
      <c r="BK160" s="50"/>
      <c r="BL160" s="49"/>
      <c r="BM160" s="50"/>
      <c r="BN160" s="49"/>
    </row>
    <row r="161" spans="1:66" ht="15">
      <c r="A161" s="65" t="s">
        <v>245</v>
      </c>
      <c r="B161" s="65" t="s">
        <v>259</v>
      </c>
      <c r="C161" s="66" t="s">
        <v>8401</v>
      </c>
      <c r="D161" s="67">
        <v>10</v>
      </c>
      <c r="E161" s="68" t="s">
        <v>132</v>
      </c>
      <c r="F161" s="69">
        <v>10</v>
      </c>
      <c r="G161" s="66"/>
      <c r="H161" s="70"/>
      <c r="I161" s="71"/>
      <c r="J161" s="71"/>
      <c r="K161" s="35" t="s">
        <v>66</v>
      </c>
      <c r="L161" s="78">
        <v>161</v>
      </c>
      <c r="M161" s="78"/>
      <c r="N161" s="73"/>
      <c r="O161" s="80" t="s">
        <v>268</v>
      </c>
      <c r="P161" s="82">
        <v>44439.54583333333</v>
      </c>
      <c r="Q161" s="80" t="s">
        <v>270</v>
      </c>
      <c r="R161" s="83" t="str">
        <f>HYPERLINK("https://gbc-education.org/the-lego-foundation-interview/")</f>
        <v>https://gbc-education.org/the-lego-foundation-interview/</v>
      </c>
      <c r="S161" s="80" t="s">
        <v>276</v>
      </c>
      <c r="T161" s="85" t="s">
        <v>280</v>
      </c>
      <c r="U161" s="80"/>
      <c r="V161" s="83" t="str">
        <f>HYPERLINK("https://pbs.twimg.com/profile_images/378800000833479836/bc7776bfb324b4558732055cf66affed_normal.jpeg")</f>
        <v>https://pbs.twimg.com/profile_images/378800000833479836/bc7776bfb324b4558732055cf66affed_normal.jpeg</v>
      </c>
      <c r="W161" s="82">
        <v>44439.54583333333</v>
      </c>
      <c r="X161" s="88">
        <v>44439</v>
      </c>
      <c r="Y161" s="85" t="s">
        <v>285</v>
      </c>
      <c r="Z161" s="83" t="str">
        <f>HYPERLINK("https://twitter.com/theirworld/status/1432691141468696580")</f>
        <v>https://twitter.com/theirworld/status/1432691141468696580</v>
      </c>
      <c r="AA161" s="80"/>
      <c r="AB161" s="80"/>
      <c r="AC161" s="85" t="s">
        <v>291</v>
      </c>
      <c r="AD161" s="80"/>
      <c r="AE161" s="80" t="b">
        <v>0</v>
      </c>
      <c r="AF161" s="80">
        <v>35</v>
      </c>
      <c r="AG161" s="85" t="s">
        <v>296</v>
      </c>
      <c r="AH161" s="80" t="b">
        <v>0</v>
      </c>
      <c r="AI161" s="80" t="s">
        <v>298</v>
      </c>
      <c r="AJ161" s="80"/>
      <c r="AK161" s="85" t="s">
        <v>296</v>
      </c>
      <c r="AL161" s="80" t="b">
        <v>0</v>
      </c>
      <c r="AM161" s="80">
        <v>8</v>
      </c>
      <c r="AN161" s="85" t="s">
        <v>296</v>
      </c>
      <c r="AO161" s="85" t="s">
        <v>308</v>
      </c>
      <c r="AP161" s="80" t="b">
        <v>0</v>
      </c>
      <c r="AQ161" s="85" t="s">
        <v>291</v>
      </c>
      <c r="AR161" s="80" t="s">
        <v>267</v>
      </c>
      <c r="AS161" s="80">
        <v>0</v>
      </c>
      <c r="AT161" s="80">
        <v>0</v>
      </c>
      <c r="AU161" s="80"/>
      <c r="AV161" s="80"/>
      <c r="AW161" s="80"/>
      <c r="AX161" s="80"/>
      <c r="AY161" s="80"/>
      <c r="AZ161" s="80"/>
      <c r="BA161" s="80"/>
      <c r="BB161" s="80"/>
      <c r="BC161" s="80">
        <v>2</v>
      </c>
      <c r="BD161" s="79" t="str">
        <f>REPLACE(INDEX(GroupVertices[Group],MATCH(Edges[[#This Row],[Vertex 1]],GroupVertices[Vertex],0)),1,1,"")</f>
        <v>4</v>
      </c>
      <c r="BE161" s="79" t="str">
        <f>REPLACE(INDEX(GroupVertices[Group],MATCH(Edges[[#This Row],[Vertex 2]],GroupVertices[Vertex],0)),1,1,"")</f>
        <v>1</v>
      </c>
      <c r="BF161" s="49"/>
      <c r="BG161" s="50"/>
      <c r="BH161" s="49"/>
      <c r="BI161" s="50"/>
      <c r="BJ161" s="49"/>
      <c r="BK161" s="50"/>
      <c r="BL161" s="49"/>
      <c r="BM161" s="50"/>
      <c r="BN161" s="49"/>
    </row>
    <row r="162" spans="1:66" ht="15">
      <c r="A162" s="65" t="s">
        <v>259</v>
      </c>
      <c r="B162" s="65" t="s">
        <v>245</v>
      </c>
      <c r="C162" s="66" t="s">
        <v>8401</v>
      </c>
      <c r="D162" s="67">
        <v>10</v>
      </c>
      <c r="E162" s="68" t="s">
        <v>132</v>
      </c>
      <c r="F162" s="69">
        <v>10</v>
      </c>
      <c r="G162" s="66"/>
      <c r="H162" s="70"/>
      <c r="I162" s="71"/>
      <c r="J162" s="71"/>
      <c r="K162" s="35" t="s">
        <v>66</v>
      </c>
      <c r="L162" s="78">
        <v>162</v>
      </c>
      <c r="M162" s="78"/>
      <c r="N162" s="73"/>
      <c r="O162" s="80" t="s">
        <v>266</v>
      </c>
      <c r="P162" s="82">
        <v>44460.76452546296</v>
      </c>
      <c r="Q162" s="80" t="s">
        <v>8510</v>
      </c>
      <c r="R162" s="83" t="str">
        <f>HYPERLINK("https://www.youtube.com/watch?v=MfYZGXWEfdc")</f>
        <v>https://www.youtube.com/watch?v=MfYZGXWEfdc</v>
      </c>
      <c r="S162" s="80" t="s">
        <v>272</v>
      </c>
      <c r="T162" s="80"/>
      <c r="U162" s="80"/>
      <c r="V162" s="83" t="str">
        <f>HYPERLINK("https://pbs.twimg.com/profile_images/1067524324771344384/C72zKe50_normal.jpg")</f>
        <v>https://pbs.twimg.com/profile_images/1067524324771344384/C72zKe50_normal.jpg</v>
      </c>
      <c r="W162" s="82">
        <v>44460.76452546296</v>
      </c>
      <c r="X162" s="88">
        <v>44460</v>
      </c>
      <c r="Y162" s="85" t="s">
        <v>8550</v>
      </c>
      <c r="Z162" s="83" t="str">
        <f>HYPERLINK("https://twitter.com/gbceducation/status/1440380537856671753")</f>
        <v>https://twitter.com/gbceducation/status/1440380537856671753</v>
      </c>
      <c r="AA162" s="80"/>
      <c r="AB162" s="80"/>
      <c r="AC162" s="85" t="s">
        <v>8586</v>
      </c>
      <c r="AD162" s="80"/>
      <c r="AE162" s="80" t="b">
        <v>0</v>
      </c>
      <c r="AF162" s="80">
        <v>0</v>
      </c>
      <c r="AG162" s="85" t="s">
        <v>296</v>
      </c>
      <c r="AH162" s="80" t="b">
        <v>0</v>
      </c>
      <c r="AI162" s="80" t="s">
        <v>298</v>
      </c>
      <c r="AJ162" s="80"/>
      <c r="AK162" s="85" t="s">
        <v>296</v>
      </c>
      <c r="AL162" s="80" t="b">
        <v>0</v>
      </c>
      <c r="AM162" s="80">
        <v>2</v>
      </c>
      <c r="AN162" s="85" t="s">
        <v>8585</v>
      </c>
      <c r="AO162" s="85" t="s">
        <v>306</v>
      </c>
      <c r="AP162" s="80" t="b">
        <v>0</v>
      </c>
      <c r="AQ162" s="85" t="s">
        <v>8585</v>
      </c>
      <c r="AR162" s="80" t="s">
        <v>204</v>
      </c>
      <c r="AS162" s="80">
        <v>0</v>
      </c>
      <c r="AT162" s="80">
        <v>0</v>
      </c>
      <c r="AU162" s="80"/>
      <c r="AV162" s="80"/>
      <c r="AW162" s="80"/>
      <c r="AX162" s="80"/>
      <c r="AY162" s="80"/>
      <c r="AZ162" s="80"/>
      <c r="BA162" s="80"/>
      <c r="BB162" s="80"/>
      <c r="BC162" s="80">
        <v>3</v>
      </c>
      <c r="BD162" s="79" t="str">
        <f>REPLACE(INDEX(GroupVertices[Group],MATCH(Edges[[#This Row],[Vertex 1]],GroupVertices[Vertex],0)),1,1,"")</f>
        <v>1</v>
      </c>
      <c r="BE162" s="79" t="str">
        <f>REPLACE(INDEX(GroupVertices[Group],MATCH(Edges[[#This Row],[Vertex 2]],GroupVertices[Vertex],0)),1,1,"")</f>
        <v>4</v>
      </c>
      <c r="BF162" s="49"/>
      <c r="BG162" s="50"/>
      <c r="BH162" s="49"/>
      <c r="BI162" s="50"/>
      <c r="BJ162" s="49"/>
      <c r="BK162" s="50"/>
      <c r="BL162" s="49"/>
      <c r="BM162" s="50"/>
      <c r="BN162" s="49"/>
    </row>
    <row r="163" spans="1:66" ht="15">
      <c r="A163" s="65" t="s">
        <v>259</v>
      </c>
      <c r="B163" s="65" t="s">
        <v>245</v>
      </c>
      <c r="C163" s="66" t="s">
        <v>8401</v>
      </c>
      <c r="D163" s="67">
        <v>10</v>
      </c>
      <c r="E163" s="68" t="s">
        <v>132</v>
      </c>
      <c r="F163" s="69">
        <v>10</v>
      </c>
      <c r="G163" s="66"/>
      <c r="H163" s="70"/>
      <c r="I163" s="71"/>
      <c r="J163" s="71"/>
      <c r="K163" s="35" t="s">
        <v>66</v>
      </c>
      <c r="L163" s="78">
        <v>163</v>
      </c>
      <c r="M163" s="78"/>
      <c r="N163" s="73"/>
      <c r="O163" s="80" t="s">
        <v>267</v>
      </c>
      <c r="P163" s="82">
        <v>44460.76452546296</v>
      </c>
      <c r="Q163" s="80" t="s">
        <v>8510</v>
      </c>
      <c r="R163" s="83" t="str">
        <f>HYPERLINK("https://www.youtube.com/watch?v=MfYZGXWEfdc")</f>
        <v>https://www.youtube.com/watch?v=MfYZGXWEfdc</v>
      </c>
      <c r="S163" s="80" t="s">
        <v>272</v>
      </c>
      <c r="T163" s="80"/>
      <c r="U163" s="80"/>
      <c r="V163" s="83" t="str">
        <f>HYPERLINK("https://pbs.twimg.com/profile_images/1067524324771344384/C72zKe50_normal.jpg")</f>
        <v>https://pbs.twimg.com/profile_images/1067524324771344384/C72zKe50_normal.jpg</v>
      </c>
      <c r="W163" s="82">
        <v>44460.76452546296</v>
      </c>
      <c r="X163" s="88">
        <v>44460</v>
      </c>
      <c r="Y163" s="85" t="s">
        <v>8550</v>
      </c>
      <c r="Z163" s="83" t="str">
        <f>HYPERLINK("https://twitter.com/gbceducation/status/1440380537856671753")</f>
        <v>https://twitter.com/gbceducation/status/1440380537856671753</v>
      </c>
      <c r="AA163" s="80"/>
      <c r="AB163" s="80"/>
      <c r="AC163" s="85" t="s">
        <v>8586</v>
      </c>
      <c r="AD163" s="80"/>
      <c r="AE163" s="80" t="b">
        <v>0</v>
      </c>
      <c r="AF163" s="80">
        <v>0</v>
      </c>
      <c r="AG163" s="85" t="s">
        <v>296</v>
      </c>
      <c r="AH163" s="80" t="b">
        <v>0</v>
      </c>
      <c r="AI163" s="80" t="s">
        <v>298</v>
      </c>
      <c r="AJ163" s="80"/>
      <c r="AK163" s="85" t="s">
        <v>296</v>
      </c>
      <c r="AL163" s="80" t="b">
        <v>0</v>
      </c>
      <c r="AM163" s="80">
        <v>2</v>
      </c>
      <c r="AN163" s="85" t="s">
        <v>8585</v>
      </c>
      <c r="AO163" s="85" t="s">
        <v>306</v>
      </c>
      <c r="AP163" s="80" t="b">
        <v>0</v>
      </c>
      <c r="AQ163" s="85" t="s">
        <v>8585</v>
      </c>
      <c r="AR163" s="80" t="s">
        <v>204</v>
      </c>
      <c r="AS163" s="80">
        <v>0</v>
      </c>
      <c r="AT163" s="80">
        <v>0</v>
      </c>
      <c r="AU163" s="80"/>
      <c r="AV163" s="80"/>
      <c r="AW163" s="80"/>
      <c r="AX163" s="80"/>
      <c r="AY163" s="80"/>
      <c r="AZ163" s="80"/>
      <c r="BA163" s="80"/>
      <c r="BB163" s="80"/>
      <c r="BC163" s="80">
        <v>3</v>
      </c>
      <c r="BD163" s="79" t="str">
        <f>REPLACE(INDEX(GroupVertices[Group],MATCH(Edges[[#This Row],[Vertex 1]],GroupVertices[Vertex],0)),1,1,"")</f>
        <v>1</v>
      </c>
      <c r="BE163" s="79" t="str">
        <f>REPLACE(INDEX(GroupVertices[Group],MATCH(Edges[[#This Row],[Vertex 2]],GroupVertices[Vertex],0)),1,1,"")</f>
        <v>4</v>
      </c>
      <c r="BF163" s="49"/>
      <c r="BG163" s="50"/>
      <c r="BH163" s="49"/>
      <c r="BI163" s="50"/>
      <c r="BJ163" s="49"/>
      <c r="BK163" s="50"/>
      <c r="BL163" s="49"/>
      <c r="BM163" s="50"/>
      <c r="BN163" s="49"/>
    </row>
    <row r="164" spans="1:66" ht="15">
      <c r="A164" s="65" t="s">
        <v>259</v>
      </c>
      <c r="B164" s="65" t="s">
        <v>245</v>
      </c>
      <c r="C164" s="66" t="s">
        <v>8401</v>
      </c>
      <c r="D164" s="67">
        <v>10</v>
      </c>
      <c r="E164" s="68" t="s">
        <v>132</v>
      </c>
      <c r="F164" s="69">
        <v>10</v>
      </c>
      <c r="G164" s="66"/>
      <c r="H164" s="70"/>
      <c r="I164" s="71"/>
      <c r="J164" s="71"/>
      <c r="K164" s="35" t="s">
        <v>66</v>
      </c>
      <c r="L164" s="78">
        <v>164</v>
      </c>
      <c r="M164" s="78"/>
      <c r="N164" s="73"/>
      <c r="O164" s="80" t="s">
        <v>268</v>
      </c>
      <c r="P164" s="82">
        <v>44466.629895833335</v>
      </c>
      <c r="Q164" s="80" t="s">
        <v>8514</v>
      </c>
      <c r="R164" s="80"/>
      <c r="S164" s="80"/>
      <c r="T164" s="85" t="s">
        <v>8527</v>
      </c>
      <c r="U164" s="80"/>
      <c r="V164" s="83" t="str">
        <f>HYPERLINK("https://pbs.twimg.com/profile_images/1067524324771344384/C72zKe50_normal.jpg")</f>
        <v>https://pbs.twimg.com/profile_images/1067524324771344384/C72zKe50_normal.jpg</v>
      </c>
      <c r="W164" s="82">
        <v>44466.629895833335</v>
      </c>
      <c r="X164" s="88">
        <v>44466</v>
      </c>
      <c r="Y164" s="85" t="s">
        <v>8555</v>
      </c>
      <c r="Z164" s="83" t="str">
        <f>HYPERLINK("https://twitter.com/gbceducation/status/1442506077321506816")</f>
        <v>https://twitter.com/gbceducation/status/1442506077321506816</v>
      </c>
      <c r="AA164" s="80"/>
      <c r="AB164" s="80"/>
      <c r="AC164" s="85" t="s">
        <v>8593</v>
      </c>
      <c r="AD164" s="85" t="s">
        <v>8605</v>
      </c>
      <c r="AE164" s="80" t="b">
        <v>0</v>
      </c>
      <c r="AF164" s="80">
        <v>1</v>
      </c>
      <c r="AG164" s="85" t="s">
        <v>8609</v>
      </c>
      <c r="AH164" s="80" t="b">
        <v>0</v>
      </c>
      <c r="AI164" s="80" t="s">
        <v>298</v>
      </c>
      <c r="AJ164" s="80"/>
      <c r="AK164" s="85" t="s">
        <v>296</v>
      </c>
      <c r="AL164" s="80" t="b">
        <v>0</v>
      </c>
      <c r="AM164" s="80">
        <v>0</v>
      </c>
      <c r="AN164" s="85" t="s">
        <v>296</v>
      </c>
      <c r="AO164" s="85" t="s">
        <v>306</v>
      </c>
      <c r="AP164" s="80" t="b">
        <v>0</v>
      </c>
      <c r="AQ164" s="85" t="s">
        <v>8605</v>
      </c>
      <c r="AR164" s="80" t="s">
        <v>204</v>
      </c>
      <c r="AS164" s="80">
        <v>0</v>
      </c>
      <c r="AT164" s="80">
        <v>0</v>
      </c>
      <c r="AU164" s="80"/>
      <c r="AV164" s="80"/>
      <c r="AW164" s="80"/>
      <c r="AX164" s="80"/>
      <c r="AY164" s="80"/>
      <c r="AZ164" s="80"/>
      <c r="BA164" s="80"/>
      <c r="BB164" s="80"/>
      <c r="BC164" s="80">
        <v>3</v>
      </c>
      <c r="BD164" s="79" t="str">
        <f>REPLACE(INDEX(GroupVertices[Group],MATCH(Edges[[#This Row],[Vertex 1]],GroupVertices[Vertex],0)),1,1,"")</f>
        <v>1</v>
      </c>
      <c r="BE164" s="79" t="str">
        <f>REPLACE(INDEX(GroupVertices[Group],MATCH(Edges[[#This Row],[Vertex 2]],GroupVertices[Vertex],0)),1,1,"")</f>
        <v>4</v>
      </c>
      <c r="BF164" s="49"/>
      <c r="BG164" s="50"/>
      <c r="BH164" s="49"/>
      <c r="BI164" s="50"/>
      <c r="BJ164" s="49"/>
      <c r="BK164" s="50"/>
      <c r="BL164" s="49"/>
      <c r="BM164" s="50"/>
      <c r="BN164" s="49"/>
    </row>
    <row r="165" spans="1:66" ht="15">
      <c r="A165" s="65" t="s">
        <v>259</v>
      </c>
      <c r="B165" s="65" t="s">
        <v>8492</v>
      </c>
      <c r="C165" s="66" t="s">
        <v>8400</v>
      </c>
      <c r="D165" s="67">
        <v>4</v>
      </c>
      <c r="E165" s="68" t="s">
        <v>132</v>
      </c>
      <c r="F165" s="69">
        <v>30</v>
      </c>
      <c r="G165" s="66"/>
      <c r="H165" s="70"/>
      <c r="I165" s="71"/>
      <c r="J165" s="71"/>
      <c r="K165" s="35" t="s">
        <v>65</v>
      </c>
      <c r="L165" s="78">
        <v>165</v>
      </c>
      <c r="M165" s="78"/>
      <c r="N165" s="73"/>
      <c r="O165" s="80" t="s">
        <v>269</v>
      </c>
      <c r="P165" s="82">
        <v>44466.629895833335</v>
      </c>
      <c r="Q165" s="80" t="s">
        <v>8514</v>
      </c>
      <c r="R165" s="80"/>
      <c r="S165" s="80"/>
      <c r="T165" s="85" t="s">
        <v>8527</v>
      </c>
      <c r="U165" s="80"/>
      <c r="V165" s="83" t="str">
        <f>HYPERLINK("https://pbs.twimg.com/profile_images/1067524324771344384/C72zKe50_normal.jpg")</f>
        <v>https://pbs.twimg.com/profile_images/1067524324771344384/C72zKe50_normal.jpg</v>
      </c>
      <c r="W165" s="82">
        <v>44466.629895833335</v>
      </c>
      <c r="X165" s="88">
        <v>44466</v>
      </c>
      <c r="Y165" s="85" t="s">
        <v>8555</v>
      </c>
      <c r="Z165" s="83" t="str">
        <f>HYPERLINK("https://twitter.com/gbceducation/status/1442506077321506816")</f>
        <v>https://twitter.com/gbceducation/status/1442506077321506816</v>
      </c>
      <c r="AA165" s="80"/>
      <c r="AB165" s="80"/>
      <c r="AC165" s="85" t="s">
        <v>8593</v>
      </c>
      <c r="AD165" s="85" t="s">
        <v>8605</v>
      </c>
      <c r="AE165" s="80" t="b">
        <v>0</v>
      </c>
      <c r="AF165" s="80">
        <v>1</v>
      </c>
      <c r="AG165" s="85" t="s">
        <v>8609</v>
      </c>
      <c r="AH165" s="80" t="b">
        <v>0</v>
      </c>
      <c r="AI165" s="80" t="s">
        <v>298</v>
      </c>
      <c r="AJ165" s="80"/>
      <c r="AK165" s="85" t="s">
        <v>296</v>
      </c>
      <c r="AL165" s="80" t="b">
        <v>0</v>
      </c>
      <c r="AM165" s="80">
        <v>0</v>
      </c>
      <c r="AN165" s="85" t="s">
        <v>296</v>
      </c>
      <c r="AO165" s="85" t="s">
        <v>306</v>
      </c>
      <c r="AP165" s="80" t="b">
        <v>0</v>
      </c>
      <c r="AQ165" s="85" t="s">
        <v>8605</v>
      </c>
      <c r="AR165" s="80" t="s">
        <v>204</v>
      </c>
      <c r="AS165" s="80">
        <v>0</v>
      </c>
      <c r="AT165" s="80">
        <v>0</v>
      </c>
      <c r="AU165" s="80"/>
      <c r="AV165" s="80"/>
      <c r="AW165" s="80"/>
      <c r="AX165" s="80"/>
      <c r="AY165" s="80"/>
      <c r="AZ165" s="80"/>
      <c r="BA165" s="80"/>
      <c r="BB165" s="80"/>
      <c r="BC165" s="80">
        <v>1</v>
      </c>
      <c r="BD165" s="79" t="str">
        <f>REPLACE(INDEX(GroupVertices[Group],MATCH(Edges[[#This Row],[Vertex 1]],GroupVertices[Vertex],0)),1,1,"")</f>
        <v>1</v>
      </c>
      <c r="BE165" s="79" t="str">
        <f>REPLACE(INDEX(GroupVertices[Group],MATCH(Edges[[#This Row],[Vertex 2]],GroupVertices[Vertex],0)),1,1,"")</f>
        <v>1</v>
      </c>
      <c r="BF165" s="49">
        <v>4</v>
      </c>
      <c r="BG165" s="50">
        <v>10.526315789473685</v>
      </c>
      <c r="BH165" s="49">
        <v>0</v>
      </c>
      <c r="BI165" s="50">
        <v>0</v>
      </c>
      <c r="BJ165" s="49">
        <v>0</v>
      </c>
      <c r="BK165" s="50">
        <v>0</v>
      </c>
      <c r="BL165" s="49">
        <v>34</v>
      </c>
      <c r="BM165" s="50">
        <v>89.47368421052632</v>
      </c>
      <c r="BN165" s="49">
        <v>38</v>
      </c>
    </row>
    <row r="166" spans="1:66" ht="15">
      <c r="A166" s="65" t="s">
        <v>8462</v>
      </c>
      <c r="B166" s="65" t="s">
        <v>8466</v>
      </c>
      <c r="C166" s="66" t="s">
        <v>8400</v>
      </c>
      <c r="D166" s="67">
        <v>4</v>
      </c>
      <c r="E166" s="68" t="s">
        <v>132</v>
      </c>
      <c r="F166" s="69">
        <v>30</v>
      </c>
      <c r="G166" s="66"/>
      <c r="H166" s="70"/>
      <c r="I166" s="71"/>
      <c r="J166" s="71"/>
      <c r="K166" s="35" t="s">
        <v>65</v>
      </c>
      <c r="L166" s="78">
        <v>166</v>
      </c>
      <c r="M166" s="78"/>
      <c r="N166" s="73"/>
      <c r="O166" s="80" t="s">
        <v>268</v>
      </c>
      <c r="P166" s="82">
        <v>44462.25001157408</v>
      </c>
      <c r="Q166" s="80" t="s">
        <v>8499</v>
      </c>
      <c r="R166" s="83" t="str">
        <f>HYPERLINK("http://gbc-education.org/pledge")</f>
        <v>http://gbc-education.org/pledge</v>
      </c>
      <c r="S166" s="80" t="s">
        <v>276</v>
      </c>
      <c r="T166" s="85" t="s">
        <v>8462</v>
      </c>
      <c r="U166" s="83" t="str">
        <f>HYPERLINK("https://pbs.twimg.com/media/E_8sED0XMAAVGrf.jpg")</f>
        <v>https://pbs.twimg.com/media/E_8sED0XMAAVGrf.jpg</v>
      </c>
      <c r="V166" s="83" t="str">
        <f>HYPERLINK("https://pbs.twimg.com/media/E_8sED0XMAAVGrf.jpg")</f>
        <v>https://pbs.twimg.com/media/E_8sED0XMAAVGrf.jpg</v>
      </c>
      <c r="W166" s="82">
        <v>44462.25001157408</v>
      </c>
      <c r="X166" s="88">
        <v>44462</v>
      </c>
      <c r="Y166" s="85" t="s">
        <v>8556</v>
      </c>
      <c r="Z166" s="83" t="str">
        <f>HYPERLINK("https://twitter.com/sap4good/status/1440918857678471174")</f>
        <v>https://twitter.com/sap4good/status/1440918857678471174</v>
      </c>
      <c r="AA166" s="80"/>
      <c r="AB166" s="80"/>
      <c r="AC166" s="85" t="s">
        <v>8594</v>
      </c>
      <c r="AD166" s="80"/>
      <c r="AE166" s="80" t="b">
        <v>0</v>
      </c>
      <c r="AF166" s="80">
        <v>7</v>
      </c>
      <c r="AG166" s="85" t="s">
        <v>296</v>
      </c>
      <c r="AH166" s="80" t="b">
        <v>0</v>
      </c>
      <c r="AI166" s="80" t="s">
        <v>298</v>
      </c>
      <c r="AJ166" s="80"/>
      <c r="AK166" s="85" t="s">
        <v>296</v>
      </c>
      <c r="AL166" s="80" t="b">
        <v>0</v>
      </c>
      <c r="AM166" s="80">
        <v>2</v>
      </c>
      <c r="AN166" s="85" t="s">
        <v>296</v>
      </c>
      <c r="AO166" s="85" t="s">
        <v>8612</v>
      </c>
      <c r="AP166" s="80" t="b">
        <v>0</v>
      </c>
      <c r="AQ166" s="85" t="s">
        <v>8594</v>
      </c>
      <c r="AR166" s="80" t="s">
        <v>204</v>
      </c>
      <c r="AS166" s="80">
        <v>0</v>
      </c>
      <c r="AT166" s="80">
        <v>0</v>
      </c>
      <c r="AU166" s="80"/>
      <c r="AV166" s="80"/>
      <c r="AW166" s="80"/>
      <c r="AX166" s="80"/>
      <c r="AY166" s="80"/>
      <c r="AZ166" s="80"/>
      <c r="BA166" s="80"/>
      <c r="BB166" s="80"/>
      <c r="BC166" s="80">
        <v>1</v>
      </c>
      <c r="BD166" s="79" t="str">
        <f>REPLACE(INDEX(GroupVertices[Group],MATCH(Edges[[#This Row],[Vertex 1]],GroupVertices[Vertex],0)),1,1,"")</f>
        <v>1</v>
      </c>
      <c r="BE166" s="79" t="str">
        <f>REPLACE(INDEX(GroupVertices[Group],MATCH(Edges[[#This Row],[Vertex 2]],GroupVertices[Vertex],0)),1,1,"")</f>
        <v>1</v>
      </c>
      <c r="BF166" s="49"/>
      <c r="BG166" s="50"/>
      <c r="BH166" s="49"/>
      <c r="BI166" s="50"/>
      <c r="BJ166" s="49"/>
      <c r="BK166" s="50"/>
      <c r="BL166" s="49"/>
      <c r="BM166" s="50"/>
      <c r="BN166" s="49"/>
    </row>
    <row r="167" spans="1:66" ht="15">
      <c r="A167" s="65" t="s">
        <v>259</v>
      </c>
      <c r="B167" s="65" t="s">
        <v>8466</v>
      </c>
      <c r="C167" s="66" t="s">
        <v>8400</v>
      </c>
      <c r="D167" s="67">
        <v>4</v>
      </c>
      <c r="E167" s="68" t="s">
        <v>132</v>
      </c>
      <c r="F167" s="69">
        <v>30</v>
      </c>
      <c r="G167" s="66"/>
      <c r="H167" s="70"/>
      <c r="I167" s="71"/>
      <c r="J167" s="71"/>
      <c r="K167" s="35" t="s">
        <v>65</v>
      </c>
      <c r="L167" s="78">
        <v>167</v>
      </c>
      <c r="M167" s="78"/>
      <c r="N167" s="73"/>
      <c r="O167" s="80" t="s">
        <v>266</v>
      </c>
      <c r="P167" s="82">
        <v>44466.657060185185</v>
      </c>
      <c r="Q167" s="80" t="s">
        <v>8499</v>
      </c>
      <c r="R167" s="83" t="str">
        <f>HYPERLINK("http://gbc-education.org/pledge")</f>
        <v>http://gbc-education.org/pledge</v>
      </c>
      <c r="S167" s="80" t="s">
        <v>276</v>
      </c>
      <c r="T167" s="85" t="s">
        <v>8462</v>
      </c>
      <c r="U167" s="83" t="str">
        <f>HYPERLINK("https://pbs.twimg.com/media/E_8sED0XMAAVGrf.jpg")</f>
        <v>https://pbs.twimg.com/media/E_8sED0XMAAVGrf.jpg</v>
      </c>
      <c r="V167" s="83" t="str">
        <f>HYPERLINK("https://pbs.twimg.com/media/E_8sED0XMAAVGrf.jpg")</f>
        <v>https://pbs.twimg.com/media/E_8sED0XMAAVGrf.jpg</v>
      </c>
      <c r="W167" s="82">
        <v>44466.657060185185</v>
      </c>
      <c r="X167" s="88">
        <v>44466</v>
      </c>
      <c r="Y167" s="85" t="s">
        <v>8557</v>
      </c>
      <c r="Z167" s="83" t="str">
        <f>HYPERLINK("https://twitter.com/gbceducation/status/1442515919553523718")</f>
        <v>https://twitter.com/gbceducation/status/1442515919553523718</v>
      </c>
      <c r="AA167" s="80"/>
      <c r="AB167" s="80"/>
      <c r="AC167" s="85" t="s">
        <v>8595</v>
      </c>
      <c r="AD167" s="80"/>
      <c r="AE167" s="80" t="b">
        <v>0</v>
      </c>
      <c r="AF167" s="80">
        <v>0</v>
      </c>
      <c r="AG167" s="85" t="s">
        <v>296</v>
      </c>
      <c r="AH167" s="80" t="b">
        <v>0</v>
      </c>
      <c r="AI167" s="80" t="s">
        <v>298</v>
      </c>
      <c r="AJ167" s="80"/>
      <c r="AK167" s="85" t="s">
        <v>296</v>
      </c>
      <c r="AL167" s="80" t="b">
        <v>0</v>
      </c>
      <c r="AM167" s="80">
        <v>2</v>
      </c>
      <c r="AN167" s="85" t="s">
        <v>8594</v>
      </c>
      <c r="AO167" s="85" t="s">
        <v>308</v>
      </c>
      <c r="AP167" s="80" t="b">
        <v>0</v>
      </c>
      <c r="AQ167" s="85" t="s">
        <v>8594</v>
      </c>
      <c r="AR167" s="80" t="s">
        <v>204</v>
      </c>
      <c r="AS167" s="80">
        <v>0</v>
      </c>
      <c r="AT167" s="80">
        <v>0</v>
      </c>
      <c r="AU167" s="80"/>
      <c r="AV167" s="80"/>
      <c r="AW167" s="80"/>
      <c r="AX167" s="80"/>
      <c r="AY167" s="80"/>
      <c r="AZ167" s="80"/>
      <c r="BA167" s="80"/>
      <c r="BB167" s="80"/>
      <c r="BC167" s="80">
        <v>1</v>
      </c>
      <c r="BD167" s="79" t="str">
        <f>REPLACE(INDEX(GroupVertices[Group],MATCH(Edges[[#This Row],[Vertex 1]],GroupVertices[Vertex],0)),1,1,"")</f>
        <v>1</v>
      </c>
      <c r="BE167" s="79" t="str">
        <f>REPLACE(INDEX(GroupVertices[Group],MATCH(Edges[[#This Row],[Vertex 2]],GroupVertices[Vertex],0)),1,1,"")</f>
        <v>1</v>
      </c>
      <c r="BF167" s="49"/>
      <c r="BG167" s="50"/>
      <c r="BH167" s="49"/>
      <c r="BI167" s="50"/>
      <c r="BJ167" s="49"/>
      <c r="BK167" s="50"/>
      <c r="BL167" s="49"/>
      <c r="BM167" s="50"/>
      <c r="BN167" s="49"/>
    </row>
    <row r="168" spans="1:66" ht="15">
      <c r="A168" s="65" t="s">
        <v>8462</v>
      </c>
      <c r="B168" s="65" t="s">
        <v>259</v>
      </c>
      <c r="C168" s="66" t="s">
        <v>8401</v>
      </c>
      <c r="D168" s="67">
        <v>10</v>
      </c>
      <c r="E168" s="68" t="s">
        <v>132</v>
      </c>
      <c r="F168" s="69">
        <v>10</v>
      </c>
      <c r="G168" s="66"/>
      <c r="H168" s="70"/>
      <c r="I168" s="71"/>
      <c r="J168" s="71"/>
      <c r="K168" s="35" t="s">
        <v>66</v>
      </c>
      <c r="L168" s="78">
        <v>168</v>
      </c>
      <c r="M168" s="78"/>
      <c r="N168" s="73"/>
      <c r="O168" s="80" t="s">
        <v>268</v>
      </c>
      <c r="P168" s="82">
        <v>44462.25001157408</v>
      </c>
      <c r="Q168" s="80" t="s">
        <v>8499</v>
      </c>
      <c r="R168" s="83" t="str">
        <f>HYPERLINK("http://gbc-education.org/pledge")</f>
        <v>http://gbc-education.org/pledge</v>
      </c>
      <c r="S168" s="80" t="s">
        <v>276</v>
      </c>
      <c r="T168" s="85" t="s">
        <v>8462</v>
      </c>
      <c r="U168" s="83" t="str">
        <f>HYPERLINK("https://pbs.twimg.com/media/E_8sED0XMAAVGrf.jpg")</f>
        <v>https://pbs.twimg.com/media/E_8sED0XMAAVGrf.jpg</v>
      </c>
      <c r="V168" s="83" t="str">
        <f>HYPERLINK("https://pbs.twimg.com/media/E_8sED0XMAAVGrf.jpg")</f>
        <v>https://pbs.twimg.com/media/E_8sED0XMAAVGrf.jpg</v>
      </c>
      <c r="W168" s="82">
        <v>44462.25001157408</v>
      </c>
      <c r="X168" s="88">
        <v>44462</v>
      </c>
      <c r="Y168" s="85" t="s">
        <v>8556</v>
      </c>
      <c r="Z168" s="83" t="str">
        <f>HYPERLINK("https://twitter.com/sap4good/status/1440918857678471174")</f>
        <v>https://twitter.com/sap4good/status/1440918857678471174</v>
      </c>
      <c r="AA168" s="80"/>
      <c r="AB168" s="80"/>
      <c r="AC168" s="85" t="s">
        <v>8594</v>
      </c>
      <c r="AD168" s="80"/>
      <c r="AE168" s="80" t="b">
        <v>0</v>
      </c>
      <c r="AF168" s="80">
        <v>7</v>
      </c>
      <c r="AG168" s="85" t="s">
        <v>296</v>
      </c>
      <c r="AH168" s="80" t="b">
        <v>0</v>
      </c>
      <c r="AI168" s="80" t="s">
        <v>298</v>
      </c>
      <c r="AJ168" s="80"/>
      <c r="AK168" s="85" t="s">
        <v>296</v>
      </c>
      <c r="AL168" s="80" t="b">
        <v>0</v>
      </c>
      <c r="AM168" s="80">
        <v>2</v>
      </c>
      <c r="AN168" s="85" t="s">
        <v>296</v>
      </c>
      <c r="AO168" s="85" t="s">
        <v>8612</v>
      </c>
      <c r="AP168" s="80" t="b">
        <v>0</v>
      </c>
      <c r="AQ168" s="85" t="s">
        <v>8594</v>
      </c>
      <c r="AR168" s="80" t="s">
        <v>204</v>
      </c>
      <c r="AS168" s="80">
        <v>0</v>
      </c>
      <c r="AT168" s="80">
        <v>0</v>
      </c>
      <c r="AU168" s="80"/>
      <c r="AV168" s="80"/>
      <c r="AW168" s="80"/>
      <c r="AX168" s="80"/>
      <c r="AY168" s="80"/>
      <c r="AZ168" s="80"/>
      <c r="BA168" s="80"/>
      <c r="BB168" s="80"/>
      <c r="BC168" s="80">
        <v>2</v>
      </c>
      <c r="BD168" s="79" t="str">
        <f>REPLACE(INDEX(GroupVertices[Group],MATCH(Edges[[#This Row],[Vertex 1]],GroupVertices[Vertex],0)),1,1,"")</f>
        <v>1</v>
      </c>
      <c r="BE168" s="79" t="str">
        <f>REPLACE(INDEX(GroupVertices[Group],MATCH(Edges[[#This Row],[Vertex 2]],GroupVertices[Vertex],0)),1,1,"")</f>
        <v>1</v>
      </c>
      <c r="BF168" s="49">
        <v>1</v>
      </c>
      <c r="BG168" s="50">
        <v>2.6315789473684212</v>
      </c>
      <c r="BH168" s="49">
        <v>1</v>
      </c>
      <c r="BI168" s="50">
        <v>2.6315789473684212</v>
      </c>
      <c r="BJ168" s="49">
        <v>0</v>
      </c>
      <c r="BK168" s="50">
        <v>0</v>
      </c>
      <c r="BL168" s="49">
        <v>36</v>
      </c>
      <c r="BM168" s="50">
        <v>94.73684210526316</v>
      </c>
      <c r="BN168" s="49">
        <v>38</v>
      </c>
    </row>
    <row r="169" spans="1:66" ht="15">
      <c r="A169" s="65" t="s">
        <v>8462</v>
      </c>
      <c r="B169" s="65" t="s">
        <v>259</v>
      </c>
      <c r="C169" s="66" t="s">
        <v>8401</v>
      </c>
      <c r="D169" s="67">
        <v>10</v>
      </c>
      <c r="E169" s="68" t="s">
        <v>132</v>
      </c>
      <c r="F169" s="69">
        <v>10</v>
      </c>
      <c r="G169" s="66"/>
      <c r="H169" s="70"/>
      <c r="I169" s="71"/>
      <c r="J169" s="71"/>
      <c r="K169" s="35" t="s">
        <v>66</v>
      </c>
      <c r="L169" s="78">
        <v>169</v>
      </c>
      <c r="M169" s="78"/>
      <c r="N169" s="73"/>
      <c r="O169" s="80" t="s">
        <v>268</v>
      </c>
      <c r="P169" s="82">
        <v>44466.062523148146</v>
      </c>
      <c r="Q169" s="80" t="s">
        <v>8506</v>
      </c>
      <c r="R169" s="83" t="str">
        <f>HYPERLINK("http://gbc-education.org/pledge")</f>
        <v>http://gbc-education.org/pledge</v>
      </c>
      <c r="S169" s="80" t="s">
        <v>276</v>
      </c>
      <c r="T169" s="80"/>
      <c r="U169" s="83" t="str">
        <f>HYPERLINK("https://pbs.twimg.com/media/FAQUoLWVUAU68Y6.jpg")</f>
        <v>https://pbs.twimg.com/media/FAQUoLWVUAU68Y6.jpg</v>
      </c>
      <c r="V169" s="83" t="str">
        <f>HYPERLINK("https://pbs.twimg.com/media/FAQUoLWVUAU68Y6.jpg")</f>
        <v>https://pbs.twimg.com/media/FAQUoLWVUAU68Y6.jpg</v>
      </c>
      <c r="W169" s="82">
        <v>44466.062523148146</v>
      </c>
      <c r="X169" s="88">
        <v>44466</v>
      </c>
      <c r="Y169" s="85" t="s">
        <v>8553</v>
      </c>
      <c r="Z169" s="83" t="str">
        <f>HYPERLINK("https://twitter.com/sap4good/status/1442300464737894403")</f>
        <v>https://twitter.com/sap4good/status/1442300464737894403</v>
      </c>
      <c r="AA169" s="80"/>
      <c r="AB169" s="80"/>
      <c r="AC169" s="85" t="s">
        <v>8589</v>
      </c>
      <c r="AD169" s="80"/>
      <c r="AE169" s="80" t="b">
        <v>0</v>
      </c>
      <c r="AF169" s="80">
        <v>20</v>
      </c>
      <c r="AG169" s="85" t="s">
        <v>296</v>
      </c>
      <c r="AH169" s="80" t="b">
        <v>0</v>
      </c>
      <c r="AI169" s="80" t="s">
        <v>298</v>
      </c>
      <c r="AJ169" s="80"/>
      <c r="AK169" s="85" t="s">
        <v>296</v>
      </c>
      <c r="AL169" s="80" t="b">
        <v>0</v>
      </c>
      <c r="AM169" s="80">
        <v>7</v>
      </c>
      <c r="AN169" s="85" t="s">
        <v>296</v>
      </c>
      <c r="AO169" s="85" t="s">
        <v>8612</v>
      </c>
      <c r="AP169" s="80" t="b">
        <v>0</v>
      </c>
      <c r="AQ169" s="85" t="s">
        <v>8589</v>
      </c>
      <c r="AR169" s="80" t="s">
        <v>204</v>
      </c>
      <c r="AS169" s="80">
        <v>0</v>
      </c>
      <c r="AT169" s="80">
        <v>0</v>
      </c>
      <c r="AU169" s="80"/>
      <c r="AV169" s="80"/>
      <c r="AW169" s="80"/>
      <c r="AX169" s="80"/>
      <c r="AY169" s="80"/>
      <c r="AZ169" s="80"/>
      <c r="BA169" s="80"/>
      <c r="BB169" s="80"/>
      <c r="BC169" s="80">
        <v>2</v>
      </c>
      <c r="BD169" s="79" t="str">
        <f>REPLACE(INDEX(GroupVertices[Group],MATCH(Edges[[#This Row],[Vertex 1]],GroupVertices[Vertex],0)),1,1,"")</f>
        <v>1</v>
      </c>
      <c r="BE169" s="79" t="str">
        <f>REPLACE(INDEX(GroupVertices[Group],MATCH(Edges[[#This Row],[Vertex 2]],GroupVertices[Vertex],0)),1,1,"")</f>
        <v>1</v>
      </c>
      <c r="BF169" s="49"/>
      <c r="BG169" s="50"/>
      <c r="BH169" s="49"/>
      <c r="BI169" s="50"/>
      <c r="BJ169" s="49"/>
      <c r="BK169" s="50"/>
      <c r="BL169" s="49"/>
      <c r="BM169" s="50"/>
      <c r="BN169" s="49"/>
    </row>
    <row r="170" spans="1:66" ht="15">
      <c r="A170" s="65" t="s">
        <v>259</v>
      </c>
      <c r="B170" s="65" t="s">
        <v>8462</v>
      </c>
      <c r="C170" s="66" t="s">
        <v>8401</v>
      </c>
      <c r="D170" s="67">
        <v>10</v>
      </c>
      <c r="E170" s="68" t="s">
        <v>132</v>
      </c>
      <c r="F170" s="69">
        <v>10</v>
      </c>
      <c r="G170" s="66"/>
      <c r="H170" s="70"/>
      <c r="I170" s="71"/>
      <c r="J170" s="71"/>
      <c r="K170" s="35" t="s">
        <v>66</v>
      </c>
      <c r="L170" s="78">
        <v>170</v>
      </c>
      <c r="M170" s="78"/>
      <c r="N170" s="73"/>
      <c r="O170" s="80" t="s">
        <v>268</v>
      </c>
      <c r="P170" s="82">
        <v>44466.61277777778</v>
      </c>
      <c r="Q170" s="80" t="s">
        <v>8512</v>
      </c>
      <c r="R170" s="83" t="str">
        <f>HYPERLINK("https://twitter.com/sap4good/status/1442300464737894403")</f>
        <v>https://twitter.com/sap4good/status/1442300464737894403</v>
      </c>
      <c r="S170" s="80" t="s">
        <v>273</v>
      </c>
      <c r="T170" s="85" t="s">
        <v>279</v>
      </c>
      <c r="U170" s="80"/>
      <c r="V170" s="83" t="str">
        <f>HYPERLINK("https://pbs.twimg.com/profile_images/1067524324771344384/C72zKe50_normal.jpg")</f>
        <v>https://pbs.twimg.com/profile_images/1067524324771344384/C72zKe50_normal.jpg</v>
      </c>
      <c r="W170" s="82">
        <v>44466.61277777778</v>
      </c>
      <c r="X170" s="88">
        <v>44466</v>
      </c>
      <c r="Y170" s="85" t="s">
        <v>284</v>
      </c>
      <c r="Z170" s="83" t="str">
        <f>HYPERLINK("https://twitter.com/gbceducation/status/1442499870045229059")</f>
        <v>https://twitter.com/gbceducation/status/1442499870045229059</v>
      </c>
      <c r="AA170" s="80"/>
      <c r="AB170" s="80"/>
      <c r="AC170" s="85" t="s">
        <v>8590</v>
      </c>
      <c r="AD170" s="80"/>
      <c r="AE170" s="80" t="b">
        <v>0</v>
      </c>
      <c r="AF170" s="80">
        <v>2</v>
      </c>
      <c r="AG170" s="85" t="s">
        <v>296</v>
      </c>
      <c r="AH170" s="80" t="b">
        <v>1</v>
      </c>
      <c r="AI170" s="80" t="s">
        <v>298</v>
      </c>
      <c r="AJ170" s="80"/>
      <c r="AK170" s="85" t="s">
        <v>8589</v>
      </c>
      <c r="AL170" s="80" t="b">
        <v>0</v>
      </c>
      <c r="AM170" s="80">
        <v>0</v>
      </c>
      <c r="AN170" s="85" t="s">
        <v>296</v>
      </c>
      <c r="AO170" s="85" t="s">
        <v>308</v>
      </c>
      <c r="AP170" s="80" t="b">
        <v>0</v>
      </c>
      <c r="AQ170" s="85" t="s">
        <v>8590</v>
      </c>
      <c r="AR170" s="80" t="s">
        <v>204</v>
      </c>
      <c r="AS170" s="80">
        <v>0</v>
      </c>
      <c r="AT170" s="80">
        <v>0</v>
      </c>
      <c r="AU170" s="80"/>
      <c r="AV170" s="80"/>
      <c r="AW170" s="80"/>
      <c r="AX170" s="80"/>
      <c r="AY170" s="80"/>
      <c r="AZ170" s="80"/>
      <c r="BA170" s="80"/>
      <c r="BB170" s="80"/>
      <c r="BC170" s="80">
        <v>3</v>
      </c>
      <c r="BD170" s="79" t="str">
        <f>REPLACE(INDEX(GroupVertices[Group],MATCH(Edges[[#This Row],[Vertex 1]],GroupVertices[Vertex],0)),1,1,"")</f>
        <v>1</v>
      </c>
      <c r="BE170" s="79" t="str">
        <f>REPLACE(INDEX(GroupVertices[Group],MATCH(Edges[[#This Row],[Vertex 2]],GroupVertices[Vertex],0)),1,1,"")</f>
        <v>1</v>
      </c>
      <c r="BF170" s="49"/>
      <c r="BG170" s="50"/>
      <c r="BH170" s="49"/>
      <c r="BI170" s="50"/>
      <c r="BJ170" s="49"/>
      <c r="BK170" s="50"/>
      <c r="BL170" s="49"/>
      <c r="BM170" s="50"/>
      <c r="BN170" s="49"/>
    </row>
    <row r="171" spans="1:66" ht="15">
      <c r="A171" s="65" t="s">
        <v>259</v>
      </c>
      <c r="B171" s="65" t="s">
        <v>8462</v>
      </c>
      <c r="C171" s="66" t="s">
        <v>8401</v>
      </c>
      <c r="D171" s="67">
        <v>10</v>
      </c>
      <c r="E171" s="68" t="s">
        <v>132</v>
      </c>
      <c r="F171" s="69">
        <v>10</v>
      </c>
      <c r="G171" s="66"/>
      <c r="H171" s="70"/>
      <c r="I171" s="71"/>
      <c r="J171" s="71"/>
      <c r="K171" s="35" t="s">
        <v>66</v>
      </c>
      <c r="L171" s="78">
        <v>171</v>
      </c>
      <c r="M171" s="78"/>
      <c r="N171" s="73"/>
      <c r="O171" s="80" t="s">
        <v>266</v>
      </c>
      <c r="P171" s="82">
        <v>44466.657060185185</v>
      </c>
      <c r="Q171" s="80" t="s">
        <v>8499</v>
      </c>
      <c r="R171" s="83" t="str">
        <f>HYPERLINK("http://gbc-education.org/pledge")</f>
        <v>http://gbc-education.org/pledge</v>
      </c>
      <c r="S171" s="80" t="s">
        <v>276</v>
      </c>
      <c r="T171" s="85" t="s">
        <v>8462</v>
      </c>
      <c r="U171" s="83" t="str">
        <f>HYPERLINK("https://pbs.twimg.com/media/E_8sED0XMAAVGrf.jpg")</f>
        <v>https://pbs.twimg.com/media/E_8sED0XMAAVGrf.jpg</v>
      </c>
      <c r="V171" s="83" t="str">
        <f>HYPERLINK("https://pbs.twimg.com/media/E_8sED0XMAAVGrf.jpg")</f>
        <v>https://pbs.twimg.com/media/E_8sED0XMAAVGrf.jpg</v>
      </c>
      <c r="W171" s="82">
        <v>44466.657060185185</v>
      </c>
      <c r="X171" s="88">
        <v>44466</v>
      </c>
      <c r="Y171" s="85" t="s">
        <v>8557</v>
      </c>
      <c r="Z171" s="83" t="str">
        <f>HYPERLINK("https://twitter.com/gbceducation/status/1442515919553523718")</f>
        <v>https://twitter.com/gbceducation/status/1442515919553523718</v>
      </c>
      <c r="AA171" s="80"/>
      <c r="AB171" s="80"/>
      <c r="AC171" s="85" t="s">
        <v>8595</v>
      </c>
      <c r="AD171" s="80"/>
      <c r="AE171" s="80" t="b">
        <v>0</v>
      </c>
      <c r="AF171" s="80">
        <v>0</v>
      </c>
      <c r="AG171" s="85" t="s">
        <v>296</v>
      </c>
      <c r="AH171" s="80" t="b">
        <v>0</v>
      </c>
      <c r="AI171" s="80" t="s">
        <v>298</v>
      </c>
      <c r="AJ171" s="80"/>
      <c r="AK171" s="85" t="s">
        <v>296</v>
      </c>
      <c r="AL171" s="80" t="b">
        <v>0</v>
      </c>
      <c r="AM171" s="80">
        <v>2</v>
      </c>
      <c r="AN171" s="85" t="s">
        <v>8594</v>
      </c>
      <c r="AO171" s="85" t="s">
        <v>308</v>
      </c>
      <c r="AP171" s="80" t="b">
        <v>0</v>
      </c>
      <c r="AQ171" s="85" t="s">
        <v>8594</v>
      </c>
      <c r="AR171" s="80" t="s">
        <v>204</v>
      </c>
      <c r="AS171" s="80">
        <v>0</v>
      </c>
      <c r="AT171" s="80">
        <v>0</v>
      </c>
      <c r="AU171" s="80"/>
      <c r="AV171" s="80"/>
      <c r="AW171" s="80"/>
      <c r="AX171" s="80"/>
      <c r="AY171" s="80"/>
      <c r="AZ171" s="80"/>
      <c r="BA171" s="80"/>
      <c r="BB171" s="80"/>
      <c r="BC171" s="80">
        <v>3</v>
      </c>
      <c r="BD171" s="79" t="str">
        <f>REPLACE(INDEX(GroupVertices[Group],MATCH(Edges[[#This Row],[Vertex 1]],GroupVertices[Vertex],0)),1,1,"")</f>
        <v>1</v>
      </c>
      <c r="BE171" s="79" t="str">
        <f>REPLACE(INDEX(GroupVertices[Group],MATCH(Edges[[#This Row],[Vertex 2]],GroupVertices[Vertex],0)),1,1,"")</f>
        <v>1</v>
      </c>
      <c r="BF171" s="49"/>
      <c r="BG171" s="50"/>
      <c r="BH171" s="49"/>
      <c r="BI171" s="50"/>
      <c r="BJ171" s="49"/>
      <c r="BK171" s="50"/>
      <c r="BL171" s="49"/>
      <c r="BM171" s="50"/>
      <c r="BN171" s="49"/>
    </row>
    <row r="172" spans="1:66" ht="15">
      <c r="A172" s="65" t="s">
        <v>259</v>
      </c>
      <c r="B172" s="65" t="s">
        <v>8462</v>
      </c>
      <c r="C172" s="66" t="s">
        <v>8401</v>
      </c>
      <c r="D172" s="67">
        <v>10</v>
      </c>
      <c r="E172" s="68" t="s">
        <v>132</v>
      </c>
      <c r="F172" s="69">
        <v>10</v>
      </c>
      <c r="G172" s="66"/>
      <c r="H172" s="70"/>
      <c r="I172" s="71"/>
      <c r="J172" s="71"/>
      <c r="K172" s="35" t="s">
        <v>66</v>
      </c>
      <c r="L172" s="78">
        <v>172</v>
      </c>
      <c r="M172" s="78"/>
      <c r="N172" s="73"/>
      <c r="O172" s="80" t="s">
        <v>267</v>
      </c>
      <c r="P172" s="82">
        <v>44466.657060185185</v>
      </c>
      <c r="Q172" s="80" t="s">
        <v>8499</v>
      </c>
      <c r="R172" s="83" t="str">
        <f>HYPERLINK("http://gbc-education.org/pledge")</f>
        <v>http://gbc-education.org/pledge</v>
      </c>
      <c r="S172" s="80" t="s">
        <v>276</v>
      </c>
      <c r="T172" s="85" t="s">
        <v>8462</v>
      </c>
      <c r="U172" s="83" t="str">
        <f>HYPERLINK("https://pbs.twimg.com/media/E_8sED0XMAAVGrf.jpg")</f>
        <v>https://pbs.twimg.com/media/E_8sED0XMAAVGrf.jpg</v>
      </c>
      <c r="V172" s="83" t="str">
        <f>HYPERLINK("https://pbs.twimg.com/media/E_8sED0XMAAVGrf.jpg")</f>
        <v>https://pbs.twimg.com/media/E_8sED0XMAAVGrf.jpg</v>
      </c>
      <c r="W172" s="82">
        <v>44466.657060185185</v>
      </c>
      <c r="X172" s="88">
        <v>44466</v>
      </c>
      <c r="Y172" s="85" t="s">
        <v>8557</v>
      </c>
      <c r="Z172" s="83" t="str">
        <f>HYPERLINK("https://twitter.com/gbceducation/status/1442515919553523718")</f>
        <v>https://twitter.com/gbceducation/status/1442515919553523718</v>
      </c>
      <c r="AA172" s="80"/>
      <c r="AB172" s="80"/>
      <c r="AC172" s="85" t="s">
        <v>8595</v>
      </c>
      <c r="AD172" s="80"/>
      <c r="AE172" s="80" t="b">
        <v>0</v>
      </c>
      <c r="AF172" s="80">
        <v>0</v>
      </c>
      <c r="AG172" s="85" t="s">
        <v>296</v>
      </c>
      <c r="AH172" s="80" t="b">
        <v>0</v>
      </c>
      <c r="AI172" s="80" t="s">
        <v>298</v>
      </c>
      <c r="AJ172" s="80"/>
      <c r="AK172" s="85" t="s">
        <v>296</v>
      </c>
      <c r="AL172" s="80" t="b">
        <v>0</v>
      </c>
      <c r="AM172" s="80">
        <v>2</v>
      </c>
      <c r="AN172" s="85" t="s">
        <v>8594</v>
      </c>
      <c r="AO172" s="85" t="s">
        <v>308</v>
      </c>
      <c r="AP172" s="80" t="b">
        <v>0</v>
      </c>
      <c r="AQ172" s="85" t="s">
        <v>8594</v>
      </c>
      <c r="AR172" s="80" t="s">
        <v>204</v>
      </c>
      <c r="AS172" s="80">
        <v>0</v>
      </c>
      <c r="AT172" s="80">
        <v>0</v>
      </c>
      <c r="AU172" s="80"/>
      <c r="AV172" s="80"/>
      <c r="AW172" s="80"/>
      <c r="AX172" s="80"/>
      <c r="AY172" s="80"/>
      <c r="AZ172" s="80"/>
      <c r="BA172" s="80"/>
      <c r="BB172" s="80"/>
      <c r="BC172" s="80">
        <v>3</v>
      </c>
      <c r="BD172" s="79" t="str">
        <f>REPLACE(INDEX(GroupVertices[Group],MATCH(Edges[[#This Row],[Vertex 1]],GroupVertices[Vertex],0)),1,1,"")</f>
        <v>1</v>
      </c>
      <c r="BE172" s="79" t="str">
        <f>REPLACE(INDEX(GroupVertices[Group],MATCH(Edges[[#This Row],[Vertex 2]],GroupVertices[Vertex],0)),1,1,"")</f>
        <v>1</v>
      </c>
      <c r="BF172" s="49">
        <v>1</v>
      </c>
      <c r="BG172" s="50">
        <v>2.6315789473684212</v>
      </c>
      <c r="BH172" s="49">
        <v>1</v>
      </c>
      <c r="BI172" s="50">
        <v>2.6315789473684212</v>
      </c>
      <c r="BJ172" s="49">
        <v>0</v>
      </c>
      <c r="BK172" s="50">
        <v>0</v>
      </c>
      <c r="BL172" s="49">
        <v>36</v>
      </c>
      <c r="BM172" s="50">
        <v>94.73684210526316</v>
      </c>
      <c r="BN172" s="49">
        <v>38</v>
      </c>
    </row>
    <row r="173" spans="1:66" ht="15">
      <c r="A173" s="65" t="s">
        <v>259</v>
      </c>
      <c r="B173" s="65" t="s">
        <v>8493</v>
      </c>
      <c r="C173" s="66" t="s">
        <v>8401</v>
      </c>
      <c r="D173" s="67">
        <v>10</v>
      </c>
      <c r="E173" s="68" t="s">
        <v>132</v>
      </c>
      <c r="F173" s="69">
        <v>10</v>
      </c>
      <c r="G173" s="66"/>
      <c r="H173" s="70"/>
      <c r="I173" s="71"/>
      <c r="J173" s="71"/>
      <c r="K173" s="35" t="s">
        <v>65</v>
      </c>
      <c r="L173" s="78">
        <v>173</v>
      </c>
      <c r="M173" s="78"/>
      <c r="N173" s="73"/>
      <c r="O173" s="80" t="s">
        <v>268</v>
      </c>
      <c r="P173" s="82">
        <v>44461.60209490741</v>
      </c>
      <c r="Q173" s="80" t="s">
        <v>8515</v>
      </c>
      <c r="R173" s="83" t="str">
        <f>HYPERLINK("https://gbc-education.org/supporting-young-entrepreneur-refugees-in-uganda/")</f>
        <v>https://gbc-education.org/supporting-young-entrepreneur-refugees-in-uganda/</v>
      </c>
      <c r="S173" s="80" t="s">
        <v>276</v>
      </c>
      <c r="T173" s="85" t="s">
        <v>730</v>
      </c>
      <c r="U173" s="80"/>
      <c r="V173" s="83" t="str">
        <f>HYPERLINK("https://pbs.twimg.com/profile_images/1067524324771344384/C72zKe50_normal.jpg")</f>
        <v>https://pbs.twimg.com/profile_images/1067524324771344384/C72zKe50_normal.jpg</v>
      </c>
      <c r="W173" s="82">
        <v>44461.60209490741</v>
      </c>
      <c r="X173" s="88">
        <v>44461</v>
      </c>
      <c r="Y173" s="85" t="s">
        <v>8558</v>
      </c>
      <c r="Z173" s="83" t="str">
        <f>HYPERLINK("https://twitter.com/gbceducation/status/1440684060389482511")</f>
        <v>https://twitter.com/gbceducation/status/1440684060389482511</v>
      </c>
      <c r="AA173" s="80"/>
      <c r="AB173" s="80"/>
      <c r="AC173" s="85" t="s">
        <v>8596</v>
      </c>
      <c r="AD173" s="80"/>
      <c r="AE173" s="80" t="b">
        <v>0</v>
      </c>
      <c r="AF173" s="80">
        <v>4</v>
      </c>
      <c r="AG173" s="85" t="s">
        <v>296</v>
      </c>
      <c r="AH173" s="80" t="b">
        <v>0</v>
      </c>
      <c r="AI173" s="80" t="s">
        <v>298</v>
      </c>
      <c r="AJ173" s="80"/>
      <c r="AK173" s="85" t="s">
        <v>296</v>
      </c>
      <c r="AL173" s="80" t="b">
        <v>0</v>
      </c>
      <c r="AM173" s="80">
        <v>1</v>
      </c>
      <c r="AN173" s="85" t="s">
        <v>296</v>
      </c>
      <c r="AO173" s="85" t="s">
        <v>308</v>
      </c>
      <c r="AP173" s="80" t="b">
        <v>0</v>
      </c>
      <c r="AQ173" s="85" t="s">
        <v>8596</v>
      </c>
      <c r="AR173" s="80" t="s">
        <v>204</v>
      </c>
      <c r="AS173" s="80">
        <v>0</v>
      </c>
      <c r="AT173" s="80">
        <v>0</v>
      </c>
      <c r="AU173" s="80"/>
      <c r="AV173" s="80"/>
      <c r="AW173" s="80"/>
      <c r="AX173" s="80"/>
      <c r="AY173" s="80"/>
      <c r="AZ173" s="80"/>
      <c r="BA173" s="80"/>
      <c r="BB173" s="80"/>
      <c r="BC173" s="80">
        <v>2</v>
      </c>
      <c r="BD173" s="79" t="str">
        <f>REPLACE(INDEX(GroupVertices[Group],MATCH(Edges[[#This Row],[Vertex 1]],GroupVertices[Vertex],0)),1,1,"")</f>
        <v>1</v>
      </c>
      <c r="BE173" s="79" t="str">
        <f>REPLACE(INDEX(GroupVertices[Group],MATCH(Edges[[#This Row],[Vertex 2]],GroupVertices[Vertex],0)),1,1,"")</f>
        <v>1</v>
      </c>
      <c r="BF173" s="49"/>
      <c r="BG173" s="50"/>
      <c r="BH173" s="49"/>
      <c r="BI173" s="50"/>
      <c r="BJ173" s="49"/>
      <c r="BK173" s="50"/>
      <c r="BL173" s="49"/>
      <c r="BM173" s="50"/>
      <c r="BN173" s="49"/>
    </row>
    <row r="174" spans="1:66" ht="15">
      <c r="A174" s="65" t="s">
        <v>259</v>
      </c>
      <c r="B174" s="65" t="s">
        <v>8493</v>
      </c>
      <c r="C174" s="66" t="s">
        <v>8401</v>
      </c>
      <c r="D174" s="67">
        <v>10</v>
      </c>
      <c r="E174" s="68" t="s">
        <v>132</v>
      </c>
      <c r="F174" s="69">
        <v>10</v>
      </c>
      <c r="G174" s="66"/>
      <c r="H174" s="70"/>
      <c r="I174" s="71"/>
      <c r="J174" s="71"/>
      <c r="K174" s="35" t="s">
        <v>65</v>
      </c>
      <c r="L174" s="78">
        <v>174</v>
      </c>
      <c r="M174" s="78"/>
      <c r="N174" s="73"/>
      <c r="O174" s="80" t="s">
        <v>268</v>
      </c>
      <c r="P174" s="82">
        <v>44466.77085648148</v>
      </c>
      <c r="Q174" s="80" t="s">
        <v>8516</v>
      </c>
      <c r="R174" s="83" t="str">
        <f>HYPERLINK("https://gbc-education.org/supporting-young-entrepreneur-refugees-in-uganda/")</f>
        <v>https://gbc-education.org/supporting-young-entrepreneur-refugees-in-uganda/</v>
      </c>
      <c r="S174" s="80" t="s">
        <v>276</v>
      </c>
      <c r="T174" s="85" t="s">
        <v>730</v>
      </c>
      <c r="U174" s="80"/>
      <c r="V174" s="83" t="str">
        <f>HYPERLINK("https://pbs.twimg.com/profile_images/1067524324771344384/C72zKe50_normal.jpg")</f>
        <v>https://pbs.twimg.com/profile_images/1067524324771344384/C72zKe50_normal.jpg</v>
      </c>
      <c r="W174" s="82">
        <v>44466.77085648148</v>
      </c>
      <c r="X174" s="88">
        <v>44466</v>
      </c>
      <c r="Y174" s="85" t="s">
        <v>8559</v>
      </c>
      <c r="Z174" s="83" t="str">
        <f>HYPERLINK("https://twitter.com/gbceducation/status/1442557159590481925")</f>
        <v>https://twitter.com/gbceducation/status/1442557159590481925</v>
      </c>
      <c r="AA174" s="80"/>
      <c r="AB174" s="80"/>
      <c r="AC174" s="85" t="s">
        <v>8597</v>
      </c>
      <c r="AD174" s="80"/>
      <c r="AE174" s="80" t="b">
        <v>0</v>
      </c>
      <c r="AF174" s="80">
        <v>0</v>
      </c>
      <c r="AG174" s="85" t="s">
        <v>296</v>
      </c>
      <c r="AH174" s="80" t="b">
        <v>0</v>
      </c>
      <c r="AI174" s="80" t="s">
        <v>298</v>
      </c>
      <c r="AJ174" s="80"/>
      <c r="AK174" s="85" t="s">
        <v>296</v>
      </c>
      <c r="AL174" s="80" t="b">
        <v>0</v>
      </c>
      <c r="AM174" s="80">
        <v>0</v>
      </c>
      <c r="AN174" s="85" t="s">
        <v>296</v>
      </c>
      <c r="AO174" s="85" t="s">
        <v>308</v>
      </c>
      <c r="AP174" s="80" t="b">
        <v>0</v>
      </c>
      <c r="AQ174" s="85" t="s">
        <v>8597</v>
      </c>
      <c r="AR174" s="80" t="s">
        <v>204</v>
      </c>
      <c r="AS174" s="80">
        <v>0</v>
      </c>
      <c r="AT174" s="80">
        <v>0</v>
      </c>
      <c r="AU174" s="80"/>
      <c r="AV174" s="80"/>
      <c r="AW174" s="80"/>
      <c r="AX174" s="80"/>
      <c r="AY174" s="80"/>
      <c r="AZ174" s="80"/>
      <c r="BA174" s="80"/>
      <c r="BB174" s="80"/>
      <c r="BC174" s="80">
        <v>2</v>
      </c>
      <c r="BD174" s="79" t="str">
        <f>REPLACE(INDEX(GroupVertices[Group],MATCH(Edges[[#This Row],[Vertex 1]],GroupVertices[Vertex],0)),1,1,"")</f>
        <v>1</v>
      </c>
      <c r="BE174" s="79" t="str">
        <f>REPLACE(INDEX(GroupVertices[Group],MATCH(Edges[[#This Row],[Vertex 2]],GroupVertices[Vertex],0)),1,1,"")</f>
        <v>1</v>
      </c>
      <c r="BF174" s="49"/>
      <c r="BG174" s="50"/>
      <c r="BH174" s="49"/>
      <c r="BI174" s="50"/>
      <c r="BJ174" s="49"/>
      <c r="BK174" s="50"/>
      <c r="BL174" s="49"/>
      <c r="BM174" s="50"/>
      <c r="BN174" s="49"/>
    </row>
    <row r="175" spans="1:66" ht="15">
      <c r="A175" s="65" t="s">
        <v>259</v>
      </c>
      <c r="B175" s="65" t="s">
        <v>8494</v>
      </c>
      <c r="C175" s="66" t="s">
        <v>8401</v>
      </c>
      <c r="D175" s="67">
        <v>10</v>
      </c>
      <c r="E175" s="68" t="s">
        <v>132</v>
      </c>
      <c r="F175" s="69">
        <v>10</v>
      </c>
      <c r="G175" s="66"/>
      <c r="H175" s="70"/>
      <c r="I175" s="71"/>
      <c r="J175" s="71"/>
      <c r="K175" s="35" t="s">
        <v>65</v>
      </c>
      <c r="L175" s="78">
        <v>175</v>
      </c>
      <c r="M175" s="78"/>
      <c r="N175" s="73"/>
      <c r="O175" s="80" t="s">
        <v>268</v>
      </c>
      <c r="P175" s="82">
        <v>44461.60209490741</v>
      </c>
      <c r="Q175" s="80" t="s">
        <v>8515</v>
      </c>
      <c r="R175" s="83" t="str">
        <f>HYPERLINK("https://gbc-education.org/supporting-young-entrepreneur-refugees-in-uganda/")</f>
        <v>https://gbc-education.org/supporting-young-entrepreneur-refugees-in-uganda/</v>
      </c>
      <c r="S175" s="80" t="s">
        <v>276</v>
      </c>
      <c r="T175" s="85" t="s">
        <v>730</v>
      </c>
      <c r="U175" s="80"/>
      <c r="V175" s="83" t="str">
        <f>HYPERLINK("https://pbs.twimg.com/profile_images/1067524324771344384/C72zKe50_normal.jpg")</f>
        <v>https://pbs.twimg.com/profile_images/1067524324771344384/C72zKe50_normal.jpg</v>
      </c>
      <c r="W175" s="82">
        <v>44461.60209490741</v>
      </c>
      <c r="X175" s="88">
        <v>44461</v>
      </c>
      <c r="Y175" s="85" t="s">
        <v>8558</v>
      </c>
      <c r="Z175" s="83" t="str">
        <f>HYPERLINK("https://twitter.com/gbceducation/status/1440684060389482511")</f>
        <v>https://twitter.com/gbceducation/status/1440684060389482511</v>
      </c>
      <c r="AA175" s="80"/>
      <c r="AB175" s="80"/>
      <c r="AC175" s="85" t="s">
        <v>8596</v>
      </c>
      <c r="AD175" s="80"/>
      <c r="AE175" s="80" t="b">
        <v>0</v>
      </c>
      <c r="AF175" s="80">
        <v>4</v>
      </c>
      <c r="AG175" s="85" t="s">
        <v>296</v>
      </c>
      <c r="AH175" s="80" t="b">
        <v>0</v>
      </c>
      <c r="AI175" s="80" t="s">
        <v>298</v>
      </c>
      <c r="AJ175" s="80"/>
      <c r="AK175" s="85" t="s">
        <v>296</v>
      </c>
      <c r="AL175" s="80" t="b">
        <v>0</v>
      </c>
      <c r="AM175" s="80">
        <v>1</v>
      </c>
      <c r="AN175" s="85" t="s">
        <v>296</v>
      </c>
      <c r="AO175" s="85" t="s">
        <v>308</v>
      </c>
      <c r="AP175" s="80" t="b">
        <v>0</v>
      </c>
      <c r="AQ175" s="85" t="s">
        <v>8596</v>
      </c>
      <c r="AR175" s="80" t="s">
        <v>204</v>
      </c>
      <c r="AS175" s="80">
        <v>0</v>
      </c>
      <c r="AT175" s="80">
        <v>0</v>
      </c>
      <c r="AU175" s="80"/>
      <c r="AV175" s="80"/>
      <c r="AW175" s="80"/>
      <c r="AX175" s="80"/>
      <c r="AY175" s="80"/>
      <c r="AZ175" s="80"/>
      <c r="BA175" s="80"/>
      <c r="BB175" s="80"/>
      <c r="BC175" s="80">
        <v>2</v>
      </c>
      <c r="BD175" s="79" t="str">
        <f>REPLACE(INDEX(GroupVertices[Group],MATCH(Edges[[#This Row],[Vertex 1]],GroupVertices[Vertex],0)),1,1,"")</f>
        <v>1</v>
      </c>
      <c r="BE175" s="79" t="str">
        <f>REPLACE(INDEX(GroupVertices[Group],MATCH(Edges[[#This Row],[Vertex 2]],GroupVertices[Vertex],0)),1,1,"")</f>
        <v>1</v>
      </c>
      <c r="BF175" s="49">
        <v>2</v>
      </c>
      <c r="BG175" s="50">
        <v>5.714285714285714</v>
      </c>
      <c r="BH175" s="49">
        <v>0</v>
      </c>
      <c r="BI175" s="50">
        <v>0</v>
      </c>
      <c r="BJ175" s="49">
        <v>0</v>
      </c>
      <c r="BK175" s="50">
        <v>0</v>
      </c>
      <c r="BL175" s="49">
        <v>33</v>
      </c>
      <c r="BM175" s="50">
        <v>94.28571428571429</v>
      </c>
      <c r="BN175" s="49">
        <v>35</v>
      </c>
    </row>
    <row r="176" spans="1:66" ht="15">
      <c r="A176" s="65" t="s">
        <v>259</v>
      </c>
      <c r="B176" s="65" t="s">
        <v>8494</v>
      </c>
      <c r="C176" s="66" t="s">
        <v>8401</v>
      </c>
      <c r="D176" s="67">
        <v>10</v>
      </c>
      <c r="E176" s="68" t="s">
        <v>132</v>
      </c>
      <c r="F176" s="69">
        <v>10</v>
      </c>
      <c r="G176" s="66"/>
      <c r="H176" s="70"/>
      <c r="I176" s="71"/>
      <c r="J176" s="71"/>
      <c r="K176" s="35" t="s">
        <v>65</v>
      </c>
      <c r="L176" s="78">
        <v>176</v>
      </c>
      <c r="M176" s="78"/>
      <c r="N176" s="73"/>
      <c r="O176" s="80" t="s">
        <v>268</v>
      </c>
      <c r="P176" s="82">
        <v>44466.77085648148</v>
      </c>
      <c r="Q176" s="80" t="s">
        <v>8516</v>
      </c>
      <c r="R176" s="83" t="str">
        <f>HYPERLINK("https://gbc-education.org/supporting-young-entrepreneur-refugees-in-uganda/")</f>
        <v>https://gbc-education.org/supporting-young-entrepreneur-refugees-in-uganda/</v>
      </c>
      <c r="S176" s="80" t="s">
        <v>276</v>
      </c>
      <c r="T176" s="85" t="s">
        <v>730</v>
      </c>
      <c r="U176" s="80"/>
      <c r="V176" s="83" t="str">
        <f>HYPERLINK("https://pbs.twimg.com/profile_images/1067524324771344384/C72zKe50_normal.jpg")</f>
        <v>https://pbs.twimg.com/profile_images/1067524324771344384/C72zKe50_normal.jpg</v>
      </c>
      <c r="W176" s="82">
        <v>44466.77085648148</v>
      </c>
      <c r="X176" s="88">
        <v>44466</v>
      </c>
      <c r="Y176" s="85" t="s">
        <v>8559</v>
      </c>
      <c r="Z176" s="83" t="str">
        <f>HYPERLINK("https://twitter.com/gbceducation/status/1442557159590481925")</f>
        <v>https://twitter.com/gbceducation/status/1442557159590481925</v>
      </c>
      <c r="AA176" s="80"/>
      <c r="AB176" s="80"/>
      <c r="AC176" s="85" t="s">
        <v>8597</v>
      </c>
      <c r="AD176" s="80"/>
      <c r="AE176" s="80" t="b">
        <v>0</v>
      </c>
      <c r="AF176" s="80">
        <v>0</v>
      </c>
      <c r="AG176" s="85" t="s">
        <v>296</v>
      </c>
      <c r="AH176" s="80" t="b">
        <v>0</v>
      </c>
      <c r="AI176" s="80" t="s">
        <v>298</v>
      </c>
      <c r="AJ176" s="80"/>
      <c r="AK176" s="85" t="s">
        <v>296</v>
      </c>
      <c r="AL176" s="80" t="b">
        <v>0</v>
      </c>
      <c r="AM176" s="80">
        <v>0</v>
      </c>
      <c r="AN176" s="85" t="s">
        <v>296</v>
      </c>
      <c r="AO176" s="85" t="s">
        <v>308</v>
      </c>
      <c r="AP176" s="80" t="b">
        <v>0</v>
      </c>
      <c r="AQ176" s="85" t="s">
        <v>8597</v>
      </c>
      <c r="AR176" s="80" t="s">
        <v>204</v>
      </c>
      <c r="AS176" s="80">
        <v>0</v>
      </c>
      <c r="AT176" s="80">
        <v>0</v>
      </c>
      <c r="AU176" s="80"/>
      <c r="AV176" s="80"/>
      <c r="AW176" s="80"/>
      <c r="AX176" s="80"/>
      <c r="AY176" s="80"/>
      <c r="AZ176" s="80"/>
      <c r="BA176" s="80"/>
      <c r="BB176" s="80"/>
      <c r="BC176" s="80">
        <v>2</v>
      </c>
      <c r="BD176" s="79" t="str">
        <f>REPLACE(INDEX(GroupVertices[Group],MATCH(Edges[[#This Row],[Vertex 1]],GroupVertices[Vertex],0)),1,1,"")</f>
        <v>1</v>
      </c>
      <c r="BE176" s="79" t="str">
        <f>REPLACE(INDEX(GroupVertices[Group],MATCH(Edges[[#This Row],[Vertex 2]],GroupVertices[Vertex],0)),1,1,"")</f>
        <v>1</v>
      </c>
      <c r="BF176" s="49">
        <v>2</v>
      </c>
      <c r="BG176" s="50">
        <v>5.2631578947368425</v>
      </c>
      <c r="BH176" s="49">
        <v>0</v>
      </c>
      <c r="BI176" s="50">
        <v>0</v>
      </c>
      <c r="BJ176" s="49">
        <v>0</v>
      </c>
      <c r="BK176" s="50">
        <v>0</v>
      </c>
      <c r="BL176" s="49">
        <v>36</v>
      </c>
      <c r="BM176" s="50">
        <v>94.73684210526316</v>
      </c>
      <c r="BN176" s="49">
        <v>38</v>
      </c>
    </row>
    <row r="177" spans="1:66" ht="15">
      <c r="A177" s="65" t="s">
        <v>8464</v>
      </c>
      <c r="B177" s="65" t="s">
        <v>8495</v>
      </c>
      <c r="C177" s="66" t="s">
        <v>8401</v>
      </c>
      <c r="D177" s="67">
        <v>10</v>
      </c>
      <c r="E177" s="68" t="s">
        <v>132</v>
      </c>
      <c r="F177" s="69">
        <v>10</v>
      </c>
      <c r="G177" s="66"/>
      <c r="H177" s="70"/>
      <c r="I177" s="71"/>
      <c r="J177" s="71"/>
      <c r="K177" s="35" t="s">
        <v>65</v>
      </c>
      <c r="L177" s="78">
        <v>177</v>
      </c>
      <c r="M177" s="78"/>
      <c r="N177" s="73"/>
      <c r="O177" s="80" t="s">
        <v>268</v>
      </c>
      <c r="P177" s="82">
        <v>44460.846724537034</v>
      </c>
      <c r="Q177" s="80" t="s">
        <v>8517</v>
      </c>
      <c r="R177" s="83" t="str">
        <f>HYPERLINK("http://lexisnexisrisk.shorthandstories.com/empowering-social-good-through-technology/")</f>
        <v>http://lexisnexisrisk.shorthandstories.com/empowering-social-good-through-technology/</v>
      </c>
      <c r="S177" s="80" t="s">
        <v>8523</v>
      </c>
      <c r="T177" s="85" t="s">
        <v>8528</v>
      </c>
      <c r="U177" s="80"/>
      <c r="V177" s="83" t="str">
        <f>HYPERLINK("https://pbs.twimg.com/profile_images/1136974755893063681/JWeLW9LU_normal.png")</f>
        <v>https://pbs.twimg.com/profile_images/1136974755893063681/JWeLW9LU_normal.png</v>
      </c>
      <c r="W177" s="82">
        <v>44460.846724537034</v>
      </c>
      <c r="X177" s="88">
        <v>44460</v>
      </c>
      <c r="Y177" s="85" t="s">
        <v>8560</v>
      </c>
      <c r="Z177" s="83" t="str">
        <f>HYPERLINK("https://twitter.com/relxhq/status/1440410323010220036")</f>
        <v>https://twitter.com/relxhq/status/1440410323010220036</v>
      </c>
      <c r="AA177" s="80"/>
      <c r="AB177" s="80"/>
      <c r="AC177" s="85" t="s">
        <v>8598</v>
      </c>
      <c r="AD177" s="80"/>
      <c r="AE177" s="80" t="b">
        <v>0</v>
      </c>
      <c r="AF177" s="80">
        <v>2</v>
      </c>
      <c r="AG177" s="85" t="s">
        <v>296</v>
      </c>
      <c r="AH177" s="80" t="b">
        <v>0</v>
      </c>
      <c r="AI177" s="80" t="s">
        <v>298</v>
      </c>
      <c r="AJ177" s="80"/>
      <c r="AK177" s="85" t="s">
        <v>296</v>
      </c>
      <c r="AL177" s="80" t="b">
        <v>0</v>
      </c>
      <c r="AM177" s="80">
        <v>0</v>
      </c>
      <c r="AN177" s="85" t="s">
        <v>296</v>
      </c>
      <c r="AO177" s="85" t="s">
        <v>8613</v>
      </c>
      <c r="AP177" s="80" t="b">
        <v>0</v>
      </c>
      <c r="AQ177" s="85" t="s">
        <v>8598</v>
      </c>
      <c r="AR177" s="80" t="s">
        <v>204</v>
      </c>
      <c r="AS177" s="80">
        <v>0</v>
      </c>
      <c r="AT177" s="80">
        <v>0</v>
      </c>
      <c r="AU177" s="80"/>
      <c r="AV177" s="80"/>
      <c r="AW177" s="80"/>
      <c r="AX177" s="80"/>
      <c r="AY177" s="80"/>
      <c r="AZ177" s="80"/>
      <c r="BA177" s="80"/>
      <c r="BB177" s="80"/>
      <c r="BC177" s="80">
        <v>2</v>
      </c>
      <c r="BD177" s="79" t="str">
        <f>REPLACE(INDEX(GroupVertices[Group],MATCH(Edges[[#This Row],[Vertex 1]],GroupVertices[Vertex],0)),1,1,"")</f>
        <v>5</v>
      </c>
      <c r="BE177" s="79" t="str">
        <f>REPLACE(INDEX(GroupVertices[Group],MATCH(Edges[[#This Row],[Vertex 2]],GroupVertices[Vertex],0)),1,1,"")</f>
        <v>5</v>
      </c>
      <c r="BF177" s="49"/>
      <c r="BG177" s="50"/>
      <c r="BH177" s="49"/>
      <c r="BI177" s="50"/>
      <c r="BJ177" s="49"/>
      <c r="BK177" s="50"/>
      <c r="BL177" s="49"/>
      <c r="BM177" s="50"/>
      <c r="BN177" s="49"/>
    </row>
    <row r="178" spans="1:66" ht="15">
      <c r="A178" s="65" t="s">
        <v>8464</v>
      </c>
      <c r="B178" s="65" t="s">
        <v>8495</v>
      </c>
      <c r="C178" s="66" t="s">
        <v>8401</v>
      </c>
      <c r="D178" s="67">
        <v>10</v>
      </c>
      <c r="E178" s="68" t="s">
        <v>132</v>
      </c>
      <c r="F178" s="69">
        <v>10</v>
      </c>
      <c r="G178" s="66"/>
      <c r="H178" s="70"/>
      <c r="I178" s="71"/>
      <c r="J178" s="71"/>
      <c r="K178" s="35" t="s">
        <v>65</v>
      </c>
      <c r="L178" s="78">
        <v>178</v>
      </c>
      <c r="M178" s="78"/>
      <c r="N178" s="73"/>
      <c r="O178" s="80" t="s">
        <v>268</v>
      </c>
      <c r="P178" s="82">
        <v>44466.837696759256</v>
      </c>
      <c r="Q178" s="80" t="s">
        <v>8518</v>
      </c>
      <c r="R178" s="83" t="str">
        <f>HYPERLINK("http://lexisnexisrisk.shorthandstories.com/empowering-social-good-through-technology/")</f>
        <v>http://lexisnexisrisk.shorthandstories.com/empowering-social-good-through-technology/</v>
      </c>
      <c r="S178" s="80" t="s">
        <v>8523</v>
      </c>
      <c r="T178" s="85" t="s">
        <v>8528</v>
      </c>
      <c r="U178" s="80"/>
      <c r="V178" s="83" t="str">
        <f>HYPERLINK("https://pbs.twimg.com/profile_images/1136974755893063681/JWeLW9LU_normal.png")</f>
        <v>https://pbs.twimg.com/profile_images/1136974755893063681/JWeLW9LU_normal.png</v>
      </c>
      <c r="W178" s="82">
        <v>44466.837696759256</v>
      </c>
      <c r="X178" s="88">
        <v>44466</v>
      </c>
      <c r="Y178" s="85" t="s">
        <v>8561</v>
      </c>
      <c r="Z178" s="83" t="str">
        <f>HYPERLINK("https://twitter.com/relxhq/status/1442581378189574149")</f>
        <v>https://twitter.com/relxhq/status/1442581378189574149</v>
      </c>
      <c r="AA178" s="80"/>
      <c r="AB178" s="80"/>
      <c r="AC178" s="85" t="s">
        <v>8599</v>
      </c>
      <c r="AD178" s="80"/>
      <c r="AE178" s="80" t="b">
        <v>0</v>
      </c>
      <c r="AF178" s="80">
        <v>0</v>
      </c>
      <c r="AG178" s="85" t="s">
        <v>296</v>
      </c>
      <c r="AH178" s="80" t="b">
        <v>0</v>
      </c>
      <c r="AI178" s="80" t="s">
        <v>298</v>
      </c>
      <c r="AJ178" s="80"/>
      <c r="AK178" s="85" t="s">
        <v>296</v>
      </c>
      <c r="AL178" s="80" t="b">
        <v>0</v>
      </c>
      <c r="AM178" s="80">
        <v>0</v>
      </c>
      <c r="AN178" s="85" t="s">
        <v>296</v>
      </c>
      <c r="AO178" s="85" t="s">
        <v>8613</v>
      </c>
      <c r="AP178" s="80" t="b">
        <v>0</v>
      </c>
      <c r="AQ178" s="85" t="s">
        <v>8599</v>
      </c>
      <c r="AR178" s="80" t="s">
        <v>204</v>
      </c>
      <c r="AS178" s="80">
        <v>0</v>
      </c>
      <c r="AT178" s="80">
        <v>0</v>
      </c>
      <c r="AU178" s="80"/>
      <c r="AV178" s="80"/>
      <c r="AW178" s="80"/>
      <c r="AX178" s="80"/>
      <c r="AY178" s="80"/>
      <c r="AZ178" s="80"/>
      <c r="BA178" s="80"/>
      <c r="BB178" s="80"/>
      <c r="BC178" s="80">
        <v>2</v>
      </c>
      <c r="BD178" s="79" t="str">
        <f>REPLACE(INDEX(GroupVertices[Group],MATCH(Edges[[#This Row],[Vertex 1]],GroupVertices[Vertex],0)),1,1,"")</f>
        <v>5</v>
      </c>
      <c r="BE178" s="79" t="str">
        <f>REPLACE(INDEX(GroupVertices[Group],MATCH(Edges[[#This Row],[Vertex 2]],GroupVertices[Vertex],0)),1,1,"")</f>
        <v>5</v>
      </c>
      <c r="BF178" s="49"/>
      <c r="BG178" s="50"/>
      <c r="BH178" s="49"/>
      <c r="BI178" s="50"/>
      <c r="BJ178" s="49"/>
      <c r="BK178" s="50"/>
      <c r="BL178" s="49"/>
      <c r="BM178" s="50"/>
      <c r="BN178" s="49"/>
    </row>
    <row r="179" spans="1:66" ht="15">
      <c r="A179" s="65" t="s">
        <v>8464</v>
      </c>
      <c r="B179" s="65" t="s">
        <v>8496</v>
      </c>
      <c r="C179" s="66" t="s">
        <v>8401</v>
      </c>
      <c r="D179" s="67">
        <v>10</v>
      </c>
      <c r="E179" s="68" t="s">
        <v>132</v>
      </c>
      <c r="F179" s="69">
        <v>10</v>
      </c>
      <c r="G179" s="66"/>
      <c r="H179" s="70"/>
      <c r="I179" s="71"/>
      <c r="J179" s="71"/>
      <c r="K179" s="35" t="s">
        <v>65</v>
      </c>
      <c r="L179" s="78">
        <v>179</v>
      </c>
      <c r="M179" s="78"/>
      <c r="N179" s="73"/>
      <c r="O179" s="80" t="s">
        <v>268</v>
      </c>
      <c r="P179" s="82">
        <v>44460.846724537034</v>
      </c>
      <c r="Q179" s="80" t="s">
        <v>8517</v>
      </c>
      <c r="R179" s="83" t="str">
        <f>HYPERLINK("http://lexisnexisrisk.shorthandstories.com/empowering-social-good-through-technology/")</f>
        <v>http://lexisnexisrisk.shorthandstories.com/empowering-social-good-through-technology/</v>
      </c>
      <c r="S179" s="80" t="s">
        <v>8523</v>
      </c>
      <c r="T179" s="85" t="s">
        <v>8528</v>
      </c>
      <c r="U179" s="80"/>
      <c r="V179" s="83" t="str">
        <f>HYPERLINK("https://pbs.twimg.com/profile_images/1136974755893063681/JWeLW9LU_normal.png")</f>
        <v>https://pbs.twimg.com/profile_images/1136974755893063681/JWeLW9LU_normal.png</v>
      </c>
      <c r="W179" s="82">
        <v>44460.846724537034</v>
      </c>
      <c r="X179" s="88">
        <v>44460</v>
      </c>
      <c r="Y179" s="85" t="s">
        <v>8560</v>
      </c>
      <c r="Z179" s="83" t="str">
        <f>HYPERLINK("https://twitter.com/relxhq/status/1440410323010220036")</f>
        <v>https://twitter.com/relxhq/status/1440410323010220036</v>
      </c>
      <c r="AA179" s="80"/>
      <c r="AB179" s="80"/>
      <c r="AC179" s="85" t="s">
        <v>8598</v>
      </c>
      <c r="AD179" s="80"/>
      <c r="AE179" s="80" t="b">
        <v>0</v>
      </c>
      <c r="AF179" s="80">
        <v>2</v>
      </c>
      <c r="AG179" s="85" t="s">
        <v>296</v>
      </c>
      <c r="AH179" s="80" t="b">
        <v>0</v>
      </c>
      <c r="AI179" s="80" t="s">
        <v>298</v>
      </c>
      <c r="AJ179" s="80"/>
      <c r="AK179" s="85" t="s">
        <v>296</v>
      </c>
      <c r="AL179" s="80" t="b">
        <v>0</v>
      </c>
      <c r="AM179" s="80">
        <v>0</v>
      </c>
      <c r="AN179" s="85" t="s">
        <v>296</v>
      </c>
      <c r="AO179" s="85" t="s">
        <v>8613</v>
      </c>
      <c r="AP179" s="80" t="b">
        <v>0</v>
      </c>
      <c r="AQ179" s="85" t="s">
        <v>8598</v>
      </c>
      <c r="AR179" s="80" t="s">
        <v>204</v>
      </c>
      <c r="AS179" s="80">
        <v>0</v>
      </c>
      <c r="AT179" s="80">
        <v>0</v>
      </c>
      <c r="AU179" s="80"/>
      <c r="AV179" s="80"/>
      <c r="AW179" s="80"/>
      <c r="AX179" s="80"/>
      <c r="AY179" s="80"/>
      <c r="AZ179" s="80"/>
      <c r="BA179" s="80"/>
      <c r="BB179" s="80"/>
      <c r="BC179" s="80">
        <v>2</v>
      </c>
      <c r="BD179" s="79" t="str">
        <f>REPLACE(INDEX(GroupVertices[Group],MATCH(Edges[[#This Row],[Vertex 1]],GroupVertices[Vertex],0)),1,1,"")</f>
        <v>5</v>
      </c>
      <c r="BE179" s="79" t="str">
        <f>REPLACE(INDEX(GroupVertices[Group],MATCH(Edges[[#This Row],[Vertex 2]],GroupVertices[Vertex],0)),1,1,"")</f>
        <v>5</v>
      </c>
      <c r="BF179" s="49"/>
      <c r="BG179" s="50"/>
      <c r="BH179" s="49"/>
      <c r="BI179" s="50"/>
      <c r="BJ179" s="49"/>
      <c r="BK179" s="50"/>
      <c r="BL179" s="49"/>
      <c r="BM179" s="50"/>
      <c r="BN179" s="49"/>
    </row>
    <row r="180" spans="1:66" ht="15">
      <c r="A180" s="65" t="s">
        <v>8464</v>
      </c>
      <c r="B180" s="65" t="s">
        <v>8496</v>
      </c>
      <c r="C180" s="66" t="s">
        <v>8401</v>
      </c>
      <c r="D180" s="67">
        <v>10</v>
      </c>
      <c r="E180" s="68" t="s">
        <v>132</v>
      </c>
      <c r="F180" s="69">
        <v>10</v>
      </c>
      <c r="G180" s="66"/>
      <c r="H180" s="70"/>
      <c r="I180" s="71"/>
      <c r="J180" s="71"/>
      <c r="K180" s="35" t="s">
        <v>65</v>
      </c>
      <c r="L180" s="78">
        <v>180</v>
      </c>
      <c r="M180" s="78"/>
      <c r="N180" s="73"/>
      <c r="O180" s="80" t="s">
        <v>268</v>
      </c>
      <c r="P180" s="82">
        <v>44466.837696759256</v>
      </c>
      <c r="Q180" s="80" t="s">
        <v>8518</v>
      </c>
      <c r="R180" s="83" t="str">
        <f>HYPERLINK("http://lexisnexisrisk.shorthandstories.com/empowering-social-good-through-technology/")</f>
        <v>http://lexisnexisrisk.shorthandstories.com/empowering-social-good-through-technology/</v>
      </c>
      <c r="S180" s="80" t="s">
        <v>8523</v>
      </c>
      <c r="T180" s="85" t="s">
        <v>8528</v>
      </c>
      <c r="U180" s="80"/>
      <c r="V180" s="83" t="str">
        <f>HYPERLINK("https://pbs.twimg.com/profile_images/1136974755893063681/JWeLW9LU_normal.png")</f>
        <v>https://pbs.twimg.com/profile_images/1136974755893063681/JWeLW9LU_normal.png</v>
      </c>
      <c r="W180" s="82">
        <v>44466.837696759256</v>
      </c>
      <c r="X180" s="88">
        <v>44466</v>
      </c>
      <c r="Y180" s="85" t="s">
        <v>8561</v>
      </c>
      <c r="Z180" s="83" t="str">
        <f>HYPERLINK("https://twitter.com/relxhq/status/1442581378189574149")</f>
        <v>https://twitter.com/relxhq/status/1442581378189574149</v>
      </c>
      <c r="AA180" s="80"/>
      <c r="AB180" s="80"/>
      <c r="AC180" s="85" t="s">
        <v>8599</v>
      </c>
      <c r="AD180" s="80"/>
      <c r="AE180" s="80" t="b">
        <v>0</v>
      </c>
      <c r="AF180" s="80">
        <v>0</v>
      </c>
      <c r="AG180" s="85" t="s">
        <v>296</v>
      </c>
      <c r="AH180" s="80" t="b">
        <v>0</v>
      </c>
      <c r="AI180" s="80" t="s">
        <v>298</v>
      </c>
      <c r="AJ180" s="80"/>
      <c r="AK180" s="85" t="s">
        <v>296</v>
      </c>
      <c r="AL180" s="80" t="b">
        <v>0</v>
      </c>
      <c r="AM180" s="80">
        <v>0</v>
      </c>
      <c r="AN180" s="85" t="s">
        <v>296</v>
      </c>
      <c r="AO180" s="85" t="s">
        <v>8613</v>
      </c>
      <c r="AP180" s="80" t="b">
        <v>0</v>
      </c>
      <c r="AQ180" s="85" t="s">
        <v>8599</v>
      </c>
      <c r="AR180" s="80" t="s">
        <v>204</v>
      </c>
      <c r="AS180" s="80">
        <v>0</v>
      </c>
      <c r="AT180" s="80">
        <v>0</v>
      </c>
      <c r="AU180" s="80"/>
      <c r="AV180" s="80"/>
      <c r="AW180" s="80"/>
      <c r="AX180" s="80"/>
      <c r="AY180" s="80"/>
      <c r="AZ180" s="80"/>
      <c r="BA180" s="80"/>
      <c r="BB180" s="80"/>
      <c r="BC180" s="80">
        <v>2</v>
      </c>
      <c r="BD180" s="79" t="str">
        <f>REPLACE(INDEX(GroupVertices[Group],MATCH(Edges[[#This Row],[Vertex 1]],GroupVertices[Vertex],0)),1,1,"")</f>
        <v>5</v>
      </c>
      <c r="BE180" s="79" t="str">
        <f>REPLACE(INDEX(GroupVertices[Group],MATCH(Edges[[#This Row],[Vertex 2]],GroupVertices[Vertex],0)),1,1,"")</f>
        <v>5</v>
      </c>
      <c r="BF180" s="49"/>
      <c r="BG180" s="50"/>
      <c r="BH180" s="49"/>
      <c r="BI180" s="50"/>
      <c r="BJ180" s="49"/>
      <c r="BK180" s="50"/>
      <c r="BL180" s="49"/>
      <c r="BM180" s="50"/>
      <c r="BN180" s="49"/>
    </row>
    <row r="181" spans="1:66" ht="15">
      <c r="A181" s="65" t="s">
        <v>259</v>
      </c>
      <c r="B181" s="65" t="s">
        <v>259</v>
      </c>
      <c r="C181" s="66" t="s">
        <v>8401</v>
      </c>
      <c r="D181" s="67">
        <v>10</v>
      </c>
      <c r="E181" s="68" t="s">
        <v>132</v>
      </c>
      <c r="F181" s="69">
        <v>10</v>
      </c>
      <c r="G181" s="66"/>
      <c r="H181" s="70"/>
      <c r="I181" s="71"/>
      <c r="J181" s="71"/>
      <c r="K181" s="35" t="s">
        <v>65</v>
      </c>
      <c r="L181" s="78">
        <v>181</v>
      </c>
      <c r="M181" s="78"/>
      <c r="N181" s="73"/>
      <c r="O181" s="80" t="s">
        <v>204</v>
      </c>
      <c r="P181" s="82">
        <v>44459.776400462964</v>
      </c>
      <c r="Q181" s="80" t="s">
        <v>8519</v>
      </c>
      <c r="R181" s="83" t="str">
        <f>HYPERLINK("http://act.theirworld.org/survey/gbc-submit-story/")</f>
        <v>http://act.theirworld.org/survey/gbc-submit-story/</v>
      </c>
      <c r="S181" s="80" t="s">
        <v>275</v>
      </c>
      <c r="T181" s="80"/>
      <c r="U181" s="80"/>
      <c r="V181" s="83" t="str">
        <f>HYPERLINK("https://pbs.twimg.com/profile_images/1067524324771344384/C72zKe50_normal.jpg")</f>
        <v>https://pbs.twimg.com/profile_images/1067524324771344384/C72zKe50_normal.jpg</v>
      </c>
      <c r="W181" s="82">
        <v>44459.776400462964</v>
      </c>
      <c r="X181" s="88">
        <v>44459</v>
      </c>
      <c r="Y181" s="85" t="s">
        <v>8562</v>
      </c>
      <c r="Z181" s="83" t="str">
        <f>HYPERLINK("https://twitter.com/gbceducation/status/1440022450465554437")</f>
        <v>https://twitter.com/gbceducation/status/1440022450465554437</v>
      </c>
      <c r="AA181" s="80"/>
      <c r="AB181" s="80"/>
      <c r="AC181" s="85" t="s">
        <v>8600</v>
      </c>
      <c r="AD181" s="80"/>
      <c r="AE181" s="80" t="b">
        <v>0</v>
      </c>
      <c r="AF181" s="80">
        <v>0</v>
      </c>
      <c r="AG181" s="85" t="s">
        <v>296</v>
      </c>
      <c r="AH181" s="80" t="b">
        <v>0</v>
      </c>
      <c r="AI181" s="80" t="s">
        <v>298</v>
      </c>
      <c r="AJ181" s="80"/>
      <c r="AK181" s="85" t="s">
        <v>296</v>
      </c>
      <c r="AL181" s="80" t="b">
        <v>0</v>
      </c>
      <c r="AM181" s="80">
        <v>0</v>
      </c>
      <c r="AN181" s="85" t="s">
        <v>296</v>
      </c>
      <c r="AO181" s="85" t="s">
        <v>308</v>
      </c>
      <c r="AP181" s="80" t="b">
        <v>0</v>
      </c>
      <c r="AQ181" s="85" t="s">
        <v>8600</v>
      </c>
      <c r="AR181" s="80" t="s">
        <v>204</v>
      </c>
      <c r="AS181" s="80">
        <v>0</v>
      </c>
      <c r="AT181" s="80">
        <v>0</v>
      </c>
      <c r="AU181" s="80"/>
      <c r="AV181" s="80"/>
      <c r="AW181" s="80"/>
      <c r="AX181" s="80"/>
      <c r="AY181" s="80"/>
      <c r="AZ181" s="80"/>
      <c r="BA181" s="80"/>
      <c r="BB181" s="80"/>
      <c r="BC181" s="80">
        <v>3</v>
      </c>
      <c r="BD181" s="79" t="str">
        <f>REPLACE(INDEX(GroupVertices[Group],MATCH(Edges[[#This Row],[Vertex 1]],GroupVertices[Vertex],0)),1,1,"")</f>
        <v>1</v>
      </c>
      <c r="BE181" s="79" t="str">
        <f>REPLACE(INDEX(GroupVertices[Group],MATCH(Edges[[#This Row],[Vertex 2]],GroupVertices[Vertex],0)),1,1,"")</f>
        <v>1</v>
      </c>
      <c r="BF181" s="49">
        <v>0</v>
      </c>
      <c r="BG181" s="50">
        <v>0</v>
      </c>
      <c r="BH181" s="49">
        <v>0</v>
      </c>
      <c r="BI181" s="50">
        <v>0</v>
      </c>
      <c r="BJ181" s="49">
        <v>0</v>
      </c>
      <c r="BK181" s="50">
        <v>0</v>
      </c>
      <c r="BL181" s="49">
        <v>20</v>
      </c>
      <c r="BM181" s="50">
        <v>100</v>
      </c>
      <c r="BN181" s="49">
        <v>20</v>
      </c>
    </row>
    <row r="182" spans="1:66" ht="15">
      <c r="A182" s="65" t="s">
        <v>259</v>
      </c>
      <c r="B182" s="65" t="s">
        <v>259</v>
      </c>
      <c r="C182" s="66" t="s">
        <v>8401</v>
      </c>
      <c r="D182" s="67">
        <v>10</v>
      </c>
      <c r="E182" s="68" t="s">
        <v>132</v>
      </c>
      <c r="F182" s="69">
        <v>10</v>
      </c>
      <c r="G182" s="66"/>
      <c r="H182" s="70"/>
      <c r="I182" s="71"/>
      <c r="J182" s="71"/>
      <c r="K182" s="35" t="s">
        <v>65</v>
      </c>
      <c r="L182" s="78">
        <v>182</v>
      </c>
      <c r="M182" s="78"/>
      <c r="N182" s="73"/>
      <c r="O182" s="80" t="s">
        <v>204</v>
      </c>
      <c r="P182" s="82">
        <v>44460.64092592592</v>
      </c>
      <c r="Q182" s="80" t="s">
        <v>8520</v>
      </c>
      <c r="R182" s="83" t="str">
        <f>HYPERLINK("https://gbc-education.org/project/education-finance-playbook/")</f>
        <v>https://gbc-education.org/project/education-finance-playbook/</v>
      </c>
      <c r="S182" s="80" t="s">
        <v>276</v>
      </c>
      <c r="T182" s="85" t="s">
        <v>8529</v>
      </c>
      <c r="U182" s="80"/>
      <c r="V182" s="83" t="str">
        <f>HYPERLINK("https://pbs.twimg.com/profile_images/1067524324771344384/C72zKe50_normal.jpg")</f>
        <v>https://pbs.twimg.com/profile_images/1067524324771344384/C72zKe50_normal.jpg</v>
      </c>
      <c r="W182" s="82">
        <v>44460.64092592592</v>
      </c>
      <c r="X182" s="88">
        <v>44460</v>
      </c>
      <c r="Y182" s="85" t="s">
        <v>8563</v>
      </c>
      <c r="Z182" s="83" t="str">
        <f>HYPERLINK("https://twitter.com/gbceducation/status/1440335745227509778")</f>
        <v>https://twitter.com/gbceducation/status/1440335745227509778</v>
      </c>
      <c r="AA182" s="80"/>
      <c r="AB182" s="80"/>
      <c r="AC182" s="85" t="s">
        <v>8601</v>
      </c>
      <c r="AD182" s="80"/>
      <c r="AE182" s="80" t="b">
        <v>0</v>
      </c>
      <c r="AF182" s="80">
        <v>3</v>
      </c>
      <c r="AG182" s="85" t="s">
        <v>296</v>
      </c>
      <c r="AH182" s="80" t="b">
        <v>0</v>
      </c>
      <c r="AI182" s="80" t="s">
        <v>298</v>
      </c>
      <c r="AJ182" s="80"/>
      <c r="AK182" s="85" t="s">
        <v>296</v>
      </c>
      <c r="AL182" s="80" t="b">
        <v>0</v>
      </c>
      <c r="AM182" s="80">
        <v>1</v>
      </c>
      <c r="AN182" s="85" t="s">
        <v>296</v>
      </c>
      <c r="AO182" s="85" t="s">
        <v>308</v>
      </c>
      <c r="AP182" s="80" t="b">
        <v>0</v>
      </c>
      <c r="AQ182" s="85" t="s">
        <v>8601</v>
      </c>
      <c r="AR182" s="80" t="s">
        <v>204</v>
      </c>
      <c r="AS182" s="80">
        <v>0</v>
      </c>
      <c r="AT182" s="80">
        <v>0</v>
      </c>
      <c r="AU182" s="80"/>
      <c r="AV182" s="80"/>
      <c r="AW182" s="80"/>
      <c r="AX182" s="80"/>
      <c r="AY182" s="80"/>
      <c r="AZ182" s="80"/>
      <c r="BA182" s="80"/>
      <c r="BB182" s="80"/>
      <c r="BC182" s="80">
        <v>3</v>
      </c>
      <c r="BD182" s="79" t="str">
        <f>REPLACE(INDEX(GroupVertices[Group],MATCH(Edges[[#This Row],[Vertex 1]],GroupVertices[Vertex],0)),1,1,"")</f>
        <v>1</v>
      </c>
      <c r="BE182" s="79" t="str">
        <f>REPLACE(INDEX(GroupVertices[Group],MATCH(Edges[[#This Row],[Vertex 2]],GroupVertices[Vertex],0)),1,1,"")</f>
        <v>1</v>
      </c>
      <c r="BF182" s="49">
        <v>1</v>
      </c>
      <c r="BG182" s="50">
        <v>2.6315789473684212</v>
      </c>
      <c r="BH182" s="49">
        <v>1</v>
      </c>
      <c r="BI182" s="50">
        <v>2.6315789473684212</v>
      </c>
      <c r="BJ182" s="49">
        <v>0</v>
      </c>
      <c r="BK182" s="50">
        <v>0</v>
      </c>
      <c r="BL182" s="49">
        <v>36</v>
      </c>
      <c r="BM182" s="50">
        <v>94.73684210526316</v>
      </c>
      <c r="BN182" s="49">
        <v>38</v>
      </c>
    </row>
    <row r="183" spans="1:66" ht="15">
      <c r="A183" s="65" t="s">
        <v>259</v>
      </c>
      <c r="B183" s="65" t="s">
        <v>259</v>
      </c>
      <c r="C183" s="66" t="s">
        <v>8401</v>
      </c>
      <c r="D183" s="67">
        <v>10</v>
      </c>
      <c r="E183" s="68" t="s">
        <v>132</v>
      </c>
      <c r="F183" s="69">
        <v>10</v>
      </c>
      <c r="G183" s="66"/>
      <c r="H183" s="70"/>
      <c r="I183" s="71"/>
      <c r="J183" s="71"/>
      <c r="K183" s="35" t="s">
        <v>65</v>
      </c>
      <c r="L183" s="78">
        <v>183</v>
      </c>
      <c r="M183" s="78"/>
      <c r="N183" s="73"/>
      <c r="O183" s="80" t="s">
        <v>204</v>
      </c>
      <c r="P183" s="82">
        <v>44466.64148148148</v>
      </c>
      <c r="Q183" s="80" t="s">
        <v>8521</v>
      </c>
      <c r="R183" s="80"/>
      <c r="S183" s="80"/>
      <c r="T183" s="80"/>
      <c r="U183" s="80"/>
      <c r="V183" s="83" t="str">
        <f>HYPERLINK("https://pbs.twimg.com/profile_images/1067524324771344384/C72zKe50_normal.jpg")</f>
        <v>https://pbs.twimg.com/profile_images/1067524324771344384/C72zKe50_normal.jpg</v>
      </c>
      <c r="W183" s="82">
        <v>44466.64148148148</v>
      </c>
      <c r="X183" s="88">
        <v>44466</v>
      </c>
      <c r="Y183" s="85" t="s">
        <v>8564</v>
      </c>
      <c r="Z183" s="83" t="str">
        <f>HYPERLINK("https://twitter.com/gbceducation/status/1442510275048091648")</f>
        <v>https://twitter.com/gbceducation/status/1442510275048091648</v>
      </c>
      <c r="AA183" s="80"/>
      <c r="AB183" s="80"/>
      <c r="AC183" s="85" t="s">
        <v>8602</v>
      </c>
      <c r="AD183" s="80"/>
      <c r="AE183" s="80" t="b">
        <v>0</v>
      </c>
      <c r="AF183" s="80">
        <v>0</v>
      </c>
      <c r="AG183" s="85" t="s">
        <v>296</v>
      </c>
      <c r="AH183" s="80" t="b">
        <v>0</v>
      </c>
      <c r="AI183" s="80" t="s">
        <v>298</v>
      </c>
      <c r="AJ183" s="80"/>
      <c r="AK183" s="85" t="s">
        <v>296</v>
      </c>
      <c r="AL183" s="80" t="b">
        <v>0</v>
      </c>
      <c r="AM183" s="80">
        <v>0</v>
      </c>
      <c r="AN183" s="85" t="s">
        <v>296</v>
      </c>
      <c r="AO183" s="85" t="s">
        <v>306</v>
      </c>
      <c r="AP183" s="80" t="b">
        <v>0</v>
      </c>
      <c r="AQ183" s="85" t="s">
        <v>8602</v>
      </c>
      <c r="AR183" s="80" t="s">
        <v>204</v>
      </c>
      <c r="AS183" s="80">
        <v>0</v>
      </c>
      <c r="AT183" s="80">
        <v>0</v>
      </c>
      <c r="AU183" s="80"/>
      <c r="AV183" s="80"/>
      <c r="AW183" s="80"/>
      <c r="AX183" s="80"/>
      <c r="AY183" s="80"/>
      <c r="AZ183" s="80"/>
      <c r="BA183" s="80"/>
      <c r="BB183" s="80"/>
      <c r="BC183" s="80">
        <v>3</v>
      </c>
      <c r="BD183" s="79" t="str">
        <f>REPLACE(INDEX(GroupVertices[Group],MATCH(Edges[[#This Row],[Vertex 1]],GroupVertices[Vertex],0)),1,1,"")</f>
        <v>1</v>
      </c>
      <c r="BE183" s="79" t="str">
        <f>REPLACE(INDEX(GroupVertices[Group],MATCH(Edges[[#This Row],[Vertex 2]],GroupVertices[Vertex],0)),1,1,"")</f>
        <v>1</v>
      </c>
      <c r="BF183" s="49">
        <v>3</v>
      </c>
      <c r="BG183" s="50">
        <v>9.67741935483871</v>
      </c>
      <c r="BH183" s="49">
        <v>2</v>
      </c>
      <c r="BI183" s="50">
        <v>6.451612903225806</v>
      </c>
      <c r="BJ183" s="49">
        <v>0</v>
      </c>
      <c r="BK183" s="50">
        <v>0</v>
      </c>
      <c r="BL183" s="49">
        <v>26</v>
      </c>
      <c r="BM183" s="50">
        <v>83.87096774193549</v>
      </c>
      <c r="BN183" s="49">
        <v>31</v>
      </c>
    </row>
    <row r="184" spans="1:66" ht="15">
      <c r="A184" s="65" t="s">
        <v>8464</v>
      </c>
      <c r="B184" s="65" t="s">
        <v>259</v>
      </c>
      <c r="C184" s="66" t="s">
        <v>8401</v>
      </c>
      <c r="D184" s="67">
        <v>10</v>
      </c>
      <c r="E184" s="68" t="s">
        <v>132</v>
      </c>
      <c r="F184" s="69">
        <v>10</v>
      </c>
      <c r="G184" s="66"/>
      <c r="H184" s="70"/>
      <c r="I184" s="71"/>
      <c r="J184" s="71"/>
      <c r="K184" s="35" t="s">
        <v>65</v>
      </c>
      <c r="L184" s="78">
        <v>184</v>
      </c>
      <c r="M184" s="78"/>
      <c r="N184" s="73"/>
      <c r="O184" s="80" t="s">
        <v>268</v>
      </c>
      <c r="P184" s="82">
        <v>44460.846724537034</v>
      </c>
      <c r="Q184" s="80" t="s">
        <v>8517</v>
      </c>
      <c r="R184" s="83" t="str">
        <f>HYPERLINK("http://lexisnexisrisk.shorthandstories.com/empowering-social-good-through-technology/")</f>
        <v>http://lexisnexisrisk.shorthandstories.com/empowering-social-good-through-technology/</v>
      </c>
      <c r="S184" s="80" t="s">
        <v>8523</v>
      </c>
      <c r="T184" s="85" t="s">
        <v>8528</v>
      </c>
      <c r="U184" s="80"/>
      <c r="V184" s="83" t="str">
        <f>HYPERLINK("https://pbs.twimg.com/profile_images/1136974755893063681/JWeLW9LU_normal.png")</f>
        <v>https://pbs.twimg.com/profile_images/1136974755893063681/JWeLW9LU_normal.png</v>
      </c>
      <c r="W184" s="82">
        <v>44460.846724537034</v>
      </c>
      <c r="X184" s="88">
        <v>44460</v>
      </c>
      <c r="Y184" s="85" t="s">
        <v>8560</v>
      </c>
      <c r="Z184" s="83" t="str">
        <f>HYPERLINK("https://twitter.com/relxhq/status/1440410323010220036")</f>
        <v>https://twitter.com/relxhq/status/1440410323010220036</v>
      </c>
      <c r="AA184" s="80"/>
      <c r="AB184" s="80"/>
      <c r="AC184" s="85" t="s">
        <v>8598</v>
      </c>
      <c r="AD184" s="80"/>
      <c r="AE184" s="80" t="b">
        <v>0</v>
      </c>
      <c r="AF184" s="80">
        <v>2</v>
      </c>
      <c r="AG184" s="85" t="s">
        <v>296</v>
      </c>
      <c r="AH184" s="80" t="b">
        <v>0</v>
      </c>
      <c r="AI184" s="80" t="s">
        <v>298</v>
      </c>
      <c r="AJ184" s="80"/>
      <c r="AK184" s="85" t="s">
        <v>296</v>
      </c>
      <c r="AL184" s="80" t="b">
        <v>0</v>
      </c>
      <c r="AM184" s="80">
        <v>0</v>
      </c>
      <c r="AN184" s="85" t="s">
        <v>296</v>
      </c>
      <c r="AO184" s="85" t="s">
        <v>8613</v>
      </c>
      <c r="AP184" s="80" t="b">
        <v>0</v>
      </c>
      <c r="AQ184" s="85" t="s">
        <v>8598</v>
      </c>
      <c r="AR184" s="80" t="s">
        <v>204</v>
      </c>
      <c r="AS184" s="80">
        <v>0</v>
      </c>
      <c r="AT184" s="80">
        <v>0</v>
      </c>
      <c r="AU184" s="80"/>
      <c r="AV184" s="80"/>
      <c r="AW184" s="80"/>
      <c r="AX184" s="80"/>
      <c r="AY184" s="80"/>
      <c r="AZ184" s="80"/>
      <c r="BA184" s="80"/>
      <c r="BB184" s="80"/>
      <c r="BC184" s="80">
        <v>2</v>
      </c>
      <c r="BD184" s="79" t="str">
        <f>REPLACE(INDEX(GroupVertices[Group],MATCH(Edges[[#This Row],[Vertex 1]],GroupVertices[Vertex],0)),1,1,"")</f>
        <v>5</v>
      </c>
      <c r="BE184" s="79" t="str">
        <f>REPLACE(INDEX(GroupVertices[Group],MATCH(Edges[[#This Row],[Vertex 2]],GroupVertices[Vertex],0)),1,1,"")</f>
        <v>1</v>
      </c>
      <c r="BF184" s="49"/>
      <c r="BG184" s="50"/>
      <c r="BH184" s="49"/>
      <c r="BI184" s="50"/>
      <c r="BJ184" s="49"/>
      <c r="BK184" s="50"/>
      <c r="BL184" s="49"/>
      <c r="BM184" s="50"/>
      <c r="BN184" s="49"/>
    </row>
    <row r="185" spans="1:66" ht="15">
      <c r="A185" s="65" t="s">
        <v>8464</v>
      </c>
      <c r="B185" s="65" t="s">
        <v>259</v>
      </c>
      <c r="C185" s="66" t="s">
        <v>8401</v>
      </c>
      <c r="D185" s="67">
        <v>10</v>
      </c>
      <c r="E185" s="68" t="s">
        <v>132</v>
      </c>
      <c r="F185" s="69">
        <v>10</v>
      </c>
      <c r="G185" s="66"/>
      <c r="H185" s="70"/>
      <c r="I185" s="71"/>
      <c r="J185" s="71"/>
      <c r="K185" s="35" t="s">
        <v>65</v>
      </c>
      <c r="L185" s="78">
        <v>185</v>
      </c>
      <c r="M185" s="78"/>
      <c r="N185" s="73"/>
      <c r="O185" s="80" t="s">
        <v>268</v>
      </c>
      <c r="P185" s="82">
        <v>44466.837696759256</v>
      </c>
      <c r="Q185" s="80" t="s">
        <v>8518</v>
      </c>
      <c r="R185" s="83" t="str">
        <f>HYPERLINK("http://lexisnexisrisk.shorthandstories.com/empowering-social-good-through-technology/")</f>
        <v>http://lexisnexisrisk.shorthandstories.com/empowering-social-good-through-technology/</v>
      </c>
      <c r="S185" s="80" t="s">
        <v>8523</v>
      </c>
      <c r="T185" s="85" t="s">
        <v>8528</v>
      </c>
      <c r="U185" s="80"/>
      <c r="V185" s="83" t="str">
        <f>HYPERLINK("https://pbs.twimg.com/profile_images/1136974755893063681/JWeLW9LU_normal.png")</f>
        <v>https://pbs.twimg.com/profile_images/1136974755893063681/JWeLW9LU_normal.png</v>
      </c>
      <c r="W185" s="82">
        <v>44466.837696759256</v>
      </c>
      <c r="X185" s="88">
        <v>44466</v>
      </c>
      <c r="Y185" s="85" t="s">
        <v>8561</v>
      </c>
      <c r="Z185" s="83" t="str">
        <f>HYPERLINK("https://twitter.com/relxhq/status/1442581378189574149")</f>
        <v>https://twitter.com/relxhq/status/1442581378189574149</v>
      </c>
      <c r="AA185" s="80"/>
      <c r="AB185" s="80"/>
      <c r="AC185" s="85" t="s">
        <v>8599</v>
      </c>
      <c r="AD185" s="80"/>
      <c r="AE185" s="80" t="b">
        <v>0</v>
      </c>
      <c r="AF185" s="80">
        <v>0</v>
      </c>
      <c r="AG185" s="85" t="s">
        <v>296</v>
      </c>
      <c r="AH185" s="80" t="b">
        <v>0</v>
      </c>
      <c r="AI185" s="80" t="s">
        <v>298</v>
      </c>
      <c r="AJ185" s="80"/>
      <c r="AK185" s="85" t="s">
        <v>296</v>
      </c>
      <c r="AL185" s="80" t="b">
        <v>0</v>
      </c>
      <c r="AM185" s="80">
        <v>0</v>
      </c>
      <c r="AN185" s="85" t="s">
        <v>296</v>
      </c>
      <c r="AO185" s="85" t="s">
        <v>8613</v>
      </c>
      <c r="AP185" s="80" t="b">
        <v>0</v>
      </c>
      <c r="AQ185" s="85" t="s">
        <v>8599</v>
      </c>
      <c r="AR185" s="80" t="s">
        <v>204</v>
      </c>
      <c r="AS185" s="80">
        <v>0</v>
      </c>
      <c r="AT185" s="80">
        <v>0</v>
      </c>
      <c r="AU185" s="80"/>
      <c r="AV185" s="80"/>
      <c r="AW185" s="80"/>
      <c r="AX185" s="80"/>
      <c r="AY185" s="80"/>
      <c r="AZ185" s="80"/>
      <c r="BA185" s="80"/>
      <c r="BB185" s="80"/>
      <c r="BC185" s="80">
        <v>2</v>
      </c>
      <c r="BD185" s="79" t="str">
        <f>REPLACE(INDEX(GroupVertices[Group],MATCH(Edges[[#This Row],[Vertex 1]],GroupVertices[Vertex],0)),1,1,"")</f>
        <v>5</v>
      </c>
      <c r="BE185" s="79" t="str">
        <f>REPLACE(INDEX(GroupVertices[Group],MATCH(Edges[[#This Row],[Vertex 2]],GroupVertices[Vertex],0)),1,1,"")</f>
        <v>1</v>
      </c>
      <c r="BF185" s="49"/>
      <c r="BG185" s="50"/>
      <c r="BH185" s="49"/>
      <c r="BI185" s="50"/>
      <c r="BJ185" s="49"/>
      <c r="BK185" s="50"/>
      <c r="BL185" s="49"/>
      <c r="BM185" s="50"/>
      <c r="BN185" s="49"/>
    </row>
    <row r="186" spans="1:66" ht="15">
      <c r="A186" s="65" t="s">
        <v>8464</v>
      </c>
      <c r="B186" s="65" t="s">
        <v>8497</v>
      </c>
      <c r="C186" s="66" t="s">
        <v>8401</v>
      </c>
      <c r="D186" s="67">
        <v>10</v>
      </c>
      <c r="E186" s="68" t="s">
        <v>132</v>
      </c>
      <c r="F186" s="69">
        <v>10</v>
      </c>
      <c r="G186" s="66"/>
      <c r="H186" s="70"/>
      <c r="I186" s="71"/>
      <c r="J186" s="71"/>
      <c r="K186" s="35" t="s">
        <v>65</v>
      </c>
      <c r="L186" s="78">
        <v>186</v>
      </c>
      <c r="M186" s="78"/>
      <c r="N186" s="73"/>
      <c r="O186" s="80" t="s">
        <v>268</v>
      </c>
      <c r="P186" s="82">
        <v>44460.846724537034</v>
      </c>
      <c r="Q186" s="80" t="s">
        <v>8517</v>
      </c>
      <c r="R186" s="83" t="str">
        <f>HYPERLINK("http://lexisnexisrisk.shorthandstories.com/empowering-social-good-through-technology/")</f>
        <v>http://lexisnexisrisk.shorthandstories.com/empowering-social-good-through-technology/</v>
      </c>
      <c r="S186" s="80" t="s">
        <v>8523</v>
      </c>
      <c r="T186" s="85" t="s">
        <v>8528</v>
      </c>
      <c r="U186" s="80"/>
      <c r="V186" s="83" t="str">
        <f>HYPERLINK("https://pbs.twimg.com/profile_images/1136974755893063681/JWeLW9LU_normal.png")</f>
        <v>https://pbs.twimg.com/profile_images/1136974755893063681/JWeLW9LU_normal.png</v>
      </c>
      <c r="W186" s="82">
        <v>44460.846724537034</v>
      </c>
      <c r="X186" s="88">
        <v>44460</v>
      </c>
      <c r="Y186" s="85" t="s">
        <v>8560</v>
      </c>
      <c r="Z186" s="83" t="str">
        <f>HYPERLINK("https://twitter.com/relxhq/status/1440410323010220036")</f>
        <v>https://twitter.com/relxhq/status/1440410323010220036</v>
      </c>
      <c r="AA186" s="80"/>
      <c r="AB186" s="80"/>
      <c r="AC186" s="85" t="s">
        <v>8598</v>
      </c>
      <c r="AD186" s="80"/>
      <c r="AE186" s="80" t="b">
        <v>0</v>
      </c>
      <c r="AF186" s="80">
        <v>2</v>
      </c>
      <c r="AG186" s="85" t="s">
        <v>296</v>
      </c>
      <c r="AH186" s="80" t="b">
        <v>0</v>
      </c>
      <c r="AI186" s="80" t="s">
        <v>298</v>
      </c>
      <c r="AJ186" s="80"/>
      <c r="AK186" s="85" t="s">
        <v>296</v>
      </c>
      <c r="AL186" s="80" t="b">
        <v>0</v>
      </c>
      <c r="AM186" s="80">
        <v>0</v>
      </c>
      <c r="AN186" s="85" t="s">
        <v>296</v>
      </c>
      <c r="AO186" s="85" t="s">
        <v>8613</v>
      </c>
      <c r="AP186" s="80" t="b">
        <v>0</v>
      </c>
      <c r="AQ186" s="85" t="s">
        <v>8598</v>
      </c>
      <c r="AR186" s="80" t="s">
        <v>204</v>
      </c>
      <c r="AS186" s="80">
        <v>0</v>
      </c>
      <c r="AT186" s="80">
        <v>0</v>
      </c>
      <c r="AU186" s="80"/>
      <c r="AV186" s="80"/>
      <c r="AW186" s="80"/>
      <c r="AX186" s="80"/>
      <c r="AY186" s="80"/>
      <c r="AZ186" s="80"/>
      <c r="BA186" s="80"/>
      <c r="BB186" s="80"/>
      <c r="BC186" s="80">
        <v>2</v>
      </c>
      <c r="BD186" s="79" t="str">
        <f>REPLACE(INDEX(GroupVertices[Group],MATCH(Edges[[#This Row],[Vertex 1]],GroupVertices[Vertex],0)),1,1,"")</f>
        <v>5</v>
      </c>
      <c r="BE186" s="79" t="str">
        <f>REPLACE(INDEX(GroupVertices[Group],MATCH(Edges[[#This Row],[Vertex 2]],GroupVertices[Vertex],0)),1,1,"")</f>
        <v>5</v>
      </c>
      <c r="BF186" s="49"/>
      <c r="BG186" s="50"/>
      <c r="BH186" s="49"/>
      <c r="BI186" s="50"/>
      <c r="BJ186" s="49"/>
      <c r="BK186" s="50"/>
      <c r="BL186" s="49"/>
      <c r="BM186" s="50"/>
      <c r="BN186" s="49"/>
    </row>
    <row r="187" spans="1:66" ht="15">
      <c r="A187" s="65" t="s">
        <v>8464</v>
      </c>
      <c r="B187" s="65" t="s">
        <v>8497</v>
      </c>
      <c r="C187" s="66" t="s">
        <v>8401</v>
      </c>
      <c r="D187" s="67">
        <v>10</v>
      </c>
      <c r="E187" s="68" t="s">
        <v>132</v>
      </c>
      <c r="F187" s="69">
        <v>10</v>
      </c>
      <c r="G187" s="66"/>
      <c r="H187" s="70"/>
      <c r="I187" s="71"/>
      <c r="J187" s="71"/>
      <c r="K187" s="35" t="s">
        <v>65</v>
      </c>
      <c r="L187" s="78">
        <v>187</v>
      </c>
      <c r="M187" s="78"/>
      <c r="N187" s="73"/>
      <c r="O187" s="80" t="s">
        <v>268</v>
      </c>
      <c r="P187" s="82">
        <v>44466.837696759256</v>
      </c>
      <c r="Q187" s="80" t="s">
        <v>8518</v>
      </c>
      <c r="R187" s="83" t="str">
        <f>HYPERLINK("http://lexisnexisrisk.shorthandstories.com/empowering-social-good-through-technology/")</f>
        <v>http://lexisnexisrisk.shorthandstories.com/empowering-social-good-through-technology/</v>
      </c>
      <c r="S187" s="80" t="s">
        <v>8523</v>
      </c>
      <c r="T187" s="85" t="s">
        <v>8528</v>
      </c>
      <c r="U187" s="80"/>
      <c r="V187" s="83" t="str">
        <f>HYPERLINK("https://pbs.twimg.com/profile_images/1136974755893063681/JWeLW9LU_normal.png")</f>
        <v>https://pbs.twimg.com/profile_images/1136974755893063681/JWeLW9LU_normal.png</v>
      </c>
      <c r="W187" s="82">
        <v>44466.837696759256</v>
      </c>
      <c r="X187" s="88">
        <v>44466</v>
      </c>
      <c r="Y187" s="85" t="s">
        <v>8561</v>
      </c>
      <c r="Z187" s="83" t="str">
        <f>HYPERLINK("https://twitter.com/relxhq/status/1442581378189574149")</f>
        <v>https://twitter.com/relxhq/status/1442581378189574149</v>
      </c>
      <c r="AA187" s="80"/>
      <c r="AB187" s="80"/>
      <c r="AC187" s="85" t="s">
        <v>8599</v>
      </c>
      <c r="AD187" s="80"/>
      <c r="AE187" s="80" t="b">
        <v>0</v>
      </c>
      <c r="AF187" s="80">
        <v>0</v>
      </c>
      <c r="AG187" s="85" t="s">
        <v>296</v>
      </c>
      <c r="AH187" s="80" t="b">
        <v>0</v>
      </c>
      <c r="AI187" s="80" t="s">
        <v>298</v>
      </c>
      <c r="AJ187" s="80"/>
      <c r="AK187" s="85" t="s">
        <v>296</v>
      </c>
      <c r="AL187" s="80" t="b">
        <v>0</v>
      </c>
      <c r="AM187" s="80">
        <v>0</v>
      </c>
      <c r="AN187" s="85" t="s">
        <v>296</v>
      </c>
      <c r="AO187" s="85" t="s">
        <v>8613</v>
      </c>
      <c r="AP187" s="80" t="b">
        <v>0</v>
      </c>
      <c r="AQ187" s="85" t="s">
        <v>8599</v>
      </c>
      <c r="AR187" s="80" t="s">
        <v>204</v>
      </c>
      <c r="AS187" s="80">
        <v>0</v>
      </c>
      <c r="AT187" s="80">
        <v>0</v>
      </c>
      <c r="AU187" s="80"/>
      <c r="AV187" s="80"/>
      <c r="AW187" s="80"/>
      <c r="AX187" s="80"/>
      <c r="AY187" s="80"/>
      <c r="AZ187" s="80"/>
      <c r="BA187" s="80"/>
      <c r="BB187" s="80"/>
      <c r="BC187" s="80">
        <v>2</v>
      </c>
      <c r="BD187" s="79" t="str">
        <f>REPLACE(INDEX(GroupVertices[Group],MATCH(Edges[[#This Row],[Vertex 1]],GroupVertices[Vertex],0)),1,1,"")</f>
        <v>5</v>
      </c>
      <c r="BE187" s="79" t="str">
        <f>REPLACE(INDEX(GroupVertices[Group],MATCH(Edges[[#This Row],[Vertex 2]],GroupVertices[Vertex],0)),1,1,"")</f>
        <v>5</v>
      </c>
      <c r="BF187" s="49"/>
      <c r="BG187" s="50"/>
      <c r="BH187" s="49"/>
      <c r="BI187" s="50"/>
      <c r="BJ187" s="49"/>
      <c r="BK187" s="50"/>
      <c r="BL187" s="49"/>
      <c r="BM187" s="50"/>
      <c r="BN187" s="49"/>
    </row>
    <row r="188" spans="1:66" ht="15">
      <c r="A188" s="65" t="s">
        <v>8464</v>
      </c>
      <c r="B188" s="65" t="s">
        <v>8498</v>
      </c>
      <c r="C188" s="66" t="s">
        <v>8401</v>
      </c>
      <c r="D188" s="67">
        <v>10</v>
      </c>
      <c r="E188" s="68" t="s">
        <v>132</v>
      </c>
      <c r="F188" s="69">
        <v>10</v>
      </c>
      <c r="G188" s="66"/>
      <c r="H188" s="70"/>
      <c r="I188" s="71"/>
      <c r="J188" s="71"/>
      <c r="K188" s="35" t="s">
        <v>65</v>
      </c>
      <c r="L188" s="78">
        <v>188</v>
      </c>
      <c r="M188" s="78"/>
      <c r="N188" s="73"/>
      <c r="O188" s="80" t="s">
        <v>268</v>
      </c>
      <c r="P188" s="82">
        <v>44460.846724537034</v>
      </c>
      <c r="Q188" s="80" t="s">
        <v>8517</v>
      </c>
      <c r="R188" s="83" t="str">
        <f>HYPERLINK("http://lexisnexisrisk.shorthandstories.com/empowering-social-good-through-technology/")</f>
        <v>http://lexisnexisrisk.shorthandstories.com/empowering-social-good-through-technology/</v>
      </c>
      <c r="S188" s="80" t="s">
        <v>8523</v>
      </c>
      <c r="T188" s="85" t="s">
        <v>8528</v>
      </c>
      <c r="U188" s="80"/>
      <c r="V188" s="83" t="str">
        <f>HYPERLINK("https://pbs.twimg.com/profile_images/1136974755893063681/JWeLW9LU_normal.png")</f>
        <v>https://pbs.twimg.com/profile_images/1136974755893063681/JWeLW9LU_normal.png</v>
      </c>
      <c r="W188" s="82">
        <v>44460.846724537034</v>
      </c>
      <c r="X188" s="88">
        <v>44460</v>
      </c>
      <c r="Y188" s="85" t="s">
        <v>8560</v>
      </c>
      <c r="Z188" s="83" t="str">
        <f>HYPERLINK("https://twitter.com/relxhq/status/1440410323010220036")</f>
        <v>https://twitter.com/relxhq/status/1440410323010220036</v>
      </c>
      <c r="AA188" s="80"/>
      <c r="AB188" s="80"/>
      <c r="AC188" s="85" t="s">
        <v>8598</v>
      </c>
      <c r="AD188" s="80"/>
      <c r="AE188" s="80" t="b">
        <v>0</v>
      </c>
      <c r="AF188" s="80">
        <v>2</v>
      </c>
      <c r="AG188" s="85" t="s">
        <v>296</v>
      </c>
      <c r="AH188" s="80" t="b">
        <v>0</v>
      </c>
      <c r="AI188" s="80" t="s">
        <v>298</v>
      </c>
      <c r="AJ188" s="80"/>
      <c r="AK188" s="85" t="s">
        <v>296</v>
      </c>
      <c r="AL188" s="80" t="b">
        <v>0</v>
      </c>
      <c r="AM188" s="80">
        <v>0</v>
      </c>
      <c r="AN188" s="85" t="s">
        <v>296</v>
      </c>
      <c r="AO188" s="85" t="s">
        <v>8613</v>
      </c>
      <c r="AP188" s="80" t="b">
        <v>0</v>
      </c>
      <c r="AQ188" s="85" t="s">
        <v>8598</v>
      </c>
      <c r="AR188" s="80" t="s">
        <v>204</v>
      </c>
      <c r="AS188" s="80">
        <v>0</v>
      </c>
      <c r="AT188" s="80">
        <v>0</v>
      </c>
      <c r="AU188" s="80"/>
      <c r="AV188" s="80"/>
      <c r="AW188" s="80"/>
      <c r="AX188" s="80"/>
      <c r="AY188" s="80"/>
      <c r="AZ188" s="80"/>
      <c r="BA188" s="80"/>
      <c r="BB188" s="80"/>
      <c r="BC188" s="80">
        <v>2</v>
      </c>
      <c r="BD188" s="79" t="str">
        <f>REPLACE(INDEX(GroupVertices[Group],MATCH(Edges[[#This Row],[Vertex 1]],GroupVertices[Vertex],0)),1,1,"")</f>
        <v>5</v>
      </c>
      <c r="BE188" s="79" t="str">
        <f>REPLACE(INDEX(GroupVertices[Group],MATCH(Edges[[#This Row],[Vertex 2]],GroupVertices[Vertex],0)),1,1,"")</f>
        <v>5</v>
      </c>
      <c r="BF188" s="49">
        <v>1</v>
      </c>
      <c r="BG188" s="50">
        <v>3.125</v>
      </c>
      <c r="BH188" s="49">
        <v>0</v>
      </c>
      <c r="BI188" s="50">
        <v>0</v>
      </c>
      <c r="BJ188" s="49">
        <v>0</v>
      </c>
      <c r="BK188" s="50">
        <v>0</v>
      </c>
      <c r="BL188" s="49">
        <v>31</v>
      </c>
      <c r="BM188" s="50">
        <v>96.875</v>
      </c>
      <c r="BN188" s="49">
        <v>32</v>
      </c>
    </row>
    <row r="189" spans="1:66" ht="15">
      <c r="A189" s="65" t="s">
        <v>8464</v>
      </c>
      <c r="B189" s="65" t="s">
        <v>8498</v>
      </c>
      <c r="C189" s="66" t="s">
        <v>8401</v>
      </c>
      <c r="D189" s="67">
        <v>10</v>
      </c>
      <c r="E189" s="68" t="s">
        <v>132</v>
      </c>
      <c r="F189" s="69">
        <v>10</v>
      </c>
      <c r="G189" s="66"/>
      <c r="H189" s="70"/>
      <c r="I189" s="71"/>
      <c r="J189" s="71"/>
      <c r="K189" s="35" t="s">
        <v>65</v>
      </c>
      <c r="L189" s="78">
        <v>189</v>
      </c>
      <c r="M189" s="78"/>
      <c r="N189" s="73"/>
      <c r="O189" s="80" t="s">
        <v>268</v>
      </c>
      <c r="P189" s="82">
        <v>44466.837696759256</v>
      </c>
      <c r="Q189" s="80" t="s">
        <v>8518</v>
      </c>
      <c r="R189" s="83" t="str">
        <f>HYPERLINK("http://lexisnexisrisk.shorthandstories.com/empowering-social-good-through-technology/")</f>
        <v>http://lexisnexisrisk.shorthandstories.com/empowering-social-good-through-technology/</v>
      </c>
      <c r="S189" s="80" t="s">
        <v>8523</v>
      </c>
      <c r="T189" s="85" t="s">
        <v>8528</v>
      </c>
      <c r="U189" s="80"/>
      <c r="V189" s="83" t="str">
        <f>HYPERLINK("https://pbs.twimg.com/profile_images/1136974755893063681/JWeLW9LU_normal.png")</f>
        <v>https://pbs.twimg.com/profile_images/1136974755893063681/JWeLW9LU_normal.png</v>
      </c>
      <c r="W189" s="82">
        <v>44466.837696759256</v>
      </c>
      <c r="X189" s="88">
        <v>44466</v>
      </c>
      <c r="Y189" s="85" t="s">
        <v>8561</v>
      </c>
      <c r="Z189" s="83" t="str">
        <f>HYPERLINK("https://twitter.com/relxhq/status/1442581378189574149")</f>
        <v>https://twitter.com/relxhq/status/1442581378189574149</v>
      </c>
      <c r="AA189" s="80"/>
      <c r="AB189" s="80"/>
      <c r="AC189" s="85" t="s">
        <v>8599</v>
      </c>
      <c r="AD189" s="80"/>
      <c r="AE189" s="80" t="b">
        <v>0</v>
      </c>
      <c r="AF189" s="80">
        <v>0</v>
      </c>
      <c r="AG189" s="85" t="s">
        <v>296</v>
      </c>
      <c r="AH189" s="80" t="b">
        <v>0</v>
      </c>
      <c r="AI189" s="80" t="s">
        <v>298</v>
      </c>
      <c r="AJ189" s="80"/>
      <c r="AK189" s="85" t="s">
        <v>296</v>
      </c>
      <c r="AL189" s="80" t="b">
        <v>0</v>
      </c>
      <c r="AM189" s="80">
        <v>0</v>
      </c>
      <c r="AN189" s="85" t="s">
        <v>296</v>
      </c>
      <c r="AO189" s="85" t="s">
        <v>8613</v>
      </c>
      <c r="AP189" s="80" t="b">
        <v>0</v>
      </c>
      <c r="AQ189" s="85" t="s">
        <v>8599</v>
      </c>
      <c r="AR189" s="80" t="s">
        <v>204</v>
      </c>
      <c r="AS189" s="80">
        <v>0</v>
      </c>
      <c r="AT189" s="80">
        <v>0</v>
      </c>
      <c r="AU189" s="80"/>
      <c r="AV189" s="80"/>
      <c r="AW189" s="80"/>
      <c r="AX189" s="80"/>
      <c r="AY189" s="80"/>
      <c r="AZ189" s="80"/>
      <c r="BA189" s="80"/>
      <c r="BB189" s="80"/>
      <c r="BC189" s="80">
        <v>2</v>
      </c>
      <c r="BD189" s="79" t="str">
        <f>REPLACE(INDEX(GroupVertices[Group],MATCH(Edges[[#This Row],[Vertex 1]],GroupVertices[Vertex],0)),1,1,"")</f>
        <v>5</v>
      </c>
      <c r="BE189" s="79" t="str">
        <f>REPLACE(INDEX(GroupVertices[Group],MATCH(Edges[[#This Row],[Vertex 2]],GroupVertices[Vertex],0)),1,1,"")</f>
        <v>5</v>
      </c>
      <c r="BF189" s="49">
        <v>1</v>
      </c>
      <c r="BG189" s="50">
        <v>3.125</v>
      </c>
      <c r="BH189" s="49">
        <v>0</v>
      </c>
      <c r="BI189" s="50">
        <v>0</v>
      </c>
      <c r="BJ189" s="49">
        <v>0</v>
      </c>
      <c r="BK189" s="50">
        <v>0</v>
      </c>
      <c r="BL189" s="49">
        <v>31</v>
      </c>
      <c r="BM189" s="50">
        <v>96.875</v>
      </c>
      <c r="BN189" s="49">
        <v>32</v>
      </c>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row r="27455" ht="15"/>
    <row r="27456" ht="15"/>
    <row r="27457" ht="15"/>
    <row r="27458" ht="15"/>
    <row r="27459" ht="15"/>
    <row r="27460" ht="15"/>
    <row r="27461" ht="15"/>
    <row r="27462" ht="15"/>
    <row r="27463" ht="15"/>
    <row r="27464" ht="15"/>
    <row r="27465" ht="15"/>
    <row r="27466" ht="15"/>
    <row r="27467" ht="15"/>
    <row r="27468" ht="15"/>
    <row r="27469" ht="15"/>
    <row r="27470" ht="15"/>
    <row r="27471" ht="15"/>
    <row r="27472" ht="15"/>
    <row r="27473" ht="15"/>
    <row r="27474" ht="15"/>
    <row r="27475" ht="15"/>
    <row r="27476" ht="15"/>
    <row r="27477" ht="15"/>
    <row r="27478" ht="15"/>
    <row r="27479" ht="15"/>
    <row r="27480" ht="15"/>
    <row r="27481" ht="15"/>
    <row r="27482" ht="15"/>
    <row r="27483" ht="15"/>
    <row r="27484" ht="15"/>
    <row r="27485" ht="15"/>
    <row r="27486" ht="15"/>
    <row r="27487" ht="15"/>
    <row r="27488" ht="15"/>
    <row r="27489" ht="15"/>
    <row r="27490" ht="15"/>
    <row r="27491" ht="15"/>
    <row r="27492" ht="15"/>
    <row r="27493" ht="15"/>
    <row r="27494" ht="15"/>
    <row r="27495" ht="15"/>
    <row r="27496" ht="15"/>
    <row r="27497" ht="15"/>
    <row r="27498" ht="15"/>
    <row r="27499" ht="15"/>
    <row r="27500" ht="15"/>
    <row r="27501" ht="15"/>
    <row r="27502" ht="15"/>
    <row r="27503" ht="15"/>
    <row r="27504" ht="15"/>
    <row r="27505" ht="15"/>
    <row r="27506" ht="15"/>
    <row r="27507" ht="15"/>
    <row r="27508" ht="15"/>
    <row r="27509" ht="15"/>
    <row r="27510" ht="15"/>
    <row r="27511" ht="15"/>
    <row r="27512" ht="15"/>
    <row r="27513" ht="15"/>
    <row r="27514" ht="15"/>
    <row r="27515" ht="15"/>
    <row r="27516" ht="15"/>
    <row r="27517" ht="15"/>
    <row r="27518" ht="15"/>
    <row r="27519" ht="15"/>
    <row r="27520" ht="15"/>
    <row r="27521" ht="15"/>
    <row r="27522" ht="15"/>
    <row r="27523" ht="15"/>
    <row r="27524" ht="15"/>
    <row r="27525" ht="15"/>
    <row r="27526" ht="15"/>
    <row r="27527" ht="15"/>
    <row r="27528" ht="15"/>
    <row r="27529" ht="15"/>
    <row r="27530" ht="15"/>
    <row r="27531" ht="15"/>
    <row r="27532" ht="15"/>
    <row r="27533" ht="15"/>
    <row r="27534" ht="15"/>
    <row r="27535" ht="15"/>
    <row r="27536" ht="15"/>
    <row r="27537" ht="15"/>
    <row r="27538" ht="15"/>
    <row r="27539" ht="15"/>
    <row r="27540" ht="15"/>
    <row r="27541" ht="15"/>
    <row r="27542" ht="15"/>
    <row r="27543" ht="15"/>
    <row r="27544" ht="15"/>
    <row r="27545" ht="15"/>
    <row r="27546" ht="15"/>
    <row r="27547" ht="15"/>
    <row r="27548" ht="15"/>
    <row r="27549" ht="15"/>
    <row r="27550" ht="15"/>
    <row r="27551" ht="15"/>
    <row r="27552" ht="15"/>
    <row r="27553" ht="15"/>
    <row r="27554" ht="15"/>
    <row r="27555" ht="15"/>
    <row r="27556" ht="15"/>
    <row r="27557" ht="15"/>
    <row r="27558" ht="15"/>
    <row r="27559" ht="15"/>
    <row r="27560" ht="15"/>
    <row r="27561" ht="15"/>
    <row r="27562" ht="15"/>
    <row r="27563" ht="15"/>
    <row r="27564" ht="15"/>
    <row r="27565" ht="15"/>
    <row r="27566" ht="15"/>
    <row r="27567" ht="15"/>
    <row r="27568" ht="15"/>
    <row r="27569" ht="15"/>
    <row r="27570" ht="15"/>
    <row r="27571" ht="15"/>
    <row r="27572" ht="15"/>
    <row r="27573" ht="15"/>
    <row r="27574" ht="15"/>
    <row r="27575" ht="15"/>
    <row r="27576" ht="15"/>
    <row r="27577" ht="15"/>
    <row r="27578" ht="15"/>
    <row r="27579" ht="15"/>
    <row r="27580" ht="15"/>
    <row r="27581" ht="15"/>
    <row r="27582" ht="15"/>
    <row r="27583" ht="15"/>
    <row r="27584" ht="15"/>
    <row r="27585" ht="15"/>
    <row r="27586" ht="15"/>
    <row r="27587" ht="15"/>
    <row r="27588" ht="15"/>
    <row r="27589" ht="15"/>
    <row r="27590" ht="15"/>
    <row r="27591" ht="15"/>
    <row r="27592" ht="15"/>
    <row r="27593" ht="15"/>
    <row r="27594" ht="15"/>
    <row r="27595" ht="15"/>
    <row r="27596" ht="15"/>
    <row r="27597" ht="15"/>
    <row r="27598" ht="15"/>
    <row r="27599" ht="15"/>
    <row r="27600" ht="15"/>
    <row r="27601" ht="15"/>
    <row r="27602" ht="15"/>
    <row r="27603" ht="15"/>
    <row r="27604" ht="15"/>
    <row r="27605" ht="15"/>
    <row r="27606" ht="15"/>
    <row r="27607" ht="15"/>
    <row r="27608" ht="15"/>
    <row r="27609" ht="15"/>
    <row r="27610" ht="15"/>
    <row r="27611" ht="15"/>
    <row r="27612" ht="15"/>
    <row r="27613" ht="15"/>
    <row r="27614" ht="15"/>
    <row r="27615" ht="15"/>
    <row r="27616" ht="15"/>
    <row r="27617" ht="15"/>
    <row r="27618" ht="15"/>
    <row r="27619" ht="15"/>
    <row r="27620" ht="15"/>
    <row r="27621" ht="15"/>
    <row r="27622" ht="15"/>
    <row r="27623" ht="15"/>
    <row r="27624" ht="15"/>
    <row r="27625" ht="15"/>
    <row r="27626" ht="15"/>
    <row r="27627" ht="15"/>
    <row r="27628" ht="15"/>
    <row r="27629" ht="15"/>
    <row r="27630" ht="15"/>
    <row r="27631" ht="15"/>
    <row r="27632" ht="15"/>
    <row r="27633" ht="15"/>
    <row r="27634" ht="15"/>
    <row r="27635" ht="15"/>
    <row r="27636" ht="15"/>
    <row r="27637" ht="15"/>
    <row r="27638" ht="15"/>
    <row r="27639" ht="15"/>
    <row r="27640" ht="15"/>
    <row r="27641" ht="15"/>
    <row r="27642" ht="15"/>
    <row r="27643" ht="15"/>
    <row r="27644" ht="15"/>
    <row r="27645" ht="15"/>
    <row r="27646" ht="15"/>
    <row r="27647" ht="15"/>
    <row r="27648" ht="15"/>
    <row r="27649" ht="15"/>
    <row r="27650" ht="15"/>
    <row r="27651" ht="15"/>
    <row r="27652" ht="15"/>
    <row r="27653" ht="15"/>
    <row r="27654" ht="15"/>
    <row r="27655" ht="15"/>
    <row r="27656" ht="15"/>
    <row r="27657" ht="15"/>
    <row r="27658" ht="15"/>
    <row r="27659" ht="15"/>
    <row r="27660" ht="15"/>
    <row r="27661" ht="15"/>
    <row r="27662" ht="15"/>
    <row r="27663" ht="15"/>
    <row r="27664" ht="15"/>
    <row r="27665" ht="15"/>
    <row r="27666" ht="15"/>
    <row r="27667" ht="15"/>
    <row r="27668" ht="15"/>
    <row r="27669" ht="15"/>
    <row r="27670" ht="15"/>
    <row r="27671" ht="15"/>
    <row r="27672" ht="15"/>
    <row r="27673" ht="15"/>
    <row r="27674" ht="15"/>
    <row r="27675" ht="15"/>
    <row r="27676" ht="15"/>
    <row r="27677" ht="15"/>
    <row r="27678" ht="15"/>
    <row r="27679" ht="15"/>
    <row r="27680" ht="15"/>
    <row r="27681" ht="15"/>
    <row r="27682" ht="15"/>
    <row r="27683" ht="15"/>
    <row r="27684" ht="15"/>
    <row r="27685" ht="15"/>
    <row r="27686" ht="15"/>
    <row r="27687" ht="15"/>
    <row r="27688" ht="15"/>
    <row r="27689" ht="15"/>
    <row r="27690" ht="15"/>
    <row r="27691" ht="15"/>
    <row r="27692" ht="15"/>
    <row r="27693" ht="15"/>
    <row r="27694" ht="15"/>
    <row r="27695" ht="15"/>
    <row r="27696" ht="15"/>
    <row r="27697" ht="15"/>
    <row r="27698" ht="15"/>
    <row r="27699" ht="15"/>
    <row r="27700" ht="15"/>
    <row r="27701" ht="15"/>
    <row r="27702" ht="15"/>
    <row r="27703" ht="15"/>
    <row r="27704" ht="15"/>
    <row r="27705" ht="15"/>
    <row r="27706" ht="15"/>
    <row r="27707" ht="15"/>
    <row r="27708" ht="15"/>
    <row r="27709" ht="15"/>
    <row r="27710" ht="15"/>
    <row r="27711" ht="15"/>
    <row r="27712" ht="15"/>
    <row r="27713" ht="15"/>
    <row r="27714" ht="15"/>
    <row r="27715" ht="15"/>
    <row r="27716" ht="15"/>
    <row r="27717" ht="15"/>
    <row r="27718" ht="15"/>
    <row r="27719" ht="15"/>
    <row r="27720" ht="15"/>
    <row r="27721" ht="15"/>
    <row r="27722" ht="15"/>
    <row r="27723" ht="15"/>
    <row r="27724" ht="15"/>
    <row r="27725" ht="15"/>
    <row r="27726" ht="15"/>
    <row r="27727" ht="15"/>
    <row r="27728" ht="15"/>
    <row r="27729" ht="15"/>
    <row r="27730" ht="15"/>
    <row r="27731" ht="15"/>
    <row r="27732" ht="15"/>
    <row r="27733" ht="15"/>
    <row r="27734" ht="15"/>
    <row r="27735" ht="15"/>
    <row r="27736" ht="15"/>
    <row r="27737" ht="15"/>
    <row r="27738" ht="15"/>
    <row r="27739" ht="15"/>
    <row r="27740" ht="15"/>
    <row r="27741" ht="15"/>
    <row r="27742" ht="15"/>
    <row r="27743" ht="15"/>
    <row r="27744" ht="15"/>
    <row r="27745" ht="15"/>
    <row r="27746" ht="15"/>
    <row r="27747" ht="15"/>
    <row r="27748" ht="15"/>
    <row r="27749" ht="15"/>
    <row r="27750" ht="15"/>
    <row r="27751" ht="15"/>
    <row r="27752" ht="15"/>
    <row r="27753" ht="15"/>
    <row r="27754" ht="15"/>
    <row r="27755" ht="15"/>
    <row r="27756" ht="15"/>
    <row r="27757" ht="15"/>
    <row r="27758" ht="15"/>
    <row r="27759" ht="15"/>
    <row r="27760" ht="15"/>
    <row r="27761" ht="15"/>
    <row r="27762" ht="15"/>
    <row r="27763" ht="15"/>
    <row r="27764" ht="15"/>
    <row r="27765" ht="15"/>
    <row r="27766" ht="15"/>
    <row r="27767" ht="15"/>
    <row r="27768" ht="15"/>
    <row r="27769" ht="15"/>
    <row r="27770" ht="15"/>
    <row r="27771" ht="15"/>
    <row r="27772" ht="15"/>
    <row r="27773" ht="15"/>
    <row r="27774" ht="15"/>
    <row r="27775" ht="15"/>
    <row r="27776" ht="15"/>
    <row r="27777" ht="15"/>
    <row r="27778" ht="15"/>
    <row r="27779" ht="15"/>
    <row r="27780" ht="15"/>
    <row r="27781" ht="15"/>
    <row r="27782" ht="15"/>
    <row r="27783" ht="15"/>
    <row r="27784" ht="15"/>
    <row r="27785" ht="15"/>
    <row r="27786" ht="15"/>
    <row r="27787" ht="15"/>
    <row r="27788" ht="15"/>
    <row r="27789" ht="15"/>
    <row r="27790" ht="15"/>
    <row r="27791" ht="15"/>
    <row r="27792" ht="15"/>
    <row r="27793" ht="15"/>
    <row r="27794" ht="15"/>
    <row r="27795" ht="15"/>
    <row r="27796" ht="15"/>
    <row r="27797" ht="15"/>
    <row r="27798" ht="15"/>
    <row r="27799" ht="15"/>
    <row r="27800" ht="15"/>
    <row r="27801" ht="15"/>
    <row r="27802" ht="15"/>
    <row r="27803" ht="15"/>
    <row r="27804" ht="15"/>
    <row r="27805" ht="15"/>
    <row r="27806" ht="15"/>
    <row r="27807" ht="15"/>
    <row r="27808" ht="15"/>
    <row r="27809" ht="15"/>
    <row r="27810" ht="15"/>
    <row r="27811" ht="15"/>
    <row r="27812" ht="15"/>
    <row r="27813" ht="15"/>
    <row r="27814" ht="15"/>
    <row r="27815" ht="15"/>
    <row r="27816" ht="15"/>
    <row r="27817" ht="15"/>
    <row r="27818" ht="15"/>
    <row r="27819" ht="15"/>
    <row r="27820" ht="15"/>
    <row r="27821" ht="15"/>
    <row r="27822" ht="15"/>
    <row r="27823" ht="15"/>
    <row r="27824" ht="15"/>
    <row r="27825" ht="15"/>
    <row r="27826" ht="15"/>
    <row r="27827" ht="15"/>
    <row r="27828" ht="15"/>
    <row r="27829" ht="15"/>
    <row r="27830" ht="15"/>
    <row r="27831" ht="15"/>
    <row r="27832" ht="15"/>
    <row r="27833" ht="15"/>
    <row r="27834" ht="15"/>
    <row r="27835" ht="15"/>
    <row r="27836" ht="15"/>
    <row r="27837" ht="15"/>
    <row r="27838" ht="15"/>
    <row r="27839" ht="15"/>
    <row r="27840" ht="15"/>
    <row r="27841" ht="15"/>
    <row r="27842" ht="15"/>
    <row r="27843" ht="15"/>
    <row r="27844" ht="15"/>
    <row r="27845" ht="15"/>
    <row r="27846" ht="15"/>
    <row r="27847" ht="15"/>
    <row r="27848" ht="15"/>
    <row r="27849" ht="15"/>
    <row r="27850" ht="15"/>
    <row r="27851" ht="15"/>
    <row r="27852" ht="15"/>
    <row r="27853" ht="15"/>
    <row r="27854" ht="15"/>
    <row r="27855" ht="15"/>
    <row r="27856" ht="15"/>
    <row r="27857" ht="15"/>
    <row r="27858" ht="15"/>
    <row r="27859" ht="15"/>
    <row r="27860" ht="15"/>
    <row r="27861" ht="15"/>
    <row r="27862" ht="15"/>
    <row r="27863" ht="15"/>
    <row r="27864" ht="15"/>
    <row r="27865" ht="15"/>
    <row r="27866" ht="15"/>
    <row r="27867" ht="15"/>
    <row r="27868" ht="15"/>
    <row r="27869" ht="15"/>
    <row r="27870" ht="15"/>
    <row r="27871" ht="15"/>
    <row r="27872" ht="15"/>
    <row r="27873" ht="15"/>
    <row r="27874" ht="15"/>
    <row r="27875" ht="15"/>
    <row r="27876" ht="15"/>
    <row r="27877" ht="15"/>
    <row r="27878" ht="15"/>
    <row r="27879" ht="15"/>
    <row r="27880" ht="15"/>
    <row r="27881" ht="15"/>
    <row r="27882" ht="15"/>
    <row r="27883" ht="15"/>
    <row r="27884" ht="15"/>
    <row r="27885" ht="15"/>
    <row r="27886" ht="15"/>
    <row r="27887" ht="15"/>
    <row r="27888" ht="15"/>
    <row r="27889" ht="15"/>
    <row r="27890" ht="15"/>
    <row r="27891" ht="15"/>
    <row r="27892" ht="15"/>
    <row r="27893" ht="15"/>
    <row r="27894" ht="15"/>
    <row r="27895" ht="15"/>
    <row r="27896" ht="15"/>
    <row r="27897" ht="15"/>
    <row r="27898" ht="15"/>
    <row r="27899" ht="15"/>
    <row r="27900" ht="15"/>
    <row r="27901" ht="15"/>
    <row r="27902" ht="15"/>
    <row r="27903" ht="15"/>
    <row r="27904" ht="15"/>
    <row r="27905" ht="15"/>
    <row r="27906" ht="15"/>
    <row r="27907" ht="15"/>
    <row r="27908" ht="15"/>
    <row r="27909" ht="15"/>
    <row r="27910" ht="15"/>
    <row r="27911" ht="15"/>
    <row r="27912" ht="15"/>
    <row r="27913" ht="15"/>
    <row r="27914" ht="15"/>
    <row r="27915" ht="15"/>
    <row r="27916" ht="15"/>
    <row r="27917" ht="15"/>
    <row r="27918" ht="15"/>
    <row r="27919" ht="15"/>
    <row r="27920" ht="15"/>
    <row r="27921" ht="15"/>
    <row r="27922" ht="15"/>
    <row r="27923" ht="15"/>
    <row r="27924" ht="15"/>
    <row r="27925" ht="15"/>
    <row r="27926" ht="15"/>
    <row r="27927" ht="15"/>
    <row r="27928" ht="15"/>
    <row r="27929" ht="15"/>
    <row r="27930" ht="15"/>
    <row r="27931" ht="15"/>
    <row r="27932" ht="15"/>
    <row r="27933" ht="15"/>
    <row r="27934" ht="15"/>
    <row r="27935" ht="15"/>
    <row r="27936" ht="15"/>
    <row r="27937" ht="15"/>
    <row r="27938" ht="15"/>
    <row r="27939" ht="15"/>
    <row r="27940" ht="15"/>
    <row r="27941" ht="15"/>
    <row r="27942" ht="15"/>
    <row r="27943" ht="15"/>
    <row r="27944" ht="15"/>
    <row r="27945" ht="15"/>
    <row r="27946" ht="15"/>
    <row r="27947" ht="15"/>
    <row r="27948" ht="15"/>
    <row r="27949" ht="15"/>
    <row r="27950" ht="15"/>
    <row r="27951" ht="15"/>
    <row r="27952" ht="15"/>
    <row r="27953" ht="15"/>
    <row r="27954" ht="15"/>
    <row r="27955" ht="15"/>
    <row r="27956" ht="15"/>
    <row r="27957" ht="15"/>
    <row r="27958" ht="15"/>
    <row r="27959" ht="15"/>
    <row r="27960" ht="15"/>
    <row r="27961" ht="15"/>
    <row r="27962" ht="15"/>
    <row r="27963" ht="15"/>
    <row r="27964" ht="15"/>
    <row r="27965" ht="15"/>
    <row r="27966" ht="15"/>
    <row r="27967" ht="15"/>
    <row r="27968" ht="15"/>
    <row r="27969" ht="15"/>
    <row r="27970" ht="15"/>
    <row r="27971" ht="15"/>
    <row r="27972" ht="15"/>
    <row r="27973" ht="15"/>
    <row r="27974" ht="15"/>
    <row r="27975" ht="15"/>
    <row r="27976" ht="15"/>
    <row r="27977" ht="15"/>
    <row r="27978" ht="15"/>
    <row r="27979" ht="15"/>
    <row r="27980" ht="15"/>
    <row r="27981" ht="15"/>
    <row r="27982" ht="15"/>
    <row r="27983" ht="15"/>
    <row r="27984" ht="15"/>
    <row r="27985" ht="15"/>
    <row r="27986" ht="15"/>
    <row r="27987" ht="15"/>
    <row r="27988" ht="15"/>
    <row r="27989" ht="15"/>
    <row r="27990" ht="15"/>
    <row r="27991" ht="15"/>
    <row r="27992" ht="15"/>
    <row r="27993" ht="15"/>
    <row r="27994" ht="15"/>
    <row r="27995" ht="15"/>
    <row r="27996" ht="15"/>
    <row r="27997" ht="15"/>
    <row r="27998" ht="15"/>
    <row r="27999" ht="15"/>
    <row r="28000" ht="15"/>
    <row r="28001" ht="15"/>
    <row r="28002" ht="15"/>
    <row r="28003" ht="15"/>
    <row r="28004" ht="15"/>
    <row r="28005" ht="15"/>
    <row r="28006" ht="15"/>
    <row r="28007" ht="15"/>
    <row r="28008" ht="15"/>
    <row r="28009" ht="15"/>
    <row r="28010" ht="15"/>
    <row r="28011" ht="15"/>
    <row r="28012" ht="15"/>
    <row r="28013" ht="15"/>
    <row r="28014" ht="15"/>
    <row r="28015" ht="15"/>
    <row r="28016" ht="15"/>
    <row r="28017" ht="15"/>
    <row r="28018" ht="15"/>
    <row r="28019" ht="15"/>
    <row r="28020" ht="15"/>
    <row r="28021" ht="15"/>
    <row r="28022" ht="15"/>
    <row r="28023" ht="15"/>
    <row r="28024" ht="15"/>
    <row r="28025" ht="15"/>
    <row r="28026" ht="15"/>
    <row r="28027" ht="15"/>
    <row r="28028" ht="15"/>
    <row r="28029" ht="15"/>
    <row r="28030" ht="15"/>
    <row r="28031" ht="15"/>
    <row r="28032" ht="15"/>
    <row r="28033" ht="15"/>
    <row r="28034" ht="15"/>
    <row r="28035" ht="15"/>
    <row r="28036" ht="15"/>
    <row r="28037" ht="15"/>
    <row r="28038" ht="15"/>
    <row r="28039" ht="15"/>
    <row r="28040" ht="15"/>
    <row r="28041" ht="15"/>
    <row r="28042" ht="15"/>
    <row r="28043" ht="15"/>
    <row r="28044" ht="15"/>
    <row r="28045" ht="15"/>
    <row r="28046" ht="15"/>
    <row r="28047" ht="15"/>
    <row r="28048" ht="15"/>
    <row r="28049" ht="15"/>
    <row r="28050" ht="15"/>
    <row r="28051" ht="15"/>
    <row r="28052" ht="15"/>
    <row r="28053" ht="15"/>
    <row r="28054" ht="15"/>
    <row r="28055" ht="15"/>
    <row r="28056" ht="15"/>
    <row r="28057" ht="15"/>
    <row r="28058" ht="15"/>
    <row r="28059" ht="15"/>
    <row r="28060" ht="15"/>
    <row r="28061" ht="15"/>
    <row r="28062" ht="15"/>
    <row r="28063" ht="15"/>
    <row r="28064" ht="15"/>
    <row r="28065" ht="15"/>
    <row r="28066" ht="15"/>
    <row r="28067" ht="15"/>
    <row r="28068" ht="15"/>
    <row r="28069" ht="15"/>
    <row r="28070" ht="15"/>
    <row r="28071" ht="15"/>
    <row r="28072" ht="15"/>
    <row r="28073" ht="15"/>
    <row r="28074" ht="15"/>
    <row r="28075" ht="15"/>
    <row r="28076" ht="15"/>
    <row r="28077" ht="15"/>
    <row r="28078" ht="15"/>
    <row r="28079" ht="15"/>
    <row r="28080" ht="15"/>
    <row r="28081" ht="15"/>
    <row r="28082" ht="15"/>
    <row r="28083" ht="15"/>
    <row r="28084" ht="15"/>
    <row r="28085" ht="15"/>
    <row r="28086" ht="15"/>
    <row r="28087" ht="15"/>
    <row r="28088" ht="15"/>
    <row r="28089" ht="15"/>
    <row r="28090" ht="15"/>
    <row r="28091" ht="15"/>
    <row r="28092" ht="15"/>
    <row r="28093" ht="15"/>
    <row r="28094" ht="15"/>
    <row r="28095" ht="15"/>
    <row r="28096" ht="15"/>
    <row r="28097" ht="15"/>
    <row r="28098" ht="15"/>
    <row r="28099" ht="15"/>
    <row r="28100" ht="15"/>
    <row r="28101" ht="15"/>
    <row r="28102" ht="15"/>
    <row r="28103" ht="15"/>
    <row r="28104" ht="15"/>
    <row r="28105" ht="15"/>
    <row r="28106" ht="15"/>
    <row r="28107" ht="15"/>
    <row r="28108" ht="15"/>
    <row r="28109" ht="15"/>
    <row r="28110" ht="15"/>
    <row r="28111" ht="15"/>
    <row r="28112" ht="15"/>
    <row r="28113" ht="15"/>
    <row r="28114" ht="15"/>
    <row r="28115" ht="15"/>
    <row r="28116" ht="15"/>
    <row r="28117" ht="15"/>
    <row r="28118" ht="15"/>
    <row r="28119" ht="15"/>
    <row r="28120" ht="15"/>
    <row r="28121" ht="15"/>
    <row r="28122" ht="15"/>
    <row r="28123" ht="15"/>
    <row r="28124" ht="15"/>
    <row r="28125" ht="15"/>
    <row r="28126" ht="15"/>
    <row r="28127" ht="15"/>
    <row r="28128" ht="15"/>
    <row r="28129" ht="15"/>
    <row r="28130" ht="15"/>
    <row r="28131" ht="15"/>
    <row r="28132" ht="15"/>
    <row r="28133" ht="15"/>
    <row r="28134" ht="15"/>
    <row r="28135" ht="15"/>
    <row r="28136" ht="15"/>
    <row r="28137" ht="15"/>
    <row r="28138" ht="15"/>
    <row r="28139" ht="15"/>
    <row r="28140" ht="15"/>
    <row r="28141" ht="15"/>
    <row r="28142" ht="15"/>
    <row r="28143" ht="15"/>
    <row r="28144" ht="15"/>
    <row r="28145" ht="15"/>
    <row r="28146" ht="15"/>
    <row r="28147" ht="15"/>
    <row r="28148" ht="15"/>
    <row r="28149" ht="15"/>
    <row r="28150" ht="15"/>
    <row r="28151" ht="15"/>
    <row r="28152" ht="15"/>
    <row r="28153" ht="15"/>
    <row r="28154" ht="15"/>
    <row r="28155" ht="15"/>
    <row r="28156" ht="15"/>
    <row r="28157" ht="15"/>
    <row r="28158" ht="15"/>
    <row r="28159" ht="15"/>
    <row r="28160" ht="15"/>
    <row r="28161" ht="15"/>
    <row r="28162" ht="15"/>
    <row r="28163" ht="15"/>
    <row r="28164" ht="15"/>
    <row r="28165" ht="15"/>
    <row r="28166" ht="15"/>
    <row r="28167" ht="15"/>
    <row r="28168" ht="15"/>
    <row r="28169" ht="15"/>
    <row r="28170" ht="15"/>
    <row r="28171" ht="15"/>
    <row r="28172" ht="15"/>
    <row r="28173" ht="15"/>
    <row r="28174" ht="15"/>
    <row r="28175" ht="15"/>
    <row r="28176" ht="15"/>
    <row r="28177" ht="15"/>
    <row r="28178" ht="15"/>
    <row r="28179" ht="15"/>
    <row r="28180" ht="15"/>
    <row r="28181" ht="15"/>
    <row r="28182" ht="15"/>
    <row r="28183" ht="15"/>
    <row r="28184" ht="15"/>
    <row r="28185" ht="15"/>
    <row r="28186" ht="15"/>
    <row r="28187" ht="15"/>
    <row r="28188" ht="15"/>
    <row r="28189" ht="15"/>
    <row r="28190" ht="15"/>
    <row r="28191" ht="15"/>
    <row r="28192" ht="15"/>
    <row r="28193" ht="15"/>
    <row r="28194" ht="15"/>
    <row r="28195" ht="15"/>
    <row r="28196" ht="15"/>
    <row r="28197" ht="15"/>
    <row r="28198" ht="15"/>
    <row r="28199" ht="15"/>
    <row r="28200" ht="15"/>
    <row r="28201" ht="15"/>
    <row r="28202" ht="15"/>
    <row r="28203" ht="15"/>
    <row r="28204" ht="15"/>
    <row r="28205" ht="15"/>
    <row r="28206" ht="15"/>
    <row r="28207" ht="15"/>
    <row r="28208" ht="15"/>
    <row r="28209" ht="15"/>
    <row r="28210" ht="15"/>
    <row r="28211" ht="15"/>
    <row r="28212" ht="15"/>
    <row r="28213" ht="15"/>
    <row r="28214" ht="15"/>
    <row r="28215" ht="15"/>
    <row r="28216" ht="15"/>
    <row r="28217" ht="15"/>
    <row r="28218" ht="15"/>
    <row r="28219" ht="15"/>
    <row r="28220" ht="15"/>
    <row r="28221" ht="15"/>
    <row r="28222" ht="15"/>
    <row r="28223" ht="15"/>
    <row r="28224" ht="15"/>
    <row r="28225" ht="15"/>
    <row r="28226" ht="15"/>
    <row r="28227" ht="15"/>
    <row r="28228" ht="15"/>
    <row r="28229" ht="15"/>
    <row r="28230" ht="15"/>
    <row r="28231" ht="15"/>
    <row r="28232" ht="15"/>
    <row r="28233" ht="15"/>
    <row r="28234" ht="15"/>
    <row r="28235" ht="15"/>
    <row r="28236" ht="15"/>
    <row r="28237" ht="15"/>
    <row r="28238" ht="15"/>
    <row r="28239" ht="15"/>
    <row r="28240" ht="15"/>
    <row r="28241" ht="15"/>
    <row r="28242" ht="15"/>
    <row r="28243" ht="15"/>
    <row r="28244" ht="15"/>
    <row r="28245" ht="15"/>
    <row r="28246" ht="15"/>
    <row r="28247" ht="15"/>
    <row r="28248" ht="15"/>
    <row r="28249" ht="15"/>
    <row r="28250" ht="15"/>
    <row r="28251" ht="15"/>
    <row r="28252" ht="15"/>
    <row r="28253" ht="15"/>
    <row r="28254" ht="15"/>
    <row r="28255" ht="15"/>
    <row r="28256" ht="15"/>
    <row r="28257" ht="15"/>
    <row r="28258" ht="15"/>
    <row r="28259" ht="15"/>
    <row r="28260" ht="15"/>
    <row r="28261" ht="15"/>
    <row r="28262" ht="15"/>
    <row r="28263" ht="15"/>
    <row r="28264" ht="15"/>
    <row r="28265" ht="15"/>
    <row r="28266" ht="15"/>
    <row r="28267" ht="15"/>
    <row r="28268" ht="15"/>
    <row r="28269" ht="15"/>
    <row r="28270" ht="15"/>
    <row r="28271" ht="15"/>
    <row r="28272" ht="15"/>
    <row r="28273" ht="15"/>
    <row r="28274" ht="15"/>
    <row r="28275" ht="15"/>
    <row r="28276" ht="15"/>
    <row r="28277" ht="15"/>
    <row r="28278" ht="15"/>
    <row r="28279" ht="15"/>
    <row r="28280" ht="15"/>
    <row r="28281" ht="15"/>
    <row r="28282" ht="15"/>
    <row r="28283" ht="15"/>
    <row r="28284" ht="15"/>
    <row r="28285" ht="15"/>
    <row r="28286" ht="15"/>
    <row r="28287" ht="15"/>
    <row r="28288" ht="15"/>
    <row r="28289" ht="15"/>
    <row r="28290" ht="15"/>
    <row r="28291" ht="15"/>
    <row r="28292" ht="15"/>
    <row r="28293" ht="15"/>
    <row r="28294" ht="15"/>
    <row r="28295" ht="15"/>
    <row r="28296" ht="15"/>
    <row r="28297" ht="15"/>
    <row r="28298" ht="15"/>
    <row r="28299" ht="15"/>
    <row r="28300" ht="15"/>
    <row r="28301" ht="15"/>
    <row r="28302" ht="15"/>
    <row r="28303" ht="15"/>
    <row r="28304" ht="15"/>
    <row r="28305" ht="15"/>
    <row r="28306" ht="15"/>
    <row r="28307" ht="15"/>
    <row r="28308" ht="15"/>
    <row r="28309" ht="15"/>
    <row r="28310" ht="15"/>
    <row r="28311" ht="15"/>
    <row r="28312" ht="15"/>
    <row r="28313" ht="15"/>
    <row r="28314" ht="15"/>
    <row r="28315" ht="15"/>
    <row r="28316" ht="15"/>
    <row r="28317" ht="15"/>
    <row r="28318" ht="15"/>
    <row r="28319" ht="15"/>
    <row r="28320" ht="15"/>
    <row r="28321" ht="15"/>
    <row r="28322" ht="15"/>
    <row r="28323" ht="15"/>
    <row r="28324" ht="15"/>
    <row r="28325" ht="15"/>
    <row r="28326" ht="15"/>
    <row r="28327" ht="15"/>
    <row r="28328" ht="15"/>
    <row r="28329" ht="15"/>
    <row r="28330" ht="15"/>
    <row r="28331" ht="15"/>
    <row r="28332" ht="15"/>
    <row r="28333" ht="15"/>
    <row r="28334" ht="15"/>
    <row r="28335" ht="15"/>
    <row r="28336" ht="15"/>
    <row r="28337" ht="15"/>
    <row r="28338" ht="15"/>
    <row r="28339" ht="15"/>
    <row r="28340" ht="15"/>
    <row r="28341" ht="15"/>
    <row r="28342" ht="15"/>
    <row r="28343" ht="15"/>
    <row r="28344" ht="15"/>
    <row r="28345" ht="15"/>
    <row r="28346" ht="15"/>
    <row r="28347" ht="15"/>
    <row r="28348" ht="15"/>
    <row r="28349" ht="15"/>
    <row r="28350" ht="15"/>
    <row r="28351" ht="15"/>
    <row r="28352" ht="15"/>
    <row r="28353" ht="15"/>
    <row r="28354" ht="15"/>
    <row r="28355" ht="15"/>
    <row r="28356" ht="15"/>
    <row r="28357" ht="15"/>
    <row r="28358" ht="15"/>
    <row r="28359" ht="15"/>
    <row r="28360" ht="15"/>
    <row r="28361" ht="15"/>
    <row r="28362" ht="15"/>
    <row r="28363" ht="15"/>
    <row r="28364" ht="15"/>
    <row r="28365" ht="15"/>
    <row r="28366" ht="15"/>
    <row r="28367" ht="15"/>
    <row r="28368" ht="15"/>
    <row r="28369" ht="15"/>
    <row r="28370" ht="15"/>
    <row r="28371" ht="15"/>
    <row r="28372" ht="15"/>
    <row r="28373" ht="15"/>
    <row r="28374" ht="15"/>
    <row r="28375" ht="15"/>
    <row r="28376" ht="15"/>
    <row r="28377" ht="15"/>
    <row r="28378" ht="15"/>
    <row r="28379" ht="15"/>
    <row r="28380" ht="15"/>
    <row r="28381" ht="15"/>
    <row r="28382" ht="15"/>
    <row r="28383" ht="15"/>
    <row r="28384" ht="15"/>
    <row r="28385" ht="15"/>
    <row r="28386" ht="15"/>
    <row r="28387" ht="15"/>
    <row r="28388" ht="15"/>
    <row r="28389" ht="15"/>
    <row r="28390" ht="15"/>
    <row r="28391" ht="15"/>
    <row r="28392" ht="15"/>
    <row r="28393" ht="15"/>
    <row r="28394" ht="15"/>
    <row r="28395" ht="15"/>
    <row r="28396" ht="15"/>
    <row r="28397" ht="15"/>
    <row r="28398" ht="15"/>
    <row r="28399" ht="15"/>
    <row r="28400" ht="15"/>
    <row r="28401" ht="15"/>
    <row r="28402" ht="15"/>
    <row r="28403" ht="15"/>
    <row r="28404" ht="15"/>
    <row r="28405" ht="15"/>
    <row r="28406" ht="15"/>
    <row r="28407" ht="15"/>
    <row r="28408" ht="15"/>
    <row r="28409" ht="15"/>
    <row r="28410" ht="15"/>
    <row r="28411" ht="15"/>
    <row r="28412" ht="15"/>
    <row r="28413" ht="15"/>
    <row r="28414" ht="15"/>
    <row r="28415" ht="15"/>
    <row r="28416" ht="15"/>
    <row r="28417" ht="15"/>
    <row r="28418" ht="15"/>
    <row r="28419" ht="15"/>
    <row r="28420" ht="15"/>
    <row r="28421" ht="15"/>
    <row r="28422" ht="15"/>
    <row r="28423" ht="15"/>
    <row r="28424" ht="15"/>
    <row r="28425" ht="15"/>
    <row r="28426" ht="15"/>
    <row r="28427" ht="15"/>
    <row r="28428" ht="15"/>
    <row r="28429" ht="15"/>
    <row r="28430" ht="15"/>
    <row r="28431" ht="15"/>
    <row r="28432" ht="15"/>
    <row r="28433" ht="15"/>
    <row r="28434" ht="15"/>
    <row r="28435" ht="15"/>
    <row r="28436" ht="15"/>
    <row r="28437" ht="15"/>
    <row r="28438" ht="15"/>
    <row r="28439" ht="15"/>
    <row r="28440" ht="15"/>
    <row r="28441" ht="15"/>
    <row r="28442" ht="15"/>
    <row r="28443" ht="15"/>
    <row r="28444" ht="15"/>
    <row r="28445" ht="15"/>
    <row r="28446" ht="15"/>
    <row r="28447" ht="15"/>
    <row r="28448" ht="15"/>
    <row r="28449" ht="15"/>
    <row r="28450" ht="15"/>
    <row r="28451" ht="15"/>
    <row r="28452" ht="15"/>
    <row r="28453" ht="15"/>
    <row r="28454" ht="15"/>
    <row r="28455" ht="15"/>
    <row r="28456" ht="15"/>
    <row r="28457" ht="15"/>
    <row r="28458" ht="15"/>
    <row r="28459" ht="15"/>
    <row r="28460" ht="15"/>
    <row r="28461" ht="15"/>
    <row r="28462" ht="15"/>
    <row r="28463" ht="15"/>
    <row r="28464" ht="15"/>
    <row r="28465" ht="15"/>
    <row r="28466" ht="15"/>
    <row r="28467" ht="15"/>
    <row r="28468" ht="15"/>
    <row r="28469" ht="15"/>
    <row r="28470" ht="15"/>
    <row r="28471" ht="15"/>
    <row r="28472" ht="15"/>
    <row r="28473" ht="15"/>
    <row r="28474" ht="15"/>
    <row r="28475" ht="15"/>
    <row r="28476" ht="15"/>
    <row r="28477" ht="15"/>
    <row r="28478" ht="15"/>
    <row r="28479" ht="15"/>
    <row r="28480" ht="15"/>
    <row r="28481" ht="15"/>
    <row r="28482" ht="15"/>
    <row r="28483" ht="15"/>
    <row r="28484" ht="15"/>
    <row r="28485" ht="15"/>
    <row r="28486" ht="15"/>
    <row r="28487" ht="15"/>
    <row r="28488" ht="15"/>
    <row r="28489" ht="15"/>
    <row r="28490" ht="15"/>
    <row r="28491" ht="15"/>
    <row r="28492" ht="15"/>
    <row r="28493" ht="15"/>
    <row r="28494" ht="15"/>
    <row r="28495" ht="15"/>
    <row r="28496" ht="15"/>
    <row r="28497" ht="15"/>
    <row r="28498" ht="15"/>
    <row r="28499" ht="15"/>
    <row r="28500" ht="15"/>
    <row r="28501" ht="15"/>
    <row r="28502" ht="15"/>
    <row r="28503" ht="15"/>
    <row r="28504" ht="15"/>
    <row r="28505" ht="15"/>
    <row r="28506" ht="15"/>
    <row r="28507" ht="15"/>
    <row r="28508" ht="15"/>
    <row r="28509" ht="15"/>
    <row r="28510" ht="15"/>
    <row r="28511" ht="15"/>
    <row r="28512" ht="15"/>
    <row r="28513" ht="15"/>
    <row r="28514" ht="15"/>
    <row r="28515" ht="15"/>
    <row r="28516" ht="15"/>
    <row r="28517" ht="15"/>
    <row r="28518" ht="15"/>
    <row r="28519" ht="15"/>
    <row r="28520" ht="15"/>
    <row r="28521" ht="15"/>
    <row r="28522" ht="15"/>
    <row r="28523" ht="15"/>
    <row r="28524" ht="15"/>
    <row r="28525" ht="15"/>
    <row r="28526" ht="15"/>
    <row r="28527" ht="15"/>
    <row r="28528" ht="15"/>
    <row r="28529" ht="15"/>
    <row r="28530" ht="15"/>
    <row r="28531" ht="15"/>
    <row r="28532" ht="15"/>
    <row r="28533" ht="15"/>
    <row r="28534" ht="15"/>
    <row r="28535" ht="15"/>
    <row r="28536" ht="15"/>
    <row r="28537" ht="15"/>
    <row r="28538" ht="15"/>
    <row r="28539" ht="15"/>
    <row r="28540" ht="15"/>
    <row r="28541" ht="15"/>
    <row r="28542" ht="15"/>
    <row r="28543" ht="15"/>
    <row r="28544" ht="15"/>
    <row r="28545" ht="15"/>
    <row r="28546" ht="15"/>
    <row r="28547" ht="15"/>
    <row r="28548" ht="15"/>
    <row r="28549" ht="15"/>
    <row r="28550" ht="15"/>
    <row r="28551" ht="15"/>
    <row r="28552" ht="15"/>
    <row r="28553" ht="15"/>
    <row r="28554" ht="15"/>
    <row r="28555" ht="15"/>
    <row r="28556" ht="15"/>
    <row r="28557" ht="15"/>
    <row r="28558" ht="15"/>
    <row r="28559" ht="15"/>
    <row r="28560" ht="15"/>
    <row r="28561" ht="15"/>
    <row r="28562" ht="15"/>
    <row r="28563" ht="15"/>
    <row r="28564" ht="15"/>
    <row r="28565" ht="15"/>
    <row r="28566" ht="15"/>
    <row r="28567" ht="15"/>
    <row r="28568" ht="15"/>
    <row r="28569" ht="15"/>
    <row r="28570" ht="15"/>
    <row r="28571" ht="15"/>
    <row r="28572" ht="15"/>
    <row r="28573" ht="15"/>
    <row r="28574" ht="15"/>
    <row r="28575" ht="15"/>
    <row r="28576" ht="15"/>
    <row r="28577" ht="15"/>
    <row r="28578" ht="15"/>
    <row r="28579" ht="15"/>
    <row r="28580" ht="15"/>
    <row r="28581" ht="15"/>
    <row r="28582" ht="15"/>
    <row r="28583" ht="15"/>
    <row r="28584" ht="15"/>
    <row r="28585" ht="15"/>
    <row r="28586" ht="15"/>
    <row r="28587" ht="15"/>
    <row r="28588" ht="15"/>
    <row r="28589" ht="15"/>
    <row r="28590" ht="15"/>
    <row r="28591" ht="15"/>
    <row r="28592" ht="15"/>
    <row r="28593" ht="15"/>
    <row r="28594" ht="15"/>
    <row r="28595" ht="15"/>
    <row r="28596" ht="15"/>
    <row r="28597" ht="15"/>
    <row r="28598" ht="15"/>
    <row r="28599" ht="15"/>
    <row r="28600" ht="15"/>
    <row r="28601" ht="15"/>
    <row r="28602" ht="15"/>
    <row r="28603" ht="15"/>
    <row r="28604" ht="15"/>
    <row r="28605" ht="15"/>
    <row r="28606" ht="15"/>
    <row r="28607" ht="15"/>
    <row r="28608" ht="15"/>
    <row r="28609" ht="15"/>
    <row r="28610" ht="15"/>
    <row r="28611" ht="15"/>
    <row r="28612" ht="15"/>
    <row r="28613" ht="15"/>
    <row r="28614" ht="15"/>
    <row r="28615" ht="15"/>
    <row r="28616" ht="15"/>
    <row r="28617" ht="15"/>
    <row r="28618" ht="15"/>
    <row r="28619" ht="15"/>
    <row r="28620" ht="15"/>
    <row r="28621" ht="15"/>
    <row r="28622" ht="15"/>
    <row r="28623" ht="15"/>
    <row r="28624" ht="15"/>
    <row r="28625" ht="15"/>
    <row r="28626" ht="15"/>
    <row r="28627" ht="15"/>
    <row r="28628" ht="15"/>
    <row r="28629" ht="15"/>
    <row r="28630" ht="15"/>
    <row r="28631" ht="15"/>
    <row r="28632" ht="15"/>
    <row r="28633" ht="15"/>
    <row r="28634" ht="15"/>
    <row r="28635" ht="15"/>
    <row r="28636" ht="15"/>
    <row r="28637" ht="15"/>
    <row r="28638" ht="15"/>
    <row r="28639" ht="15"/>
    <row r="28640" ht="15"/>
    <row r="28641" ht="15"/>
    <row r="28642" ht="15"/>
    <row r="28643" ht="15"/>
    <row r="28644" ht="15"/>
    <row r="28645" ht="15"/>
    <row r="28646" ht="15"/>
    <row r="28647" ht="15"/>
    <row r="28648" ht="15"/>
    <row r="28649" ht="15"/>
    <row r="28650" ht="15"/>
    <row r="28651" ht="15"/>
    <row r="28652" ht="15"/>
    <row r="28653" ht="15"/>
    <row r="28654" ht="15"/>
    <row r="28655" ht="15"/>
    <row r="28656" ht="15"/>
    <row r="28657" ht="15"/>
    <row r="28658" ht="15"/>
    <row r="28659" ht="15"/>
    <row r="28660" ht="15"/>
    <row r="28661" ht="15"/>
    <row r="28662" ht="15"/>
    <row r="28663" ht="15"/>
    <row r="28664" ht="15"/>
    <row r="28665" ht="15"/>
    <row r="28666" ht="15"/>
    <row r="28667" ht="15"/>
    <row r="28668" ht="15"/>
    <row r="28669" ht="15"/>
    <row r="28670" ht="15"/>
    <row r="28671" ht="15"/>
    <row r="28672" ht="15"/>
    <row r="28673" ht="15"/>
    <row r="28674" ht="15"/>
    <row r="28675" ht="15"/>
    <row r="28676" ht="15"/>
    <row r="28677" ht="15"/>
    <row r="28678" ht="15"/>
    <row r="28679" ht="15"/>
    <row r="28680" ht="15"/>
    <row r="28681" ht="15"/>
    <row r="28682" ht="15"/>
    <row r="28683" ht="15"/>
    <row r="28684" ht="15"/>
    <row r="28685" ht="15"/>
    <row r="28686" ht="15"/>
    <row r="28687" ht="15"/>
    <row r="28688" ht="15"/>
    <row r="28689" ht="15"/>
    <row r="28690" ht="15"/>
    <row r="28691" ht="15"/>
    <row r="28692" ht="15"/>
    <row r="28693" ht="15"/>
    <row r="28694" ht="15"/>
    <row r="28695" ht="15"/>
    <row r="28696" ht="15"/>
    <row r="28697" ht="15"/>
    <row r="28698" ht="15"/>
    <row r="28699" ht="15"/>
    <row r="28700" ht="15"/>
    <row r="28701" ht="15"/>
    <row r="28702" ht="15"/>
    <row r="28703" ht="15"/>
    <row r="28704" ht="15"/>
    <row r="28705" ht="15"/>
    <row r="28706" ht="15"/>
    <row r="28707" ht="15"/>
    <row r="28708" ht="15"/>
    <row r="28709" ht="15"/>
    <row r="28710" ht="15"/>
    <row r="28711" ht="15"/>
    <row r="28712" ht="15"/>
    <row r="28713" ht="15"/>
    <row r="28714" ht="15"/>
    <row r="28715" ht="15"/>
    <row r="28716" ht="15"/>
    <row r="28717" ht="15"/>
    <row r="28718" ht="15"/>
    <row r="28719" ht="15"/>
    <row r="28720" ht="15"/>
    <row r="28721" ht="15"/>
    <row r="28722" ht="15"/>
    <row r="28723" ht="15"/>
    <row r="28724" ht="15"/>
    <row r="28725" ht="15"/>
    <row r="28726" ht="15"/>
    <row r="28727" ht="15"/>
    <row r="28728" ht="15"/>
    <row r="28729" ht="15"/>
    <row r="28730" ht="15"/>
    <row r="28731" ht="15"/>
    <row r="28732" ht="15"/>
    <row r="28733" ht="15"/>
    <row r="28734" ht="15"/>
    <row r="28735" ht="15"/>
    <row r="28736" ht="15"/>
    <row r="28737" ht="15"/>
    <row r="28738" ht="15"/>
    <row r="28739" ht="15"/>
    <row r="28740" ht="15"/>
    <row r="28741" ht="15"/>
    <row r="28742" ht="15"/>
    <row r="28743" ht="15"/>
    <row r="28744" ht="15"/>
    <row r="28745" ht="15"/>
    <row r="28746" ht="15"/>
    <row r="28747" ht="15"/>
    <row r="28748" ht="15"/>
    <row r="28749" ht="15"/>
    <row r="28750" ht="15"/>
    <row r="28751" ht="15"/>
    <row r="28752" ht="15"/>
    <row r="28753" ht="15"/>
    <row r="28754" ht="15"/>
    <row r="28755" ht="15"/>
    <row r="28756" ht="15"/>
    <row r="28757" ht="15"/>
    <row r="28758" ht="15"/>
    <row r="28759" ht="15"/>
    <row r="28760" ht="15"/>
    <row r="28761" ht="15"/>
    <row r="28762" ht="15"/>
    <row r="28763" ht="15"/>
    <row r="28764" ht="15"/>
    <row r="28765" ht="15"/>
    <row r="28766" ht="15"/>
    <row r="28767" ht="15"/>
    <row r="28768" ht="15"/>
    <row r="28769" ht="15"/>
    <row r="28770" ht="15"/>
    <row r="28771" ht="15"/>
    <row r="28772" ht="15"/>
    <row r="28773" ht="15"/>
    <row r="28774" ht="15"/>
    <row r="28775" ht="15"/>
    <row r="28776" ht="15"/>
    <row r="28777" ht="15"/>
    <row r="28778" ht="15"/>
    <row r="28779" ht="15"/>
    <row r="28780" ht="15"/>
    <row r="28781" ht="15"/>
    <row r="28782" ht="15"/>
    <row r="28783" ht="15"/>
    <row r="28784" ht="15"/>
    <row r="28785" ht="15"/>
    <row r="28786" ht="15"/>
    <row r="28787" ht="15"/>
    <row r="28788" ht="15"/>
    <row r="28789" ht="15"/>
    <row r="28790" ht="15"/>
    <row r="28791" ht="15"/>
    <row r="28792" ht="15"/>
    <row r="28793" ht="15"/>
    <row r="28794" ht="15"/>
    <row r="28795" ht="15"/>
    <row r="28796" ht="15"/>
    <row r="28797" ht="15"/>
    <row r="28798" ht="15"/>
    <row r="28799" ht="15"/>
    <row r="28800" ht="15"/>
    <row r="28801" ht="15"/>
    <row r="28802" ht="15"/>
    <row r="28803" ht="15"/>
    <row r="28804" ht="15"/>
    <row r="28805" ht="15"/>
    <row r="28806" ht="15"/>
    <row r="28807" ht="15"/>
    <row r="28808" ht="15"/>
    <row r="28809" ht="15"/>
    <row r="28810" ht="15"/>
    <row r="28811" ht="15"/>
    <row r="28812" ht="15"/>
    <row r="28813" ht="15"/>
    <row r="28814" ht="15"/>
    <row r="28815" ht="15"/>
    <row r="28816" ht="15"/>
    <row r="28817" ht="15"/>
    <row r="28818" ht="15"/>
    <row r="28819" ht="15"/>
    <row r="28820" ht="15"/>
    <row r="28821" ht="15"/>
    <row r="28822" ht="15"/>
    <row r="28823" ht="15"/>
    <row r="28824" ht="15"/>
    <row r="28825" ht="15"/>
    <row r="28826" ht="15"/>
    <row r="28827" ht="15"/>
    <row r="28828" ht="15"/>
    <row r="28829" ht="15"/>
    <row r="28830" ht="15"/>
    <row r="28831" ht="15"/>
    <row r="28832" ht="15"/>
    <row r="28833" ht="15"/>
    <row r="28834" ht="15"/>
    <row r="28835" ht="15"/>
    <row r="28836" ht="15"/>
    <row r="28837" ht="15"/>
    <row r="28838" ht="15"/>
    <row r="28839" ht="15"/>
    <row r="28840" ht="15"/>
    <row r="28841" ht="15"/>
    <row r="28842" ht="15"/>
    <row r="28843" ht="15"/>
    <row r="28844" ht="15"/>
    <row r="28845" ht="15"/>
    <row r="28846" ht="15"/>
    <row r="28847" ht="15"/>
    <row r="28848" ht="15"/>
    <row r="28849" ht="15"/>
    <row r="28850" ht="15"/>
    <row r="28851" ht="15"/>
    <row r="28852" ht="15"/>
    <row r="28853" ht="15"/>
    <row r="28854" ht="15"/>
    <row r="28855" ht="15"/>
    <row r="28856" ht="15"/>
    <row r="28857" ht="15"/>
    <row r="28858" ht="15"/>
    <row r="28859" ht="15"/>
    <row r="28860" ht="15"/>
    <row r="28861" ht="15"/>
    <row r="28862" ht="15"/>
    <row r="28863" ht="15"/>
    <row r="28864" ht="15"/>
    <row r="28865" ht="15"/>
    <row r="28866" ht="15"/>
    <row r="28867" ht="15"/>
    <row r="28868" ht="15"/>
    <row r="28869" ht="15"/>
    <row r="28870" ht="15"/>
    <row r="28871" ht="15"/>
    <row r="28872" ht="15"/>
    <row r="28873" ht="15"/>
    <row r="28874" ht="15"/>
    <row r="28875" ht="15"/>
    <row r="28876" ht="15"/>
    <row r="28877" ht="15"/>
    <row r="28878" ht="15"/>
    <row r="28879" ht="15"/>
    <row r="28880" ht="15"/>
    <row r="28881" ht="15"/>
    <row r="28882" ht="15"/>
    <row r="28883" ht="15"/>
    <row r="28884" ht="15"/>
    <row r="28885" ht="15"/>
    <row r="28886" ht="15"/>
    <row r="28887" ht="15"/>
    <row r="28888" ht="15"/>
    <row r="28889" ht="15"/>
    <row r="28890" ht="15"/>
    <row r="28891" ht="15"/>
    <row r="28892" ht="15"/>
    <row r="28893" ht="15"/>
    <row r="28894" ht="15"/>
    <row r="28895" ht="15"/>
    <row r="28896" ht="15"/>
    <row r="28897" ht="15"/>
    <row r="28898" ht="15"/>
    <row r="28899" ht="15"/>
    <row r="28900" ht="15"/>
    <row r="28901" ht="15"/>
    <row r="28902" ht="15"/>
    <row r="28903" ht="15"/>
    <row r="28904" ht="15"/>
    <row r="28905" ht="15"/>
    <row r="28906" ht="15"/>
    <row r="28907" ht="15"/>
    <row r="28908" ht="15"/>
    <row r="28909" ht="15"/>
    <row r="28910" ht="15"/>
    <row r="28911" ht="15"/>
    <row r="28912" ht="15"/>
    <row r="28913" ht="15"/>
    <row r="28914" ht="15"/>
    <row r="28915" ht="15"/>
    <row r="28916" ht="15"/>
    <row r="28917" ht="15"/>
    <row r="28918" ht="15"/>
    <row r="28919" ht="15"/>
    <row r="28920" ht="15"/>
    <row r="28921" ht="15"/>
    <row r="28922" ht="15"/>
    <row r="28923" ht="15"/>
    <row r="28924" ht="15"/>
    <row r="28925" ht="15"/>
    <row r="28926" ht="15"/>
    <row r="28927" ht="15"/>
    <row r="28928" ht="15"/>
    <row r="28929" ht="15"/>
    <row r="28930" ht="15"/>
    <row r="28931" ht="15"/>
    <row r="28932" ht="15"/>
    <row r="28933" ht="15"/>
    <row r="28934" ht="15"/>
    <row r="28935" ht="15"/>
    <row r="28936" ht="15"/>
    <row r="28937" ht="15"/>
    <row r="28938" ht="15"/>
    <row r="28939" ht="15"/>
    <row r="28940" ht="15"/>
    <row r="28941" ht="15"/>
    <row r="28942" ht="15"/>
    <row r="28943" ht="15"/>
    <row r="28944" ht="15"/>
    <row r="28945" ht="15"/>
    <row r="28946" ht="15"/>
    <row r="28947" ht="15"/>
    <row r="28948" ht="15"/>
    <row r="28949" ht="15"/>
    <row r="28950" ht="15"/>
    <row r="28951" ht="15"/>
    <row r="28952" ht="15"/>
    <row r="28953" ht="15"/>
    <row r="28954" ht="15"/>
    <row r="28955" ht="15"/>
    <row r="28956" ht="15"/>
    <row r="28957" ht="15"/>
    <row r="28958" ht="15"/>
    <row r="28959" ht="15"/>
    <row r="28960" ht="15"/>
    <row r="28961" ht="15"/>
    <row r="28962" ht="15"/>
    <row r="28963" ht="15"/>
    <row r="28964" ht="15"/>
    <row r="28965" ht="15"/>
    <row r="28966" ht="15"/>
    <row r="28967" ht="15"/>
    <row r="28968" ht="15"/>
    <row r="28969" ht="15"/>
    <row r="28970" ht="15"/>
    <row r="28971" ht="15"/>
    <row r="28972" ht="15"/>
    <row r="28973" ht="15"/>
    <row r="28974" ht="15"/>
    <row r="28975" ht="15"/>
    <row r="28976" ht="15"/>
    <row r="28977" ht="15"/>
    <row r="28978" ht="15"/>
    <row r="28979" ht="15"/>
    <row r="28980" ht="15"/>
    <row r="28981" ht="15"/>
    <row r="28982" ht="15"/>
    <row r="28983" ht="15"/>
    <row r="28984" ht="15"/>
    <row r="28985" ht="15"/>
    <row r="28986" ht="15"/>
    <row r="28987" ht="15"/>
    <row r="28988" ht="15"/>
    <row r="28989" ht="15"/>
    <row r="28990" ht="15"/>
    <row r="28991" ht="15"/>
    <row r="28992" ht="15"/>
    <row r="28993" ht="15"/>
    <row r="28994" ht="15"/>
    <row r="28995" ht="15"/>
    <row r="28996" ht="15"/>
    <row r="28997" ht="15"/>
    <row r="28998" ht="15"/>
    <row r="28999" ht="15"/>
    <row r="29000" ht="15"/>
    <row r="29001" ht="15"/>
    <row r="29002" ht="15"/>
    <row r="29003" ht="15"/>
    <row r="29004" ht="15"/>
    <row r="29005" ht="15"/>
    <row r="29006" ht="15"/>
    <row r="29007" ht="15"/>
    <row r="29008" ht="15"/>
    <row r="29009" ht="15"/>
    <row r="29010" ht="15"/>
    <row r="29011" ht="15"/>
    <row r="29012" ht="15"/>
    <row r="29013" ht="15"/>
    <row r="29014" ht="15"/>
    <row r="29015" ht="15"/>
    <row r="29016" ht="15"/>
    <row r="29017" ht="15"/>
    <row r="29018" ht="15"/>
    <row r="29019" ht="15"/>
    <row r="29020" ht="15"/>
    <row r="29021" ht="15"/>
    <row r="29022" ht="15"/>
    <row r="29023" ht="15"/>
    <row r="29024" ht="15"/>
    <row r="29025" ht="15"/>
    <row r="29026" ht="15"/>
    <row r="29027" ht="15"/>
    <row r="29028" ht="15"/>
    <row r="29029" ht="15"/>
    <row r="29030" ht="15"/>
    <row r="29031" ht="15"/>
    <row r="29032" ht="15"/>
    <row r="29033" ht="15"/>
    <row r="29034" ht="15"/>
    <row r="29035" ht="15"/>
    <row r="29036" ht="15"/>
    <row r="29037" ht="15"/>
    <row r="29038" ht="15"/>
    <row r="29039" ht="15"/>
    <row r="29040" ht="15"/>
    <row r="29041" ht="15"/>
    <row r="29042" ht="15"/>
    <row r="29043" ht="15"/>
    <row r="29044" ht="15"/>
    <row r="29045" ht="15"/>
    <row r="29046" ht="15"/>
    <row r="29047" ht="15"/>
    <row r="29048" ht="15"/>
    <row r="29049" ht="15"/>
    <row r="29050" ht="15"/>
    <row r="29051" ht="15"/>
    <row r="29052" ht="15"/>
    <row r="29053" ht="15"/>
    <row r="29054" ht="15"/>
    <row r="29055" ht="15"/>
    <row r="29056" ht="15"/>
    <row r="29057" ht="15"/>
    <row r="29058" ht="15"/>
    <row r="29059" ht="15"/>
    <row r="29060" ht="15"/>
    <row r="29061" ht="15"/>
    <row r="29062" ht="15"/>
    <row r="29063" ht="15"/>
    <row r="29064" ht="15"/>
    <row r="29065" ht="15"/>
    <row r="29066" ht="15"/>
    <row r="29067" ht="15"/>
    <row r="29068" ht="15"/>
    <row r="29069" ht="15"/>
    <row r="29070" ht="15"/>
    <row r="29071" ht="15"/>
    <row r="29072" ht="15"/>
    <row r="29073" ht="15"/>
    <row r="29074" ht="15"/>
    <row r="29075" ht="15"/>
    <row r="29076" ht="15"/>
    <row r="29077" ht="15"/>
    <row r="29078" ht="15"/>
    <row r="29079" ht="15"/>
    <row r="29080" ht="15"/>
    <row r="29081" ht="15"/>
    <row r="29082" ht="15"/>
    <row r="29083" ht="15"/>
    <row r="29084" ht="15"/>
    <row r="29085" ht="15"/>
    <row r="29086" ht="15"/>
    <row r="29087" ht="15"/>
    <row r="29088" ht="15"/>
    <row r="29089" ht="15"/>
    <row r="29090" ht="15"/>
    <row r="29091" ht="15"/>
    <row r="29092" ht="15"/>
    <row r="29093" ht="15"/>
    <row r="29094" ht="15"/>
    <row r="29095" ht="15"/>
    <row r="29096" ht="15"/>
    <row r="29097" ht="15"/>
    <row r="29098" ht="15"/>
    <row r="29099" ht="15"/>
    <row r="29100" ht="15"/>
    <row r="29101" ht="15"/>
    <row r="29102" ht="15"/>
    <row r="29103" ht="15"/>
    <row r="29104" ht="15"/>
    <row r="29105" ht="15"/>
    <row r="29106" ht="15"/>
    <row r="29107" ht="15"/>
    <row r="29108" ht="15"/>
    <row r="29109" ht="15"/>
    <row r="29110" ht="15"/>
    <row r="29111" ht="15"/>
    <row r="29112" ht="15"/>
    <row r="29113" ht="15"/>
    <row r="29114" ht="15"/>
    <row r="29115" ht="15"/>
    <row r="29116" ht="15"/>
    <row r="29117" ht="15"/>
    <row r="29118" ht="15"/>
    <row r="29119" ht="15"/>
    <row r="29120" ht="15"/>
    <row r="29121" ht="15"/>
    <row r="29122" ht="15"/>
    <row r="29123" ht="15"/>
    <row r="29124" ht="15"/>
    <row r="29125" ht="15"/>
    <row r="29126" ht="15"/>
    <row r="29127" ht="15"/>
    <row r="29128" ht="15"/>
    <row r="29129" ht="15"/>
    <row r="29130" ht="15"/>
    <row r="29131" ht="15"/>
    <row r="29132" ht="15"/>
    <row r="29133" ht="15"/>
    <row r="29134" ht="15"/>
    <row r="29135" ht="15"/>
    <row r="29136" ht="15"/>
    <row r="29137" ht="15"/>
    <row r="29138" ht="15"/>
    <row r="29139" ht="15"/>
    <row r="29140" ht="15"/>
    <row r="29141" ht="15"/>
    <row r="29142" ht="15"/>
    <row r="29143" ht="15"/>
    <row r="29144" ht="15"/>
    <row r="29145" ht="15"/>
    <row r="29146" ht="15"/>
    <row r="29147" ht="15"/>
    <row r="29148" ht="15"/>
    <row r="29149" ht="15"/>
    <row r="29150" ht="15"/>
    <row r="29151" ht="15"/>
    <row r="29152" ht="15"/>
    <row r="29153" ht="15"/>
    <row r="29154" ht="15"/>
    <row r="29155" ht="15"/>
    <row r="29156" ht="15"/>
    <row r="29157" ht="15"/>
    <row r="29158" ht="15"/>
    <row r="29159" ht="15"/>
    <row r="29160" ht="15"/>
    <row r="29161" ht="15"/>
    <row r="29162" ht="15"/>
    <row r="29163" ht="15"/>
    <row r="29164" ht="15"/>
    <row r="29165" ht="15"/>
    <row r="29166" ht="15"/>
    <row r="29167" ht="15"/>
    <row r="29168" ht="15"/>
    <row r="29169" ht="15"/>
    <row r="29170" ht="15"/>
    <row r="29171" ht="15"/>
    <row r="29172" ht="15"/>
    <row r="29173" ht="15"/>
    <row r="29174" ht="15"/>
    <row r="29175" ht="15"/>
    <row r="29176" ht="15"/>
    <row r="29177" ht="15"/>
    <row r="29178" ht="15"/>
    <row r="29179" ht="15"/>
    <row r="29180" ht="15"/>
    <row r="29181" ht="15"/>
    <row r="29182" ht="15"/>
    <row r="29183" ht="15"/>
    <row r="29184" ht="15"/>
    <row r="29185" ht="15"/>
    <row r="29186" ht="15"/>
    <row r="29187" ht="15"/>
    <row r="29188" ht="15"/>
    <row r="29189" ht="15"/>
    <row r="29190" ht="15"/>
    <row r="29191" ht="15"/>
    <row r="29192" ht="15"/>
    <row r="29193" ht="15"/>
    <row r="29194" ht="15"/>
    <row r="29195" ht="15"/>
    <row r="29196" ht="15"/>
    <row r="29197" ht="15"/>
    <row r="29198" ht="15"/>
    <row r="29199" ht="15"/>
    <row r="29200" ht="15"/>
    <row r="29201" ht="15"/>
    <row r="29202" ht="15"/>
    <row r="29203" ht="15"/>
    <row r="29204" ht="15"/>
    <row r="29205" ht="15"/>
    <row r="29206" ht="15"/>
    <row r="29207" ht="15"/>
    <row r="29208" ht="15"/>
    <row r="29209" ht="15"/>
    <row r="29210" ht="15"/>
    <row r="29211" ht="15"/>
    <row r="29212" ht="15"/>
    <row r="29213" ht="15"/>
    <row r="29214" ht="15"/>
    <row r="29215" ht="15"/>
    <row r="29216" ht="15"/>
    <row r="29217" ht="15"/>
    <row r="29218" ht="15"/>
    <row r="29219" ht="15"/>
    <row r="29220" ht="15"/>
    <row r="29221" ht="15"/>
    <row r="29222" ht="15"/>
    <row r="29223" ht="15"/>
    <row r="29224" ht="15"/>
    <row r="29225" ht="15"/>
    <row r="29226" ht="15"/>
    <row r="29227" ht="15"/>
    <row r="29228" ht="15"/>
    <row r="29229" ht="15"/>
    <row r="29230" ht="15"/>
    <row r="29231" ht="15"/>
    <row r="29232" ht="15"/>
    <row r="29233" ht="15"/>
    <row r="29234" ht="15"/>
    <row r="29235" ht="15"/>
    <row r="29236" ht="15"/>
    <row r="29237" ht="15"/>
    <row r="29238" ht="15"/>
    <row r="29239" ht="15"/>
    <row r="29240" ht="15"/>
    <row r="29241" ht="15"/>
    <row r="29242" ht="15"/>
    <row r="29243" ht="15"/>
    <row r="29244" ht="15"/>
    <row r="29245" ht="15"/>
    <row r="29246" ht="15"/>
    <row r="29247" ht="15"/>
    <row r="29248" ht="15"/>
    <row r="29249" ht="15"/>
    <row r="29250" ht="15"/>
    <row r="29251" ht="15"/>
    <row r="29252" ht="15"/>
    <row r="29253" ht="15"/>
    <row r="29254" ht="15"/>
    <row r="29255" ht="15"/>
    <row r="29256" ht="15"/>
    <row r="29257" ht="15"/>
    <row r="29258" ht="15"/>
    <row r="29259" ht="15"/>
    <row r="29260" ht="15"/>
    <row r="29261" ht="15"/>
    <row r="29262" ht="15"/>
    <row r="29263" ht="15"/>
    <row r="29264" ht="15"/>
    <row r="29265" ht="15"/>
    <row r="29266" ht="15"/>
    <row r="29267" ht="15"/>
    <row r="29268" ht="15"/>
    <row r="29269" ht="15"/>
    <row r="29270" ht="15"/>
    <row r="29271" ht="15"/>
    <row r="29272" ht="15"/>
    <row r="29273" ht="15"/>
    <row r="29274" ht="15"/>
    <row r="29275" ht="15"/>
    <row r="29276" ht="15"/>
    <row r="29277" ht="15"/>
    <row r="29278" ht="15"/>
    <row r="29279" ht="15"/>
    <row r="29280" ht="15"/>
    <row r="29281" ht="15"/>
    <row r="29282" ht="15"/>
    <row r="29283" ht="15"/>
    <row r="29284" ht="15"/>
    <row r="29285" ht="15"/>
    <row r="29286" ht="15"/>
    <row r="29287" ht="15"/>
    <row r="29288" ht="15"/>
    <row r="29289" ht="15"/>
    <row r="29290" ht="15"/>
    <row r="29291" ht="15"/>
    <row r="29292" ht="15"/>
    <row r="29293" ht="15"/>
    <row r="29294" ht="15"/>
    <row r="29295" ht="15"/>
    <row r="29296" ht="15"/>
    <row r="29297" ht="15"/>
    <row r="29298" ht="15"/>
    <row r="29299" ht="15"/>
    <row r="29300" ht="15"/>
    <row r="29301" ht="15"/>
    <row r="29302" ht="15"/>
    <row r="29303" ht="15"/>
    <row r="29304" ht="15"/>
    <row r="29305" ht="15"/>
    <row r="29306" ht="15"/>
    <row r="29307" ht="15"/>
    <row r="29308" ht="15"/>
    <row r="29309" ht="15"/>
    <row r="29310" ht="15"/>
    <row r="29311" ht="15"/>
    <row r="29312" ht="15"/>
    <row r="29313" ht="15"/>
    <row r="29314" ht="15"/>
    <row r="29315" ht="15"/>
    <row r="29316" ht="15"/>
    <row r="29317" ht="15"/>
    <row r="29318" ht="15"/>
    <row r="29319" ht="15"/>
    <row r="29320" ht="15"/>
    <row r="29321" ht="15"/>
    <row r="29322" ht="15"/>
    <row r="29323" ht="15"/>
    <row r="29324" ht="15"/>
    <row r="29325" ht="15"/>
    <row r="29326" ht="15"/>
    <row r="29327" ht="15"/>
    <row r="29328" ht="15"/>
    <row r="29329" ht="15"/>
    <row r="29330" ht="15"/>
    <row r="29331" ht="15"/>
    <row r="29332" ht="15"/>
    <row r="29333" ht="15"/>
    <row r="29334" ht="15"/>
    <row r="29335" ht="15"/>
    <row r="29336" ht="15"/>
    <row r="29337" ht="15"/>
    <row r="29338" ht="15"/>
    <row r="29339" ht="15"/>
    <row r="29340" ht="15"/>
    <row r="29341" ht="15"/>
    <row r="29342" ht="15"/>
    <row r="29343" ht="15"/>
    <row r="29344" ht="15"/>
    <row r="29345" ht="15"/>
    <row r="29346" ht="15"/>
    <row r="29347" ht="15"/>
    <row r="29348" ht="15"/>
    <row r="29349" ht="15"/>
    <row r="29350" ht="15"/>
    <row r="29351" ht="15"/>
    <row r="29352" ht="15"/>
    <row r="29353" ht="15"/>
    <row r="29354" ht="15"/>
    <row r="29355" ht="15"/>
    <row r="29356" ht="15"/>
    <row r="29357" ht="15"/>
    <row r="29358" ht="15"/>
    <row r="29359" ht="15"/>
    <row r="29360" ht="15"/>
    <row r="29361" ht="15"/>
    <row r="29362" ht="15"/>
    <row r="29363" ht="15"/>
    <row r="29364" ht="15"/>
    <row r="29365" ht="15"/>
    <row r="29366" ht="15"/>
    <row r="29367" ht="15"/>
    <row r="29368" ht="15"/>
    <row r="29369" ht="15"/>
    <row r="29370" ht="15"/>
    <row r="29371" ht="15"/>
    <row r="29372" ht="15"/>
    <row r="29373" ht="15"/>
    <row r="29374" ht="15"/>
    <row r="29375" ht="15"/>
    <row r="29376" ht="15"/>
    <row r="29377" ht="15"/>
    <row r="29378" ht="15"/>
    <row r="29379" ht="15"/>
    <row r="29380" ht="15"/>
    <row r="29381" ht="15"/>
    <row r="29382" ht="15"/>
    <row r="29383" ht="15"/>
    <row r="29384" ht="15"/>
    <row r="29385" ht="15"/>
    <row r="29386" ht="15"/>
    <row r="29387" ht="15"/>
    <row r="29388" ht="15"/>
    <row r="29389" ht="15"/>
    <row r="29390" ht="15"/>
    <row r="29391" ht="15"/>
    <row r="29392" ht="15"/>
    <row r="29393" ht="15"/>
    <row r="29394" ht="15"/>
    <row r="29395" ht="15"/>
    <row r="29396" ht="15"/>
    <row r="29397" ht="15"/>
    <row r="29398" ht="15"/>
    <row r="29399" ht="15"/>
    <row r="29400" ht="15"/>
    <row r="29401" ht="15"/>
    <row r="29402" ht="15"/>
    <row r="29403" ht="15"/>
    <row r="29404" ht="15"/>
    <row r="29405" ht="15"/>
    <row r="29406" ht="15"/>
    <row r="29407" ht="15"/>
    <row r="29408" ht="15"/>
    <row r="29409" ht="15"/>
    <row r="29410" ht="15"/>
    <row r="29411" ht="15"/>
    <row r="29412" ht="15"/>
    <row r="29413" ht="15"/>
    <row r="29414" ht="15"/>
    <row r="29415" ht="15"/>
    <row r="29416" ht="15"/>
    <row r="29417" ht="15"/>
    <row r="29418" ht="15"/>
    <row r="29419" ht="15"/>
    <row r="29420" ht="15"/>
    <row r="29421" ht="15"/>
    <row r="29422" ht="15"/>
    <row r="29423" ht="15"/>
    <row r="29424" ht="15"/>
    <row r="29425" ht="15"/>
    <row r="29426" ht="15"/>
    <row r="29427" ht="15"/>
    <row r="29428" ht="15"/>
    <row r="29429" ht="15"/>
    <row r="29430" ht="15"/>
    <row r="29431" ht="15"/>
    <row r="29432" ht="15"/>
    <row r="29433" ht="15"/>
    <row r="29434" ht="15"/>
    <row r="29435" ht="15"/>
    <row r="29436" ht="15"/>
    <row r="29437" ht="15"/>
    <row r="29438" ht="15"/>
    <row r="29439" ht="15"/>
    <row r="29440" ht="15"/>
    <row r="29441" ht="15"/>
    <row r="29442" ht="15"/>
    <row r="29443" ht="15"/>
    <row r="29444" ht="15"/>
    <row r="29445" ht="15"/>
    <row r="29446" ht="15"/>
    <row r="29447" ht="15"/>
    <row r="29448" ht="15"/>
    <row r="29449" ht="15"/>
    <row r="29450" ht="15"/>
    <row r="29451" ht="15"/>
    <row r="29452" ht="15"/>
    <row r="29453" ht="15"/>
    <row r="29454" ht="15"/>
    <row r="29455" ht="15"/>
    <row r="29456" ht="15"/>
    <row r="29457" ht="15"/>
    <row r="29458" ht="15"/>
    <row r="29459" ht="15"/>
    <row r="29460" ht="15"/>
    <row r="29461" ht="15"/>
    <row r="29462" ht="15"/>
    <row r="29463" ht="15"/>
    <row r="29464" ht="15"/>
    <row r="29465" ht="15"/>
    <row r="29466" ht="15"/>
    <row r="29467" ht="15"/>
    <row r="29468" ht="15"/>
    <row r="29469" ht="15"/>
    <row r="29470" ht="15"/>
    <row r="29471" ht="15"/>
    <row r="29472" ht="15"/>
    <row r="29473" ht="15"/>
    <row r="29474" ht="15"/>
    <row r="29475" ht="15"/>
    <row r="29476" ht="15"/>
    <row r="29477" ht="15"/>
    <row r="29478" ht="15"/>
    <row r="29479" ht="15"/>
    <row r="29480" ht="15"/>
    <row r="29481" ht="15"/>
    <row r="29482" ht="15"/>
    <row r="29483" ht="15"/>
    <row r="29484" ht="15"/>
    <row r="29485" ht="15"/>
    <row r="29486" ht="15"/>
    <row r="29487" ht="15"/>
    <row r="29488" ht="15"/>
    <row r="29489" ht="15"/>
    <row r="29490" ht="15"/>
    <row r="29491" ht="15"/>
    <row r="29492" ht="15"/>
    <row r="29493" ht="15"/>
    <row r="29494" ht="15"/>
    <row r="29495" ht="15"/>
    <row r="29496" ht="15"/>
    <row r="29497" ht="15"/>
    <row r="29498" ht="15"/>
    <row r="29499" ht="15"/>
    <row r="29500" ht="15"/>
    <row r="29501" ht="15"/>
    <row r="29502" ht="15"/>
    <row r="29503" ht="15"/>
    <row r="29504" ht="15"/>
    <row r="29505" ht="15"/>
    <row r="29506" ht="15"/>
    <row r="29507" ht="15"/>
    <row r="29508" ht="15"/>
    <row r="29509" ht="15"/>
    <row r="29510" ht="15"/>
    <row r="29511" ht="15"/>
    <row r="29512" ht="15"/>
    <row r="29513" ht="15"/>
    <row r="29514" ht="15"/>
    <row r="29515" ht="15"/>
    <row r="29516" ht="15"/>
    <row r="29517" ht="15"/>
    <row r="29518" ht="15"/>
    <row r="29519" ht="15"/>
    <row r="29520" ht="15"/>
    <row r="29521" ht="15"/>
    <row r="29522" ht="15"/>
    <row r="29523" ht="15"/>
    <row r="29524" ht="15"/>
    <row r="29525" ht="15"/>
    <row r="29526" ht="15"/>
    <row r="29527" ht="15"/>
    <row r="29528" ht="15"/>
    <row r="29529" ht="15"/>
    <row r="29530" ht="15"/>
    <row r="29531" ht="15"/>
    <row r="29532" ht="15"/>
    <row r="29533" ht="15"/>
    <row r="29534" ht="15"/>
    <row r="29535" ht="15"/>
    <row r="29536" ht="15"/>
    <row r="29537" ht="15"/>
    <row r="29538" ht="15"/>
    <row r="29539" ht="15"/>
    <row r="29540" ht="15"/>
    <row r="29541" ht="15"/>
    <row r="29542" ht="15"/>
    <row r="29543" ht="15"/>
    <row r="29544" ht="15"/>
    <row r="29545" ht="15"/>
    <row r="29546" ht="15"/>
    <row r="29547" ht="15"/>
    <row r="29548" ht="15"/>
    <row r="29549" ht="15"/>
    <row r="29550" ht="15"/>
    <row r="29551" ht="15"/>
    <row r="29552" ht="15"/>
    <row r="29553" ht="15"/>
    <row r="29554" ht="15"/>
    <row r="29555" ht="15"/>
    <row r="29556" ht="15"/>
    <row r="29557" ht="15"/>
    <row r="29558" ht="15"/>
    <row r="29559" ht="15"/>
    <row r="29560" ht="15"/>
    <row r="29561" ht="15"/>
    <row r="29562" ht="15"/>
    <row r="29563" ht="15"/>
    <row r="29564" ht="15"/>
    <row r="29565" ht="15"/>
    <row r="29566" ht="15"/>
    <row r="29567" ht="15"/>
    <row r="29568" ht="15"/>
    <row r="29569" ht="15"/>
    <row r="29570" ht="15"/>
    <row r="29571" ht="15"/>
    <row r="29572" ht="15"/>
    <row r="29573" ht="15"/>
    <row r="29574" ht="15"/>
    <row r="29575" ht="15"/>
    <row r="29576" ht="15"/>
    <row r="29577" ht="15"/>
    <row r="29578" ht="15"/>
    <row r="29579" ht="15"/>
    <row r="29580" ht="15"/>
    <row r="29581" ht="15"/>
    <row r="29582" ht="15"/>
    <row r="29583" ht="15"/>
    <row r="29584" ht="15"/>
    <row r="29585" ht="15"/>
    <row r="29586" ht="15"/>
    <row r="29587" ht="15"/>
    <row r="29588" ht="15"/>
    <row r="29589" ht="15"/>
    <row r="29590" ht="15"/>
    <row r="29591" ht="15"/>
    <row r="29592" ht="15"/>
    <row r="29593" ht="15"/>
    <row r="29594" ht="15"/>
    <row r="29595" ht="15"/>
    <row r="29596" ht="15"/>
    <row r="29597" ht="15"/>
    <row r="29598" ht="15"/>
    <row r="29599" ht="15"/>
    <row r="29600" ht="15"/>
    <row r="29601" ht="15"/>
    <row r="29602" ht="15"/>
    <row r="29603" ht="15"/>
    <row r="29604" ht="15"/>
    <row r="29605" ht="15"/>
    <row r="29606" ht="15"/>
    <row r="29607" ht="15"/>
    <row r="29608" ht="15"/>
    <row r="29609" ht="15"/>
    <row r="29610" ht="15"/>
    <row r="29611" ht="15"/>
    <row r="29612" ht="15"/>
    <row r="29613" ht="15"/>
    <row r="29614" ht="15"/>
    <row r="29615" ht="15"/>
    <row r="29616" ht="15"/>
    <row r="29617" ht="15"/>
    <row r="29618" ht="15"/>
    <row r="29619" ht="15"/>
    <row r="29620" ht="15"/>
    <row r="29621" ht="15"/>
    <row r="29622" ht="15"/>
    <row r="29623" ht="15"/>
    <row r="29624" ht="15"/>
    <row r="29625" ht="15"/>
    <row r="29626" ht="15"/>
    <row r="29627" ht="15"/>
    <row r="29628" ht="15"/>
    <row r="29629" ht="15"/>
    <row r="29630" ht="15"/>
    <row r="29631" ht="15"/>
    <row r="29632" ht="15"/>
    <row r="29633" ht="15"/>
    <row r="29634" ht="15"/>
    <row r="29635" ht="15"/>
    <row r="29636" ht="15"/>
    <row r="29637" ht="15"/>
    <row r="29638" ht="15"/>
    <row r="29639" ht="15"/>
    <row r="29640" ht="15"/>
    <row r="29641" ht="15"/>
    <row r="29642" ht="15"/>
    <row r="29643" ht="15"/>
    <row r="29644" ht="15"/>
    <row r="29645" ht="15"/>
    <row r="29646" ht="15"/>
    <row r="29647" ht="15"/>
    <row r="29648" ht="15"/>
    <row r="29649" ht="15"/>
    <row r="29650" ht="15"/>
    <row r="29651" ht="15"/>
    <row r="29652" ht="15"/>
    <row r="29653" ht="15"/>
    <row r="29654" ht="15"/>
    <row r="29655" ht="15"/>
    <row r="29656" ht="15"/>
    <row r="29657" ht="15"/>
    <row r="29658" ht="15"/>
    <row r="29659" ht="15"/>
    <row r="29660" ht="15"/>
    <row r="29661" ht="15"/>
    <row r="29662" ht="15"/>
    <row r="29663" ht="15"/>
    <row r="29664" ht="15"/>
    <row r="29665" ht="15"/>
    <row r="29666" ht="15"/>
    <row r="29667" ht="15"/>
    <row r="29668" ht="15"/>
    <row r="29669" ht="15"/>
    <row r="29670" ht="15"/>
    <row r="29671" ht="15"/>
    <row r="29672" ht="15"/>
    <row r="29673" ht="15"/>
    <row r="29674" ht="15"/>
    <row r="29675" ht="15"/>
    <row r="29676" ht="15"/>
    <row r="29677" ht="15"/>
    <row r="29678" ht="15"/>
    <row r="29679" ht="15"/>
    <row r="29680" ht="15"/>
    <row r="29681" ht="15"/>
    <row r="29682" ht="15"/>
    <row r="29683" ht="15"/>
    <row r="29684" ht="15"/>
    <row r="29685" ht="15"/>
    <row r="29686" ht="15"/>
    <row r="29687" ht="15"/>
    <row r="29688" ht="15"/>
    <row r="29689" ht="15"/>
    <row r="29690" ht="15"/>
    <row r="29691" ht="15"/>
    <row r="29692" ht="15"/>
    <row r="29693" ht="15"/>
    <row r="29694" ht="15"/>
    <row r="29695" ht="15"/>
    <row r="29696" ht="15"/>
    <row r="29697" ht="15"/>
    <row r="29698" ht="15"/>
    <row r="29699" ht="15"/>
    <row r="29700" ht="15"/>
    <row r="29701" ht="15"/>
    <row r="29702" ht="15"/>
    <row r="29703" ht="15"/>
    <row r="29704" ht="15"/>
    <row r="29705" ht="15"/>
    <row r="29706" ht="15"/>
    <row r="29707" ht="15"/>
    <row r="29708" ht="15"/>
    <row r="29709" ht="15"/>
    <row r="29710" ht="15"/>
    <row r="29711" ht="15"/>
    <row r="29712" ht="15"/>
    <row r="29713" ht="15"/>
    <row r="29714" ht="15"/>
    <row r="29715" ht="15"/>
    <row r="29716" ht="15"/>
    <row r="29717" ht="15"/>
    <row r="29718" ht="15"/>
    <row r="29719" ht="15"/>
    <row r="29720" ht="15"/>
    <row r="29721" ht="15"/>
    <row r="29722" ht="15"/>
    <row r="29723" ht="15"/>
    <row r="29724" ht="15"/>
    <row r="29725" ht="15"/>
    <row r="29726" ht="15"/>
    <row r="29727" ht="15"/>
    <row r="29728" ht="15"/>
    <row r="29729" ht="15"/>
    <row r="29730" ht="15"/>
    <row r="29731" ht="15"/>
    <row r="29732" ht="15"/>
    <row r="29733" ht="15"/>
    <row r="29734" ht="15"/>
    <row r="29735" ht="15"/>
    <row r="29736" ht="15"/>
    <row r="29737" ht="15"/>
    <row r="29738" ht="15"/>
    <row r="29739" ht="15"/>
    <row r="29740" ht="15"/>
    <row r="29741" ht="15"/>
    <row r="29742" ht="15"/>
    <row r="29743" ht="15"/>
    <row r="29744" ht="15"/>
    <row r="29745" ht="15"/>
    <row r="29746" ht="15"/>
    <row r="29747" ht="15"/>
    <row r="29748" ht="15"/>
    <row r="29749" ht="15"/>
    <row r="29750" ht="15"/>
    <row r="29751" ht="15"/>
    <row r="29752" ht="15"/>
    <row r="29753" ht="15"/>
    <row r="29754" ht="15"/>
    <row r="29755" ht="15"/>
    <row r="29756" ht="15"/>
    <row r="29757" ht="15"/>
    <row r="29758" ht="15"/>
    <row r="29759" ht="15"/>
    <row r="29760" ht="15"/>
    <row r="29761" ht="15"/>
    <row r="29762" ht="15"/>
    <row r="29763" ht="15"/>
    <row r="29764" ht="15"/>
    <row r="29765" ht="15"/>
    <row r="29766" ht="15"/>
    <row r="29767" ht="15"/>
    <row r="29768" ht="15"/>
    <row r="29769" ht="15"/>
    <row r="29770" ht="15"/>
    <row r="29771" ht="15"/>
    <row r="29772" ht="15"/>
    <row r="29773" ht="15"/>
    <row r="29774" ht="15"/>
    <row r="29775" ht="15"/>
    <row r="29776" ht="15"/>
    <row r="29777" ht="15"/>
    <row r="29778" ht="15"/>
    <row r="29779" ht="15"/>
    <row r="29780" ht="15"/>
    <row r="29781" ht="15"/>
    <row r="29782" ht="15"/>
    <row r="29783" ht="15"/>
    <row r="29784" ht="15"/>
    <row r="29785" ht="15"/>
    <row r="29786" ht="15"/>
    <row r="29787" ht="15"/>
    <row r="29788" ht="15"/>
    <row r="29789" ht="15"/>
    <row r="29790" ht="15"/>
    <row r="29791" ht="15"/>
    <row r="29792" ht="15"/>
    <row r="29793" ht="15"/>
    <row r="29794" ht="15"/>
    <row r="29795" ht="15"/>
    <row r="29796" ht="15"/>
    <row r="29797" ht="15"/>
    <row r="29798" ht="15"/>
    <row r="29799" ht="15"/>
    <row r="29800" ht="15"/>
    <row r="29801" ht="15"/>
    <row r="29802" ht="15"/>
    <row r="29803" ht="15"/>
    <row r="29804" ht="15"/>
    <row r="29805" ht="15"/>
    <row r="29806" ht="15"/>
    <row r="29807" ht="15"/>
    <row r="29808" ht="15"/>
    <row r="29809" ht="15"/>
    <row r="29810" ht="15"/>
    <row r="29811" ht="15"/>
    <row r="29812" ht="15"/>
    <row r="29813" ht="15"/>
    <row r="29814" ht="15"/>
    <row r="29815" ht="15"/>
    <row r="29816" ht="15"/>
    <row r="29817" ht="15"/>
    <row r="29818" ht="15"/>
    <row r="29819" ht="15"/>
    <row r="29820" ht="15"/>
    <row r="29821" ht="15"/>
    <row r="29822" ht="15"/>
    <row r="29823" ht="15"/>
    <row r="29824" ht="15"/>
    <row r="29825" ht="15"/>
    <row r="29826" ht="15"/>
    <row r="29827" ht="15"/>
    <row r="29828" ht="15"/>
    <row r="29829" ht="15"/>
    <row r="29830" ht="15"/>
    <row r="29831" ht="15"/>
    <row r="29832" ht="15"/>
    <row r="29833" ht="15"/>
    <row r="29834" ht="15"/>
    <row r="29835" ht="15"/>
    <row r="29836" ht="15"/>
    <row r="29837" ht="15"/>
    <row r="29838" ht="15"/>
    <row r="29839" ht="15"/>
    <row r="29840" ht="15"/>
    <row r="29841" ht="15"/>
    <row r="29842" ht="15"/>
    <row r="29843" ht="15"/>
    <row r="29844" ht="15"/>
    <row r="29845" ht="15"/>
    <row r="29846" ht="15"/>
    <row r="29847" ht="15"/>
    <row r="29848" ht="15"/>
    <row r="29849" ht="15"/>
    <row r="29850" ht="15"/>
    <row r="29851" ht="15"/>
    <row r="29852" ht="15"/>
    <row r="29853" ht="15"/>
    <row r="29854" ht="15"/>
    <row r="29855" ht="15"/>
    <row r="29856" ht="15"/>
    <row r="29857" ht="15"/>
    <row r="29858" ht="15"/>
    <row r="29859" ht="15"/>
    <row r="29860" ht="15"/>
    <row r="29861" ht="15"/>
    <row r="29862" ht="15"/>
    <row r="29863" ht="15"/>
    <row r="29864" ht="15"/>
    <row r="29865" ht="15"/>
    <row r="29866" ht="15"/>
    <row r="29867" ht="15"/>
    <row r="29868" ht="15"/>
    <row r="29869" ht="15"/>
    <row r="29870" ht="15"/>
    <row r="29871" ht="15"/>
    <row r="29872" ht="15"/>
    <row r="29873" ht="15"/>
    <row r="29874" ht="15"/>
    <row r="29875" ht="15"/>
    <row r="29876" ht="15"/>
    <row r="29877" ht="15"/>
    <row r="29878" ht="15"/>
    <row r="29879" ht="15"/>
    <row r="29880" ht="15"/>
    <row r="29881" ht="15"/>
    <row r="29882" ht="15"/>
    <row r="29883" ht="15"/>
    <row r="29884" ht="15"/>
    <row r="29885" ht="15"/>
    <row r="29886" ht="15"/>
    <row r="29887" ht="15"/>
    <row r="29888" ht="15"/>
    <row r="29889" ht="15"/>
    <row r="29890" ht="15"/>
    <row r="29891" ht="15"/>
    <row r="29892" ht="15"/>
    <row r="29893" ht="15"/>
    <row r="29894" ht="15"/>
    <row r="29895" ht="15"/>
    <row r="29896" ht="15"/>
    <row r="29897" ht="15"/>
    <row r="29898" ht="15"/>
    <row r="29899" ht="15"/>
    <row r="29900" ht="15"/>
    <row r="29901" ht="15"/>
    <row r="29902" ht="15"/>
    <row r="29903" ht="15"/>
    <row r="29904" ht="15"/>
    <row r="29905" ht="15"/>
    <row r="29906" ht="15"/>
    <row r="29907" ht="15"/>
    <row r="29908" ht="15"/>
    <row r="29909" ht="15"/>
    <row r="29910" ht="15"/>
    <row r="29911" ht="15"/>
    <row r="29912" ht="15"/>
    <row r="29913" ht="15"/>
    <row r="29914" ht="15"/>
    <row r="29915" ht="15"/>
    <row r="29916" ht="15"/>
    <row r="29917" ht="15"/>
    <row r="29918" ht="15"/>
    <row r="29919" ht="15"/>
    <row r="29920" ht="15"/>
    <row r="29921" ht="15"/>
    <row r="29922" ht="15"/>
    <row r="29923" ht="15"/>
    <row r="29924" ht="15"/>
    <row r="29925" ht="15"/>
    <row r="29926" ht="15"/>
    <row r="29927" ht="15"/>
    <row r="29928" ht="15"/>
    <row r="29929" ht="15"/>
    <row r="29930" ht="15"/>
    <row r="29931" ht="15"/>
    <row r="29932" ht="15"/>
    <row r="29933" ht="15"/>
    <row r="29934" ht="15"/>
    <row r="29935" ht="15"/>
    <row r="29936" ht="15"/>
    <row r="29937" ht="15"/>
    <row r="29938" ht="15"/>
    <row r="29939" ht="15"/>
    <row r="29940" ht="15"/>
    <row r="29941" ht="15"/>
    <row r="29942" ht="15"/>
    <row r="29943" ht="15"/>
    <row r="29944" ht="15"/>
    <row r="29945" ht="15"/>
    <row r="29946" ht="15"/>
    <row r="29947" ht="15"/>
    <row r="29948" ht="15"/>
    <row r="29949" ht="15"/>
    <row r="29950" ht="15"/>
    <row r="29951" ht="15"/>
    <row r="29952" ht="15"/>
    <row r="29953" ht="15"/>
    <row r="29954" ht="15"/>
    <row r="29955" ht="15"/>
    <row r="29956" ht="15"/>
    <row r="29957" ht="15"/>
    <row r="29958" ht="15"/>
    <row r="29959" ht="15"/>
    <row r="29960" ht="15"/>
    <row r="29961" ht="15"/>
    <row r="29962" ht="15"/>
    <row r="29963" ht="15"/>
    <row r="29964" ht="15"/>
    <row r="29965" ht="15"/>
    <row r="29966" ht="15"/>
    <row r="29967" ht="15"/>
    <row r="29968" ht="15"/>
    <row r="29969" ht="15"/>
    <row r="29970" ht="15"/>
    <row r="29971" ht="15"/>
    <row r="29972" ht="15"/>
    <row r="29973" ht="15"/>
    <row r="29974" ht="15"/>
    <row r="29975" ht="15"/>
    <row r="29976" ht="15"/>
    <row r="29977" ht="15"/>
    <row r="29978" ht="15"/>
    <row r="29979" ht="15"/>
    <row r="29980" ht="15"/>
    <row r="29981" ht="15"/>
    <row r="29982" ht="15"/>
    <row r="29983" ht="15"/>
    <row r="29984" ht="15"/>
    <row r="29985" ht="15"/>
    <row r="29986" ht="15"/>
    <row r="29987" ht="15"/>
    <row r="29988" ht="15"/>
    <row r="29989" ht="15"/>
    <row r="29990" ht="15"/>
    <row r="29991" ht="15"/>
    <row r="29992" ht="15"/>
    <row r="29993" ht="15"/>
    <row r="29994" ht="15"/>
    <row r="29995" ht="15"/>
    <row r="29996" ht="15"/>
    <row r="29997" ht="15"/>
    <row r="29998" ht="15"/>
    <row r="29999" ht="15"/>
    <row r="30000" ht="15"/>
    <row r="30001" ht="15"/>
    <row r="30002" ht="15"/>
    <row r="30003" ht="15"/>
    <row r="30004" ht="15"/>
    <row r="30005" ht="15"/>
    <row r="30006" ht="15"/>
    <row r="30007" ht="15"/>
    <row r="30008" ht="15"/>
    <row r="30009" ht="15"/>
    <row r="30010" ht="15"/>
    <row r="30011" ht="15"/>
    <row r="30012" ht="15"/>
    <row r="30013" ht="15"/>
    <row r="30014" ht="15"/>
    <row r="30015" ht="15"/>
    <row r="30016" ht="15"/>
    <row r="30017" ht="15"/>
    <row r="30018" ht="15"/>
    <row r="30019" ht="15"/>
    <row r="30020" ht="15"/>
    <row r="30021" ht="15"/>
    <row r="30022" ht="15"/>
    <row r="30023" ht="15"/>
    <row r="30024" ht="15"/>
    <row r="30025" ht="15"/>
    <row r="30026" ht="15"/>
    <row r="30027" ht="15"/>
    <row r="30028" ht="15"/>
    <row r="30029" ht="15"/>
    <row r="30030" ht="15"/>
    <row r="30031" ht="15"/>
    <row r="30032" ht="15"/>
    <row r="30033" ht="15"/>
    <row r="30034" ht="15"/>
    <row r="30035" ht="15"/>
    <row r="30036" ht="15"/>
    <row r="30037" ht="15"/>
    <row r="30038" ht="15"/>
    <row r="30039" ht="15"/>
    <row r="30040" ht="15"/>
    <row r="30041" ht="15"/>
    <row r="30042" ht="15"/>
    <row r="30043" ht="15"/>
    <row r="30044" ht="15"/>
    <row r="30045" ht="15"/>
    <row r="30046" ht="15"/>
    <row r="30047" ht="15"/>
    <row r="30048" ht="15"/>
    <row r="30049" ht="15"/>
    <row r="30050" ht="15"/>
    <row r="30051" ht="15"/>
    <row r="30052" ht="15"/>
    <row r="30053" ht="15"/>
    <row r="30054" ht="15"/>
    <row r="30055" ht="15"/>
    <row r="30056" ht="15"/>
    <row r="30057" ht="15"/>
    <row r="30058" ht="15"/>
    <row r="30059" ht="15"/>
    <row r="30060" ht="15"/>
    <row r="30061" ht="15"/>
    <row r="30062" ht="15"/>
    <row r="30063" ht="15"/>
    <row r="30064" ht="15"/>
    <row r="30065" ht="15"/>
    <row r="30066" ht="15"/>
    <row r="30067" ht="15"/>
    <row r="30068" ht="15"/>
    <row r="30069" ht="15"/>
    <row r="30070" ht="15"/>
    <row r="30071" ht="15"/>
    <row r="30072" ht="15"/>
    <row r="30073" ht="15"/>
    <row r="30074" ht="15"/>
    <row r="30075" ht="15"/>
    <row r="30076" ht="15"/>
    <row r="30077" ht="15"/>
    <row r="30078" ht="15"/>
    <row r="30079" ht="15"/>
    <row r="30080" ht="15"/>
    <row r="30081" ht="15"/>
    <row r="30082" ht="15"/>
    <row r="30083" ht="15"/>
    <row r="30084" ht="15"/>
    <row r="30085" ht="15"/>
    <row r="30086" ht="15"/>
    <row r="30087" ht="15"/>
    <row r="30088" ht="15"/>
    <row r="30089" ht="15"/>
    <row r="30090" ht="15"/>
    <row r="30091" ht="15"/>
    <row r="30092" ht="15"/>
    <row r="30093" ht="15"/>
    <row r="30094" ht="15"/>
    <row r="30095" ht="15"/>
    <row r="30096" ht="15"/>
    <row r="30097" ht="15"/>
    <row r="30098" ht="15"/>
    <row r="30099" ht="15"/>
    <row r="30100" ht="15"/>
    <row r="30101" ht="15"/>
    <row r="30102" ht="15"/>
    <row r="30103" ht="15"/>
    <row r="30104" ht="15"/>
    <row r="30105" ht="15"/>
    <row r="30106" ht="15"/>
    <row r="30107" ht="15"/>
    <row r="30108" ht="15"/>
    <row r="30109" ht="15"/>
    <row r="30110" ht="15"/>
    <row r="30111" ht="15"/>
    <row r="30112" ht="15"/>
    <row r="30113" ht="15"/>
    <row r="30114" ht="15"/>
    <row r="30115" ht="15"/>
    <row r="30116" ht="15"/>
    <row r="30117" ht="15"/>
    <row r="30118" ht="15"/>
    <row r="30119" ht="15"/>
    <row r="30120" ht="15"/>
    <row r="30121" ht="15"/>
    <row r="30122" ht="15"/>
    <row r="30123" ht="15"/>
    <row r="30124" ht="15"/>
    <row r="30125" ht="15"/>
    <row r="30126" ht="15"/>
    <row r="30127" ht="15"/>
    <row r="30128" ht="15"/>
    <row r="30129" ht="15"/>
    <row r="30130" ht="15"/>
    <row r="30131" ht="15"/>
    <row r="30132" ht="15"/>
    <row r="30133" ht="15"/>
    <row r="30134" ht="15"/>
    <row r="30135" ht="15"/>
    <row r="30136" ht="15"/>
    <row r="30137" ht="15"/>
    <row r="30138" ht="15"/>
    <row r="30139" ht="15"/>
    <row r="30140" ht="15"/>
    <row r="30141" ht="15"/>
    <row r="30142" ht="15"/>
    <row r="30143" ht="15"/>
    <row r="30144" ht="15"/>
    <row r="30145" ht="15"/>
    <row r="30146" ht="15"/>
    <row r="30147" ht="15"/>
    <row r="30148" ht="15"/>
    <row r="30149" ht="15"/>
    <row r="30150" ht="15"/>
    <row r="30151" ht="15"/>
    <row r="30152" ht="15"/>
    <row r="30153" ht="15"/>
    <row r="30154" ht="15"/>
    <row r="30155" ht="15"/>
    <row r="30156" ht="15"/>
    <row r="30157" ht="15"/>
    <row r="30158" ht="15"/>
    <row r="30159" ht="15"/>
    <row r="30160" ht="15"/>
    <row r="30161" ht="15"/>
    <row r="30162" ht="15"/>
    <row r="30163" ht="15"/>
    <row r="30164" ht="15"/>
    <row r="30165" ht="15"/>
    <row r="30166" ht="15"/>
    <row r="30167" ht="15"/>
    <row r="30168" ht="15"/>
    <row r="30169" ht="15"/>
    <row r="30170" ht="15"/>
    <row r="30171" ht="15"/>
    <row r="30172" ht="15"/>
    <row r="30173" ht="15"/>
    <row r="30174" ht="15"/>
    <row r="30175" ht="15"/>
    <row r="30176" ht="15"/>
    <row r="30177" ht="15"/>
    <row r="30178" ht="15"/>
    <row r="30179" ht="15"/>
    <row r="30180" ht="15"/>
    <row r="30181" ht="15"/>
    <row r="30182" ht="15"/>
    <row r="30183" ht="15"/>
    <row r="30184" ht="15"/>
    <row r="30185" ht="15"/>
    <row r="30186" ht="15"/>
    <row r="30187" ht="15"/>
    <row r="30188" ht="15"/>
    <row r="30189" ht="15"/>
    <row r="30190" ht="15"/>
    <row r="30191" ht="15"/>
    <row r="30192" ht="15"/>
    <row r="30193" ht="15"/>
    <row r="30194" ht="15"/>
    <row r="30195" ht="15"/>
    <row r="30196" ht="15"/>
    <row r="30197" ht="15"/>
    <row r="30198" ht="15"/>
    <row r="30199" ht="15"/>
    <row r="30200" ht="15"/>
    <row r="30201" ht="15"/>
    <row r="30202" ht="15"/>
    <row r="30203" ht="15"/>
    <row r="30204" ht="15"/>
    <row r="30205" ht="15"/>
    <row r="30206" ht="15"/>
    <row r="30207" ht="15"/>
    <row r="30208" ht="15"/>
    <row r="30209" ht="15"/>
    <row r="30210" ht="15"/>
    <row r="30211" ht="15"/>
    <row r="30212" ht="15"/>
    <row r="30213" ht="15"/>
    <row r="30214" ht="15"/>
    <row r="30215" ht="15"/>
    <row r="30216" ht="15"/>
    <row r="30217" ht="15"/>
    <row r="30218" ht="15"/>
    <row r="30219" ht="15"/>
    <row r="30220" ht="15"/>
    <row r="30221" ht="15"/>
    <row r="30222" ht="15"/>
    <row r="30223" ht="15"/>
    <row r="30224" ht="15"/>
    <row r="30225" ht="15"/>
    <row r="30226" ht="15"/>
    <row r="30227" ht="15"/>
    <row r="30228" ht="15"/>
    <row r="30229" ht="15"/>
    <row r="30230" ht="15"/>
    <row r="30231" ht="15"/>
    <row r="30232" ht="15"/>
    <row r="30233" ht="15"/>
    <row r="30234" ht="15"/>
    <row r="30235" ht="15"/>
    <row r="30236" ht="15"/>
    <row r="30237" ht="15"/>
    <row r="30238" ht="15"/>
    <row r="30239" ht="15"/>
    <row r="30240" ht="15"/>
    <row r="30241" ht="15"/>
    <row r="30242" ht="15"/>
    <row r="30243" ht="15"/>
    <row r="30244" ht="15"/>
    <row r="30245" ht="15"/>
    <row r="30246" ht="15"/>
    <row r="30247" ht="15"/>
    <row r="30248" ht="15"/>
    <row r="30249" ht="15"/>
    <row r="30250" ht="15"/>
    <row r="30251" ht="15"/>
    <row r="30252" ht="15"/>
    <row r="30253" ht="15"/>
    <row r="30254" ht="15"/>
    <row r="30255" ht="15"/>
    <row r="30256" ht="15"/>
    <row r="30257" ht="15"/>
    <row r="30258" ht="15"/>
    <row r="30259" ht="15"/>
    <row r="30260" ht="15"/>
    <row r="30261" ht="15"/>
    <row r="30262" ht="15"/>
    <row r="30263" ht="15"/>
    <row r="30264" ht="15"/>
    <row r="30265" ht="15"/>
    <row r="30266" ht="15"/>
    <row r="30267" ht="15"/>
    <row r="30268" ht="15"/>
    <row r="30269" ht="15"/>
    <row r="30270" ht="15"/>
    <row r="30271" ht="15"/>
    <row r="30272" ht="15"/>
    <row r="30273" ht="15"/>
    <row r="30274" ht="15"/>
    <row r="30275" ht="15"/>
    <row r="30276" ht="15"/>
    <row r="30277" ht="15"/>
    <row r="30278" ht="15"/>
    <row r="30279" ht="15"/>
    <row r="30280" ht="15"/>
    <row r="30281" ht="15"/>
    <row r="30282" ht="15"/>
    <row r="30283" ht="15"/>
    <row r="30284" ht="15"/>
    <row r="30285" ht="15"/>
    <row r="30286" ht="15"/>
    <row r="30287" ht="15"/>
    <row r="30288" ht="15"/>
    <row r="30289" ht="15"/>
    <row r="30290" ht="15"/>
    <row r="30291" ht="15"/>
    <row r="30292" ht="15"/>
    <row r="30293" ht="15"/>
    <row r="30294" ht="15"/>
    <row r="30295" ht="15"/>
    <row r="30296" ht="15"/>
    <row r="30297" ht="15"/>
    <row r="30298" ht="15"/>
    <row r="30299" ht="15"/>
    <row r="30300" ht="15"/>
    <row r="30301" ht="15"/>
    <row r="30302" ht="15"/>
    <row r="30303" ht="15"/>
    <row r="30304" ht="15"/>
    <row r="30305" ht="15"/>
    <row r="30306" ht="15"/>
    <row r="30307" ht="15"/>
    <row r="30308" ht="15"/>
    <row r="30309" ht="15"/>
    <row r="30310" ht="15"/>
    <row r="30311" ht="15"/>
    <row r="30312" ht="15"/>
    <row r="30313" ht="15"/>
    <row r="30314" ht="15"/>
    <row r="30315" ht="15"/>
    <row r="30316" ht="15"/>
    <row r="30317" ht="15"/>
    <row r="30318" ht="15"/>
    <row r="30319" ht="15"/>
    <row r="30320" ht="15"/>
    <row r="30321" ht="15"/>
    <row r="30322" ht="15"/>
    <row r="30323" ht="15"/>
    <row r="30324" ht="15"/>
    <row r="30325" ht="15"/>
    <row r="30326" ht="15"/>
    <row r="30327" ht="15"/>
    <row r="30328" ht="15"/>
    <row r="30329" ht="15"/>
    <row r="30330" ht="15"/>
    <row r="30331" ht="15"/>
    <row r="30332" ht="15"/>
    <row r="30333" ht="15"/>
    <row r="30334" ht="15"/>
    <row r="30335" ht="15"/>
    <row r="30336" ht="15"/>
    <row r="30337" ht="15"/>
    <row r="30338" ht="15"/>
    <row r="30339" ht="15"/>
    <row r="30340" ht="15"/>
    <row r="30341" ht="15"/>
    <row r="30342" ht="15"/>
    <row r="30343" ht="15"/>
    <row r="30344" ht="15"/>
    <row r="30345" ht="15"/>
    <row r="30346" ht="15"/>
    <row r="30347" ht="15"/>
    <row r="30348" ht="15"/>
    <row r="30349" ht="15"/>
    <row r="30350" ht="15"/>
    <row r="30351" ht="15"/>
    <row r="30352" ht="15"/>
    <row r="30353" ht="15"/>
    <row r="30354" ht="15"/>
    <row r="30355" ht="15"/>
    <row r="30356" ht="15"/>
    <row r="30357" ht="15"/>
    <row r="30358" ht="15"/>
    <row r="30359" ht="15"/>
    <row r="30360" ht="15"/>
    <row r="30361" ht="15"/>
    <row r="30362" ht="15"/>
    <row r="30363" ht="15"/>
    <row r="30364" ht="15"/>
    <row r="30365" ht="15"/>
    <row r="30366" ht="15"/>
    <row r="30367" ht="15"/>
    <row r="30368" ht="15"/>
    <row r="30369" ht="15"/>
    <row r="30370" ht="15"/>
    <row r="30371" ht="15"/>
    <row r="30372" ht="15"/>
    <row r="30373" ht="15"/>
    <row r="30374" ht="15"/>
    <row r="30375" ht="15"/>
    <row r="30376" ht="15"/>
    <row r="30377" ht="15"/>
    <row r="30378" ht="15"/>
    <row r="30379" ht="15"/>
    <row r="30380" ht="15"/>
    <row r="30381" ht="15"/>
    <row r="30382" ht="15"/>
    <row r="30383" ht="15"/>
    <row r="30384" ht="15"/>
    <row r="30385" ht="15"/>
    <row r="30386" ht="15"/>
    <row r="30387" ht="15"/>
    <row r="30388" ht="15"/>
    <row r="30389" ht="15"/>
    <row r="30390" ht="15"/>
    <row r="30391" ht="15"/>
    <row r="30392" ht="15"/>
    <row r="30393" ht="15"/>
    <row r="30394" ht="15"/>
    <row r="30395" ht="15"/>
    <row r="30396" ht="15"/>
    <row r="30397" ht="15"/>
    <row r="30398" ht="15"/>
    <row r="30399" ht="15"/>
    <row r="30400" ht="15"/>
    <row r="30401" ht="15"/>
    <row r="30402" ht="15"/>
    <row r="30403" ht="15"/>
    <row r="30404" ht="15"/>
    <row r="30405" ht="15"/>
    <row r="30406" ht="15"/>
    <row r="30407" ht="15"/>
    <row r="30408" ht="15"/>
    <row r="30409" ht="15"/>
    <row r="30410" ht="15"/>
    <row r="30411" ht="15"/>
    <row r="30412" ht="15"/>
    <row r="30413" ht="15"/>
    <row r="30414" ht="15"/>
    <row r="30415" ht="15"/>
    <row r="30416" ht="15"/>
    <row r="30417" ht="15"/>
    <row r="30418" ht="15"/>
    <row r="30419" ht="15"/>
    <row r="30420" ht="15"/>
    <row r="30421" ht="15"/>
    <row r="30422" ht="15"/>
    <row r="30423" ht="15"/>
    <row r="30424" ht="15"/>
    <row r="30425" ht="15"/>
    <row r="30426" ht="15"/>
    <row r="30427" ht="15"/>
    <row r="30428" ht="15"/>
    <row r="30429" ht="15"/>
    <row r="30430" ht="15"/>
    <row r="30431" ht="15"/>
    <row r="30432" ht="15"/>
    <row r="30433" ht="15"/>
    <row r="30434" ht="15"/>
    <row r="30435" ht="15"/>
    <row r="30436" ht="15"/>
    <row r="30437" ht="15"/>
    <row r="30438" ht="15"/>
    <row r="30439" ht="15"/>
    <row r="30440" ht="15"/>
    <row r="30441" ht="15"/>
    <row r="30442" ht="15"/>
    <row r="30443" ht="15"/>
    <row r="30444" ht="15"/>
    <row r="30445" ht="15"/>
    <row r="30446" ht="15"/>
    <row r="30447" ht="15"/>
    <row r="30448" ht="15"/>
    <row r="30449" ht="15"/>
    <row r="30450" ht="15"/>
    <row r="30451" ht="15"/>
    <row r="30452" ht="15"/>
    <row r="30453" ht="15"/>
    <row r="30454" ht="15"/>
    <row r="30455" ht="15"/>
    <row r="30456" ht="15"/>
    <row r="30457" ht="15"/>
    <row r="30458" ht="15"/>
    <row r="30459" ht="15"/>
    <row r="30460" ht="15"/>
    <row r="30461" ht="15"/>
    <row r="30462" ht="15"/>
    <row r="30463" ht="15"/>
    <row r="30464" ht="15"/>
    <row r="30465" ht="15"/>
    <row r="30466" ht="15"/>
    <row r="30467" ht="15"/>
    <row r="30468" ht="15"/>
    <row r="30469" ht="15"/>
    <row r="30470" ht="15"/>
    <row r="30471" ht="15"/>
    <row r="30472" ht="15"/>
    <row r="30473" ht="15"/>
    <row r="30474" ht="15"/>
    <row r="30475" ht="15"/>
    <row r="30476" ht="15"/>
    <row r="30477" ht="15"/>
    <row r="30478" ht="15"/>
    <row r="30479" ht="15"/>
    <row r="30480" ht="15"/>
    <row r="30481" ht="15"/>
    <row r="30482" ht="15"/>
    <row r="30483" ht="15"/>
    <row r="30484" ht="15"/>
    <row r="30485" ht="15"/>
    <row r="30486" ht="15"/>
    <row r="30487" ht="15"/>
    <row r="30488" ht="15"/>
    <row r="30489" ht="15"/>
    <row r="30490" ht="15"/>
    <row r="30491" ht="15"/>
    <row r="30492" ht="15"/>
    <row r="30493" ht="15"/>
    <row r="30494" ht="15"/>
    <row r="30495" ht="15"/>
    <row r="30496" ht="15"/>
    <row r="30497" ht="15"/>
    <row r="30498" ht="15"/>
    <row r="30499" ht="15"/>
    <row r="30500" ht="15"/>
    <row r="30501" ht="15"/>
    <row r="30502" ht="15"/>
    <row r="30503" ht="15"/>
    <row r="30504" ht="15"/>
    <row r="30505" ht="15"/>
    <row r="30506" ht="15"/>
    <row r="30507" ht="15"/>
    <row r="30508" ht="15"/>
    <row r="30509" ht="15"/>
    <row r="30510" ht="15"/>
    <row r="30511" ht="15"/>
    <row r="30512" ht="15"/>
    <row r="30513" ht="15"/>
    <row r="30514" ht="15"/>
    <row r="30515" ht="15"/>
    <row r="30516" ht="15"/>
    <row r="30517" ht="15"/>
    <row r="30518" ht="15"/>
    <row r="30519" ht="15"/>
    <row r="30520" ht="15"/>
    <row r="30521" ht="15"/>
    <row r="30522" ht="15"/>
    <row r="30523" ht="15"/>
    <row r="30524" ht="15"/>
    <row r="30525" ht="15"/>
    <row r="30526" ht="15"/>
    <row r="30527" ht="15"/>
    <row r="30528" ht="15"/>
    <row r="30529" ht="15"/>
    <row r="30530" ht="15"/>
    <row r="30531" ht="15"/>
    <row r="30532" ht="15"/>
    <row r="30533" ht="15"/>
    <row r="30534" ht="15"/>
    <row r="30535" ht="15"/>
    <row r="30536" ht="15"/>
    <row r="30537" ht="15"/>
    <row r="30538" ht="15"/>
    <row r="30539" ht="15"/>
    <row r="30540" ht="15"/>
    <row r="30541" ht="15"/>
    <row r="30542" ht="15"/>
    <row r="30543" ht="15"/>
    <row r="30544" ht="15"/>
    <row r="30545" ht="15"/>
    <row r="30546" ht="15"/>
    <row r="30547" ht="15"/>
    <row r="30548" ht="15"/>
    <row r="30549" ht="15"/>
    <row r="30550" ht="15"/>
    <row r="30551" ht="15"/>
    <row r="30552" ht="15"/>
    <row r="30553" ht="15"/>
    <row r="30554" ht="15"/>
    <row r="30555" ht="15"/>
    <row r="30556" ht="15"/>
    <row r="30557" ht="15"/>
    <row r="30558" ht="15"/>
    <row r="30559" ht="15"/>
    <row r="30560" ht="15"/>
    <row r="30561" ht="15"/>
    <row r="30562" ht="15"/>
    <row r="30563" ht="15"/>
    <row r="30564" ht="15"/>
    <row r="30565" ht="15"/>
    <row r="30566" ht="15"/>
    <row r="30567" ht="15"/>
    <row r="30568" ht="15"/>
    <row r="30569" ht="15"/>
    <row r="30570" ht="15"/>
    <row r="30571" ht="15"/>
    <row r="30572" ht="15"/>
    <row r="30573" ht="15"/>
    <row r="30574" ht="15"/>
    <row r="30575" ht="15"/>
    <row r="30576" ht="15"/>
    <row r="30577" ht="15"/>
    <row r="30578" ht="15"/>
    <row r="30579" ht="15"/>
    <row r="30580" ht="15"/>
    <row r="30581" ht="15"/>
    <row r="30582" ht="15"/>
    <row r="30583" ht="15"/>
    <row r="30584" ht="15"/>
    <row r="30585" ht="15"/>
    <row r="30586" ht="15"/>
    <row r="30587" ht="15"/>
    <row r="30588" ht="15"/>
    <row r="30589" ht="15"/>
    <row r="30590" ht="15"/>
    <row r="30591" ht="15"/>
    <row r="30592" ht="15"/>
    <row r="30593" ht="15"/>
    <row r="30594" ht="15"/>
    <row r="30595" ht="15"/>
    <row r="30596" ht="15"/>
    <row r="30597" ht="15"/>
    <row r="30598" ht="15"/>
    <row r="30599" ht="15"/>
    <row r="30600" ht="15"/>
    <row r="30601" ht="15"/>
    <row r="30602" ht="15"/>
    <row r="30603" ht="15"/>
    <row r="30604" ht="15"/>
    <row r="30605" ht="15"/>
    <row r="30606" ht="15"/>
    <row r="30607" ht="15"/>
    <row r="30608" ht="15"/>
    <row r="30609" ht="15"/>
    <row r="30610" ht="15"/>
    <row r="30611" ht="15"/>
    <row r="30612" ht="15"/>
    <row r="30613" ht="15"/>
    <row r="30614" ht="15"/>
    <row r="30615" ht="15"/>
    <row r="30616" ht="15"/>
    <row r="30617" ht="15"/>
    <row r="30618" ht="15"/>
    <row r="30619" ht="15"/>
    <row r="30620" ht="15"/>
    <row r="30621" ht="15"/>
    <row r="30622" ht="15"/>
    <row r="30623" ht="15"/>
    <row r="30624" ht="15"/>
    <row r="30625" ht="15"/>
    <row r="30626" ht="15"/>
    <row r="30627" ht="15"/>
    <row r="30628" ht="15"/>
    <row r="30629" ht="15"/>
    <row r="30630" ht="15"/>
    <row r="30631" ht="15"/>
    <row r="30632" ht="15"/>
    <row r="30633" ht="15"/>
    <row r="30634" ht="15"/>
    <row r="30635" ht="15"/>
    <row r="30636" ht="15"/>
    <row r="30637" ht="15"/>
    <row r="30638" ht="15"/>
    <row r="30639" ht="15"/>
    <row r="30640" ht="15"/>
    <row r="30641" ht="15"/>
    <row r="30642" ht="15"/>
    <row r="30643" ht="15"/>
    <row r="30644" ht="15"/>
    <row r="30645" ht="15"/>
    <row r="30646" ht="15"/>
    <row r="30647" ht="15"/>
    <row r="30648" ht="15"/>
    <row r="30649" ht="15"/>
    <row r="30650" ht="15"/>
    <row r="30651" ht="15"/>
    <row r="30652" ht="15"/>
    <row r="30653" ht="15"/>
    <row r="30654" ht="15"/>
    <row r="30655" ht="15"/>
    <row r="30656" ht="15"/>
    <row r="30657" ht="15"/>
    <row r="30658" ht="15"/>
    <row r="30659" ht="15"/>
    <row r="30660" ht="15"/>
    <row r="30661" ht="15"/>
    <row r="30662" ht="15"/>
    <row r="30663" ht="15"/>
    <row r="30664" ht="15"/>
    <row r="30665" ht="15"/>
    <row r="30666" ht="15"/>
    <row r="30667" ht="15"/>
    <row r="30668" ht="15"/>
    <row r="30669" ht="15"/>
    <row r="30670" ht="15"/>
    <row r="30671" ht="15"/>
    <row r="30672" ht="15"/>
    <row r="30673" ht="15"/>
    <row r="30674" ht="15"/>
    <row r="30675" ht="15"/>
    <row r="30676" ht="15"/>
    <row r="30677" ht="15"/>
    <row r="30678" ht="15"/>
    <row r="30679" ht="15"/>
    <row r="30680" ht="15"/>
    <row r="30681" ht="15"/>
    <row r="30682" ht="15"/>
    <row r="30683" ht="15"/>
    <row r="30684" ht="15"/>
    <row r="30685" ht="15"/>
    <row r="30686" ht="15"/>
    <row r="30687" ht="15"/>
    <row r="30688" ht="15"/>
    <row r="30689" ht="15"/>
    <row r="30690" ht="15"/>
    <row r="30691" ht="15"/>
    <row r="30692" ht="15"/>
    <row r="30693" ht="15"/>
    <row r="30694" ht="15"/>
    <row r="30695" ht="15"/>
    <row r="30696" ht="15"/>
    <row r="30697" ht="15"/>
    <row r="30698" ht="15"/>
    <row r="30699" ht="15"/>
    <row r="30700" ht="15"/>
    <row r="30701" ht="15"/>
    <row r="30702" ht="15"/>
    <row r="30703" ht="15"/>
    <row r="30704" ht="15"/>
    <row r="30705" ht="15"/>
    <row r="30706" ht="15"/>
    <row r="30707" ht="15"/>
    <row r="30708" ht="15"/>
    <row r="30709" ht="15"/>
    <row r="30710" ht="15"/>
    <row r="30711" ht="15"/>
    <row r="30712" ht="15"/>
    <row r="30713" ht="15"/>
    <row r="30714" ht="15"/>
    <row r="30715" ht="15"/>
    <row r="30716" ht="15"/>
    <row r="30717" ht="15"/>
    <row r="30718" ht="15"/>
    <row r="30719" ht="15"/>
    <row r="30720" ht="15"/>
    <row r="30721" ht="15"/>
    <row r="30722" ht="15"/>
    <row r="30723" ht="15"/>
    <row r="30724" ht="15"/>
    <row r="30725" ht="15"/>
    <row r="30726" ht="15"/>
    <row r="30727" ht="15"/>
    <row r="30728" ht="15"/>
    <row r="30729" ht="15"/>
    <row r="30730" ht="15"/>
    <row r="30731" ht="15"/>
    <row r="30732" ht="15"/>
    <row r="30733" ht="15"/>
    <row r="30734" ht="15"/>
    <row r="30735" ht="15"/>
    <row r="30736" ht="15"/>
    <row r="30737" ht="15"/>
    <row r="30738" ht="15"/>
    <row r="30739" ht="15"/>
    <row r="30740" ht="15"/>
    <row r="30741" ht="15"/>
    <row r="30742" ht="15"/>
    <row r="30743" ht="15"/>
    <row r="30744" ht="15"/>
    <row r="30745" ht="15"/>
    <row r="30746" ht="15"/>
    <row r="30747" ht="15"/>
    <row r="30748" ht="15"/>
    <row r="30749" ht="15"/>
    <row r="30750" ht="15"/>
    <row r="30751" ht="15"/>
    <row r="30752" ht="15"/>
    <row r="30753" ht="15"/>
    <row r="30754" ht="15"/>
    <row r="30755" ht="15"/>
    <row r="30756" ht="15"/>
    <row r="30757" ht="15"/>
    <row r="30758" ht="15"/>
    <row r="30759" ht="15"/>
    <row r="30760" ht="15"/>
    <row r="30761" ht="15"/>
    <row r="30762" ht="15"/>
    <row r="30763" ht="15"/>
    <row r="30764" ht="15"/>
    <row r="30765" ht="15"/>
    <row r="30766" ht="15"/>
    <row r="30767" ht="15"/>
    <row r="30768" ht="15"/>
    <row r="30769" ht="15"/>
    <row r="30770" ht="15"/>
    <row r="30771" ht="15"/>
    <row r="30772" ht="15"/>
    <row r="30773" ht="15"/>
    <row r="30774" ht="15"/>
    <row r="30775" ht="15"/>
    <row r="30776" ht="15"/>
    <row r="30777" ht="15"/>
    <row r="30778" ht="15"/>
    <row r="30779" ht="15"/>
    <row r="30780" ht="15"/>
    <row r="30781" ht="15"/>
    <row r="30782" ht="15"/>
    <row r="30783" ht="15"/>
    <row r="30784" ht="15"/>
    <row r="30785" ht="15"/>
    <row r="30786" ht="15"/>
    <row r="30787" ht="15"/>
    <row r="30788" ht="15"/>
    <row r="30789" ht="15"/>
    <row r="30790" ht="15"/>
    <row r="30791" ht="15"/>
    <row r="30792" ht="15"/>
    <row r="30793" ht="15"/>
    <row r="30794" ht="15"/>
    <row r="30795" ht="15"/>
    <row r="30796" ht="15"/>
    <row r="30797" ht="15"/>
    <row r="30798" ht="15"/>
    <row r="30799" ht="15"/>
    <row r="30800" ht="15"/>
    <row r="30801" ht="15"/>
    <row r="30802" ht="15"/>
    <row r="30803" ht="15"/>
    <row r="30804" ht="15"/>
    <row r="30805" ht="15"/>
    <row r="30806" ht="15"/>
    <row r="30807" ht="15"/>
    <row r="30808" ht="15"/>
    <row r="30809" ht="15"/>
    <row r="30810" ht="15"/>
    <row r="30811" ht="15"/>
    <row r="30812" ht="15"/>
    <row r="30813" ht="15"/>
    <row r="30814" ht="15"/>
    <row r="30815" ht="15"/>
    <row r="30816" ht="15"/>
    <row r="30817" ht="15"/>
    <row r="30818" ht="15"/>
    <row r="30819" ht="15"/>
    <row r="30820" ht="15"/>
    <row r="30821" ht="15"/>
    <row r="30822" ht="15"/>
    <row r="30823" ht="15"/>
    <row r="30824" ht="15"/>
    <row r="30825" ht="15"/>
    <row r="30826" ht="15"/>
    <row r="30827" ht="15"/>
    <row r="30828" ht="15"/>
    <row r="30829" ht="15"/>
    <row r="30830" ht="15"/>
    <row r="30831" ht="15"/>
    <row r="30832" ht="15"/>
    <row r="30833" ht="15"/>
    <row r="30834" ht="15"/>
    <row r="30835" ht="15"/>
    <row r="30836" ht="15"/>
    <row r="30837" ht="15"/>
    <row r="30838" ht="15"/>
    <row r="30839" ht="15"/>
    <row r="30840" ht="15"/>
    <row r="30841" ht="15"/>
    <row r="30842" ht="15"/>
    <row r="30843" ht="15"/>
    <row r="30844" ht="15"/>
    <row r="30845" ht="15"/>
    <row r="30846" ht="15"/>
    <row r="30847" ht="15"/>
    <row r="30848" ht="15"/>
    <row r="30849" ht="15"/>
    <row r="30850" ht="15"/>
    <row r="30851" ht="15"/>
    <row r="30852" ht="15"/>
    <row r="30853" ht="15"/>
    <row r="30854" ht="15"/>
    <row r="30855" ht="15"/>
    <row r="30856" ht="15"/>
    <row r="30857" ht="15"/>
    <row r="30858" ht="15"/>
    <row r="30859" ht="15"/>
    <row r="30860" ht="15"/>
    <row r="30861" ht="15"/>
    <row r="30862" ht="15"/>
    <row r="30863" ht="15"/>
    <row r="30864" ht="15"/>
    <row r="30865" ht="15"/>
    <row r="30866" ht="15"/>
    <row r="30867" ht="15"/>
    <row r="30868" ht="15"/>
    <row r="30869" ht="15"/>
    <row r="30870" ht="15"/>
    <row r="30871" ht="15"/>
    <row r="30872" ht="15"/>
    <row r="30873" ht="15"/>
    <row r="30874" ht="15"/>
    <row r="30875" ht="15"/>
    <row r="30876" ht="15"/>
    <row r="30877" ht="15"/>
    <row r="30878" ht="15"/>
    <row r="30879" ht="15"/>
    <row r="30880" ht="15"/>
    <row r="30881" ht="15"/>
    <row r="30882" ht="15"/>
    <row r="30883" ht="15"/>
    <row r="30884" ht="15"/>
    <row r="30885" ht="15"/>
    <row r="30886" ht="15"/>
    <row r="30887" ht="15"/>
    <row r="30888" ht="15"/>
    <row r="30889" ht="15"/>
    <row r="30890" ht="15"/>
    <row r="30891" ht="15"/>
    <row r="30892" ht="15"/>
    <row r="30893" ht="15"/>
    <row r="30894" ht="15"/>
    <row r="30895" ht="15"/>
    <row r="30896" ht="15"/>
    <row r="30897" ht="15"/>
    <row r="30898" ht="15"/>
    <row r="30899" ht="15"/>
    <row r="30900" ht="15"/>
    <row r="30901" ht="15"/>
    <row r="30902" ht="15"/>
    <row r="30903" ht="15"/>
    <row r="30904" ht="15"/>
    <row r="30905" ht="15"/>
    <row r="30906" ht="15"/>
    <row r="30907" ht="15"/>
    <row r="30908" ht="15"/>
    <row r="30909" ht="15"/>
    <row r="30910" ht="15"/>
    <row r="30911" ht="15"/>
    <row r="30912" ht="15"/>
    <row r="30913" ht="15"/>
    <row r="30914" ht="15"/>
    <row r="30915" ht="15"/>
    <row r="30916" ht="15"/>
    <row r="30917" ht="15"/>
    <row r="30918" ht="15"/>
    <row r="30919" ht="15"/>
    <row r="30920" ht="15"/>
    <row r="30921" ht="15"/>
    <row r="30922" ht="15"/>
    <row r="30923" ht="15"/>
    <row r="30924" ht="15"/>
    <row r="30925" ht="15"/>
    <row r="30926" ht="15"/>
    <row r="30927" ht="15"/>
    <row r="30928" ht="15"/>
    <row r="30929" ht="15"/>
    <row r="30930" ht="15"/>
    <row r="30931" ht="15"/>
    <row r="30932" ht="15"/>
    <row r="30933" ht="15"/>
    <row r="30934" ht="15"/>
    <row r="30935" ht="15"/>
    <row r="30936" ht="15"/>
    <row r="30937" ht="15"/>
    <row r="30938" ht="15"/>
    <row r="30939" ht="15"/>
    <row r="30940" ht="15"/>
    <row r="30941" ht="15"/>
    <row r="30942" ht="15"/>
    <row r="30943" ht="15"/>
    <row r="30944" ht="15"/>
    <row r="30945" ht="15"/>
    <row r="30946" ht="15"/>
    <row r="30947" ht="15"/>
    <row r="30948" ht="15"/>
    <row r="30949" ht="15"/>
    <row r="30950" ht="15"/>
    <row r="30951" ht="15"/>
    <row r="30952" ht="15"/>
    <row r="30953" ht="15"/>
    <row r="30954" ht="15"/>
    <row r="30955" ht="15"/>
    <row r="30956" ht="15"/>
    <row r="30957" ht="15"/>
    <row r="30958" ht="15"/>
    <row r="30959" ht="15"/>
    <row r="30960" ht="15"/>
    <row r="30961" ht="15"/>
    <row r="30962" ht="15"/>
    <row r="30963" ht="15"/>
    <row r="30964" ht="15"/>
    <row r="30965" ht="15"/>
    <row r="30966" ht="15"/>
    <row r="30967" ht="15"/>
    <row r="30968" ht="15"/>
    <row r="30969" ht="15"/>
    <row r="30970" ht="15"/>
    <row r="30971" ht="15"/>
    <row r="30972" ht="15"/>
    <row r="30973" ht="15"/>
    <row r="30974" ht="15"/>
    <row r="30975" ht="15"/>
    <row r="30976" ht="15"/>
    <row r="30977" ht="15"/>
    <row r="30978" ht="15"/>
    <row r="30979" ht="15"/>
    <row r="30980" ht="15"/>
    <row r="30981" ht="15"/>
    <row r="30982" ht="15"/>
    <row r="30983" ht="15"/>
    <row r="30984" ht="15"/>
    <row r="30985" ht="15"/>
    <row r="30986" ht="15"/>
    <row r="30987" ht="15"/>
    <row r="30988" ht="15"/>
    <row r="30989" ht="15"/>
    <row r="30990" ht="15"/>
    <row r="30991" ht="15"/>
    <row r="30992" ht="15"/>
    <row r="30993" ht="15"/>
    <row r="30994" ht="15"/>
    <row r="30995" ht="15"/>
    <row r="30996" ht="15"/>
    <row r="30997" ht="15"/>
    <row r="30998" ht="15"/>
    <row r="30999" ht="15"/>
    <row r="31000" ht="15"/>
    <row r="31001" ht="15"/>
    <row r="31002" ht="15"/>
    <row r="31003" ht="15"/>
    <row r="31004" ht="15"/>
    <row r="31005" ht="15"/>
    <row r="31006" ht="15"/>
    <row r="31007" ht="15"/>
    <row r="31008" ht="15"/>
    <row r="31009" ht="15"/>
    <row r="31010" ht="15"/>
    <row r="31011" ht="15"/>
    <row r="31012" ht="15"/>
    <row r="31013" ht="15"/>
    <row r="31014" ht="15"/>
    <row r="31015" ht="15"/>
    <row r="31016" ht="15"/>
    <row r="31017" ht="15"/>
    <row r="31018" ht="15"/>
    <row r="31019" ht="15"/>
    <row r="31020" ht="15"/>
    <row r="31021" ht="15"/>
    <row r="31022" ht="15"/>
    <row r="31023" ht="15"/>
    <row r="31024" ht="15"/>
    <row r="31025" ht="15"/>
    <row r="31026" ht="15"/>
    <row r="31027" ht="15"/>
    <row r="31028" ht="15"/>
    <row r="31029" ht="15"/>
    <row r="31030" ht="15"/>
    <row r="31031" ht="15"/>
    <row r="31032" ht="15"/>
    <row r="31033" ht="15"/>
    <row r="31034" ht="15"/>
    <row r="31035" ht="15"/>
    <row r="31036" ht="15"/>
    <row r="31037" ht="15"/>
    <row r="31038" ht="15"/>
    <row r="31039" ht="15"/>
    <row r="31040" ht="15"/>
    <row r="31041" ht="15"/>
    <row r="31042" ht="15"/>
    <row r="31043" ht="15"/>
    <row r="31044" ht="15"/>
    <row r="31045" ht="15"/>
    <row r="31046" ht="15"/>
    <row r="31047" ht="15"/>
    <row r="31048" ht="15"/>
    <row r="31049" ht="15"/>
    <row r="31050" ht="15"/>
    <row r="31051" ht="15"/>
    <row r="31052" ht="15"/>
    <row r="31053" ht="15"/>
    <row r="31054" ht="15"/>
    <row r="31055" ht="15"/>
    <row r="31056" ht="15"/>
    <row r="31057" ht="15"/>
    <row r="31058" ht="15"/>
    <row r="31059" ht="15"/>
    <row r="31060" ht="15"/>
    <row r="31061" ht="15"/>
    <row r="31062" ht="15"/>
    <row r="31063" ht="15"/>
    <row r="31064" ht="15"/>
    <row r="31065" ht="15"/>
    <row r="31066" ht="15"/>
    <row r="31067" ht="15"/>
    <row r="31068" ht="15"/>
    <row r="31069" ht="15"/>
    <row r="31070" ht="15"/>
    <row r="31071" ht="15"/>
    <row r="31072" ht="15"/>
    <row r="31073" ht="15"/>
    <row r="31074" ht="15"/>
    <row r="31075" ht="15"/>
    <row r="31076" ht="15"/>
    <row r="31077" ht="15"/>
    <row r="31078" ht="15"/>
    <row r="31079" ht="15"/>
    <row r="31080" ht="15"/>
    <row r="31081" ht="15"/>
    <row r="31082" ht="15"/>
    <row r="31083" ht="15"/>
    <row r="31084" ht="15"/>
    <row r="31085" ht="15"/>
    <row r="31086" ht="15"/>
    <row r="31087" ht="15"/>
    <row r="31088" ht="15"/>
    <row r="31089" ht="15"/>
    <row r="31090" ht="15"/>
    <row r="31091" ht="15"/>
    <row r="31092" ht="15"/>
    <row r="31093" ht="15"/>
    <row r="31094" ht="15"/>
    <row r="31095" ht="15"/>
    <row r="31096" ht="15"/>
    <row r="31097" ht="15"/>
    <row r="31098" ht="15"/>
    <row r="31099" ht="15"/>
    <row r="31100" ht="15"/>
    <row r="31101" ht="15"/>
    <row r="31102" ht="15"/>
    <row r="31103" ht="15"/>
    <row r="31104" ht="15"/>
    <row r="31105" ht="15"/>
    <row r="31106" ht="15"/>
    <row r="31107" ht="15"/>
    <row r="31108" ht="15"/>
    <row r="31109" ht="15"/>
    <row r="31110" ht="15"/>
    <row r="31111" ht="15"/>
    <row r="31112" ht="15"/>
    <row r="31113" ht="15"/>
    <row r="31114" ht="15"/>
    <row r="31115" ht="15"/>
    <row r="31116" ht="15"/>
    <row r="31117" ht="15"/>
    <row r="31118" ht="15"/>
    <row r="31119" ht="15"/>
    <row r="31120" ht="15"/>
    <row r="31121" ht="15"/>
    <row r="31122" ht="15"/>
    <row r="31123" ht="15"/>
    <row r="31124" ht="15"/>
    <row r="31125" ht="15"/>
    <row r="31126" ht="15"/>
    <row r="31127" ht="15"/>
    <row r="31128" ht="15"/>
    <row r="31129" ht="15"/>
    <row r="31130" ht="15"/>
    <row r="31131" ht="15"/>
    <row r="31132" ht="15"/>
    <row r="31133" ht="15"/>
    <row r="31134" ht="15"/>
    <row r="31135" ht="15"/>
    <row r="31136" ht="15"/>
    <row r="31137" ht="15"/>
    <row r="31138" ht="15"/>
    <row r="31139" ht="15"/>
    <row r="31140" ht="15"/>
    <row r="31141" ht="15"/>
    <row r="31142" ht="15"/>
    <row r="31143" ht="15"/>
    <row r="31144" ht="15"/>
    <row r="31145" ht="15"/>
    <row r="31146" ht="15"/>
    <row r="31147" ht="15"/>
    <row r="31148" ht="15"/>
    <row r="31149" ht="15"/>
    <row r="31150" ht="15"/>
    <row r="31151" ht="15"/>
    <row r="31152" ht="15"/>
    <row r="31153" ht="15"/>
    <row r="31154" ht="15"/>
    <row r="31155" ht="15"/>
    <row r="31156" ht="15"/>
    <row r="31157" ht="15"/>
    <row r="31158" ht="15"/>
    <row r="31159" ht="15"/>
    <row r="31160" ht="15"/>
    <row r="31161" ht="15"/>
    <row r="31162" ht="15"/>
    <row r="31163" ht="15"/>
    <row r="31164" ht="15"/>
    <row r="31165" ht="15"/>
    <row r="31166" ht="15"/>
    <row r="31167" ht="15"/>
    <row r="31168" ht="15"/>
    <row r="31169" ht="15"/>
    <row r="31170" ht="15"/>
    <row r="31171" ht="15"/>
    <row r="31172" ht="15"/>
    <row r="31173" ht="15"/>
    <row r="31174" ht="15"/>
    <row r="31175" ht="15"/>
    <row r="31176" ht="15"/>
    <row r="31177" ht="15"/>
    <row r="31178" ht="15"/>
    <row r="31179" ht="15"/>
    <row r="31180" ht="15"/>
    <row r="31181" ht="15"/>
    <row r="31182" ht="15"/>
    <row r="31183" ht="15"/>
    <row r="31184" ht="15"/>
    <row r="31185" ht="15"/>
    <row r="31186" ht="15"/>
    <row r="31187" ht="15"/>
    <row r="31188" ht="15"/>
    <row r="31189" ht="15"/>
    <row r="31190" ht="15"/>
    <row r="31191" ht="15"/>
    <row r="31192" ht="15"/>
    <row r="31193" ht="15"/>
    <row r="31194" ht="15"/>
    <row r="31195" ht="15"/>
    <row r="31196" ht="15"/>
    <row r="31197" ht="15"/>
    <row r="31198" ht="15"/>
    <row r="31199" ht="15"/>
    <row r="31200" ht="15"/>
    <row r="31201" ht="15"/>
    <row r="31202" ht="15"/>
    <row r="31203" ht="15"/>
    <row r="31204" ht="15"/>
    <row r="31205" ht="15"/>
    <row r="31206" ht="15"/>
    <row r="31207" ht="15"/>
    <row r="31208" ht="15"/>
    <row r="31209" ht="15"/>
    <row r="31210" ht="15"/>
    <row r="31211" ht="15"/>
    <row r="31212" ht="15"/>
    <row r="31213" ht="15"/>
    <row r="31214" ht="15"/>
    <row r="31215" ht="15"/>
    <row r="31216" ht="15"/>
    <row r="31217" ht="15"/>
    <row r="31218" ht="15"/>
    <row r="31219" ht="15"/>
    <row r="31220" ht="15"/>
    <row r="31221" ht="15"/>
    <row r="31222" ht="15"/>
    <row r="31223" ht="15"/>
    <row r="31224" ht="15"/>
    <row r="31225" ht="15"/>
    <row r="31226" ht="15"/>
    <row r="31227" ht="15"/>
    <row r="31228" ht="15"/>
    <row r="31229" ht="15"/>
    <row r="31230" ht="15"/>
    <row r="31231" ht="15"/>
    <row r="31232" ht="15"/>
    <row r="31233" ht="15"/>
    <row r="31234" ht="15"/>
    <row r="31235" ht="15"/>
    <row r="31236" ht="15"/>
    <row r="31237" ht="15"/>
    <row r="31238" ht="15"/>
    <row r="31239" ht="15"/>
    <row r="31240" ht="15"/>
    <row r="31241" ht="15"/>
    <row r="31242" ht="15"/>
    <row r="31243" ht="15"/>
    <row r="31244" ht="15"/>
    <row r="31245" ht="15"/>
    <row r="31246" ht="15"/>
    <row r="31247" ht="15"/>
    <row r="31248" ht="15"/>
    <row r="31249" ht="15"/>
    <row r="31250" ht="15"/>
    <row r="31251" ht="15"/>
    <row r="31252" ht="15"/>
    <row r="31253" ht="15"/>
    <row r="31254" ht="15"/>
    <row r="31255" ht="15"/>
    <row r="31256" ht="15"/>
    <row r="31257" ht="15"/>
    <row r="31258" ht="15"/>
    <row r="31259" ht="15"/>
    <row r="31260" ht="15"/>
    <row r="31261" ht="15"/>
    <row r="31262" ht="15"/>
    <row r="31263" ht="15"/>
    <row r="31264" ht="15"/>
    <row r="31265" ht="15"/>
    <row r="31266" ht="15"/>
    <row r="31267" ht="15"/>
    <row r="31268" ht="15"/>
    <row r="31269" ht="15"/>
    <row r="31270" ht="15"/>
    <row r="31271" ht="15"/>
    <row r="31272" ht="15"/>
    <row r="31273" ht="15"/>
    <row r="31274" ht="15"/>
    <row r="31275" ht="15"/>
    <row r="31276" ht="15"/>
    <row r="31277" ht="15"/>
    <row r="31278" ht="15"/>
    <row r="31279" ht="15"/>
    <row r="31280" ht="15"/>
    <row r="31281" ht="15"/>
    <row r="31282" ht="15"/>
    <row r="31283" ht="15"/>
    <row r="31284" ht="15"/>
    <row r="31285" ht="15"/>
    <row r="31286" ht="15"/>
    <row r="31287" ht="15"/>
    <row r="31288" ht="15"/>
    <row r="31289" ht="15"/>
    <row r="31290" ht="15"/>
    <row r="31291" ht="15"/>
    <row r="31292" ht="15"/>
    <row r="31293" ht="15"/>
    <row r="31294" ht="15"/>
    <row r="31295" ht="15"/>
    <row r="31296" ht="15"/>
    <row r="31297" ht="15"/>
    <row r="31298" ht="15"/>
    <row r="31299" ht="15"/>
    <row r="31300" ht="15"/>
    <row r="31301" ht="15"/>
    <row r="31302" ht="15"/>
    <row r="31303" ht="15"/>
    <row r="31304" ht="15"/>
    <row r="31305" ht="15"/>
    <row r="31306" ht="15"/>
    <row r="31307" ht="15"/>
    <row r="31308" ht="15"/>
    <row r="31309" ht="15"/>
    <row r="31310" ht="15"/>
    <row r="31311" ht="15"/>
    <row r="31312" ht="15"/>
    <row r="31313" ht="15"/>
    <row r="31314" ht="15"/>
    <row r="31315" ht="15"/>
    <row r="31316" ht="15"/>
    <row r="31317" ht="15"/>
    <row r="31318" ht="15"/>
    <row r="31319" ht="15"/>
    <row r="31320" ht="15"/>
    <row r="31321" ht="15"/>
    <row r="31322" ht="15"/>
    <row r="31323" ht="15"/>
    <row r="31324" ht="15"/>
    <row r="31325" ht="15"/>
    <row r="31326" ht="15"/>
    <row r="31327" ht="15"/>
    <row r="31328" ht="15"/>
    <row r="31329" ht="15"/>
    <row r="31330" ht="15"/>
    <row r="31331" ht="15"/>
    <row r="31332" ht="15"/>
    <row r="31333" ht="15"/>
    <row r="31334" ht="15"/>
    <row r="31335" ht="15"/>
    <row r="31336" ht="15"/>
    <row r="31337" ht="15"/>
    <row r="31338" ht="15"/>
    <row r="31339" ht="15"/>
    <row r="31340" ht="15"/>
    <row r="31341" ht="15"/>
    <row r="31342" ht="15"/>
    <row r="31343" ht="15"/>
    <row r="31344" ht="15"/>
    <row r="31345" ht="15"/>
    <row r="31346" ht="15"/>
    <row r="31347" ht="15"/>
    <row r="31348" ht="15"/>
    <row r="31349" ht="15"/>
    <row r="31350" ht="15"/>
    <row r="31351" ht="15"/>
    <row r="31352" ht="15"/>
    <row r="31353" ht="15"/>
    <row r="31354" ht="15"/>
    <row r="31355" ht="15"/>
    <row r="31356" ht="15"/>
    <row r="31357" ht="15"/>
    <row r="31358" ht="15"/>
    <row r="31359" ht="15"/>
    <row r="31360" ht="15"/>
    <row r="31361" ht="15"/>
    <row r="31362" ht="15"/>
    <row r="31363" ht="15"/>
    <row r="31364" ht="15"/>
    <row r="31365" ht="15"/>
    <row r="31366" ht="15"/>
    <row r="31367" ht="15"/>
    <row r="31368" ht="15"/>
    <row r="31369" ht="15"/>
    <row r="31370" ht="15"/>
    <row r="31371" ht="15"/>
    <row r="31372" ht="15"/>
    <row r="31373" ht="15"/>
    <row r="31374" ht="15"/>
    <row r="31375" ht="15"/>
    <row r="31376" ht="15"/>
    <row r="31377" ht="15"/>
    <row r="31378" ht="15"/>
    <row r="31379" ht="15"/>
    <row r="31380" ht="15"/>
    <row r="31381" ht="15"/>
    <row r="31382" ht="15"/>
    <row r="31383" ht="15"/>
    <row r="31384" ht="15"/>
    <row r="31385" ht="15"/>
    <row r="31386" ht="15"/>
    <row r="31387" ht="15"/>
    <row r="31388" ht="15"/>
    <row r="31389" ht="15"/>
    <row r="31390" ht="15"/>
    <row r="31391" ht="15"/>
    <row r="31392" ht="15"/>
    <row r="31393" ht="15"/>
    <row r="31394" ht="15"/>
    <row r="31395" ht="15"/>
    <row r="31396" ht="15"/>
    <row r="31397" ht="15"/>
    <row r="31398" ht="15"/>
    <row r="31399" ht="15"/>
    <row r="31400" ht="15"/>
    <row r="31401" ht="15"/>
    <row r="31402" ht="15"/>
    <row r="31403" ht="15"/>
    <row r="31404" ht="15"/>
    <row r="31405" ht="15"/>
    <row r="31406" ht="15"/>
    <row r="31407" ht="15"/>
    <row r="31408" ht="15"/>
    <row r="31409" ht="15"/>
    <row r="31410" ht="15"/>
    <row r="31411" ht="15"/>
    <row r="31412" ht="15"/>
    <row r="31413" ht="15"/>
    <row r="31414" ht="15"/>
    <row r="31415" ht="15"/>
    <row r="31416" ht="15"/>
    <row r="31417" ht="15"/>
    <row r="31418" ht="15"/>
    <row r="31419" ht="15"/>
    <row r="31420" ht="15"/>
    <row r="31421" ht="15"/>
    <row r="31422" ht="15"/>
    <row r="31423" ht="15"/>
    <row r="31424" ht="15"/>
    <row r="31425" ht="15"/>
    <row r="31426" ht="15"/>
    <row r="31427" ht="15"/>
    <row r="31428" ht="15"/>
    <row r="31429" ht="15"/>
    <row r="31430" ht="15"/>
    <row r="31431" ht="15"/>
    <row r="31432" ht="15"/>
    <row r="31433" ht="15"/>
    <row r="31434" ht="15"/>
    <row r="31435" ht="15"/>
    <row r="31436" ht="15"/>
    <row r="31437" ht="15"/>
    <row r="31438" ht="15"/>
    <row r="31439" ht="15"/>
    <row r="31440" ht="15"/>
    <row r="31441" ht="15"/>
    <row r="31442" ht="15"/>
    <row r="31443" ht="15"/>
    <row r="31444" ht="15"/>
    <row r="31445" ht="15"/>
    <row r="31446" ht="15"/>
    <row r="31447" ht="15"/>
    <row r="31448" ht="15"/>
    <row r="31449" ht="15"/>
    <row r="31450" ht="15"/>
    <row r="31451" ht="15"/>
    <row r="31452" ht="15"/>
    <row r="31453" ht="15"/>
    <row r="31454" ht="15"/>
    <row r="31455" ht="15"/>
    <row r="31456" ht="15"/>
    <row r="31457" ht="15"/>
    <row r="31458" ht="15"/>
    <row r="31459" ht="15"/>
    <row r="31460" ht="15"/>
    <row r="31461" ht="15"/>
    <row r="31462" ht="15"/>
    <row r="31463" ht="15"/>
    <row r="31464" ht="15"/>
    <row r="31465" ht="15"/>
    <row r="31466" ht="15"/>
    <row r="31467" ht="15"/>
    <row r="31468" ht="15"/>
    <row r="31469" ht="15"/>
    <row r="31470" ht="15"/>
    <row r="31471" ht="15"/>
    <row r="31472" ht="15"/>
    <row r="31473" ht="15"/>
    <row r="31474" ht="15"/>
    <row r="31475" ht="15"/>
    <row r="31476" ht="15"/>
    <row r="31477" ht="15"/>
    <row r="31478" ht="15"/>
    <row r="31479" ht="15"/>
    <row r="31480" ht="15"/>
    <row r="31481" ht="15"/>
    <row r="31482" ht="15"/>
    <row r="31483" ht="15"/>
    <row r="31484" ht="15"/>
    <row r="31485" ht="15"/>
    <row r="31486" ht="15"/>
    <row r="31487" ht="15"/>
    <row r="31488" ht="15"/>
    <row r="31489" ht="15"/>
    <row r="31490" ht="15"/>
    <row r="31491" ht="15"/>
    <row r="31492" ht="15"/>
    <row r="31493" ht="15"/>
    <row r="31494" ht="15"/>
    <row r="31495" ht="15"/>
    <row r="31496" ht="15"/>
    <row r="31497" ht="15"/>
    <row r="31498" ht="15"/>
    <row r="31499" ht="15"/>
    <row r="31500" ht="15"/>
    <row r="31501" ht="15"/>
    <row r="31502" ht="15"/>
    <row r="31503" ht="15"/>
    <row r="31504" ht="15"/>
    <row r="31505" ht="15"/>
    <row r="31506" ht="15"/>
    <row r="31507" ht="15"/>
    <row r="31508" ht="15"/>
    <row r="31509" ht="15"/>
    <row r="31510" ht="15"/>
    <row r="31511" ht="15"/>
    <row r="31512" ht="15"/>
    <row r="31513" ht="15"/>
    <row r="31514" ht="15"/>
    <row r="31515" ht="15"/>
    <row r="31516" ht="15"/>
    <row r="31517" ht="15"/>
    <row r="31518" ht="15"/>
    <row r="31519" ht="15"/>
    <row r="31520" ht="15"/>
    <row r="31521" ht="15"/>
    <row r="31522" ht="15"/>
    <row r="31523" ht="15"/>
    <row r="31524" ht="15"/>
    <row r="31525" ht="15"/>
    <row r="31526" ht="15"/>
    <row r="31527" ht="15"/>
    <row r="31528" ht="15"/>
    <row r="31529" ht="15"/>
    <row r="31530" ht="15"/>
    <row r="31531" ht="15"/>
    <row r="31532" ht="15"/>
    <row r="31533" ht="15"/>
    <row r="31534" ht="15"/>
    <row r="31535" ht="15"/>
    <row r="31536" ht="15"/>
    <row r="31537" ht="15"/>
    <row r="31538" ht="15"/>
    <row r="31539" ht="15"/>
    <row r="31540" ht="15"/>
    <row r="31541" ht="15"/>
    <row r="31542" ht="15"/>
    <row r="31543" ht="15"/>
    <row r="31544" ht="15"/>
    <row r="31545" ht="15"/>
    <row r="31546" ht="15"/>
    <row r="31547" ht="15"/>
    <row r="31548" ht="15"/>
    <row r="31549" ht="15"/>
    <row r="31550" ht="15"/>
    <row r="31551" ht="15"/>
    <row r="31552" ht="15"/>
    <row r="31553" ht="15"/>
    <row r="31554" ht="15"/>
    <row r="31555" ht="15"/>
    <row r="31556" ht="15"/>
    <row r="31557" ht="15"/>
    <row r="31558" ht="15"/>
    <row r="31559" ht="15"/>
    <row r="31560" ht="15"/>
    <row r="31561" ht="15"/>
    <row r="31562" ht="15"/>
    <row r="31563" ht="15"/>
    <row r="31564" ht="15"/>
    <row r="31565" ht="15"/>
    <row r="31566" ht="15"/>
    <row r="31567" ht="15"/>
    <row r="31568" ht="15"/>
    <row r="31569" ht="15"/>
    <row r="31570" ht="15"/>
    <row r="31571" ht="15"/>
    <row r="31572" ht="15"/>
    <row r="31573" ht="15"/>
    <row r="31574" ht="15"/>
    <row r="31575" ht="15"/>
    <row r="31576" ht="15"/>
    <row r="31577" ht="15"/>
    <row r="31578" ht="15"/>
    <row r="31579" ht="15"/>
    <row r="31580" ht="15"/>
    <row r="31581" ht="15"/>
    <row r="31582" ht="15"/>
    <row r="31583" ht="15"/>
    <row r="31584" ht="15"/>
    <row r="31585" ht="15"/>
    <row r="31586" ht="15"/>
    <row r="31587" ht="15"/>
    <row r="31588" ht="15"/>
    <row r="31589" ht="15"/>
    <row r="31590" ht="15"/>
    <row r="31591" ht="15"/>
    <row r="31592" ht="15"/>
    <row r="31593" ht="15"/>
    <row r="31594" ht="15"/>
    <row r="31595" ht="15"/>
    <row r="31596" ht="15"/>
    <row r="31597" ht="15"/>
    <row r="31598" ht="15"/>
    <row r="31599" ht="15"/>
    <row r="31600" ht="15"/>
    <row r="31601" ht="15"/>
    <row r="31602" ht="15"/>
    <row r="31603" ht="15"/>
    <row r="31604" ht="15"/>
    <row r="31605" ht="15"/>
    <row r="31606" ht="15"/>
    <row r="31607" ht="15"/>
    <row r="31608" ht="15"/>
    <row r="31609" ht="15"/>
    <row r="31610" ht="15"/>
    <row r="31611" ht="15"/>
    <row r="31612" ht="15"/>
    <row r="31613" ht="15"/>
    <row r="31614" ht="15"/>
    <row r="31615" ht="15"/>
    <row r="31616" ht="15"/>
    <row r="31617" ht="15"/>
    <row r="31618" ht="15"/>
    <row r="31619" ht="15"/>
    <row r="31620" ht="15"/>
    <row r="31621" ht="15"/>
    <row r="31622" ht="15"/>
    <row r="31623" ht="15"/>
    <row r="31624" ht="15"/>
    <row r="31625" ht="15"/>
    <row r="31626" ht="15"/>
    <row r="31627" ht="15"/>
    <row r="31628" ht="15"/>
    <row r="31629" ht="15"/>
    <row r="31630" ht="15"/>
    <row r="31631" ht="15"/>
    <row r="31632" ht="15"/>
    <row r="31633" ht="15"/>
    <row r="31634" ht="15"/>
    <row r="31635" ht="15"/>
    <row r="31636" ht="15"/>
    <row r="31637" ht="15"/>
    <row r="31638" ht="15"/>
    <row r="31639" ht="15"/>
    <row r="31640" ht="15"/>
    <row r="31641" ht="15"/>
    <row r="31642" ht="15"/>
    <row r="31643" ht="15"/>
    <row r="31644" ht="15"/>
    <row r="31645" ht="15"/>
    <row r="31646" ht="15"/>
    <row r="31647" ht="15"/>
    <row r="31648" ht="15"/>
    <row r="31649" ht="15"/>
    <row r="31650" ht="15"/>
    <row r="31651" ht="15"/>
    <row r="31652" ht="15"/>
    <row r="31653" ht="15"/>
    <row r="31654" ht="15"/>
    <row r="31655" ht="15"/>
    <row r="31656" ht="15"/>
    <row r="31657" ht="15"/>
    <row r="31658" ht="15"/>
    <row r="31659" ht="15"/>
    <row r="31660" ht="15"/>
    <row r="31661" ht="15"/>
    <row r="31662" ht="15"/>
    <row r="31663" ht="15"/>
    <row r="31664" ht="15"/>
    <row r="31665" ht="15"/>
    <row r="31666" ht="15"/>
    <row r="31667" ht="15"/>
    <row r="31668" ht="15"/>
    <row r="31669" ht="15"/>
    <row r="31670" ht="15"/>
    <row r="31671" ht="15"/>
    <row r="31672" ht="15"/>
    <row r="31673" ht="15"/>
    <row r="31674" ht="15"/>
    <row r="31675" ht="15"/>
    <row r="31676" ht="15"/>
    <row r="31677" ht="15"/>
    <row r="31678" ht="15"/>
    <row r="31679" ht="15"/>
    <row r="31680" ht="15"/>
    <row r="31681" ht="15"/>
    <row r="31682" ht="15"/>
    <row r="31683" ht="15"/>
    <row r="31684" ht="15"/>
    <row r="31685" ht="15"/>
    <row r="31686" ht="15"/>
    <row r="31687" ht="15"/>
    <row r="31688" ht="15"/>
    <row r="31689" ht="15"/>
    <row r="31690" ht="15"/>
    <row r="31691" ht="15"/>
    <row r="31692" ht="15"/>
    <row r="31693" ht="15"/>
    <row r="31694" ht="15"/>
    <row r="31695" ht="15"/>
    <row r="31696" ht="15"/>
    <row r="31697" ht="15"/>
    <row r="31698" ht="15"/>
    <row r="31699" ht="15"/>
    <row r="31700" ht="15"/>
    <row r="31701" ht="15"/>
    <row r="31702" ht="15"/>
    <row r="31703" ht="15"/>
    <row r="31704" ht="15"/>
    <row r="31705" ht="15"/>
    <row r="31706" ht="15"/>
    <row r="31707" ht="15"/>
    <row r="31708" ht="15"/>
    <row r="31709" ht="15"/>
    <row r="31710" ht="15"/>
    <row r="31711" ht="15"/>
    <row r="31712" ht="15"/>
    <row r="31713" ht="15"/>
    <row r="31714" ht="15"/>
    <row r="31715" ht="15"/>
    <row r="31716" ht="15"/>
    <row r="31717" ht="15"/>
    <row r="31718" ht="15"/>
    <row r="31719" ht="15"/>
    <row r="31720" ht="15"/>
    <row r="31721" ht="15"/>
    <row r="31722" ht="15"/>
    <row r="31723" ht="15"/>
    <row r="31724" ht="15"/>
    <row r="31725" ht="15"/>
    <row r="31726" ht="15"/>
    <row r="31727" ht="15"/>
    <row r="31728" ht="15"/>
    <row r="31729" ht="15"/>
    <row r="31730" ht="15"/>
    <row r="31731" ht="15"/>
    <row r="31732" ht="15"/>
    <row r="31733" ht="15"/>
    <row r="31734" ht="15"/>
    <row r="31735" ht="15"/>
    <row r="31736" ht="15"/>
    <row r="31737" ht="15"/>
    <row r="31738" ht="15"/>
    <row r="31739" ht="15"/>
    <row r="31740" ht="15"/>
    <row r="31741" ht="15"/>
    <row r="31742" ht="15"/>
    <row r="31743" ht="15"/>
    <row r="31744" ht="15"/>
    <row r="31745" ht="15"/>
    <row r="31746" ht="15"/>
    <row r="31747" ht="15"/>
    <row r="31748" ht="15"/>
    <row r="31749" ht="15"/>
    <row r="31750" ht="15"/>
    <row r="31751" ht="15"/>
    <row r="31752" ht="15"/>
    <row r="31753" ht="15"/>
    <row r="31754" ht="15"/>
    <row r="31755" ht="15"/>
    <row r="31756" ht="15"/>
    <row r="31757" ht="15"/>
    <row r="31758" ht="15"/>
    <row r="31759" ht="15"/>
    <row r="31760" ht="15"/>
    <row r="31761" ht="15"/>
    <row r="31762" ht="15"/>
    <row r="31763" ht="15"/>
    <row r="31764" ht="15"/>
    <row r="31765" ht="15"/>
    <row r="31766" ht="15"/>
    <row r="31767" ht="15"/>
    <row r="31768" ht="15"/>
    <row r="31769" ht="15"/>
    <row r="31770" ht="15"/>
    <row r="31771" ht="15"/>
    <row r="31772" ht="15"/>
    <row r="31773" ht="15"/>
    <row r="31774" ht="15"/>
    <row r="31775" ht="15"/>
    <row r="31776" ht="15"/>
    <row r="31777" ht="15"/>
    <row r="31778" ht="15"/>
    <row r="31779" ht="15"/>
    <row r="31780" ht="15"/>
    <row r="31781" ht="15"/>
    <row r="31782" ht="15"/>
    <row r="31783" ht="15"/>
    <row r="31784" ht="15"/>
    <row r="31785" ht="15"/>
    <row r="31786" ht="15"/>
    <row r="31787" ht="15"/>
    <row r="31788" ht="15"/>
    <row r="31789" ht="15"/>
    <row r="31790" ht="15"/>
    <row r="31791" ht="15"/>
    <row r="31792" ht="15"/>
    <row r="31793" ht="15"/>
    <row r="31794" ht="15"/>
    <row r="31795" ht="15"/>
    <row r="31796" ht="15"/>
    <row r="31797" ht="15"/>
    <row r="31798" ht="15"/>
    <row r="31799" ht="15"/>
    <row r="31800" ht="15"/>
    <row r="31801" ht="15"/>
    <row r="31802" ht="15"/>
    <row r="31803" ht="15"/>
    <row r="31804" ht="15"/>
    <row r="31805" ht="15"/>
    <row r="31806" ht="15"/>
    <row r="31807" ht="15"/>
    <row r="31808" ht="15"/>
    <row r="31809" ht="15"/>
    <row r="31810" ht="15"/>
    <row r="31811" ht="15"/>
    <row r="31812" ht="15"/>
    <row r="31813" ht="15"/>
    <row r="31814" ht="15"/>
    <row r="31815" ht="15"/>
    <row r="31816" ht="15"/>
    <row r="31817" ht="15"/>
    <row r="31818" ht="15"/>
    <row r="31819" ht="15"/>
    <row r="31820" ht="15"/>
    <row r="31821" ht="15"/>
    <row r="31822" ht="15"/>
    <row r="31823" ht="15"/>
    <row r="31824" ht="15"/>
    <row r="31825" ht="15"/>
    <row r="31826" ht="15"/>
    <row r="31827" ht="15"/>
    <row r="31828" ht="15"/>
    <row r="31829" ht="15"/>
    <row r="31830" ht="15"/>
    <row r="31831" ht="15"/>
    <row r="31832" ht="15"/>
    <row r="31833" ht="15"/>
    <row r="31834" ht="15"/>
    <row r="31835" ht="15"/>
    <row r="31836" ht="15"/>
    <row r="31837" ht="15"/>
    <row r="31838" ht="15"/>
    <row r="31839" ht="15"/>
    <row r="31840" ht="15"/>
    <row r="31841" ht="15"/>
    <row r="31842" ht="15"/>
    <row r="31843" ht="15"/>
    <row r="31844" ht="15"/>
    <row r="31845" ht="15"/>
    <row r="31846" ht="15"/>
    <row r="31847" ht="15"/>
    <row r="31848" ht="15"/>
    <row r="31849" ht="15"/>
    <row r="31850" ht="15"/>
    <row r="31851" ht="15"/>
    <row r="31852" ht="15"/>
    <row r="31853" ht="15"/>
    <row r="31854" ht="15"/>
    <row r="31855" ht="15"/>
    <row r="31856" ht="15"/>
    <row r="31857" ht="15"/>
    <row r="31858" ht="15"/>
    <row r="31859" ht="15"/>
    <row r="31860" ht="15"/>
    <row r="31861" ht="15"/>
    <row r="31862" ht="15"/>
    <row r="31863" ht="15"/>
    <row r="31864" ht="15"/>
    <row r="31865" ht="15"/>
    <row r="31866" ht="15"/>
    <row r="31867" ht="15"/>
    <row r="31868" ht="15"/>
    <row r="31869" ht="15"/>
    <row r="31870" ht="15"/>
    <row r="31871" ht="15"/>
    <row r="31872" ht="15"/>
    <row r="31873" ht="15"/>
    <row r="31874" ht="15"/>
    <row r="31875" ht="15"/>
    <row r="31876" ht="15"/>
    <row r="31877" ht="15"/>
    <row r="31878" ht="15"/>
    <row r="31879" ht="15"/>
    <row r="31880" ht="15"/>
    <row r="31881" ht="15"/>
    <row r="31882" ht="15"/>
    <row r="31883" ht="15"/>
    <row r="31884" ht="15"/>
    <row r="31885" ht="15"/>
    <row r="31886" ht="15"/>
    <row r="31887" ht="15"/>
    <row r="31888" ht="15"/>
    <row r="31889" ht="15"/>
    <row r="31890" ht="15"/>
    <row r="31891" ht="15"/>
    <row r="31892" ht="15"/>
    <row r="31893" ht="15"/>
    <row r="31894" ht="15"/>
    <row r="31895" ht="15"/>
    <row r="31896" ht="15"/>
    <row r="31897" ht="15"/>
    <row r="31898" ht="15"/>
    <row r="31899" ht="15"/>
    <row r="31900" ht="15"/>
    <row r="31901" ht="15"/>
    <row r="31902" ht="15"/>
    <row r="31903" ht="15"/>
    <row r="31904" ht="15"/>
    <row r="31905" ht="15"/>
    <row r="31906" ht="15"/>
    <row r="31907" ht="15"/>
    <row r="31908" ht="15"/>
    <row r="31909" ht="15"/>
    <row r="31910" ht="15"/>
    <row r="31911" ht="15"/>
    <row r="31912" ht="15"/>
    <row r="31913" ht="15"/>
    <row r="31914" ht="15"/>
    <row r="31915" ht="15"/>
    <row r="31916" ht="15"/>
    <row r="31917" ht="15"/>
    <row r="31918" ht="15"/>
    <row r="31919" ht="15"/>
    <row r="31920" ht="15"/>
    <row r="31921" ht="15"/>
    <row r="31922" ht="15"/>
    <row r="31923" ht="15"/>
    <row r="31924" ht="15"/>
    <row r="31925" ht="15"/>
    <row r="31926" ht="15"/>
    <row r="31927" ht="15"/>
    <row r="31928" ht="15"/>
    <row r="31929" ht="15"/>
    <row r="31930" ht="15"/>
    <row r="31931" ht="15"/>
    <row r="31932" ht="15"/>
    <row r="31933" ht="15"/>
    <row r="31934" ht="15"/>
    <row r="31935" ht="15"/>
    <row r="31936" ht="15"/>
    <row r="31937" ht="15"/>
    <row r="31938" ht="15"/>
    <row r="31939" ht="15"/>
    <row r="31940" ht="15"/>
    <row r="31941" ht="15"/>
    <row r="31942" ht="15"/>
    <row r="31943" ht="15"/>
    <row r="31944" ht="15"/>
    <row r="31945" ht="15"/>
    <row r="31946" ht="15"/>
    <row r="31947" ht="15"/>
    <row r="31948" ht="15"/>
    <row r="31949" ht="15"/>
    <row r="31950" ht="15"/>
    <row r="31951" ht="15"/>
    <row r="31952" ht="15"/>
    <row r="31953" ht="15"/>
    <row r="31954" ht="15"/>
    <row r="31955" ht="15"/>
    <row r="31956" ht="15"/>
    <row r="31957" ht="15"/>
    <row r="31958" ht="15"/>
    <row r="31959" ht="15"/>
    <row r="31960" ht="15"/>
    <row r="31961" ht="15"/>
    <row r="31962" ht="15"/>
    <row r="31963" ht="15"/>
    <row r="31964" ht="15"/>
    <row r="31965" ht="15"/>
    <row r="31966" ht="15"/>
    <row r="31967" ht="15"/>
    <row r="31968" ht="15"/>
    <row r="31969" ht="15"/>
    <row r="31970" ht="15"/>
    <row r="31971" ht="15"/>
    <row r="31972" ht="15"/>
    <row r="31973" ht="15"/>
    <row r="31974" ht="15"/>
    <row r="31975" ht="15"/>
    <row r="31976" ht="15"/>
    <row r="31977" ht="15"/>
    <row r="31978" ht="15"/>
    <row r="31979" ht="15"/>
    <row r="31980" ht="15"/>
    <row r="31981" ht="15"/>
    <row r="31982" ht="15"/>
    <row r="31983" ht="15"/>
    <row r="31984" ht="15"/>
    <row r="31985" ht="15"/>
    <row r="31986" ht="15"/>
    <row r="31987" ht="15"/>
    <row r="31988" ht="15"/>
    <row r="31989" ht="15"/>
    <row r="31990" ht="15"/>
    <row r="31991" ht="15"/>
    <row r="31992" ht="15"/>
    <row r="31993" ht="15"/>
    <row r="31994" ht="15"/>
    <row r="31995" ht="15"/>
    <row r="31996" ht="15"/>
    <row r="31997" ht="15"/>
    <row r="31998" ht="15"/>
    <row r="31999" ht="15"/>
    <row r="32000" ht="15"/>
    <row r="32001" ht="15"/>
    <row r="32002" ht="15"/>
    <row r="32003" ht="15"/>
    <row r="32004" ht="15"/>
    <row r="32005" ht="15"/>
    <row r="32006" ht="15"/>
    <row r="32007" ht="15"/>
    <row r="32008" ht="15"/>
    <row r="32009" ht="15"/>
    <row r="32010" ht="15"/>
    <row r="32011" ht="15"/>
    <row r="32012" ht="15"/>
    <row r="32013" ht="15"/>
    <row r="32014" ht="15"/>
    <row r="32015" ht="15"/>
    <row r="32016" ht="15"/>
    <row r="32017" ht="15"/>
    <row r="32018" ht="15"/>
    <row r="32019" ht="15"/>
    <row r="32020" ht="15"/>
    <row r="32021" ht="15"/>
    <row r="32022" ht="15"/>
    <row r="32023" ht="15"/>
    <row r="32024" ht="15"/>
    <row r="32025" ht="15"/>
    <row r="32026" ht="15"/>
    <row r="32027" ht="15"/>
    <row r="32028" ht="15"/>
    <row r="32029" ht="15"/>
    <row r="32030" ht="15"/>
    <row r="32031" ht="15"/>
    <row r="32032" ht="15"/>
    <row r="32033" ht="15"/>
    <row r="32034" ht="15"/>
    <row r="32035" ht="15"/>
    <row r="32036" ht="15"/>
    <row r="32037" ht="15"/>
    <row r="32038" ht="15"/>
    <row r="32039" ht="15"/>
    <row r="32040" ht="15"/>
    <row r="32041" ht="15"/>
    <row r="32042" ht="15"/>
    <row r="32043" ht="15"/>
    <row r="32044" ht="15"/>
    <row r="32045" ht="15"/>
    <row r="32046" ht="15"/>
    <row r="32047" ht="15"/>
    <row r="32048" ht="15"/>
    <row r="32049" ht="15"/>
    <row r="32050" ht="15"/>
    <row r="32051" ht="15"/>
    <row r="32052" ht="15"/>
    <row r="32053" ht="15"/>
    <row r="32054" ht="15"/>
    <row r="32055" ht="15"/>
    <row r="32056" ht="15"/>
    <row r="32057" ht="15"/>
    <row r="32058" ht="15"/>
    <row r="32059" ht="15"/>
    <row r="32060" ht="15"/>
    <row r="32061" ht="15"/>
    <row r="32062" ht="15"/>
    <row r="32063" ht="15"/>
    <row r="32064" ht="15"/>
    <row r="32065" ht="15"/>
    <row r="32066" ht="15"/>
    <row r="32067" ht="15"/>
    <row r="32068" ht="15"/>
    <row r="32069" ht="15"/>
    <row r="32070" ht="15"/>
    <row r="32071" ht="15"/>
    <row r="32072" ht="15"/>
    <row r="32073" ht="15"/>
    <row r="32074" ht="15"/>
    <row r="32075" ht="15"/>
    <row r="32076" ht="15"/>
    <row r="32077" ht="15"/>
    <row r="32078" ht="15"/>
    <row r="32079" ht="15"/>
    <row r="32080" ht="15"/>
    <row r="32081" ht="15"/>
    <row r="32082" ht="15"/>
    <row r="32083" ht="15"/>
    <row r="32084" ht="15"/>
    <row r="32085" ht="15"/>
    <row r="32086" ht="15"/>
    <row r="32087" ht="15"/>
    <row r="32088" ht="15"/>
    <row r="32089" ht="15"/>
    <row r="32090" ht="15"/>
    <row r="32091" ht="15"/>
    <row r="32092" ht="15"/>
    <row r="32093" ht="15"/>
    <row r="32094" ht="15"/>
    <row r="32095" ht="15"/>
    <row r="32096" ht="15"/>
    <row r="32097" ht="15"/>
    <row r="32098" ht="15"/>
    <row r="32099" ht="15"/>
    <row r="32100" ht="15"/>
    <row r="32101" ht="15"/>
    <row r="32102" ht="15"/>
    <row r="32103" ht="15"/>
    <row r="32104" ht="15"/>
    <row r="32105" ht="15"/>
    <row r="32106" ht="15"/>
    <row r="32107" ht="15"/>
    <row r="32108" ht="15"/>
    <row r="32109" ht="15"/>
    <row r="32110" ht="15"/>
    <row r="32111" ht="15"/>
    <row r="32112" ht="15"/>
    <row r="32113" ht="15"/>
    <row r="32114" ht="15"/>
    <row r="32115" ht="15"/>
    <row r="32116" ht="15"/>
    <row r="32117" ht="15"/>
    <row r="32118" ht="15"/>
    <row r="32119" ht="15"/>
    <row r="32120" ht="15"/>
    <row r="32121" ht="15"/>
    <row r="32122" ht="15"/>
    <row r="32123" ht="15"/>
    <row r="32124" ht="15"/>
    <row r="32125" ht="15"/>
    <row r="32126" ht="15"/>
    <row r="32127" ht="15"/>
    <row r="32128" ht="15"/>
    <row r="32129" ht="15"/>
    <row r="32130" ht="15"/>
    <row r="32131" ht="15"/>
    <row r="32132" ht="15"/>
    <row r="32133" ht="15"/>
    <row r="32134" ht="15"/>
    <row r="32135" ht="15"/>
    <row r="32136" ht="15"/>
    <row r="32137" ht="15"/>
    <row r="32138" ht="15"/>
    <row r="32139" ht="15"/>
    <row r="32140" ht="15"/>
    <row r="32141" ht="15"/>
    <row r="32142" ht="15"/>
    <row r="32143" ht="15"/>
    <row r="32144" ht="15"/>
    <row r="32145" ht="15"/>
    <row r="32146" ht="15"/>
    <row r="32147" ht="15"/>
    <row r="32148" ht="15"/>
    <row r="32149" ht="15"/>
    <row r="32150" ht="15"/>
    <row r="32151" ht="15"/>
    <row r="32152" ht="15"/>
    <row r="32153" ht="15"/>
    <row r="32154" ht="15"/>
    <row r="32155" ht="15"/>
    <row r="32156" ht="15"/>
    <row r="32157" ht="15"/>
    <row r="32158" ht="15"/>
    <row r="32159" ht="15"/>
    <row r="32160" ht="15"/>
    <row r="32161" ht="15"/>
    <row r="32162" ht="15"/>
    <row r="32163" ht="15"/>
    <row r="32164" ht="15"/>
    <row r="32165" ht="15"/>
    <row r="32166" ht="15"/>
    <row r="32167" ht="15"/>
    <row r="32168" ht="15"/>
    <row r="32169" ht="15"/>
    <row r="32170" ht="15"/>
    <row r="32171" ht="15"/>
    <row r="32172" ht="15"/>
    <row r="32173" ht="15"/>
    <row r="32174" ht="15"/>
    <row r="32175" ht="15"/>
    <row r="32176" ht="15"/>
    <row r="32177" ht="15"/>
    <row r="32178" ht="15"/>
    <row r="32179" ht="15"/>
    <row r="32180" ht="15"/>
    <row r="32181" ht="15"/>
    <row r="32182" ht="15"/>
    <row r="32183" ht="15"/>
    <row r="32184" ht="15"/>
    <row r="32185" ht="15"/>
    <row r="32186" ht="15"/>
    <row r="32187" ht="15"/>
    <row r="32188" ht="15"/>
    <row r="32189" ht="15"/>
    <row r="32190" ht="15"/>
    <row r="32191" ht="15"/>
    <row r="32192" ht="15"/>
    <row r="32193" ht="15"/>
    <row r="32194" ht="15"/>
    <row r="32195" ht="15"/>
    <row r="32196" ht="15"/>
    <row r="32197" ht="15"/>
    <row r="32198" ht="15"/>
    <row r="32199" ht="15"/>
    <row r="32200" ht="15"/>
    <row r="32201" ht="15"/>
    <row r="32202" ht="15"/>
    <row r="32203" ht="15"/>
    <row r="32204" ht="15"/>
    <row r="32205" ht="15"/>
    <row r="32206" ht="15"/>
    <row r="32207" ht="15"/>
    <row r="32208" ht="15"/>
    <row r="32209" ht="15"/>
    <row r="32210" ht="15"/>
    <row r="32211" ht="15"/>
    <row r="32212" ht="15"/>
    <row r="32213" ht="15"/>
    <row r="32214" ht="15"/>
    <row r="32215" ht="15"/>
    <row r="32216" ht="15"/>
    <row r="32217" ht="15"/>
    <row r="32218" ht="15"/>
    <row r="32219" ht="15"/>
    <row r="32220" ht="15"/>
    <row r="32221" ht="15"/>
    <row r="32222" ht="15"/>
    <row r="32223" ht="15"/>
    <row r="32224" ht="15"/>
    <row r="32225" ht="15"/>
    <row r="32226" ht="15"/>
    <row r="32227" ht="15"/>
    <row r="32228" ht="15"/>
    <row r="32229" ht="15"/>
    <row r="32230" ht="15"/>
    <row r="32231" ht="15"/>
    <row r="32232" ht="15"/>
    <row r="32233" ht="15"/>
    <row r="32234" ht="15"/>
    <row r="32235" ht="15"/>
    <row r="32236" ht="15"/>
    <row r="32237" ht="15"/>
    <row r="32238" ht="15"/>
    <row r="32239" ht="15"/>
    <row r="32240" ht="15"/>
    <row r="32241" ht="15"/>
    <row r="32242" ht="15"/>
    <row r="32243" ht="15"/>
    <row r="32244" ht="15"/>
    <row r="32245" ht="15"/>
    <row r="32246" ht="15"/>
    <row r="32247" ht="15"/>
    <row r="32248" ht="15"/>
    <row r="32249" ht="15"/>
    <row r="32250" ht="15"/>
    <row r="32251" ht="15"/>
    <row r="32252" ht="15"/>
    <row r="32253" ht="15"/>
    <row r="32254" ht="15"/>
    <row r="32255" ht="15"/>
    <row r="32256" ht="15"/>
    <row r="32257" ht="15"/>
    <row r="32258" ht="15"/>
    <row r="32259" ht="15"/>
    <row r="32260" ht="15"/>
    <row r="32261" ht="15"/>
    <row r="32262" ht="15"/>
    <row r="32263" ht="15"/>
    <row r="32264" ht="15"/>
    <row r="32265" ht="15"/>
    <row r="32266" ht="15"/>
    <row r="32267" ht="15"/>
    <row r="32268" ht="15"/>
    <row r="32269" ht="15"/>
    <row r="32270" ht="15"/>
    <row r="32271" ht="15"/>
    <row r="32272" ht="15"/>
    <row r="32273" ht="15"/>
    <row r="32274" ht="15"/>
    <row r="32275" ht="15"/>
    <row r="32276" ht="15"/>
    <row r="32277" ht="15"/>
    <row r="32278" ht="15"/>
    <row r="32279" ht="15"/>
    <row r="32280" ht="15"/>
    <row r="32281" ht="15"/>
    <row r="32282" ht="15"/>
    <row r="32283" ht="15"/>
    <row r="32284" ht="15"/>
    <row r="32285" ht="15"/>
    <row r="32286" ht="15"/>
    <row r="32287" ht="15"/>
    <row r="32288" ht="15"/>
    <row r="32289" ht="15"/>
    <row r="32290" ht="15"/>
    <row r="32291" ht="15"/>
    <row r="32292" ht="15"/>
    <row r="32293" ht="15"/>
    <row r="32294" ht="15"/>
    <row r="32295" ht="15"/>
    <row r="32296" ht="15"/>
    <row r="32297" ht="15"/>
    <row r="32298" ht="15"/>
    <row r="32299" ht="15"/>
    <row r="32300" ht="15"/>
    <row r="32301" ht="15"/>
    <row r="32302" ht="15"/>
    <row r="32303" ht="15"/>
    <row r="32304" ht="15"/>
    <row r="32305" ht="15"/>
    <row r="32306" ht="15"/>
    <row r="32307" ht="15"/>
    <row r="32308" ht="15"/>
    <row r="32309" ht="15"/>
    <row r="32310" ht="15"/>
    <row r="32311" ht="15"/>
    <row r="32312" ht="15"/>
    <row r="32313" ht="15"/>
    <row r="32314" ht="15"/>
    <row r="32315" ht="15"/>
    <row r="32316" ht="15"/>
    <row r="32317" ht="15"/>
    <row r="32318" ht="15"/>
    <row r="32319" ht="15"/>
    <row r="32320" ht="15"/>
    <row r="32321" ht="15"/>
    <row r="32322" ht="15"/>
    <row r="32323" ht="15"/>
    <row r="32324" ht="15"/>
    <row r="32325" ht="15"/>
    <row r="32326" ht="15"/>
    <row r="32327" ht="15"/>
    <row r="32328" ht="15"/>
    <row r="32329" ht="15"/>
    <row r="32330" ht="15"/>
    <row r="32331" ht="15"/>
    <row r="32332" ht="15"/>
    <row r="32333" ht="15"/>
    <row r="32334" ht="15"/>
    <row r="32335" ht="15"/>
    <row r="32336" ht="15"/>
    <row r="32337" ht="15"/>
    <row r="32338" ht="15"/>
    <row r="32339" ht="15"/>
    <row r="32340" ht="15"/>
    <row r="32341" ht="15"/>
    <row r="32342" ht="15"/>
    <row r="32343" ht="15"/>
    <row r="32344" ht="15"/>
    <row r="32345" ht="15"/>
    <row r="32346" ht="15"/>
    <row r="32347" ht="15"/>
    <row r="32348" ht="15"/>
    <row r="32349" ht="15"/>
    <row r="32350" ht="15"/>
    <row r="32351" ht="15"/>
    <row r="32352" ht="15"/>
    <row r="32353" ht="15"/>
    <row r="32354" ht="15"/>
    <row r="32355" ht="15"/>
    <row r="32356" ht="15"/>
    <row r="32357" ht="15"/>
    <row r="32358" ht="15"/>
    <row r="32359" ht="15"/>
    <row r="32360" ht="15"/>
    <row r="32361" ht="15"/>
    <row r="32362" ht="15"/>
    <row r="32363" ht="15"/>
    <row r="32364" ht="15"/>
    <row r="32365" ht="15"/>
    <row r="32366" ht="15"/>
    <row r="32367" ht="15"/>
    <row r="32368" ht="15"/>
    <row r="32369" ht="15"/>
    <row r="32370" ht="15"/>
    <row r="32371" ht="15"/>
    <row r="32372" ht="15"/>
    <row r="32373" ht="15"/>
    <row r="32374" ht="15"/>
    <row r="32375" ht="15"/>
    <row r="32376" ht="15"/>
    <row r="32377" ht="15"/>
    <row r="32378" ht="15"/>
    <row r="32379" ht="15"/>
    <row r="32380" ht="15"/>
    <row r="32381" ht="15"/>
    <row r="32382" ht="15"/>
    <row r="32383" ht="15"/>
    <row r="32384" ht="15"/>
    <row r="32385" ht="15"/>
    <row r="32386" ht="15"/>
    <row r="32387" ht="15"/>
    <row r="32388" ht="15"/>
    <row r="32389" ht="15"/>
    <row r="32390" ht="15"/>
    <row r="32391" ht="15"/>
    <row r="32392" ht="15"/>
    <row r="32393" ht="15"/>
    <row r="32394" ht="15"/>
    <row r="32395" ht="15"/>
    <row r="32396" ht="15"/>
    <row r="32397" ht="15"/>
    <row r="32398" ht="15"/>
    <row r="32399" ht="15"/>
    <row r="32400" ht="15"/>
    <row r="32401" ht="15"/>
    <row r="32402" ht="15"/>
    <row r="32403" ht="15"/>
    <row r="32404" ht="15"/>
    <row r="32405" ht="15"/>
    <row r="32406" ht="15"/>
    <row r="32407" ht="15"/>
    <row r="32408" ht="15"/>
    <row r="32409" ht="15"/>
    <row r="32410" ht="15"/>
    <row r="32411" ht="15"/>
    <row r="32412" ht="15"/>
    <row r="32413" ht="15"/>
    <row r="32414" ht="15"/>
    <row r="32415" ht="15"/>
    <row r="32416" ht="15"/>
    <row r="32417" ht="15"/>
    <row r="32418" ht="15"/>
    <row r="32419" ht="15"/>
    <row r="32420" ht="15"/>
    <row r="32421" ht="15"/>
    <row r="32422" ht="15"/>
    <row r="32423" ht="15"/>
    <row r="32424" ht="15"/>
    <row r="32425" ht="15"/>
    <row r="32426" ht="15"/>
    <row r="32427" ht="15"/>
    <row r="32428" ht="15"/>
    <row r="32429" ht="15"/>
    <row r="32430" ht="15"/>
    <row r="32431" ht="15"/>
    <row r="32432" ht="15"/>
    <row r="32433" ht="15"/>
    <row r="32434" ht="15"/>
    <row r="32435" ht="15"/>
    <row r="32436" ht="15"/>
    <row r="32437" ht="15"/>
    <row r="32438" ht="15"/>
    <row r="32439" ht="15"/>
    <row r="32440" ht="15"/>
    <row r="32441" ht="15"/>
    <row r="32442" ht="15"/>
    <row r="32443" ht="15"/>
    <row r="32444" ht="15"/>
    <row r="32445" ht="15"/>
    <row r="32446" ht="15"/>
    <row r="32447" ht="15"/>
    <row r="32448" ht="15"/>
    <row r="32449" ht="15"/>
    <row r="32450" ht="15"/>
    <row r="32451" ht="15"/>
    <row r="32452" ht="15"/>
    <row r="32453" ht="15"/>
    <row r="32454" ht="15"/>
    <row r="32455" ht="15"/>
    <row r="32456" ht="15"/>
    <row r="32457" ht="15"/>
    <row r="32458" ht="15"/>
    <row r="32459" ht="15"/>
    <row r="32460" ht="15"/>
    <row r="32461" ht="15"/>
    <row r="32462" ht="15"/>
    <row r="32463" ht="15"/>
    <row r="32464" ht="15"/>
    <row r="32465" ht="15"/>
    <row r="32466" ht="15"/>
    <row r="32467" ht="15"/>
    <row r="32468" ht="15"/>
    <row r="32469" ht="15"/>
    <row r="32470" ht="15"/>
    <row r="32471" ht="15"/>
    <row r="32472" ht="15"/>
    <row r="32473" ht="15"/>
    <row r="32474" ht="15"/>
    <row r="32475" ht="15"/>
    <row r="32476" ht="15"/>
    <row r="32477" ht="15"/>
    <row r="32478" ht="15"/>
    <row r="32479" ht="15"/>
    <row r="32480" ht="15"/>
    <row r="32481" ht="15"/>
    <row r="32482" ht="15"/>
    <row r="32483" ht="15"/>
    <row r="32484" ht="15"/>
    <row r="32485" ht="15"/>
    <row r="32486" ht="15"/>
    <row r="32487" ht="15"/>
    <row r="32488" ht="15"/>
    <row r="32489" ht="15"/>
    <row r="32490" ht="15"/>
    <row r="32491" ht="15"/>
    <row r="32492" ht="15"/>
    <row r="32493" ht="15"/>
    <row r="32494" ht="15"/>
    <row r="32495" ht="15"/>
    <row r="32496" ht="15"/>
    <row r="32497" ht="15"/>
    <row r="32498" ht="15"/>
    <row r="32499" ht="15"/>
    <row r="32500" ht="15"/>
    <row r="32501" ht="15"/>
    <row r="32502" ht="15"/>
    <row r="32503" ht="15"/>
    <row r="32504" ht="15"/>
    <row r="32505" ht="15"/>
    <row r="32506" ht="15"/>
    <row r="32507" ht="15"/>
    <row r="32508" ht="15"/>
    <row r="32509" ht="15"/>
    <row r="32510" ht="15"/>
    <row r="32511" ht="15"/>
    <row r="32512" ht="15"/>
    <row r="32513" ht="15"/>
    <row r="32514" ht="15"/>
    <row r="32515" ht="15"/>
    <row r="32516" ht="15"/>
    <row r="32517" ht="15"/>
    <row r="32518" ht="15"/>
    <row r="32519" ht="15"/>
    <row r="32520" ht="15"/>
    <row r="32521" ht="15"/>
    <row r="32522" ht="15"/>
    <row r="32523" ht="15"/>
    <row r="32524" ht="15"/>
    <row r="32525" ht="15"/>
    <row r="32526" ht="15"/>
    <row r="32527" ht="15"/>
    <row r="32528" ht="15"/>
    <row r="32529" ht="15"/>
    <row r="32530" ht="15"/>
    <row r="32531" ht="15"/>
    <row r="32532" ht="15"/>
    <row r="32533" ht="15"/>
    <row r="32534" ht="15"/>
    <row r="32535" ht="15"/>
    <row r="32536" ht="15"/>
    <row r="32537" ht="15"/>
    <row r="32538" ht="15"/>
    <row r="32539" ht="15"/>
    <row r="32540" ht="15"/>
    <row r="32541" ht="15"/>
    <row r="32542" ht="15"/>
    <row r="32543" ht="15"/>
    <row r="32544" ht="15"/>
    <row r="32545" ht="15"/>
    <row r="32546" ht="15"/>
    <row r="32547" ht="15"/>
    <row r="32548" ht="15"/>
    <row r="32549" ht="15"/>
    <row r="32550" ht="15"/>
    <row r="32551" ht="15"/>
    <row r="32552" ht="15"/>
    <row r="32553" ht="15"/>
    <row r="32554" ht="15"/>
    <row r="32555" ht="15"/>
    <row r="32556" ht="15"/>
    <row r="32557" ht="15"/>
    <row r="32558" ht="15"/>
    <row r="32559" ht="15"/>
    <row r="32560" ht="15"/>
    <row r="32561" ht="15"/>
    <row r="32562" ht="15"/>
    <row r="32563" ht="15"/>
    <row r="32564" ht="15"/>
    <row r="32565" ht="15"/>
    <row r="32566" ht="15"/>
    <row r="32567" ht="15"/>
    <row r="32568" ht="15"/>
    <row r="32569" ht="15"/>
    <row r="32570" ht="15"/>
    <row r="32571" ht="15"/>
    <row r="32572" ht="15"/>
    <row r="32573" ht="15"/>
    <row r="32574" ht="15"/>
    <row r="32575" ht="15"/>
    <row r="32576" ht="15"/>
    <row r="32577" ht="15"/>
    <row r="32578" ht="15"/>
    <row r="32579" ht="15"/>
    <row r="32580" ht="15"/>
    <row r="32581" ht="15"/>
    <row r="32582" ht="15"/>
    <row r="32583" ht="15"/>
    <row r="32584" ht="15"/>
    <row r="32585" ht="15"/>
    <row r="32586" ht="15"/>
    <row r="32587" ht="15"/>
    <row r="32588" ht="15"/>
    <row r="32589" ht="15"/>
    <row r="32590" ht="15"/>
    <row r="32591" ht="15"/>
    <row r="32592" ht="15"/>
    <row r="32593" ht="15"/>
    <row r="32594" ht="15"/>
    <row r="32595" ht="15"/>
    <row r="32596" ht="15"/>
    <row r="32597" ht="15"/>
    <row r="32598" ht="15"/>
    <row r="32599" ht="15"/>
    <row r="32600" ht="15"/>
    <row r="32601" ht="15"/>
    <row r="32602" ht="15"/>
    <row r="32603" ht="15"/>
    <row r="32604" ht="15"/>
    <row r="32605" ht="15"/>
    <row r="32606" ht="15"/>
    <row r="32607" ht="15"/>
    <row r="32608" ht="15"/>
    <row r="32609" ht="15"/>
    <row r="32610" ht="15"/>
    <row r="32611" ht="15"/>
    <row r="32612" ht="15"/>
    <row r="32613" ht="15"/>
    <row r="32614" ht="15"/>
    <row r="32615" ht="15"/>
    <row r="32616" ht="15"/>
    <row r="32617" ht="15"/>
    <row r="32618" ht="15"/>
    <row r="32619" ht="15"/>
    <row r="32620" ht="15"/>
    <row r="32621" ht="15"/>
    <row r="32622" ht="15"/>
    <row r="32623" ht="15"/>
    <row r="32624" ht="15"/>
    <row r="32625" ht="15"/>
    <row r="32626" ht="15"/>
    <row r="32627" ht="15"/>
    <row r="32628" ht="15"/>
    <row r="32629" ht="15"/>
    <row r="32630" ht="15"/>
    <row r="32631" ht="15"/>
    <row r="32632" ht="15"/>
    <row r="32633" ht="15"/>
    <row r="32634" ht="15"/>
    <row r="32635" ht="15"/>
    <row r="32636" ht="15"/>
    <row r="32637" ht="15"/>
    <row r="32638" ht="15"/>
    <row r="32639" ht="15"/>
    <row r="32640" ht="15"/>
    <row r="32641" ht="15"/>
    <row r="32642" ht="15"/>
    <row r="32643" ht="15"/>
    <row r="32644" ht="15"/>
    <row r="32645" ht="15"/>
    <row r="32646" ht="15"/>
    <row r="32647" ht="15"/>
    <row r="32648" ht="15"/>
    <row r="32649" ht="15"/>
    <row r="32650" ht="15"/>
    <row r="32651" ht="15"/>
    <row r="32652" ht="15"/>
    <row r="32653" ht="15"/>
    <row r="32654" ht="15"/>
    <row r="32655" ht="15"/>
    <row r="32656" ht="15"/>
    <row r="32657" ht="15"/>
    <row r="32658" ht="15"/>
    <row r="32659" ht="15"/>
    <row r="32660" ht="15"/>
    <row r="32661" ht="15"/>
    <row r="32662" ht="15"/>
    <row r="32663" ht="15"/>
    <row r="32664" ht="15"/>
    <row r="32665" ht="15"/>
    <row r="32666" ht="15"/>
    <row r="32667" ht="15"/>
    <row r="32668" ht="15"/>
    <row r="32669" ht="15"/>
    <row r="32670" ht="15"/>
    <row r="32671" ht="15"/>
    <row r="32672" ht="15"/>
    <row r="32673" ht="15"/>
    <row r="32674" ht="15"/>
    <row r="32675" ht="15"/>
    <row r="32676" ht="15"/>
    <row r="32677" ht="15"/>
    <row r="32678" ht="15"/>
    <row r="32679" ht="15"/>
    <row r="32680" ht="15"/>
    <row r="32681" ht="15"/>
    <row r="32682" ht="15"/>
    <row r="32683" ht="15"/>
    <row r="32684" ht="15"/>
    <row r="32685" ht="15"/>
    <row r="32686" ht="15"/>
    <row r="32687" ht="15"/>
    <row r="32688" ht="15"/>
    <row r="32689" ht="15"/>
    <row r="32690" ht="15"/>
    <row r="32691" ht="15"/>
    <row r="32692" ht="15"/>
    <row r="32693" ht="15"/>
    <row r="32694" ht="15"/>
    <row r="32695" ht="15"/>
    <row r="32696" ht="15"/>
    <row r="32697" ht="15"/>
    <row r="32698" ht="15"/>
    <row r="32699" ht="15"/>
    <row r="32700" ht="15"/>
    <row r="32701" ht="15"/>
    <row r="32702" ht="15"/>
    <row r="32703" ht="15"/>
    <row r="32704" ht="15"/>
    <row r="32705" ht="15"/>
    <row r="32706" ht="15"/>
    <row r="32707" ht="15"/>
    <row r="32708" ht="15"/>
    <row r="32709" ht="15"/>
    <row r="32710" ht="15"/>
    <row r="32711" ht="15"/>
    <row r="32712" ht="15"/>
    <row r="32713" ht="15"/>
    <row r="32714" ht="15"/>
    <row r="32715" ht="15"/>
    <row r="32716" ht="15"/>
    <row r="32717" ht="15"/>
    <row r="32718" ht="15"/>
    <row r="32719" ht="15"/>
    <row r="32720" ht="15"/>
    <row r="32721" ht="15"/>
    <row r="32722" ht="15"/>
    <row r="32723" ht="15"/>
    <row r="32724" ht="15"/>
    <row r="32725" ht="15"/>
    <row r="32726" ht="15"/>
    <row r="32727" ht="15"/>
    <row r="32728" ht="15"/>
    <row r="32729" ht="15"/>
    <row r="32730" ht="15"/>
    <row r="32731" ht="15"/>
    <row r="32732" ht="15"/>
    <row r="32733" ht="15"/>
    <row r="32734" ht="15"/>
    <row r="32735" ht="15"/>
    <row r="32736" ht="15"/>
    <row r="32737" ht="15"/>
    <row r="32738" ht="15"/>
    <row r="32739" ht="15"/>
    <row r="32740" ht="15"/>
    <row r="32741" ht="15"/>
    <row r="32742" ht="15"/>
    <row r="32743" ht="15"/>
    <row r="32744" ht="15"/>
    <row r="32745" ht="15"/>
    <row r="32746" ht="15"/>
    <row r="32747" ht="15"/>
    <row r="32748" ht="15"/>
    <row r="32749" ht="15"/>
    <row r="32750" ht="15"/>
    <row r="32751" ht="15"/>
    <row r="32752" ht="15"/>
    <row r="32753" ht="15"/>
    <row r="32754" ht="15"/>
    <row r="32755" ht="15"/>
    <row r="32756" ht="15"/>
    <row r="32757" ht="15"/>
    <row r="32758" ht="15"/>
    <row r="32759" ht="15"/>
    <row r="32760" ht="15"/>
    <row r="32761" ht="15"/>
    <row r="32762" ht="15"/>
    <row r="32763" ht="15"/>
    <row r="32764" ht="15"/>
    <row r="32765" ht="15"/>
    <row r="32766" ht="15"/>
    <row r="32767" ht="15"/>
    <row r="32768" ht="15"/>
    <row r="32769" ht="15"/>
    <row r="32770" ht="15"/>
    <row r="32771" ht="15"/>
    <row r="32772" ht="15"/>
    <row r="32773" ht="15"/>
    <row r="32774" ht="15"/>
    <row r="32775" ht="15"/>
    <row r="32776" ht="15"/>
    <row r="32777" ht="15"/>
    <row r="32778" ht="15"/>
    <row r="32779" ht="15"/>
    <row r="32780" ht="15"/>
    <row r="32781" ht="15"/>
    <row r="32782" ht="15"/>
    <row r="32783" ht="15"/>
    <row r="32784" ht="15"/>
    <row r="32785" ht="15"/>
    <row r="32786" ht="15"/>
    <row r="32787" ht="15"/>
    <row r="32788" ht="15"/>
    <row r="32789" ht="15"/>
    <row r="32790" ht="15"/>
    <row r="32791" ht="15"/>
    <row r="32792" ht="15"/>
    <row r="32793" ht="15"/>
    <row r="32794" ht="15"/>
    <row r="32795" ht="15"/>
    <row r="32796" ht="15"/>
    <row r="32797" ht="15"/>
    <row r="32798" ht="15"/>
    <row r="32799" ht="15"/>
    <row r="32800" ht="15"/>
    <row r="32801" ht="15"/>
    <row r="32802" ht="15"/>
    <row r="32803" ht="15"/>
    <row r="32804" ht="15"/>
    <row r="32805" ht="15"/>
    <row r="32806" ht="15"/>
    <row r="32807" ht="15"/>
    <row r="32808" ht="15"/>
    <row r="32809" ht="15"/>
    <row r="32810" ht="15"/>
    <row r="32811" ht="15"/>
    <row r="32812" ht="15"/>
    <row r="32813" ht="15"/>
    <row r="32814" ht="15"/>
    <row r="32815" ht="15"/>
    <row r="32816" ht="15"/>
    <row r="32817" ht="15"/>
    <row r="32818" ht="15"/>
    <row r="32819" ht="15"/>
    <row r="32820" ht="15"/>
    <row r="32821" ht="15"/>
    <row r="32822" ht="15"/>
    <row r="32823" ht="15"/>
    <row r="32824" ht="15"/>
    <row r="32825" ht="15"/>
    <row r="32826" ht="15"/>
    <row r="32827" ht="15"/>
    <row r="32828" ht="15"/>
    <row r="32829" ht="15"/>
    <row r="32830" ht="15"/>
    <row r="32831" ht="15"/>
    <row r="32832" ht="15"/>
    <row r="32833" ht="15"/>
    <row r="32834" ht="15"/>
    <row r="32835" ht="15"/>
    <row r="32836" ht="15"/>
    <row r="32837" ht="15"/>
    <row r="32838" ht="15"/>
    <row r="32839" ht="15"/>
    <row r="32840" ht="15"/>
    <row r="32841" ht="15"/>
    <row r="32842" ht="15"/>
    <row r="32843" ht="15"/>
    <row r="32844" ht="15"/>
    <row r="32845" ht="15"/>
    <row r="32846" ht="15"/>
    <row r="32847" ht="15"/>
    <row r="32848" ht="15"/>
    <row r="32849" ht="15"/>
    <row r="32850" ht="15"/>
    <row r="32851" ht="15"/>
    <row r="32852" ht="15"/>
    <row r="32853" ht="15"/>
    <row r="32854" ht="15"/>
    <row r="32855" ht="15"/>
    <row r="32856" ht="15"/>
    <row r="32857" ht="15"/>
    <row r="32858" ht="15"/>
    <row r="32859" ht="15"/>
    <row r="32860" ht="15"/>
    <row r="32861" ht="15"/>
    <row r="32862" ht="15"/>
    <row r="32863" ht="15"/>
    <row r="32864" ht="15"/>
    <row r="32865" ht="15"/>
    <row r="32866" ht="15"/>
    <row r="32867" ht="15"/>
    <row r="32868" ht="15"/>
    <row r="32869" ht="15"/>
    <row r="32870" ht="15"/>
    <row r="32871" ht="15"/>
    <row r="32872" ht="15"/>
    <row r="32873" ht="15"/>
    <row r="32874" ht="15"/>
    <row r="32875" ht="15"/>
    <row r="32876" ht="15"/>
    <row r="32877" ht="15"/>
    <row r="32878" ht="15"/>
    <row r="32879" ht="15"/>
    <row r="32880" ht="15"/>
    <row r="32881" ht="15"/>
    <row r="32882" ht="15"/>
    <row r="32883" ht="15"/>
    <row r="32884" ht="15"/>
    <row r="32885" ht="15"/>
    <row r="32886" ht="15"/>
    <row r="32887" ht="15"/>
    <row r="32888" ht="15"/>
    <row r="32889" ht="15"/>
    <row r="32890" ht="15"/>
    <row r="32891" ht="15"/>
    <row r="32892" ht="15"/>
    <row r="32893" ht="15"/>
    <row r="32894" ht="15"/>
    <row r="32895" ht="15"/>
    <row r="32896" ht="15"/>
    <row r="32897" ht="15"/>
    <row r="32898" ht="15"/>
    <row r="32899" ht="15"/>
    <row r="32900" ht="15"/>
    <row r="32901" ht="15"/>
    <row r="32902" ht="15"/>
    <row r="32903" ht="15"/>
    <row r="32904" ht="15"/>
    <row r="32905" ht="15"/>
    <row r="32906" ht="15"/>
    <row r="32907" ht="15"/>
    <row r="32908" ht="15"/>
    <row r="32909" ht="15"/>
    <row r="32910" ht="15"/>
    <row r="32911" ht="15"/>
    <row r="32912" ht="15"/>
    <row r="32913" ht="15"/>
    <row r="32914" ht="15"/>
    <row r="32915" ht="15"/>
    <row r="32916" ht="15"/>
    <row r="32917" ht="15"/>
    <row r="32918" ht="15"/>
    <row r="32919" ht="15"/>
    <row r="32920" ht="15"/>
    <row r="32921" ht="15"/>
    <row r="32922" ht="15"/>
    <row r="32923" ht="15"/>
    <row r="32924" ht="15"/>
    <row r="32925" ht="15"/>
    <row r="32926" ht="15"/>
    <row r="32927" ht="15"/>
    <row r="32928" ht="15"/>
    <row r="32929" ht="15"/>
    <row r="32930" ht="15"/>
    <row r="32931" ht="15"/>
    <row r="32932" ht="15"/>
    <row r="32933" ht="15"/>
    <row r="32934" ht="15"/>
    <row r="32935" ht="15"/>
    <row r="32936" ht="15"/>
    <row r="32937" ht="15"/>
    <row r="32938" ht="15"/>
    <row r="32939" ht="15"/>
    <row r="32940" ht="15"/>
    <row r="32941" ht="15"/>
    <row r="32942" ht="15"/>
    <row r="32943" ht="15"/>
    <row r="32944" ht="15"/>
    <row r="32945" ht="15"/>
    <row r="32946" ht="15"/>
    <row r="32947" ht="15"/>
    <row r="32948" ht="15"/>
    <row r="32949" ht="15"/>
    <row r="32950" ht="15"/>
    <row r="32951" ht="15"/>
    <row r="32952" ht="15"/>
    <row r="32953" ht="15"/>
    <row r="32954" ht="15"/>
    <row r="32955" ht="15"/>
    <row r="32956" ht="15"/>
    <row r="32957" ht="15"/>
    <row r="32958" ht="15"/>
    <row r="32959" ht="15"/>
    <row r="32960" ht="15"/>
    <row r="32961" ht="15"/>
    <row r="32962" ht="15"/>
    <row r="32963" ht="15"/>
    <row r="32964" ht="15"/>
    <row r="32965" ht="15"/>
    <row r="32966" ht="15"/>
    <row r="32967" ht="15"/>
    <row r="32968" ht="15"/>
    <row r="32969" ht="15"/>
    <row r="32970" ht="15"/>
    <row r="32971" ht="15"/>
    <row r="32972" ht="15"/>
    <row r="32973" ht="15"/>
    <row r="32974" ht="15"/>
    <row r="32975" ht="15"/>
    <row r="32976" ht="15"/>
    <row r="32977" ht="15"/>
    <row r="32978" ht="15"/>
    <row r="32979" ht="15"/>
    <row r="32980" ht="15"/>
    <row r="32981" ht="15"/>
    <row r="32982" ht="15"/>
    <row r="32983" ht="15"/>
    <row r="32984" ht="15"/>
    <row r="32985" ht="15"/>
    <row r="32986" ht="15"/>
    <row r="32987" ht="15"/>
    <row r="32988" ht="15"/>
    <row r="32989" ht="15"/>
    <row r="32990" ht="15"/>
    <row r="32991" ht="15"/>
    <row r="32992" ht="15"/>
    <row r="32993" ht="15"/>
    <row r="32994" ht="15"/>
    <row r="32995" ht="15"/>
    <row r="32996" ht="15"/>
    <row r="32997" ht="15"/>
    <row r="32998" ht="15"/>
    <row r="32999" ht="15"/>
    <row r="33000" ht="15"/>
    <row r="33001" ht="15"/>
    <row r="33002" ht="15"/>
    <row r="33003" ht="15"/>
    <row r="33004" ht="15"/>
    <row r="33005" ht="15"/>
    <row r="33006" ht="15"/>
    <row r="33007" ht="15"/>
    <row r="33008" ht="15"/>
    <row r="33009" ht="15"/>
    <row r="33010" ht="15"/>
    <row r="33011" ht="15"/>
    <row r="33012" ht="15"/>
    <row r="33013" ht="15"/>
    <row r="33014" ht="15"/>
    <row r="33015" ht="15"/>
    <row r="33016" ht="15"/>
    <row r="33017" ht="15"/>
    <row r="33018" ht="15"/>
    <row r="33019" ht="15"/>
    <row r="33020" ht="15"/>
    <row r="33021" ht="15"/>
    <row r="33022" ht="15"/>
    <row r="33023" ht="15"/>
    <row r="33024" ht="15"/>
    <row r="33025" ht="15"/>
    <row r="33026" ht="15"/>
    <row r="33027" ht="15"/>
    <row r="33028" ht="15"/>
    <row r="33029" ht="15"/>
    <row r="33030" ht="15"/>
    <row r="33031" ht="15"/>
    <row r="33032" ht="15"/>
    <row r="33033" ht="15"/>
    <row r="33034" ht="15"/>
    <row r="33035" ht="15"/>
    <row r="33036" ht="15"/>
    <row r="33037" ht="15"/>
    <row r="33038" ht="15"/>
    <row r="33039" ht="15"/>
    <row r="33040" ht="15"/>
    <row r="33041" ht="15"/>
    <row r="33042" ht="15"/>
    <row r="33043" ht="15"/>
    <row r="33044" ht="15"/>
    <row r="33045" ht="15"/>
    <row r="33046" ht="15"/>
    <row r="33047" ht="15"/>
    <row r="33048" ht="15"/>
    <row r="33049" ht="15"/>
    <row r="33050" ht="15"/>
    <row r="33051" ht="15"/>
    <row r="33052" ht="15"/>
    <row r="33053" ht="15"/>
    <row r="33054" ht="15"/>
    <row r="33055" ht="15"/>
    <row r="33056" ht="15"/>
    <row r="33057" ht="15"/>
    <row r="33058" ht="15"/>
    <row r="33059" ht="15"/>
    <row r="33060" ht="15"/>
    <row r="33061" ht="15"/>
    <row r="33062" ht="15"/>
    <row r="33063" ht="15"/>
    <row r="33064" ht="15"/>
    <row r="33065" ht="15"/>
    <row r="33066" ht="15"/>
    <row r="33067" ht="15"/>
    <row r="33068" ht="15"/>
    <row r="33069" ht="15"/>
    <row r="33070" ht="15"/>
    <row r="33071" ht="15"/>
    <row r="33072" ht="15"/>
    <row r="33073" ht="15"/>
    <row r="33074" ht="15"/>
    <row r="33075" ht="15"/>
    <row r="33076" ht="15"/>
    <row r="33077" ht="15"/>
    <row r="33078" ht="15"/>
    <row r="33079" ht="15"/>
    <row r="33080" ht="15"/>
    <row r="33081" ht="15"/>
    <row r="33082" ht="15"/>
    <row r="33083" ht="15"/>
    <row r="33084" ht="15"/>
    <row r="33085" ht="15"/>
    <row r="33086" ht="15"/>
    <row r="33087" ht="15"/>
    <row r="33088" ht="15"/>
    <row r="33089" ht="15"/>
    <row r="33090" ht="15"/>
    <row r="33091" ht="15"/>
    <row r="33092" ht="15"/>
    <row r="33093" ht="15"/>
    <row r="33094" ht="15"/>
    <row r="33095" ht="15"/>
    <row r="33096" ht="15"/>
    <row r="33097" ht="15"/>
    <row r="33098" ht="15"/>
    <row r="33099" ht="15"/>
    <row r="33100" ht="15"/>
    <row r="33101" ht="15"/>
    <row r="33102" ht="15"/>
    <row r="33103" ht="15"/>
    <row r="33104" ht="15"/>
    <row r="33105" ht="15"/>
    <row r="33106" ht="15"/>
    <row r="33107" ht="15"/>
    <row r="33108" ht="15"/>
    <row r="33109" ht="15"/>
    <row r="33110" ht="15"/>
    <row r="33111" ht="15"/>
    <row r="33112" ht="15"/>
    <row r="33113" ht="15"/>
    <row r="33114" ht="15"/>
    <row r="33115" ht="15"/>
    <row r="33116" ht="15"/>
    <row r="33117" ht="15"/>
    <row r="33118" ht="15"/>
    <row r="33119" ht="15"/>
    <row r="33120" ht="15"/>
    <row r="33121" ht="15"/>
    <row r="33122" ht="15"/>
    <row r="33123" ht="15"/>
    <row r="33124" ht="15"/>
    <row r="33125" ht="15"/>
    <row r="33126" ht="15"/>
    <row r="33127" ht="15"/>
    <row r="33128" ht="15"/>
    <row r="33129" ht="15"/>
    <row r="33130" ht="15"/>
    <row r="33131" ht="15"/>
    <row r="33132" ht="15"/>
    <row r="33133" ht="15"/>
    <row r="33134" ht="15"/>
    <row r="33135" ht="15"/>
    <row r="33136" ht="15"/>
    <row r="33137" ht="15"/>
    <row r="33138" ht="15"/>
    <row r="33139" ht="15"/>
    <row r="33140" ht="15"/>
    <row r="33141" ht="15"/>
    <row r="33142" ht="15"/>
    <row r="33143" ht="15"/>
    <row r="33144" ht="15"/>
    <row r="33145" ht="15"/>
    <row r="33146" ht="15"/>
    <row r="33147" ht="15"/>
    <row r="33148" ht="15"/>
    <row r="33149" ht="15"/>
    <row r="33150" ht="15"/>
    <row r="33151" ht="15"/>
    <row r="33152" ht="15"/>
    <row r="33153" ht="15"/>
    <row r="33154" ht="15"/>
    <row r="33155" ht="15"/>
    <row r="33156" ht="15"/>
    <row r="33157" ht="15"/>
    <row r="33158" ht="15"/>
    <row r="33159" ht="15"/>
    <row r="33160" ht="15"/>
    <row r="33161" ht="15"/>
    <row r="33162" ht="15"/>
    <row r="33163" ht="15"/>
    <row r="33164" ht="15"/>
    <row r="33165" ht="15"/>
    <row r="33166" ht="15"/>
    <row r="33167" ht="15"/>
    <row r="33168" ht="15"/>
    <row r="33169" ht="15"/>
    <row r="33170" ht="15"/>
    <row r="33171" ht="15"/>
    <row r="33172" ht="15"/>
    <row r="33173" ht="15"/>
    <row r="33174" ht="15"/>
    <row r="33175" ht="15"/>
    <row r="33176" ht="15"/>
    <row r="33177" ht="15"/>
    <row r="33178" ht="15"/>
    <row r="33179" ht="15"/>
    <row r="33180" ht="15"/>
    <row r="33181" ht="15"/>
    <row r="33182" ht="15"/>
    <row r="33183" ht="15"/>
    <row r="33184" ht="15"/>
    <row r="33185" ht="15"/>
    <row r="33186" ht="15"/>
    <row r="33187" ht="15"/>
    <row r="33188" ht="15"/>
    <row r="33189" ht="15"/>
    <row r="33190" ht="15"/>
    <row r="33191" ht="15"/>
    <row r="33192" ht="15"/>
    <row r="33193" ht="15"/>
    <row r="33194" ht="15"/>
    <row r="33195" ht="15"/>
    <row r="33196" ht="15"/>
    <row r="33197" ht="15"/>
    <row r="33198" ht="15"/>
    <row r="33199" ht="15"/>
    <row r="33200" ht="15"/>
    <row r="33201" ht="15"/>
    <row r="33202" ht="15"/>
    <row r="33203" ht="15"/>
    <row r="33204" ht="15"/>
    <row r="33205" ht="15"/>
    <row r="33206" ht="15"/>
    <row r="33207" ht="15"/>
    <row r="33208" ht="15"/>
    <row r="33209" ht="15"/>
    <row r="33210" ht="15"/>
    <row r="33211" ht="15"/>
    <row r="33212" ht="15"/>
    <row r="33213" ht="15"/>
    <row r="33214" ht="15"/>
    <row r="33215" ht="15"/>
    <row r="33216" ht="15"/>
    <row r="33217" ht="15"/>
    <row r="33218" ht="15"/>
    <row r="33219" ht="15"/>
    <row r="33220" ht="15"/>
    <row r="33221" ht="15"/>
    <row r="33222" ht="15"/>
    <row r="33223" ht="15"/>
    <row r="33224" ht="15"/>
    <row r="33225" ht="15"/>
    <row r="33226" ht="15"/>
    <row r="33227" ht="15"/>
    <row r="33228" ht="15"/>
    <row r="33229" ht="15"/>
    <row r="33230" ht="15"/>
    <row r="33231" ht="15"/>
    <row r="33232" ht="15"/>
    <row r="33233" ht="15"/>
    <row r="33234" ht="15"/>
    <row r="33235" ht="15"/>
    <row r="33236" ht="15"/>
    <row r="33237" ht="15"/>
    <row r="33238" ht="15"/>
    <row r="33239" ht="15"/>
    <row r="33240" ht="15"/>
    <row r="33241" ht="15"/>
    <row r="33242" ht="15"/>
    <row r="33243" ht="15"/>
    <row r="33244" ht="15"/>
    <row r="33245" ht="15"/>
    <row r="33246" ht="15"/>
    <row r="33247" ht="15"/>
    <row r="33248" ht="15"/>
    <row r="33249" ht="15"/>
    <row r="33250" ht="15"/>
    <row r="33251" ht="15"/>
    <row r="33252" ht="15"/>
    <row r="33253" ht="15"/>
    <row r="33254" ht="15"/>
    <row r="33255" ht="15"/>
    <row r="33256" ht="15"/>
    <row r="33257" ht="15"/>
    <row r="33258" ht="15"/>
    <row r="33259" ht="15"/>
    <row r="33260" ht="15"/>
    <row r="33261" ht="15"/>
    <row r="33262" ht="15"/>
    <row r="33263" ht="15"/>
    <row r="33264" ht="15"/>
    <row r="33265" ht="15"/>
    <row r="33266" ht="15"/>
    <row r="33267" ht="15"/>
    <row r="33268" ht="15"/>
    <row r="33269" ht="15"/>
    <row r="33270" ht="15"/>
    <row r="33271" ht="15"/>
    <row r="33272" ht="15"/>
    <row r="33273" ht="15"/>
    <row r="33274" ht="15"/>
    <row r="33275" ht="15"/>
    <row r="33276" ht="15"/>
    <row r="33277" ht="15"/>
    <row r="33278" ht="15"/>
    <row r="33279" ht="15"/>
    <row r="33280" ht="15"/>
    <row r="33281" ht="15"/>
    <row r="33282" ht="15"/>
    <row r="33283" ht="15"/>
    <row r="33284" ht="15"/>
    <row r="33285" ht="15"/>
    <row r="33286" ht="15"/>
    <row r="33287" ht="15"/>
    <row r="33288" ht="15"/>
    <row r="33289" ht="15"/>
    <row r="33290" ht="15"/>
    <row r="33291" ht="15"/>
    <row r="33292" ht="15"/>
    <row r="33293" ht="15"/>
    <row r="33294" ht="15"/>
    <row r="33295" ht="15"/>
    <row r="33296" ht="15"/>
    <row r="33297" ht="15"/>
    <row r="33298" ht="15"/>
    <row r="33299" ht="15"/>
    <row r="33300" ht="15"/>
    <row r="33301" ht="15"/>
    <row r="33302" ht="15"/>
    <row r="33303" ht="15"/>
    <row r="33304" ht="15"/>
    <row r="33305" ht="15"/>
    <row r="33306" ht="15"/>
    <row r="33307" ht="15"/>
    <row r="33308" ht="15"/>
    <row r="33309" ht="15"/>
    <row r="33310" ht="15"/>
    <row r="33311" ht="15"/>
    <row r="33312" ht="15"/>
    <row r="33313" ht="15"/>
    <row r="33314" ht="15"/>
    <row r="33315" ht="15"/>
    <row r="33316" ht="15"/>
    <row r="33317" ht="15"/>
    <row r="33318" ht="15"/>
    <row r="33319" ht="15"/>
    <row r="33320" ht="15"/>
    <row r="33321" ht="15"/>
    <row r="33322" ht="15"/>
    <row r="33323" ht="15"/>
    <row r="33324" ht="15"/>
    <row r="33325" ht="15"/>
    <row r="33326" ht="15"/>
    <row r="33327" ht="15"/>
    <row r="33328" ht="15"/>
    <row r="33329" ht="15"/>
    <row r="33330" ht="15"/>
    <row r="33331" ht="15"/>
    <row r="33332" ht="15"/>
    <row r="33333" ht="15"/>
    <row r="33334" ht="15"/>
    <row r="33335" ht="15"/>
    <row r="33336" ht="15"/>
    <row r="33337" ht="15"/>
    <row r="33338" ht="15"/>
    <row r="33339" ht="15"/>
    <row r="33340" ht="15"/>
    <row r="33341" ht="15"/>
    <row r="33342" ht="15"/>
    <row r="33343" ht="15"/>
    <row r="33344" ht="15"/>
    <row r="33345" ht="15"/>
    <row r="33346" ht="15"/>
    <row r="33347" ht="15"/>
    <row r="33348" ht="15"/>
    <row r="33349" ht="15"/>
    <row r="33350" ht="15"/>
    <row r="33351" ht="15"/>
    <row r="33352" ht="15"/>
    <row r="33353" ht="15"/>
    <row r="33354" ht="15"/>
    <row r="33355" ht="15"/>
    <row r="33356" ht="15"/>
    <row r="33357" ht="15"/>
    <row r="33358" ht="15"/>
    <row r="33359" ht="15"/>
    <row r="33360" ht="15"/>
    <row r="33361" ht="15"/>
    <row r="33362" ht="15"/>
    <row r="33363" ht="15"/>
    <row r="33364" ht="15"/>
    <row r="33365" ht="15"/>
    <row r="33366" ht="15"/>
    <row r="33367" ht="15"/>
    <row r="33368" ht="15"/>
    <row r="33369" ht="15"/>
    <row r="33370" ht="15"/>
    <row r="33371" ht="15"/>
    <row r="33372" ht="15"/>
    <row r="33373" ht="15"/>
    <row r="33374" ht="15"/>
    <row r="33375" ht="15"/>
    <row r="33376" ht="15"/>
    <row r="33377" ht="15"/>
    <row r="33378" ht="15"/>
    <row r="33379" ht="15"/>
    <row r="33380" ht="15"/>
    <row r="33381" ht="15"/>
    <row r="33382" ht="15"/>
    <row r="33383" ht="15"/>
    <row r="33384" ht="15"/>
    <row r="33385" ht="15"/>
    <row r="33386" ht="15"/>
    <row r="33387" ht="15"/>
    <row r="33388" ht="15"/>
    <row r="33389" ht="15"/>
    <row r="33390" ht="15"/>
    <row r="33391" ht="15"/>
    <row r="33392" ht="15"/>
    <row r="33393" ht="15"/>
    <row r="33394" ht="15"/>
    <row r="33395" ht="15"/>
    <row r="33396" ht="15"/>
    <row r="33397" ht="15"/>
    <row r="33398" ht="15"/>
    <row r="33399" ht="15"/>
    <row r="33400" ht="15"/>
    <row r="33401" ht="15"/>
    <row r="33402" ht="15"/>
    <row r="33403" ht="15"/>
    <row r="33404" ht="15"/>
    <row r="33405" ht="15"/>
    <row r="33406" ht="15"/>
    <row r="33407" ht="15"/>
    <row r="33408" ht="15"/>
    <row r="33409" ht="15"/>
    <row r="33410" ht="15"/>
    <row r="33411" ht="15"/>
    <row r="33412" ht="15"/>
    <row r="33413" ht="15"/>
    <row r="33414" ht="15"/>
    <row r="33415" ht="15"/>
    <row r="33416" ht="15"/>
    <row r="33417" ht="15"/>
    <row r="33418" ht="15"/>
    <row r="33419" ht="15"/>
    <row r="33420" ht="15"/>
    <row r="33421" ht="15"/>
    <row r="33422" ht="15"/>
    <row r="33423" ht="15"/>
    <row r="33424" ht="15"/>
    <row r="33425" ht="15"/>
    <row r="33426" ht="15"/>
    <row r="33427" ht="15"/>
    <row r="33428" ht="15"/>
    <row r="33429" ht="15"/>
    <row r="33430" ht="15"/>
    <row r="33431" ht="15"/>
    <row r="33432" ht="15"/>
    <row r="33433" ht="15"/>
    <row r="33434" ht="15"/>
    <row r="33435" ht="15"/>
    <row r="33436" ht="15"/>
    <row r="33437" ht="15"/>
    <row r="33438" ht="15"/>
    <row r="33439" ht="15"/>
    <row r="33440" ht="15"/>
    <row r="33441" ht="15"/>
    <row r="33442" ht="15"/>
    <row r="33443" ht="15"/>
    <row r="33444" ht="15"/>
    <row r="33445" ht="15"/>
    <row r="33446" ht="15"/>
    <row r="33447" ht="15"/>
    <row r="33448" ht="15"/>
    <row r="33449" ht="15"/>
    <row r="33450" ht="15"/>
    <row r="33451" ht="15"/>
    <row r="33452" ht="15"/>
    <row r="33453" ht="15"/>
    <row r="33454" ht="15"/>
    <row r="33455" ht="15"/>
    <row r="33456" ht="15"/>
    <row r="33457" ht="15"/>
    <row r="33458" ht="15"/>
    <row r="33459" ht="15"/>
    <row r="33460" ht="15"/>
    <row r="33461" ht="15"/>
    <row r="33462" ht="15"/>
    <row r="33463" ht="15"/>
    <row r="33464" ht="15"/>
    <row r="33465" ht="15"/>
    <row r="33466" ht="15"/>
    <row r="33467" ht="15"/>
    <row r="33468" ht="15"/>
    <row r="33469" ht="15"/>
    <row r="33470" ht="15"/>
    <row r="33471" ht="15"/>
    <row r="33472" ht="15"/>
    <row r="33473" ht="15"/>
    <row r="33474" ht="15"/>
    <row r="33475" ht="15"/>
    <row r="33476" ht="15"/>
    <row r="33477" ht="15"/>
    <row r="33478" ht="15"/>
    <row r="33479" ht="15"/>
    <row r="33480" ht="15"/>
    <row r="33481" ht="15"/>
    <row r="33482" ht="15"/>
    <row r="33483" ht="15"/>
    <row r="33484" ht="15"/>
    <row r="33485" ht="15"/>
    <row r="33486" ht="15"/>
    <row r="33487" ht="15"/>
    <row r="33488" ht="15"/>
    <row r="33489" ht="15"/>
    <row r="33490" ht="15"/>
    <row r="33491" ht="15"/>
    <row r="33492" ht="15"/>
    <row r="33493" ht="15"/>
    <row r="33494" ht="15"/>
    <row r="33495" ht="15"/>
    <row r="33496" ht="15"/>
    <row r="33497" ht="15"/>
    <row r="33498" ht="15"/>
    <row r="33499" ht="15"/>
    <row r="33500" ht="15"/>
    <row r="33501" ht="15"/>
    <row r="33502" ht="15"/>
    <row r="33503" ht="15"/>
    <row r="33504" ht="15"/>
    <row r="33505" ht="15"/>
    <row r="33506" ht="15"/>
    <row r="33507" ht="15"/>
    <row r="33508" ht="15"/>
    <row r="33509" ht="15"/>
    <row r="33510" ht="15"/>
    <row r="33511" ht="15"/>
    <row r="33512" ht="15"/>
    <row r="33513" ht="15"/>
    <row r="33514" ht="15"/>
    <row r="33515" ht="15"/>
    <row r="33516" ht="15"/>
    <row r="33517" ht="15"/>
    <row r="33518" ht="15"/>
    <row r="33519" ht="15"/>
    <row r="33520" ht="15"/>
    <row r="33521" ht="15"/>
    <row r="33522" ht="15"/>
    <row r="33523" ht="15"/>
    <row r="33524" ht="15"/>
    <row r="33525" ht="15"/>
    <row r="33526" ht="15"/>
    <row r="33527" ht="15"/>
    <row r="33528" ht="15"/>
    <row r="33529" ht="15"/>
    <row r="33530" ht="15"/>
    <row r="33531" ht="15"/>
    <row r="33532" ht="15"/>
    <row r="33533" ht="15"/>
    <row r="33534" ht="15"/>
    <row r="33535" ht="15"/>
    <row r="33536" ht="15"/>
    <row r="33537" ht="15"/>
    <row r="33538" ht="15"/>
    <row r="33539" ht="15"/>
    <row r="33540" ht="15"/>
    <row r="33541" ht="15"/>
    <row r="33542" ht="15"/>
    <row r="33543" ht="15"/>
    <row r="33544" ht="15"/>
    <row r="33545" ht="15"/>
    <row r="33546" ht="15"/>
    <row r="33547" ht="15"/>
    <row r="33548" ht="15"/>
    <row r="33549" ht="15"/>
    <row r="33550" ht="15"/>
    <row r="33551" ht="15"/>
    <row r="33552" ht="15"/>
    <row r="33553" ht="15"/>
    <row r="33554" ht="15"/>
    <row r="33555" ht="15"/>
    <row r="33556" ht="15"/>
    <row r="33557" ht="15"/>
    <row r="33558" ht="15"/>
    <row r="33559" ht="15"/>
    <row r="33560" ht="15"/>
    <row r="33561" ht="15"/>
    <row r="33562" ht="15"/>
    <row r="33563" ht="15"/>
    <row r="33564" ht="15"/>
    <row r="33565" ht="15"/>
    <row r="33566" ht="15"/>
    <row r="33567" ht="15"/>
    <row r="33568" ht="15"/>
    <row r="33569" ht="15"/>
    <row r="33570" ht="15"/>
    <row r="33571" ht="15"/>
    <row r="33572" ht="15"/>
    <row r="33573" ht="15"/>
    <row r="33574" ht="15"/>
    <row r="33575" ht="15"/>
    <row r="33576" ht="15"/>
    <row r="33577" ht="15"/>
    <row r="33578" ht="15"/>
    <row r="33579" ht="15"/>
    <row r="33580" ht="15"/>
    <row r="33581" ht="15"/>
    <row r="33582" ht="15"/>
    <row r="33583" ht="15"/>
    <row r="33584" ht="15"/>
    <row r="33585" ht="15"/>
    <row r="33586" ht="15"/>
    <row r="33587" ht="15"/>
    <row r="33588" ht="15"/>
    <row r="33589" ht="15"/>
    <row r="33590" ht="15"/>
    <row r="33591" ht="15"/>
    <row r="33592" ht="15"/>
    <row r="33593" ht="15"/>
    <row r="33594" ht="15"/>
    <row r="33595" ht="15"/>
    <row r="33596" ht="15"/>
    <row r="33597" ht="15"/>
    <row r="33598" ht="15"/>
    <row r="33599" ht="15"/>
    <row r="33600" ht="15"/>
    <row r="33601" ht="15"/>
    <row r="33602" ht="15"/>
    <row r="33603" ht="15"/>
    <row r="33604" ht="15"/>
    <row r="33605" ht="15"/>
    <row r="33606" ht="15"/>
    <row r="33607" ht="15"/>
    <row r="33608" ht="15"/>
    <row r="33609" ht="15"/>
    <row r="33610" ht="15"/>
    <row r="33611" ht="15"/>
    <row r="33612" ht="15"/>
    <row r="33613" ht="15"/>
    <row r="33614" ht="15"/>
    <row r="33615" ht="15"/>
    <row r="33616" ht="15"/>
    <row r="33617" ht="15"/>
    <row r="33618" ht="15"/>
    <row r="33619" ht="15"/>
    <row r="33620" ht="15"/>
    <row r="33621" ht="15"/>
    <row r="33622" ht="15"/>
    <row r="33623" ht="15"/>
    <row r="33624" ht="15"/>
    <row r="33625" ht="15"/>
    <row r="33626" ht="15"/>
    <row r="33627" ht="15"/>
    <row r="33628" ht="15"/>
    <row r="33629" ht="15"/>
    <row r="33630" ht="15"/>
    <row r="33631" ht="15"/>
    <row r="33632" ht="15"/>
    <row r="33633" ht="15"/>
    <row r="33634" ht="15"/>
    <row r="33635" ht="15"/>
    <row r="33636" ht="15"/>
    <row r="33637" ht="15"/>
    <row r="33638" ht="15"/>
    <row r="33639" ht="15"/>
    <row r="33640" ht="15"/>
    <row r="33641" ht="15"/>
    <row r="33642" ht="15"/>
    <row r="33643" ht="15"/>
    <row r="33644" ht="15"/>
    <row r="33645" ht="15"/>
    <row r="33646" ht="15"/>
    <row r="33647" ht="15"/>
    <row r="33648" ht="15"/>
    <row r="33649" ht="15"/>
    <row r="33650" ht="15"/>
    <row r="33651" ht="15"/>
    <row r="33652" ht="15"/>
    <row r="33653" ht="15"/>
    <row r="33654" ht="15"/>
    <row r="33655" ht="15"/>
    <row r="33656" ht="15"/>
    <row r="33657" ht="15"/>
    <row r="33658" ht="15"/>
    <row r="33659" ht="15"/>
    <row r="33660" ht="15"/>
    <row r="33661" ht="15"/>
    <row r="33662" ht="15"/>
    <row r="33663" ht="15"/>
    <row r="33664" ht="15"/>
    <row r="33665" ht="15"/>
    <row r="33666" ht="15"/>
    <row r="33667" ht="15"/>
    <row r="33668" ht="15"/>
    <row r="33669" ht="15"/>
    <row r="33670" ht="15"/>
    <row r="33671" ht="15"/>
    <row r="33672" ht="15"/>
    <row r="33673" ht="15"/>
    <row r="33674" ht="15"/>
    <row r="33675" ht="15"/>
    <row r="33676" ht="15"/>
    <row r="33677" ht="15"/>
    <row r="33678" ht="15"/>
    <row r="33679" ht="15"/>
    <row r="33680" ht="15"/>
    <row r="33681" ht="15"/>
    <row r="33682" ht="15"/>
    <row r="33683" ht="15"/>
    <row r="33684" ht="15"/>
    <row r="33685" ht="15"/>
    <row r="33686" ht="15"/>
    <row r="33687" ht="15"/>
    <row r="33688" ht="15"/>
    <row r="33689" ht="15"/>
    <row r="33690" ht="15"/>
    <row r="33691" ht="15"/>
    <row r="33692" ht="15"/>
    <row r="33693" ht="15"/>
    <row r="33694" ht="15"/>
    <row r="33695" ht="15"/>
    <row r="33696" ht="15"/>
    <row r="33697" ht="15"/>
    <row r="33698" ht="15"/>
    <row r="33699" ht="15"/>
    <row r="33700" ht="15"/>
    <row r="33701" ht="15"/>
    <row r="33702" ht="15"/>
    <row r="33703" ht="15"/>
    <row r="33704" ht="15"/>
    <row r="33705" ht="15"/>
    <row r="33706" ht="15"/>
    <row r="33707" ht="15"/>
    <row r="33708" ht="15"/>
    <row r="33709" ht="15"/>
    <row r="33710" ht="15"/>
    <row r="33711" ht="15"/>
    <row r="33712" ht="15"/>
    <row r="33713" ht="15"/>
    <row r="33714" ht="15"/>
    <row r="33715" ht="15"/>
    <row r="33716" ht="15"/>
    <row r="33717" ht="15"/>
    <row r="33718" ht="15"/>
    <row r="33719" ht="15"/>
    <row r="33720" ht="15"/>
    <row r="33721" ht="15"/>
    <row r="33722" ht="15"/>
    <row r="33723" ht="15"/>
    <row r="33724" ht="15"/>
    <row r="33725" ht="15"/>
    <row r="33726" ht="15"/>
    <row r="33727" ht="15"/>
    <row r="33728" ht="15"/>
    <row r="33729" ht="15"/>
    <row r="33730" ht="15"/>
    <row r="33731" ht="15"/>
    <row r="33732" ht="15"/>
    <row r="33733" ht="15"/>
    <row r="33734" ht="15"/>
    <row r="33735" ht="15"/>
    <row r="33736" ht="15"/>
    <row r="33737" ht="15"/>
    <row r="33738" ht="15"/>
    <row r="33739" ht="15"/>
    <row r="33740" ht="15"/>
    <row r="33741" ht="15"/>
    <row r="33742" ht="15"/>
    <row r="33743" ht="15"/>
    <row r="33744" ht="15"/>
    <row r="33745" ht="15"/>
    <row r="33746" ht="15"/>
    <row r="33747" ht="15"/>
    <row r="33748" ht="15"/>
    <row r="33749" ht="15"/>
    <row r="33750" ht="15"/>
    <row r="33751" ht="15"/>
    <row r="33752" ht="15"/>
    <row r="33753" ht="15"/>
    <row r="33754" ht="15"/>
    <row r="33755" ht="15"/>
    <row r="33756" ht="15"/>
    <row r="33757" ht="15"/>
    <row r="33758" ht="15"/>
    <row r="33759" ht="15"/>
    <row r="33760" ht="15"/>
    <row r="33761" ht="15"/>
    <row r="33762" ht="15"/>
    <row r="33763" ht="15"/>
    <row r="33764" ht="15"/>
    <row r="33765" ht="15"/>
    <row r="33766" ht="15"/>
    <row r="33767" ht="15"/>
    <row r="33768" ht="15"/>
    <row r="33769" ht="15"/>
    <row r="33770" ht="15"/>
    <row r="33771" ht="15"/>
    <row r="33772" ht="15"/>
    <row r="33773" ht="15"/>
    <row r="33774" ht="15"/>
    <row r="33775" ht="15"/>
    <row r="33776" ht="15"/>
    <row r="33777" ht="15"/>
    <row r="33778" ht="15"/>
    <row r="33779" ht="15"/>
    <row r="33780" ht="15"/>
    <row r="33781" ht="15"/>
    <row r="33782" ht="15"/>
    <row r="33783" ht="15"/>
    <row r="33784" ht="15"/>
    <row r="33785" ht="15"/>
    <row r="33786" ht="15"/>
    <row r="33787" ht="15"/>
    <row r="33788" ht="15"/>
    <row r="33789" ht="15"/>
    <row r="33790" ht="15"/>
    <row r="33791" ht="15"/>
    <row r="33792" ht="15"/>
    <row r="33793" ht="15"/>
    <row r="33794" ht="15"/>
    <row r="33795" ht="15"/>
    <row r="33796" ht="15"/>
    <row r="33797" ht="15"/>
    <row r="33798" ht="15"/>
    <row r="33799" ht="15"/>
    <row r="33800" ht="15"/>
    <row r="33801" ht="15"/>
    <row r="33802" ht="15"/>
    <row r="33803" ht="15"/>
    <row r="33804" ht="15"/>
    <row r="33805" ht="15"/>
    <row r="33806" ht="15"/>
    <row r="33807" ht="15"/>
    <row r="33808" ht="15"/>
    <row r="33809" ht="15"/>
    <row r="33810" ht="15"/>
    <row r="33811" ht="15"/>
    <row r="33812" ht="15"/>
    <row r="33813" ht="15"/>
    <row r="33814" ht="15"/>
    <row r="33815" ht="15"/>
    <row r="33816" ht="15"/>
    <row r="33817" ht="15"/>
    <row r="33818" ht="15"/>
    <row r="33819" ht="15"/>
    <row r="33820" ht="15"/>
    <row r="33821" ht="15"/>
    <row r="33822" ht="15"/>
    <row r="33823" ht="15"/>
    <row r="33824" ht="15"/>
    <row r="33825" ht="15"/>
    <row r="33826" ht="15"/>
    <row r="33827" ht="15"/>
    <row r="33828" ht="15"/>
    <row r="33829" ht="15"/>
    <row r="33830" ht="15"/>
    <row r="33831" ht="15"/>
    <row r="33832" ht="15"/>
    <row r="33833" ht="15"/>
    <row r="33834" ht="15"/>
    <row r="33835" ht="15"/>
    <row r="33836" ht="15"/>
    <row r="33837" ht="15"/>
    <row r="33838" ht="15"/>
    <row r="33839" ht="15"/>
    <row r="33840" ht="15"/>
    <row r="33841" ht="15"/>
    <row r="33842" ht="15"/>
    <row r="33843" ht="15"/>
    <row r="33844" ht="15"/>
    <row r="33845" ht="15"/>
    <row r="33846" ht="15"/>
    <row r="33847" ht="15"/>
    <row r="33848" ht="15"/>
    <row r="33849" ht="15"/>
    <row r="33850" ht="15"/>
    <row r="33851" ht="15"/>
    <row r="33852" ht="15"/>
    <row r="33853" ht="15"/>
    <row r="33854" ht="15"/>
    <row r="33855" ht="15"/>
    <row r="33856" ht="15"/>
    <row r="33857" ht="15"/>
    <row r="33858" ht="15"/>
    <row r="33859" ht="15"/>
    <row r="33860" ht="15"/>
    <row r="33861" ht="15"/>
    <row r="33862" ht="15"/>
    <row r="33863" ht="15"/>
    <row r="33864" ht="15"/>
    <row r="33865" ht="15"/>
    <row r="33866" ht="15"/>
    <row r="33867" ht="15"/>
    <row r="33868" ht="15"/>
    <row r="33869" ht="15"/>
    <row r="33870" ht="15"/>
    <row r="33871" ht="15"/>
    <row r="33872" ht="15"/>
    <row r="33873" ht="15"/>
    <row r="33874" ht="15"/>
    <row r="33875" ht="15"/>
    <row r="33876" ht="15"/>
    <row r="33877" ht="15"/>
    <row r="33878" ht="15"/>
    <row r="33879" ht="15"/>
    <row r="33880" ht="15"/>
    <row r="33881" ht="15"/>
    <row r="33882" ht="15"/>
    <row r="33883" ht="15"/>
    <row r="33884" ht="15"/>
    <row r="33885" ht="15"/>
    <row r="33886" ht="15"/>
    <row r="33887" ht="15"/>
    <row r="33888" ht="15"/>
    <row r="33889" ht="15"/>
    <row r="33890" ht="15"/>
    <row r="33891" ht="15"/>
    <row r="33892" ht="15"/>
    <row r="33893" ht="15"/>
    <row r="33894" ht="15"/>
    <row r="33895" ht="15"/>
    <row r="33896" ht="15"/>
    <row r="33897" ht="15"/>
    <row r="33898" ht="15"/>
    <row r="33899" ht="15"/>
    <row r="33900" ht="15"/>
    <row r="33901" ht="15"/>
    <row r="33902" ht="15"/>
    <row r="33903" ht="15"/>
    <row r="33904" ht="15"/>
    <row r="33905" ht="15"/>
    <row r="33906" ht="15"/>
    <row r="33907" ht="15"/>
    <row r="33908" ht="15"/>
    <row r="33909" ht="15"/>
    <row r="33910" ht="15"/>
    <row r="33911" ht="15"/>
    <row r="33912" ht="15"/>
    <row r="33913" ht="15"/>
    <row r="33914" ht="15"/>
    <row r="33915" ht="15"/>
    <row r="33916" ht="15"/>
    <row r="33917" ht="15"/>
    <row r="33918" ht="15"/>
    <row r="33919" ht="15"/>
    <row r="33920" ht="15"/>
    <row r="33921" ht="15"/>
    <row r="33922" ht="15"/>
    <row r="33923" ht="15"/>
    <row r="33924" ht="15"/>
    <row r="33925" ht="15"/>
    <row r="33926" ht="15"/>
    <row r="33927" ht="15"/>
    <row r="33928" ht="15"/>
    <row r="33929" ht="15"/>
    <row r="33930" ht="15"/>
    <row r="33931" ht="15"/>
    <row r="33932" ht="15"/>
    <row r="33933" ht="15"/>
    <row r="33934" ht="15"/>
    <row r="33935" ht="15"/>
    <row r="33936" ht="15"/>
    <row r="33937" ht="15"/>
    <row r="33938" ht="15"/>
    <row r="33939" ht="15"/>
    <row r="33940" ht="15"/>
    <row r="33941" ht="15"/>
    <row r="33942" ht="15"/>
    <row r="33943" ht="15"/>
    <row r="33944" ht="15"/>
    <row r="33945" ht="15"/>
    <row r="33946" ht="15"/>
    <row r="33947" ht="15"/>
    <row r="33948" ht="15"/>
    <row r="33949" ht="15"/>
    <row r="33950" ht="15"/>
    <row r="33951" ht="15"/>
    <row r="33952" ht="15"/>
    <row r="33953" ht="15"/>
    <row r="33954" ht="15"/>
    <row r="33955" ht="15"/>
    <row r="33956" ht="15"/>
    <row r="33957" ht="15"/>
    <row r="33958" ht="15"/>
    <row r="33959" ht="15"/>
    <row r="33960" ht="15"/>
    <row r="33961" ht="15"/>
    <row r="33962" ht="15"/>
    <row r="33963" ht="15"/>
    <row r="33964" ht="15"/>
    <row r="33965" ht="15"/>
    <row r="33966" ht="15"/>
    <row r="33967" ht="15"/>
    <row r="33968" ht="15"/>
    <row r="33969" ht="15"/>
    <row r="33970" ht="15"/>
    <row r="33971" ht="15"/>
    <row r="33972" ht="15"/>
    <row r="33973" ht="15"/>
    <row r="33974" ht="15"/>
    <row r="33975" ht="15"/>
    <row r="33976" ht="15"/>
    <row r="33977" ht="15"/>
    <row r="33978" ht="15"/>
    <row r="33979" ht="15"/>
    <row r="33980" ht="15"/>
    <row r="33981" ht="15"/>
    <row r="33982" ht="15"/>
    <row r="33983" ht="15"/>
    <row r="33984" ht="15"/>
    <row r="33985" ht="15"/>
    <row r="33986" ht="15"/>
    <row r="33987" ht="15"/>
    <row r="33988" ht="15"/>
    <row r="33989" ht="15"/>
    <row r="33990" ht="15"/>
    <row r="33991" ht="15"/>
    <row r="33992" ht="15"/>
    <row r="33993" ht="15"/>
    <row r="33994" ht="15"/>
    <row r="33995" ht="15"/>
    <row r="33996" ht="15"/>
    <row r="33997" ht="15"/>
    <row r="33998" ht="15"/>
    <row r="33999" ht="15"/>
    <row r="34000" ht="15"/>
    <row r="34001" ht="15"/>
    <row r="34002" ht="15"/>
    <row r="34003" ht="15"/>
    <row r="34004" ht="15"/>
    <row r="34005" ht="15"/>
    <row r="34006" ht="15"/>
    <row r="34007" ht="15"/>
    <row r="34008" ht="15"/>
    <row r="34009" ht="15"/>
    <row r="34010" ht="15"/>
    <row r="34011" ht="15"/>
    <row r="34012" ht="15"/>
    <row r="34013" ht="15"/>
    <row r="34014" ht="15"/>
    <row r="34015" ht="15"/>
    <row r="34016" ht="15"/>
    <row r="34017" ht="15"/>
    <row r="34018" ht="15"/>
    <row r="34019" ht="15"/>
    <row r="34020" ht="15"/>
    <row r="34021" ht="15"/>
    <row r="34022" ht="15"/>
    <row r="34023" ht="15"/>
    <row r="34024" ht="15"/>
    <row r="34025" ht="15"/>
    <row r="34026" ht="15"/>
    <row r="34027" ht="15"/>
    <row r="34028" ht="15"/>
    <row r="34029" ht="15"/>
    <row r="34030" ht="15"/>
    <row r="34031" ht="15"/>
    <row r="34032" ht="15"/>
    <row r="34033" ht="15"/>
    <row r="34034" ht="15"/>
    <row r="34035" ht="15"/>
    <row r="34036" ht="15"/>
    <row r="34037" ht="15"/>
    <row r="34038" ht="15"/>
    <row r="34039" ht="15"/>
    <row r="34040" ht="15"/>
    <row r="34041" ht="15"/>
    <row r="34042" ht="15"/>
    <row r="34043" ht="15"/>
    <row r="34044" ht="15"/>
    <row r="34045" ht="15"/>
    <row r="34046" ht="15"/>
    <row r="34047" ht="15"/>
    <row r="34048" ht="15"/>
    <row r="34049" ht="15"/>
    <row r="34050" ht="15"/>
    <row r="34051" ht="15"/>
    <row r="34052" ht="15"/>
    <row r="34053" ht="15"/>
    <row r="34054" ht="15"/>
    <row r="34055" ht="15"/>
    <row r="34056" ht="15"/>
    <row r="34057" ht="15"/>
    <row r="34058" ht="15"/>
    <row r="34059" ht="15"/>
    <row r="34060" ht="15"/>
    <row r="34061" ht="15"/>
    <row r="34062" ht="15"/>
    <row r="34063" ht="15"/>
    <row r="34064" ht="15"/>
    <row r="34065" ht="15"/>
    <row r="34066" ht="15"/>
    <row r="34067" ht="15"/>
    <row r="34068" ht="15"/>
    <row r="34069" ht="15"/>
    <row r="34070" ht="15"/>
    <row r="34071" ht="15"/>
    <row r="34072" ht="15"/>
    <row r="34073" ht="15"/>
    <row r="34074" ht="15"/>
    <row r="34075" ht="15"/>
    <row r="34076" ht="15"/>
    <row r="34077" ht="15"/>
    <row r="34078" ht="15"/>
    <row r="34079" ht="15"/>
    <row r="34080" ht="15"/>
    <row r="34081" ht="15"/>
    <row r="34082" ht="15"/>
    <row r="34083" ht="15"/>
    <row r="34084" ht="15"/>
    <row r="34085" ht="15"/>
    <row r="34086" ht="15"/>
    <row r="34087" ht="15"/>
    <row r="34088" ht="15"/>
    <row r="34089" ht="15"/>
    <row r="34090" ht="15"/>
    <row r="34091" ht="15"/>
    <row r="34092" ht="15"/>
    <row r="34093" ht="15"/>
    <row r="34094" ht="15"/>
    <row r="34095" ht="15"/>
    <row r="34096" ht="15"/>
    <row r="34097" ht="15"/>
    <row r="34098" ht="15"/>
    <row r="34099" ht="15"/>
    <row r="34100" ht="15"/>
    <row r="34101" ht="15"/>
    <row r="34102" ht="15"/>
    <row r="34103" ht="15"/>
    <row r="34104" ht="15"/>
    <row r="34105" ht="15"/>
    <row r="34106" ht="15"/>
    <row r="34107" ht="15"/>
    <row r="34108" ht="15"/>
    <row r="34109" ht="15"/>
    <row r="34110" ht="15"/>
    <row r="34111" ht="15"/>
    <row r="34112" ht="15"/>
    <row r="34113" ht="15"/>
    <row r="34114" ht="15"/>
    <row r="34115" ht="15"/>
    <row r="34116" ht="15"/>
    <row r="34117" ht="15"/>
    <row r="34118" ht="15"/>
    <row r="34119" ht="15"/>
    <row r="34120" ht="15"/>
    <row r="34121" ht="15"/>
    <row r="34122" ht="15"/>
    <row r="34123" ht="15"/>
    <row r="34124" ht="15"/>
    <row r="34125" ht="15"/>
    <row r="34126" ht="15"/>
    <row r="34127" ht="15"/>
    <row r="34128" ht="15"/>
    <row r="34129" ht="15"/>
    <row r="34130" ht="15"/>
    <row r="34131" ht="15"/>
    <row r="34132" ht="15"/>
    <row r="34133" ht="15"/>
    <row r="34134" ht="15"/>
    <row r="34135" ht="15"/>
    <row r="34136" ht="15"/>
    <row r="34137" ht="15"/>
    <row r="34138" ht="15"/>
    <row r="34139" ht="15"/>
    <row r="34140" ht="15"/>
    <row r="34141" ht="15"/>
    <row r="34142" ht="15"/>
    <row r="34143" ht="15"/>
    <row r="34144" ht="15"/>
    <row r="34145" ht="15"/>
    <row r="34146" ht="15"/>
    <row r="34147" ht="15"/>
    <row r="34148" ht="15"/>
    <row r="34149" ht="15"/>
    <row r="34150" ht="15"/>
    <row r="34151" ht="15"/>
    <row r="34152" ht="15"/>
    <row r="34153" ht="15"/>
    <row r="34154" ht="15"/>
    <row r="34155" ht="15"/>
    <row r="34156" ht="15"/>
    <row r="34157" ht="15"/>
    <row r="34158" ht="15"/>
    <row r="34159" ht="15"/>
    <row r="34160" ht="15"/>
    <row r="34161" ht="15"/>
    <row r="34162" ht="15"/>
    <row r="34163" ht="15"/>
    <row r="34164" ht="15"/>
    <row r="34165" ht="15"/>
    <row r="34166" ht="15"/>
    <row r="34167" ht="15"/>
    <row r="34168" ht="15"/>
    <row r="34169" ht="15"/>
    <row r="34170" ht="15"/>
    <row r="34171" ht="15"/>
    <row r="34172" ht="15"/>
    <row r="34173" ht="15"/>
    <row r="34174" ht="15"/>
    <row r="34175" ht="15"/>
    <row r="34176" ht="15"/>
    <row r="34177" ht="15"/>
    <row r="34178" ht="15"/>
    <row r="34179" ht="15"/>
    <row r="34180" ht="15"/>
    <row r="34181" ht="15"/>
    <row r="34182" ht="15"/>
    <row r="34183" ht="15"/>
    <row r="34184" ht="15"/>
    <row r="34185" ht="15"/>
    <row r="34186" ht="15"/>
    <row r="34187" ht="15"/>
    <row r="34188" ht="15"/>
    <row r="34189" ht="15"/>
    <row r="34190" ht="15"/>
    <row r="34191" ht="15"/>
    <row r="34192" ht="15"/>
    <row r="34193" ht="15"/>
    <row r="34194" ht="15"/>
    <row r="34195" ht="15"/>
    <row r="34196" ht="15"/>
    <row r="34197" ht="15"/>
    <row r="34198" ht="15"/>
    <row r="34199" ht="15"/>
    <row r="34200" ht="15"/>
    <row r="34201" ht="15"/>
    <row r="34202" ht="15"/>
    <row r="34203" ht="15"/>
    <row r="34204" ht="15"/>
    <row r="34205" ht="15"/>
    <row r="34206" ht="15"/>
    <row r="34207" ht="15"/>
    <row r="34208" ht="15"/>
    <row r="34209" ht="15"/>
    <row r="34210" ht="15"/>
    <row r="34211" ht="15"/>
    <row r="34212" ht="15"/>
    <row r="34213" ht="15"/>
    <row r="34214" ht="15"/>
    <row r="34215" ht="15"/>
    <row r="34216" ht="15"/>
    <row r="34217" ht="15"/>
    <row r="34218" ht="15"/>
    <row r="34219" ht="15"/>
    <row r="34220" ht="15"/>
    <row r="34221" ht="15"/>
    <row r="34222" ht="15"/>
    <row r="34223" ht="15"/>
    <row r="34224" ht="15"/>
    <row r="34225" ht="15"/>
    <row r="34226" ht="15"/>
    <row r="34227" ht="15"/>
    <row r="34228" ht="15"/>
    <row r="34229" ht="15"/>
    <row r="34230" ht="15"/>
    <row r="34231" ht="15"/>
    <row r="34232" ht="15"/>
    <row r="34233" ht="15"/>
    <row r="34234" ht="15"/>
    <row r="34235" ht="15"/>
    <row r="34236" ht="15"/>
    <row r="34237" ht="15"/>
    <row r="34238" ht="15"/>
    <row r="34239" ht="15"/>
    <row r="34240" ht="15"/>
    <row r="34241" ht="15"/>
    <row r="34242" ht="15"/>
    <row r="34243" ht="15"/>
    <row r="34244" ht="15"/>
    <row r="34245" ht="15"/>
    <row r="34246" ht="15"/>
    <row r="34247" ht="15"/>
    <row r="34248" ht="15"/>
    <row r="34249" ht="15"/>
    <row r="34250" ht="15"/>
    <row r="34251" ht="15"/>
    <row r="34252" ht="15"/>
    <row r="34253" ht="15"/>
    <row r="34254" ht="15"/>
    <row r="34255" ht="15"/>
    <row r="34256" ht="15"/>
    <row r="34257" ht="15"/>
    <row r="34258" ht="15"/>
    <row r="34259" ht="15"/>
    <row r="34260" ht="15"/>
    <row r="34261" ht="15"/>
    <row r="34262" ht="15"/>
    <row r="34263" ht="15"/>
    <row r="34264" ht="15"/>
    <row r="34265" ht="15"/>
    <row r="34266" ht="15"/>
    <row r="34267" ht="15"/>
    <row r="34268" ht="15"/>
    <row r="34269" ht="15"/>
    <row r="34270" ht="15"/>
    <row r="34271" ht="15"/>
    <row r="34272" ht="15"/>
    <row r="34273" ht="15"/>
    <row r="34274" ht="15"/>
    <row r="34275" ht="15"/>
    <row r="34276" ht="15"/>
    <row r="34277" ht="15"/>
    <row r="34278" ht="15"/>
    <row r="34279" ht="15"/>
    <row r="34280" ht="15"/>
    <row r="34281" ht="15"/>
    <row r="34282" ht="15"/>
    <row r="34283" ht="15"/>
    <row r="34284" ht="15"/>
    <row r="34285" ht="15"/>
    <row r="34286" ht="15"/>
    <row r="34287" ht="15"/>
    <row r="34288" ht="15"/>
    <row r="34289" ht="15"/>
    <row r="34290" ht="15"/>
    <row r="34291" ht="15"/>
    <row r="34292" ht="15"/>
    <row r="34293" ht="15"/>
    <row r="34294" ht="15"/>
    <row r="34295" ht="15"/>
    <row r="34296" ht="15"/>
    <row r="34297" ht="15"/>
    <row r="34298" ht="15"/>
    <row r="34299" ht="15"/>
    <row r="34300" ht="15"/>
    <row r="34301" ht="15"/>
    <row r="34302" ht="15"/>
    <row r="34303" ht="15"/>
    <row r="34304" ht="15"/>
    <row r="34305" ht="15"/>
    <row r="34306" ht="15"/>
    <row r="34307" ht="15"/>
    <row r="34308" ht="15"/>
    <row r="34309" ht="15"/>
    <row r="34310" ht="15"/>
    <row r="34311" ht="15"/>
    <row r="34312" ht="15"/>
    <row r="34313" ht="15"/>
    <row r="34314" ht="15"/>
    <row r="34315" ht="15"/>
    <row r="34316" ht="15"/>
    <row r="34317" ht="15"/>
    <row r="34318" ht="15"/>
    <row r="34319" ht="15"/>
    <row r="34320" ht="15"/>
    <row r="34321" ht="15"/>
    <row r="34322" ht="15"/>
    <row r="34323" ht="15"/>
    <row r="34324" ht="15"/>
    <row r="34325" ht="15"/>
    <row r="34326" ht="15"/>
    <row r="34327" ht="15"/>
    <row r="34328" ht="15"/>
    <row r="34329" ht="15"/>
    <row r="34330" ht="15"/>
    <row r="34331" ht="15"/>
    <row r="34332" ht="15"/>
    <row r="34333" ht="15"/>
    <row r="34334" ht="15"/>
    <row r="34335" ht="15"/>
    <row r="34336" ht="15"/>
    <row r="34337" ht="15"/>
    <row r="34338" ht="15"/>
    <row r="34339" ht="15"/>
    <row r="34340" ht="15"/>
    <row r="34341" ht="15"/>
    <row r="34342" ht="15"/>
    <row r="34343" ht="15"/>
    <row r="34344" ht="15"/>
    <row r="34345" ht="15"/>
    <row r="34346" ht="15"/>
    <row r="34347" ht="15"/>
    <row r="34348" ht="15"/>
    <row r="34349" ht="15"/>
    <row r="34350" ht="15"/>
    <row r="34351" ht="15"/>
    <row r="34352" ht="15"/>
    <row r="34353" ht="15"/>
    <row r="34354" ht="15"/>
    <row r="34355" ht="15"/>
    <row r="34356" ht="15"/>
    <row r="34357" ht="15"/>
    <row r="34358" ht="15"/>
    <row r="34359" ht="15"/>
    <row r="34360" ht="15"/>
    <row r="34361" ht="15"/>
    <row r="34362" ht="15"/>
    <row r="34363" ht="15"/>
    <row r="34364" ht="15"/>
    <row r="34365" ht="15"/>
    <row r="34366" ht="15"/>
    <row r="34367" ht="15"/>
    <row r="34368" ht="15"/>
    <row r="34369" ht="15"/>
    <row r="34370" ht="15"/>
    <row r="34371" ht="15"/>
    <row r="34372" ht="15"/>
    <row r="34373" ht="15"/>
    <row r="34374" ht="15"/>
    <row r="34375" ht="15"/>
    <row r="34376" ht="15"/>
    <row r="34377" ht="15"/>
    <row r="34378" ht="15"/>
    <row r="34379" ht="15"/>
    <row r="34380" ht="15"/>
    <row r="34381" ht="15"/>
    <row r="34382" ht="15"/>
    <row r="34383" ht="15"/>
    <row r="34384" ht="15"/>
    <row r="34385" ht="15"/>
    <row r="34386" ht="15"/>
    <row r="34387" ht="15"/>
    <row r="34388" ht="15"/>
    <row r="34389" ht="15"/>
    <row r="34390" ht="15"/>
    <row r="34391" ht="15"/>
    <row r="34392" ht="15"/>
    <row r="34393" ht="15"/>
    <row r="34394" ht="15"/>
    <row r="34395" ht="15"/>
    <row r="34396" ht="15"/>
    <row r="34397" ht="15"/>
    <row r="34398" ht="15"/>
    <row r="34399" ht="15"/>
    <row r="34400" ht="15"/>
    <row r="34401" ht="15"/>
    <row r="34402" ht="15"/>
    <row r="34403" ht="15"/>
    <row r="34404" ht="15"/>
    <row r="34405" ht="15"/>
    <row r="34406" ht="15"/>
    <row r="34407" ht="15"/>
    <row r="34408" ht="15"/>
    <row r="34409" ht="15"/>
    <row r="34410" ht="15"/>
    <row r="34411" ht="15"/>
    <row r="34412" ht="15"/>
    <row r="34413" ht="15"/>
    <row r="34414" ht="15"/>
    <row r="34415" ht="15"/>
    <row r="34416" ht="15"/>
    <row r="34417" ht="15"/>
    <row r="34418" ht="15"/>
    <row r="34419" ht="15"/>
    <row r="34420" ht="15"/>
    <row r="34421" ht="15"/>
    <row r="34422" ht="15"/>
    <row r="34423" ht="15"/>
    <row r="34424" ht="15"/>
    <row r="34425" ht="15"/>
    <row r="34426" ht="15"/>
    <row r="34427" ht="15"/>
    <row r="34428" ht="15"/>
    <row r="34429" ht="15"/>
    <row r="34430" ht="15"/>
    <row r="34431" ht="15"/>
    <row r="34432" ht="15"/>
    <row r="34433" ht="15"/>
    <row r="34434" ht="15"/>
    <row r="34435" ht="15"/>
    <row r="34436" ht="15"/>
    <row r="34437" ht="15"/>
    <row r="34438" ht="15"/>
    <row r="34439" ht="15"/>
    <row r="34440" ht="15"/>
    <row r="34441" ht="15"/>
    <row r="34442" ht="15"/>
    <row r="34443" ht="15"/>
    <row r="34444" ht="15"/>
    <row r="34445" ht="15"/>
    <row r="34446" ht="15"/>
    <row r="34447" ht="15"/>
    <row r="34448" ht="15"/>
    <row r="34449" ht="15"/>
    <row r="34450" ht="15"/>
    <row r="34451" ht="15"/>
    <row r="34452" ht="15"/>
    <row r="34453" ht="15"/>
    <row r="34454" ht="15"/>
    <row r="34455" ht="15"/>
    <row r="34456" ht="15"/>
    <row r="34457" ht="15"/>
    <row r="34458" ht="15"/>
    <row r="34459" ht="15"/>
    <row r="34460" ht="15"/>
    <row r="34461" ht="15"/>
    <row r="34462" ht="15"/>
    <row r="34463" ht="15"/>
    <row r="34464" ht="15"/>
    <row r="34465" ht="15"/>
    <row r="34466" ht="15"/>
    <row r="34467" ht="15"/>
    <row r="34468" ht="15"/>
    <row r="34469" ht="15"/>
    <row r="34470" ht="15"/>
    <row r="34471" ht="15"/>
    <row r="34472" ht="15"/>
    <row r="34473" ht="15"/>
    <row r="34474" ht="15"/>
    <row r="34475" ht="15"/>
    <row r="34476" ht="15"/>
    <row r="34477" ht="15"/>
    <row r="34478" ht="15"/>
    <row r="34479" ht="15"/>
    <row r="34480" ht="15"/>
    <row r="34481" ht="15"/>
    <row r="34482" ht="15"/>
    <row r="34483" ht="15"/>
    <row r="34484" ht="15"/>
    <row r="34485" ht="15"/>
    <row r="34486" ht="15"/>
    <row r="34487" ht="15"/>
    <row r="34488" ht="15"/>
    <row r="34489" ht="15"/>
    <row r="34490" ht="15"/>
    <row r="34491" ht="15"/>
    <row r="34492" ht="15"/>
    <row r="34493" ht="15"/>
    <row r="34494" ht="15"/>
    <row r="34495" ht="15"/>
    <row r="34496" ht="15"/>
    <row r="34497" ht="15"/>
    <row r="34498" ht="15"/>
    <row r="34499" ht="15"/>
    <row r="34500" ht="15"/>
    <row r="34501" ht="15"/>
    <row r="34502" ht="15"/>
    <row r="34503" ht="15"/>
    <row r="34504" ht="15"/>
    <row r="34505" ht="15"/>
    <row r="34506" ht="15"/>
    <row r="34507" ht="15"/>
    <row r="34508" ht="15"/>
    <row r="34509" ht="15"/>
    <row r="34510" ht="15"/>
    <row r="34511" ht="15"/>
    <row r="34512" ht="15"/>
    <row r="34513" ht="15"/>
    <row r="34514" ht="15"/>
    <row r="34515" ht="15"/>
    <row r="34516" ht="15"/>
    <row r="34517" ht="15"/>
    <row r="34518" ht="15"/>
    <row r="34519" ht="15"/>
    <row r="34520" ht="15"/>
    <row r="34521" ht="15"/>
    <row r="34522" ht="15"/>
    <row r="34523" ht="15"/>
    <row r="34524" ht="15"/>
    <row r="34525" ht="15"/>
    <row r="34526" ht="15"/>
    <row r="34527" ht="15"/>
    <row r="34528" ht="15"/>
    <row r="34529" ht="15"/>
    <row r="34530" ht="15"/>
    <row r="34531" ht="15"/>
    <row r="34532" ht="15"/>
    <row r="34533" ht="15"/>
    <row r="34534" ht="15"/>
    <row r="34535" ht="15"/>
    <row r="34536" ht="15"/>
    <row r="34537" ht="15"/>
    <row r="34538" ht="15"/>
    <row r="34539" ht="15"/>
    <row r="34540" ht="15"/>
    <row r="34541" ht="15"/>
    <row r="34542" ht="15"/>
    <row r="34543" ht="15"/>
    <row r="34544" ht="15"/>
    <row r="34545" ht="15"/>
    <row r="34546" ht="15"/>
    <row r="34547" ht="15"/>
    <row r="34548" ht="15"/>
    <row r="34549" ht="15"/>
    <row r="34550" ht="15"/>
    <row r="34551" ht="15"/>
    <row r="34552" ht="15"/>
    <row r="34553" ht="15"/>
    <row r="34554" ht="15"/>
    <row r="34555" ht="15"/>
    <row r="34556" ht="15"/>
    <row r="34557" ht="15"/>
    <row r="34558" ht="15"/>
    <row r="34559" ht="15"/>
    <row r="34560" ht="15"/>
    <row r="34561" ht="15"/>
    <row r="34562" ht="15"/>
    <row r="34563" ht="15"/>
    <row r="34564" ht="15"/>
    <row r="34565" ht="15"/>
    <row r="34566" ht="15"/>
    <row r="34567" ht="15"/>
    <row r="34568" ht="15"/>
    <row r="34569" ht="15"/>
    <row r="34570" ht="15"/>
    <row r="34571" ht="15"/>
    <row r="34572" ht="15"/>
    <row r="34573" ht="15"/>
    <row r="34574" ht="15"/>
    <row r="34575" ht="15"/>
    <row r="34576" ht="15"/>
    <row r="34577" ht="15"/>
    <row r="34578" ht="15"/>
    <row r="34579" ht="15"/>
    <row r="34580" ht="15"/>
    <row r="34581" ht="15"/>
    <row r="34582" ht="15"/>
    <row r="34583" ht="15"/>
    <row r="34584" ht="15"/>
    <row r="34585" ht="15"/>
    <row r="34586" ht="15"/>
    <row r="34587" ht="15"/>
    <row r="34588" ht="15"/>
    <row r="34589" ht="15"/>
    <row r="34590" ht="15"/>
    <row r="34591" ht="15"/>
    <row r="34592" ht="15"/>
    <row r="34593" ht="15"/>
    <row r="34594" ht="15"/>
    <row r="34595" ht="15"/>
    <row r="34596" ht="15"/>
    <row r="34597" ht="15"/>
    <row r="34598" ht="15"/>
    <row r="34599" ht="15"/>
    <row r="34600" ht="15"/>
    <row r="34601" ht="15"/>
    <row r="34602" ht="15"/>
    <row r="34603" ht="15"/>
    <row r="34604" ht="15"/>
    <row r="34605" ht="15"/>
    <row r="34606" ht="15"/>
    <row r="34607" ht="15"/>
    <row r="34608" ht="15"/>
    <row r="34609" ht="15"/>
    <row r="34610" ht="15"/>
    <row r="34611" ht="15"/>
    <row r="34612" ht="15"/>
    <row r="34613" ht="15"/>
    <row r="34614" ht="15"/>
    <row r="34615" ht="15"/>
    <row r="34616" ht="15"/>
    <row r="34617" ht="15"/>
    <row r="34618" ht="15"/>
    <row r="34619" ht="15"/>
    <row r="34620" ht="15"/>
    <row r="34621" ht="15"/>
    <row r="34622" ht="15"/>
    <row r="34623" ht="15"/>
    <row r="34624" ht="15"/>
    <row r="34625" ht="15"/>
    <row r="34626" ht="15"/>
    <row r="34627" ht="15"/>
    <row r="34628" ht="15"/>
    <row r="34629" ht="15"/>
    <row r="34630" ht="15"/>
    <row r="34631" ht="15"/>
    <row r="34632" ht="15"/>
    <row r="34633" ht="15"/>
    <row r="34634" ht="15"/>
    <row r="34635" ht="15"/>
    <row r="34636" ht="15"/>
    <row r="34637" ht="15"/>
    <row r="34638" ht="15"/>
    <row r="34639" ht="15"/>
    <row r="34640" ht="15"/>
    <row r="34641" ht="15"/>
    <row r="34642" ht="15"/>
    <row r="34643" ht="15"/>
    <row r="34644" ht="15"/>
    <row r="34645" ht="15"/>
    <row r="34646" ht="15"/>
    <row r="34647" ht="15"/>
    <row r="34648" ht="15"/>
    <row r="34649" ht="15"/>
    <row r="34650" ht="15"/>
    <row r="34651" ht="15"/>
    <row r="34652" ht="15"/>
    <row r="34653" ht="15"/>
    <row r="34654" ht="15"/>
    <row r="34655" ht="15"/>
    <row r="34656" ht="15"/>
    <row r="34657" ht="15"/>
    <row r="34658" ht="15"/>
    <row r="34659" ht="15"/>
    <row r="34660" ht="15"/>
    <row r="34661" ht="15"/>
    <row r="34662" ht="15"/>
    <row r="34663" ht="15"/>
    <row r="34664" ht="15"/>
    <row r="34665" ht="15"/>
    <row r="34666" ht="15"/>
    <row r="34667" ht="15"/>
    <row r="34668" ht="15"/>
    <row r="34669" ht="15"/>
    <row r="34670" ht="15"/>
    <row r="34671" ht="15"/>
    <row r="34672" ht="15"/>
    <row r="34673" ht="15"/>
    <row r="34674" ht="15"/>
    <row r="34675" ht="15"/>
    <row r="34676" ht="15"/>
    <row r="34677" ht="15"/>
    <row r="34678" ht="15"/>
    <row r="34679" ht="15"/>
    <row r="34680" ht="15"/>
    <row r="34681" ht="15"/>
    <row r="34682" ht="15"/>
    <row r="34683" ht="15"/>
    <row r="34684" ht="15"/>
    <row r="34685" ht="15"/>
    <row r="34686" ht="15"/>
    <row r="34687" ht="15"/>
    <row r="34688" ht="15"/>
    <row r="34689" ht="15"/>
    <row r="34690" ht="15"/>
    <row r="34691" ht="15"/>
    <row r="34692" ht="15"/>
    <row r="34693" ht="15"/>
    <row r="34694" ht="15"/>
    <row r="34695" ht="15"/>
    <row r="34696" ht="15"/>
    <row r="34697" ht="15"/>
    <row r="34698" ht="15"/>
    <row r="34699" ht="15"/>
    <row r="34700" ht="15"/>
    <row r="34701" ht="15"/>
    <row r="34702" ht="15"/>
    <row r="34703" ht="15"/>
    <row r="34704" ht="15"/>
    <row r="34705" ht="15"/>
    <row r="34706" ht="15"/>
    <row r="34707" ht="15"/>
    <row r="34708" ht="15"/>
    <row r="34709" ht="15"/>
    <row r="34710" ht="15"/>
    <row r="34711" ht="15"/>
    <row r="34712" ht="15"/>
    <row r="34713" ht="15"/>
    <row r="34714" ht="15"/>
    <row r="34715" ht="15"/>
    <row r="34716" ht="15"/>
    <row r="34717" ht="15"/>
    <row r="34718" ht="15"/>
    <row r="34719" ht="15"/>
    <row r="34720" ht="15"/>
    <row r="34721" ht="15"/>
    <row r="34722" ht="15"/>
    <row r="34723" ht="15"/>
    <row r="34724" ht="15"/>
    <row r="34725" ht="15"/>
    <row r="34726" ht="15"/>
    <row r="34727" ht="15"/>
    <row r="34728" ht="15"/>
    <row r="34729" ht="15"/>
    <row r="34730" ht="15"/>
    <row r="34731" ht="15"/>
    <row r="34732" ht="15"/>
    <row r="34733" ht="15"/>
    <row r="34734" ht="15"/>
    <row r="34735" ht="15"/>
    <row r="34736" ht="15"/>
    <row r="34737" ht="15"/>
    <row r="34738" ht="15"/>
    <row r="34739" ht="15"/>
    <row r="34740" ht="15"/>
    <row r="34741" ht="15"/>
    <row r="34742" ht="15"/>
    <row r="34743" ht="15"/>
    <row r="34744" ht="15"/>
    <row r="34745" ht="15"/>
    <row r="34746" ht="15"/>
    <row r="34747" ht="15"/>
    <row r="34748" ht="15"/>
    <row r="34749" ht="15"/>
    <row r="34750" ht="15"/>
    <row r="34751" ht="15"/>
    <row r="34752" ht="15"/>
    <row r="34753" ht="15"/>
    <row r="34754" ht="15"/>
    <row r="34755" ht="15"/>
    <row r="34756" ht="15"/>
    <row r="34757" ht="15"/>
    <row r="34758" ht="15"/>
    <row r="34759" ht="15"/>
    <row r="34760" ht="15"/>
    <row r="34761" ht="15"/>
    <row r="34762" ht="15"/>
    <row r="34763" ht="15"/>
    <row r="34764" ht="15"/>
    <row r="34765" ht="15"/>
    <row r="34766" ht="15"/>
    <row r="34767" ht="15"/>
    <row r="34768" ht="15"/>
    <row r="34769" ht="15"/>
    <row r="34770" ht="15"/>
    <row r="34771" ht="15"/>
    <row r="34772" ht="15"/>
    <row r="34773" ht="15"/>
    <row r="34774" ht="15"/>
    <row r="34775" ht="15"/>
    <row r="34776" ht="15"/>
    <row r="34777" ht="15"/>
    <row r="34778" ht="15"/>
    <row r="34779" ht="15"/>
    <row r="34780" ht="15"/>
    <row r="34781" ht="15"/>
    <row r="34782" ht="15"/>
    <row r="34783" ht="15"/>
    <row r="34784" ht="15"/>
    <row r="34785" ht="15"/>
    <row r="34786" ht="15"/>
    <row r="34787" ht="15"/>
    <row r="34788" ht="15"/>
    <row r="34789" ht="15"/>
    <row r="34790" ht="15"/>
    <row r="34791" ht="15"/>
    <row r="34792" ht="15"/>
    <row r="34793" ht="15"/>
    <row r="34794" ht="15"/>
    <row r="34795" ht="15"/>
    <row r="34796" ht="15"/>
    <row r="34797" ht="15"/>
    <row r="34798" ht="15"/>
    <row r="34799" ht="15"/>
    <row r="34800" ht="15"/>
    <row r="34801" ht="15"/>
    <row r="34802" ht="15"/>
    <row r="34803" ht="15"/>
    <row r="34804" ht="15"/>
    <row r="34805" ht="15"/>
    <row r="34806" ht="15"/>
    <row r="34807" ht="15"/>
    <row r="34808" ht="15"/>
    <row r="34809" ht="15"/>
    <row r="34810" ht="15"/>
    <row r="34811" ht="15"/>
    <row r="34812" ht="15"/>
    <row r="34813" ht="15"/>
    <row r="34814" ht="15"/>
    <row r="34815" ht="15"/>
    <row r="34816" ht="15"/>
    <row r="34817" ht="15"/>
    <row r="34818" ht="15"/>
    <row r="34819" ht="15"/>
    <row r="34820" ht="15"/>
    <row r="34821" ht="15"/>
    <row r="34822" ht="15"/>
    <row r="34823" ht="15"/>
    <row r="34824" ht="15"/>
    <row r="34825" ht="15"/>
    <row r="34826" ht="15"/>
    <row r="34827" ht="15"/>
    <row r="34828" ht="15"/>
    <row r="34829" ht="15"/>
    <row r="34830" ht="15"/>
    <row r="34831" ht="15"/>
    <row r="34832" ht="15"/>
    <row r="34833" ht="15"/>
    <row r="34834" ht="15"/>
    <row r="34835" ht="15"/>
    <row r="34836" ht="15"/>
    <row r="34837" ht="15"/>
    <row r="34838" ht="15"/>
    <row r="34839" ht="15"/>
    <row r="34840" ht="15"/>
    <row r="34841" ht="15"/>
    <row r="34842" ht="15"/>
    <row r="34843" ht="15"/>
    <row r="34844" ht="15"/>
    <row r="34845" ht="15"/>
    <row r="34846" ht="15"/>
    <row r="34847" ht="15"/>
    <row r="34848" ht="15"/>
    <row r="34849" ht="15"/>
    <row r="34850" ht="15"/>
    <row r="34851" ht="15"/>
    <row r="34852" ht="15"/>
    <row r="34853" ht="15"/>
    <row r="34854" ht="15"/>
    <row r="34855" ht="15"/>
    <row r="34856" ht="15"/>
    <row r="34857" ht="15"/>
    <row r="34858" ht="15"/>
    <row r="34859" ht="15"/>
    <row r="34860" ht="15"/>
    <row r="34861" ht="15"/>
    <row r="34862" ht="15"/>
    <row r="34863" ht="15"/>
    <row r="34864" ht="15"/>
    <row r="34865" ht="15"/>
    <row r="34866" ht="15"/>
    <row r="34867" ht="15"/>
    <row r="34868" ht="15"/>
    <row r="34869" ht="15"/>
    <row r="34870" ht="15"/>
    <row r="34871" ht="15"/>
    <row r="34872" ht="15"/>
    <row r="34873" ht="15"/>
    <row r="34874" ht="15"/>
    <row r="34875" ht="15"/>
    <row r="34876" ht="15"/>
    <row r="34877" ht="15"/>
    <row r="34878" ht="15"/>
    <row r="34879" ht="15"/>
    <row r="34880" ht="15"/>
    <row r="34881" ht="15"/>
    <row r="34882" ht="15"/>
    <row r="34883" ht="15"/>
    <row r="34884" ht="15"/>
    <row r="34885" ht="15"/>
    <row r="34886" ht="15"/>
    <row r="34887" ht="15"/>
    <row r="34888" ht="15"/>
    <row r="34889" ht="15"/>
    <row r="34890" ht="15"/>
    <row r="34891" ht="15"/>
    <row r="34892" ht="15"/>
    <row r="34893" ht="15"/>
    <row r="34894" ht="15"/>
    <row r="34895" ht="15"/>
    <row r="34896" ht="15"/>
    <row r="34897" ht="15"/>
    <row r="34898" ht="15"/>
    <row r="34899" ht="15"/>
    <row r="34900" ht="15"/>
    <row r="34901" ht="15"/>
    <row r="34902" ht="15"/>
    <row r="34903" ht="15"/>
    <row r="34904" ht="15"/>
    <row r="34905" ht="15"/>
    <row r="34906" ht="15"/>
    <row r="34907" ht="15"/>
    <row r="34908" ht="15"/>
    <row r="34909" ht="15"/>
    <row r="34910" ht="15"/>
    <row r="34911" ht="15"/>
    <row r="34912" ht="15"/>
    <row r="34913" ht="15"/>
    <row r="34914" ht="15"/>
    <row r="34915" ht="15"/>
    <row r="34916" ht="15"/>
    <row r="34917" ht="15"/>
    <row r="34918" ht="15"/>
    <row r="34919" ht="15"/>
    <row r="34920" ht="15"/>
    <row r="34921" ht="15"/>
    <row r="34922" ht="15"/>
    <row r="34923" ht="15"/>
    <row r="34924" ht="15"/>
    <row r="34925" ht="15"/>
    <row r="34926" ht="15"/>
    <row r="34927" ht="15"/>
    <row r="34928" ht="15"/>
    <row r="34929" ht="15"/>
    <row r="34930" ht="15"/>
    <row r="34931" ht="15"/>
    <row r="34932" ht="15"/>
    <row r="34933" ht="15"/>
    <row r="34934" ht="15"/>
    <row r="34935" ht="15"/>
    <row r="34936" ht="15"/>
    <row r="34937" ht="15"/>
    <row r="34938" ht="15"/>
    <row r="34939" ht="15"/>
    <row r="34940" ht="15"/>
    <row r="34941" ht="15"/>
    <row r="34942" ht="15"/>
    <row r="34943" ht="15"/>
    <row r="34944" ht="15"/>
    <row r="34945" ht="15"/>
    <row r="34946" ht="15"/>
    <row r="34947" ht="15"/>
    <row r="34948" ht="15"/>
    <row r="34949" ht="15"/>
    <row r="34950" ht="15"/>
    <row r="34951" ht="15"/>
    <row r="34952" ht="15"/>
    <row r="34953" ht="15"/>
    <row r="34954" ht="15"/>
    <row r="34955" ht="15"/>
    <row r="34956" ht="15"/>
    <row r="34957" ht="15"/>
    <row r="34958" ht="15"/>
    <row r="34959" ht="15"/>
    <row r="34960" ht="15"/>
    <row r="34961" ht="15"/>
    <row r="34962" ht="15"/>
    <row r="34963" ht="15"/>
    <row r="34964" ht="15"/>
    <row r="34965" ht="15"/>
    <row r="34966" ht="15"/>
    <row r="34967" ht="15"/>
    <row r="34968" ht="15"/>
    <row r="34969" ht="15"/>
    <row r="34970" ht="15"/>
    <row r="34971" ht="15"/>
    <row r="34972" ht="15"/>
    <row r="34973" ht="15"/>
    <row r="34974" ht="15"/>
    <row r="34975" ht="15"/>
    <row r="34976" ht="15"/>
    <row r="34977" ht="15"/>
    <row r="34978" ht="15"/>
    <row r="34979" ht="15"/>
    <row r="34980" ht="15"/>
    <row r="34981" ht="15"/>
    <row r="34982" ht="15"/>
    <row r="34983" ht="15"/>
    <row r="34984" ht="15"/>
    <row r="34985" ht="15"/>
    <row r="34986" ht="15"/>
    <row r="34987" ht="15"/>
    <row r="34988" ht="15"/>
    <row r="34989" ht="15"/>
    <row r="34990" ht="15"/>
    <row r="34991" ht="15"/>
    <row r="34992" ht="15"/>
    <row r="34993" ht="15"/>
    <row r="34994" ht="15"/>
    <row r="34995" ht="15"/>
    <row r="34996" ht="15"/>
    <row r="34997" ht="15"/>
    <row r="34998" ht="15"/>
    <row r="34999" ht="15"/>
    <row r="35000" ht="15"/>
    <row r="35001" ht="15"/>
    <row r="35002" ht="15"/>
    <row r="35003" ht="15"/>
    <row r="35004" ht="15"/>
    <row r="35005" ht="15"/>
    <row r="35006" ht="15"/>
    <row r="35007" ht="15"/>
    <row r="35008" ht="15"/>
    <row r="35009" ht="15"/>
    <row r="35010" ht="15"/>
    <row r="35011" ht="15"/>
    <row r="35012" ht="15"/>
    <row r="35013" ht="15"/>
    <row r="35014" ht="15"/>
    <row r="35015" ht="15"/>
    <row r="35016" ht="15"/>
    <row r="35017" ht="15"/>
    <row r="35018" ht="15"/>
    <row r="35019" ht="15"/>
    <row r="35020" ht="15"/>
    <row r="35021" ht="15"/>
    <row r="35022" ht="15"/>
    <row r="35023" ht="15"/>
    <row r="35024" ht="15"/>
    <row r="35025" ht="15"/>
    <row r="35026" ht="15"/>
    <row r="35027" ht="15"/>
    <row r="35028" ht="15"/>
    <row r="35029" ht="15"/>
    <row r="35030" ht="15"/>
    <row r="35031" ht="15"/>
    <row r="35032" ht="15"/>
    <row r="35033" ht="15"/>
    <row r="35034" ht="15"/>
    <row r="35035" ht="15"/>
    <row r="35036" ht="15"/>
    <row r="35037" ht="15"/>
    <row r="35038" ht="15"/>
    <row r="35039" ht="15"/>
    <row r="35040" ht="15"/>
    <row r="35041" ht="15"/>
    <row r="35042" ht="15"/>
    <row r="35043" ht="15"/>
    <row r="35044" ht="15"/>
    <row r="35045" ht="15"/>
    <row r="35046" ht="15"/>
    <row r="35047" ht="15"/>
    <row r="35048" ht="15"/>
    <row r="35049" ht="15"/>
    <row r="35050" ht="15"/>
    <row r="35051" ht="15"/>
    <row r="35052" ht="15"/>
    <row r="35053" ht="15"/>
    <row r="35054" ht="15"/>
    <row r="35055" ht="15"/>
    <row r="35056" ht="15"/>
    <row r="35057" ht="15"/>
    <row r="35058" ht="15"/>
    <row r="35059" ht="15"/>
    <row r="35060" ht="15"/>
    <row r="35061" ht="15"/>
    <row r="35062" ht="15"/>
    <row r="35063" ht="15"/>
    <row r="35064" ht="15"/>
    <row r="35065" ht="15"/>
    <row r="35066" ht="15"/>
    <row r="35067" ht="15"/>
    <row r="35068" ht="15"/>
    <row r="35069" ht="15"/>
    <row r="35070" ht="15"/>
    <row r="35071" ht="15"/>
    <row r="35072" ht="15"/>
    <row r="35073" ht="15"/>
    <row r="35074" ht="15"/>
    <row r="35075" ht="15"/>
    <row r="35076" ht="15"/>
    <row r="35077" ht="15"/>
    <row r="35078" ht="15"/>
    <row r="35079" ht="15"/>
    <row r="35080" ht="15"/>
    <row r="35081" ht="15"/>
    <row r="35082" ht="15"/>
    <row r="35083" ht="15"/>
    <row r="35084" ht="15"/>
    <row r="35085" ht="15"/>
    <row r="35086" ht="15"/>
    <row r="35087" ht="15"/>
    <row r="35088" ht="15"/>
    <row r="35089" ht="15"/>
    <row r="35090" ht="15"/>
    <row r="35091" ht="15"/>
    <row r="35092" ht="15"/>
    <row r="35093" ht="15"/>
    <row r="35094" ht="15"/>
    <row r="35095" ht="15"/>
    <row r="35096" ht="15"/>
    <row r="35097" ht="15"/>
    <row r="35098" ht="15"/>
    <row r="35099" ht="15"/>
    <row r="35100" ht="15"/>
    <row r="35101" ht="15"/>
    <row r="35102" ht="15"/>
    <row r="35103" ht="15"/>
    <row r="35104" ht="15"/>
    <row r="35105" ht="15"/>
    <row r="35106" ht="15"/>
    <row r="35107" ht="15"/>
    <row r="35108" ht="15"/>
    <row r="35109" ht="15"/>
    <row r="35110" ht="15"/>
    <row r="35111" ht="15"/>
    <row r="35112" ht="15"/>
    <row r="35113" ht="15"/>
    <row r="35114" ht="15"/>
    <row r="35115" ht="15"/>
    <row r="35116" ht="15"/>
    <row r="35117" ht="15"/>
    <row r="35118" ht="15"/>
    <row r="35119" ht="15"/>
    <row r="35120" ht="15"/>
    <row r="35121" ht="15"/>
    <row r="35122" ht="15"/>
    <row r="35123" ht="15"/>
    <row r="35124" ht="15"/>
    <row r="35125" ht="15"/>
    <row r="35126" ht="15"/>
    <row r="35127" ht="15"/>
    <row r="35128" ht="15"/>
    <row r="35129" ht="15"/>
    <row r="35130" ht="15"/>
    <row r="35131" ht="15"/>
    <row r="35132" ht="15"/>
    <row r="35133" ht="15"/>
    <row r="35134" ht="15"/>
    <row r="35135" ht="15"/>
    <row r="35136" ht="15"/>
    <row r="35137" ht="15"/>
    <row r="35138" ht="15"/>
    <row r="35139" ht="15"/>
    <row r="35140" ht="15"/>
    <row r="35141" ht="15"/>
    <row r="35142" ht="15"/>
    <row r="35143" ht="15"/>
    <row r="35144" ht="15"/>
    <row r="35145" ht="15"/>
    <row r="35146" ht="15"/>
    <row r="35147" ht="15"/>
    <row r="35148" ht="15"/>
    <row r="35149" ht="15"/>
    <row r="35150" ht="15"/>
    <row r="35151" ht="15"/>
    <row r="35152" ht="15"/>
    <row r="35153" ht="15"/>
    <row r="35154" ht="15"/>
    <row r="35155" ht="15"/>
    <row r="35156" ht="15"/>
    <row r="35157" ht="15"/>
    <row r="35158" ht="15"/>
    <row r="35159" ht="15"/>
    <row r="35160" ht="15"/>
    <row r="35161" ht="15"/>
    <row r="35162" ht="15"/>
    <row r="35163" ht="15"/>
    <row r="35164" ht="15"/>
    <row r="35165" ht="15"/>
    <row r="35166" ht="15"/>
    <row r="35167" ht="15"/>
    <row r="35168" ht="15"/>
    <row r="35169" ht="15"/>
    <row r="35170" ht="15"/>
    <row r="35171" ht="15"/>
    <row r="35172" ht="15"/>
    <row r="35173" ht="15"/>
    <row r="35174" ht="15"/>
    <row r="35175" ht="15"/>
    <row r="35176" ht="15"/>
    <row r="35177" ht="15"/>
    <row r="35178" ht="15"/>
    <row r="35179" ht="15"/>
    <row r="35180" ht="15"/>
    <row r="35181" ht="15"/>
    <row r="35182" ht="15"/>
    <row r="35183" ht="15"/>
    <row r="35184" ht="15"/>
    <row r="35185" ht="15"/>
    <row r="35186" ht="15"/>
    <row r="35187" ht="15"/>
    <row r="35188" ht="15"/>
    <row r="35189" ht="15"/>
    <row r="35190" ht="15"/>
    <row r="35191" ht="15"/>
    <row r="35192" ht="15"/>
    <row r="35193" ht="15"/>
    <row r="35194" ht="15"/>
    <row r="35195" ht="15"/>
    <row r="35196" ht="15"/>
    <row r="35197" ht="15"/>
    <row r="35198" ht="15"/>
    <row r="35199" ht="15"/>
    <row r="35200" ht="15"/>
    <row r="35201" ht="15"/>
    <row r="35202" ht="15"/>
    <row r="35203" ht="15"/>
    <row r="35204" ht="15"/>
    <row r="35205" ht="15"/>
    <row r="35206" ht="15"/>
    <row r="35207" ht="15"/>
    <row r="35208" ht="15"/>
    <row r="35209" ht="15"/>
    <row r="35210" ht="15"/>
    <row r="35211" ht="15"/>
    <row r="35212" ht="15"/>
    <row r="35213" ht="15"/>
    <row r="35214" ht="15"/>
    <row r="35215" ht="15"/>
    <row r="35216" ht="15"/>
    <row r="35217" ht="15"/>
    <row r="35218" ht="15"/>
    <row r="35219" ht="15"/>
    <row r="35220" ht="15"/>
    <row r="35221" ht="15"/>
    <row r="35222" ht="15"/>
    <row r="35223" ht="15"/>
    <row r="35224" ht="15"/>
    <row r="35225" ht="15"/>
    <row r="35226" ht="15"/>
    <row r="35227" ht="15"/>
    <row r="35228" ht="15"/>
    <row r="35229" ht="15"/>
    <row r="35230" ht="15"/>
    <row r="35231" ht="15"/>
    <row r="35232" ht="15"/>
    <row r="35233" ht="15"/>
    <row r="35234" ht="15"/>
    <row r="35235" ht="15"/>
    <row r="35236" ht="15"/>
    <row r="35237" ht="15"/>
    <row r="35238" ht="15"/>
    <row r="35239" ht="15"/>
    <row r="35240" ht="15"/>
    <row r="35241" ht="15"/>
    <row r="35242" ht="15"/>
    <row r="35243" ht="15"/>
    <row r="35244" ht="15"/>
    <row r="35245" ht="15"/>
    <row r="35246" ht="15"/>
    <row r="35247" ht="15"/>
    <row r="35248" ht="15"/>
    <row r="35249" ht="15"/>
    <row r="35250" ht="15"/>
    <row r="35251" ht="15"/>
    <row r="35252" ht="15"/>
    <row r="35253" ht="15"/>
    <row r="35254" ht="15"/>
    <row r="35255" ht="15"/>
    <row r="35256" ht="15"/>
    <row r="35257" ht="15"/>
    <row r="35258" ht="15"/>
    <row r="35259" ht="15"/>
    <row r="35260" ht="15"/>
    <row r="35261" ht="15"/>
    <row r="35262" ht="15"/>
    <row r="35263" ht="15"/>
    <row r="35264" ht="15"/>
    <row r="35265" ht="15"/>
    <row r="35266" ht="15"/>
    <row r="35267" ht="15"/>
    <row r="35268" ht="15"/>
    <row r="35269" ht="15"/>
    <row r="35270" ht="15"/>
    <row r="35271" ht="15"/>
    <row r="35272" ht="15"/>
    <row r="35273" ht="15"/>
    <row r="35274" ht="15"/>
    <row r="35275" ht="15"/>
    <row r="35276" ht="15"/>
    <row r="35277" ht="15"/>
    <row r="35278" ht="15"/>
    <row r="35279" ht="15"/>
    <row r="35280" ht="15"/>
    <row r="35281" ht="15"/>
    <row r="35282" ht="15"/>
    <row r="35283" ht="15"/>
    <row r="35284" ht="15"/>
    <row r="35285" ht="15"/>
    <row r="35286" ht="15"/>
    <row r="35287" ht="15"/>
    <row r="35288" ht="15"/>
    <row r="35289" ht="15"/>
    <row r="35290" ht="15"/>
    <row r="35291" ht="15"/>
    <row r="35292" ht="15"/>
    <row r="35293" ht="15"/>
    <row r="35294" ht="15"/>
    <row r="35295" ht="15"/>
    <row r="35296" ht="15"/>
    <row r="35297" ht="15"/>
    <row r="35298" ht="15"/>
    <row r="35299" ht="15"/>
    <row r="35300" ht="15"/>
    <row r="35301" ht="15"/>
    <row r="35302" ht="15"/>
    <row r="35303" ht="15"/>
    <row r="35304" ht="15"/>
    <row r="35305" ht="15"/>
    <row r="35306" ht="15"/>
    <row r="35307" ht="15"/>
    <row r="35308" ht="15"/>
    <row r="35309" ht="15"/>
    <row r="35310" ht="15"/>
    <row r="35311" ht="15"/>
    <row r="35312" ht="15"/>
    <row r="35313" ht="15"/>
    <row r="35314" ht="15"/>
    <row r="35315" ht="15"/>
    <row r="35316" ht="15"/>
    <row r="35317" ht="15"/>
    <row r="35318" ht="15"/>
    <row r="35319" ht="15"/>
    <row r="35320" ht="15"/>
    <row r="35321" ht="15"/>
    <row r="35322" ht="15"/>
    <row r="35323" ht="15"/>
    <row r="35324" ht="15"/>
    <row r="35325" ht="15"/>
    <row r="35326" ht="15"/>
    <row r="35327" ht="15"/>
    <row r="35328" ht="15"/>
    <row r="35329" ht="15"/>
    <row r="35330" ht="15"/>
    <row r="35331" ht="15"/>
    <row r="35332" ht="15"/>
    <row r="35333" ht="15"/>
    <row r="35334" ht="15"/>
    <row r="35335" ht="15"/>
    <row r="35336" ht="15"/>
    <row r="35337" ht="15"/>
    <row r="35338" ht="15"/>
    <row r="35339" ht="15"/>
    <row r="35340" ht="15"/>
    <row r="35341" ht="15"/>
    <row r="35342" ht="15"/>
    <row r="35343" ht="15"/>
    <row r="35344" ht="15"/>
    <row r="35345" ht="15"/>
    <row r="35346" ht="15"/>
    <row r="35347" ht="15"/>
    <row r="35348" ht="15"/>
    <row r="35349" ht="15"/>
    <row r="35350" ht="15"/>
    <row r="35351" ht="15"/>
    <row r="35352" ht="15"/>
    <row r="35353" ht="15"/>
    <row r="35354" ht="15"/>
    <row r="35355" ht="15"/>
    <row r="35356" ht="15"/>
    <row r="35357" ht="15"/>
    <row r="35358" ht="15"/>
    <row r="35359" ht="15"/>
    <row r="35360" ht="15"/>
    <row r="35361" ht="15"/>
    <row r="35362" ht="15"/>
    <row r="35363" ht="15"/>
    <row r="35364" ht="15"/>
    <row r="35365" ht="15"/>
    <row r="35366" ht="15"/>
    <row r="35367" ht="15"/>
    <row r="35368" ht="15"/>
    <row r="35369" ht="15"/>
    <row r="35370" ht="15"/>
    <row r="35371" ht="15"/>
    <row r="35372" ht="15"/>
    <row r="35373" ht="15"/>
    <row r="35374" ht="15"/>
    <row r="35375" ht="15"/>
    <row r="35376" ht="15"/>
    <row r="35377" ht="15"/>
    <row r="35378" ht="15"/>
    <row r="35379" ht="15"/>
    <row r="35380" ht="15"/>
    <row r="35381" ht="15"/>
    <row r="35382" ht="15"/>
    <row r="35383" ht="15"/>
    <row r="35384" ht="15"/>
    <row r="35385" ht="15"/>
    <row r="35386" ht="15"/>
    <row r="35387" ht="15"/>
    <row r="35388" ht="15"/>
    <row r="35389" ht="15"/>
    <row r="35390" ht="15"/>
    <row r="35391" ht="15"/>
    <row r="35392" ht="15"/>
    <row r="35393" ht="15"/>
    <row r="35394" ht="15"/>
    <row r="35395" ht="15"/>
    <row r="35396" ht="15"/>
    <row r="35397" ht="15"/>
    <row r="35398" ht="15"/>
    <row r="35399" ht="15"/>
    <row r="35400" ht="15"/>
    <row r="35401" ht="15"/>
    <row r="35402" ht="15"/>
    <row r="35403" ht="15"/>
    <row r="35404" ht="15"/>
    <row r="35405" ht="15"/>
    <row r="35406" ht="15"/>
    <row r="35407" ht="15"/>
    <row r="35408" ht="15"/>
    <row r="35409" ht="15"/>
    <row r="35410" ht="15"/>
    <row r="35411" ht="15"/>
    <row r="35412" ht="15"/>
    <row r="35413" ht="15"/>
    <row r="35414" ht="15"/>
    <row r="35415" ht="15"/>
    <row r="35416" ht="15"/>
    <row r="35417" ht="15"/>
    <row r="35418" ht="15"/>
    <row r="35419" ht="15"/>
    <row r="35420" ht="15"/>
    <row r="35421" ht="15"/>
    <row r="35422" ht="15"/>
    <row r="35423" ht="15"/>
    <row r="35424" ht="15"/>
    <row r="35425" ht="15"/>
    <row r="35426" ht="15"/>
    <row r="35427" ht="15"/>
    <row r="35428" ht="15"/>
    <row r="35429" ht="15"/>
    <row r="35430" ht="15"/>
    <row r="35431" ht="15"/>
    <row r="35432" ht="15"/>
    <row r="35433" ht="15"/>
    <row r="35434" ht="15"/>
    <row r="35435" ht="15"/>
    <row r="35436" ht="15"/>
    <row r="35437" ht="15"/>
    <row r="35438" ht="15"/>
    <row r="35439" ht="15"/>
    <row r="35440" ht="15"/>
    <row r="35441" ht="15"/>
    <row r="35442" ht="15"/>
    <row r="35443" ht="15"/>
    <row r="35444" ht="15"/>
    <row r="35445" ht="15"/>
    <row r="35446" ht="15"/>
    <row r="35447" ht="15"/>
    <row r="35448" ht="15"/>
    <row r="35449" ht="15"/>
    <row r="35450" ht="15"/>
    <row r="35451" ht="15"/>
    <row r="35452" ht="15"/>
    <row r="35453" ht="15"/>
    <row r="35454" ht="15"/>
    <row r="35455" ht="15"/>
    <row r="35456" ht="15"/>
    <row r="35457" ht="15"/>
    <row r="35458" ht="15"/>
    <row r="35459" ht="15"/>
    <row r="35460" ht="15"/>
    <row r="35461" ht="15"/>
    <row r="35462" ht="15"/>
    <row r="35463" ht="15"/>
    <row r="35464" ht="15"/>
    <row r="35465" ht="15"/>
    <row r="35466" ht="15"/>
    <row r="35467" ht="15"/>
    <row r="35468" ht="15"/>
    <row r="35469" ht="15"/>
    <row r="35470" ht="15"/>
    <row r="35471" ht="15"/>
    <row r="35472" ht="15"/>
    <row r="35473" ht="15"/>
    <row r="35474" ht="15"/>
    <row r="35475" ht="15"/>
    <row r="35476" ht="15"/>
    <row r="35477" ht="15"/>
    <row r="35478" ht="15"/>
    <row r="35479" ht="15"/>
    <row r="35480" ht="15"/>
    <row r="35481" ht="15"/>
    <row r="35482" ht="15"/>
    <row r="35483" ht="15"/>
    <row r="35484" ht="15"/>
    <row r="35485" ht="15"/>
    <row r="35486" ht="15"/>
    <row r="35487" ht="15"/>
    <row r="35488" ht="15"/>
    <row r="35489" ht="15"/>
    <row r="35490" ht="15"/>
    <row r="35491" ht="15"/>
    <row r="35492" ht="15"/>
    <row r="35493" ht="15"/>
    <row r="35494" ht="15"/>
    <row r="35495" ht="15"/>
    <row r="35496" ht="15"/>
    <row r="35497" ht="15"/>
    <row r="35498" ht="15"/>
    <row r="35499" ht="15"/>
    <row r="35500" ht="15"/>
    <row r="35501" ht="15"/>
    <row r="35502" ht="15"/>
    <row r="35503" ht="15"/>
    <row r="35504" ht="15"/>
    <row r="35505" ht="15"/>
    <row r="35506" ht="15"/>
    <row r="35507" ht="15"/>
    <row r="35508" ht="15"/>
    <row r="35509" ht="15"/>
    <row r="35510" ht="15"/>
    <row r="35511" ht="15"/>
    <row r="35512" ht="15"/>
    <row r="35513" ht="15"/>
    <row r="35514" ht="15"/>
    <row r="35515" ht="15"/>
    <row r="35516" ht="15"/>
    <row r="35517" ht="15"/>
    <row r="35518" ht="15"/>
    <row r="35519" ht="15"/>
    <row r="35520" ht="15"/>
    <row r="35521" ht="15"/>
    <row r="35522" ht="15"/>
    <row r="35523" ht="15"/>
    <row r="35524" ht="15"/>
    <row r="35525" ht="15"/>
    <row r="35526" ht="15"/>
    <row r="35527" ht="15"/>
    <row r="35528" ht="15"/>
    <row r="35529" ht="15"/>
    <row r="35530" ht="15"/>
    <row r="35531" ht="15"/>
    <row r="35532" ht="15"/>
    <row r="35533" ht="15"/>
    <row r="35534" ht="15"/>
    <row r="35535" ht="15"/>
    <row r="35536" ht="15"/>
    <row r="35537" ht="15"/>
    <row r="35538" ht="15"/>
    <row r="35539" ht="15"/>
    <row r="35540" ht="15"/>
    <row r="35541" ht="15"/>
    <row r="35542" ht="15"/>
    <row r="35543" ht="15"/>
    <row r="35544" ht="15"/>
    <row r="35545" ht="15"/>
    <row r="35546" ht="15"/>
    <row r="35547" ht="15"/>
    <row r="35548" ht="15"/>
    <row r="35549" ht="15"/>
    <row r="35550" ht="15"/>
    <row r="35551" ht="15"/>
    <row r="35552" ht="15"/>
    <row r="35553" ht="15"/>
    <row r="35554" ht="15"/>
    <row r="35555" ht="15"/>
    <row r="35556" ht="15"/>
    <row r="35557" ht="15"/>
    <row r="35558" ht="15"/>
    <row r="35559" ht="15"/>
    <row r="35560" ht="15"/>
    <row r="35561" ht="15"/>
    <row r="35562" ht="15"/>
    <row r="35563" ht="15"/>
    <row r="35564" ht="15"/>
    <row r="35565" ht="15"/>
    <row r="35566" ht="15"/>
    <row r="35567" ht="15"/>
    <row r="35568" ht="15"/>
    <row r="35569" ht="15"/>
    <row r="35570" ht="15"/>
    <row r="35571" ht="15"/>
    <row r="35572" ht="15"/>
    <row r="35573" ht="15"/>
    <row r="35574" ht="15"/>
    <row r="35575" ht="15"/>
    <row r="35576" ht="15"/>
    <row r="35577" ht="15"/>
    <row r="35578" ht="15"/>
    <row r="35579" ht="15"/>
    <row r="35580" ht="15"/>
    <row r="35581" ht="15"/>
    <row r="35582" ht="15"/>
    <row r="35583" ht="15"/>
    <row r="35584" ht="15"/>
    <row r="35585" ht="15"/>
    <row r="35586" ht="15"/>
    <row r="35587" ht="15"/>
    <row r="35588" ht="15"/>
    <row r="35589" ht="15"/>
    <row r="35590" ht="15"/>
    <row r="35591" ht="15"/>
    <row r="35592" ht="15"/>
    <row r="35593" ht="15"/>
    <row r="35594" ht="15"/>
    <row r="35595" ht="15"/>
    <row r="35596" ht="15"/>
    <row r="35597" ht="15"/>
    <row r="35598" ht="15"/>
    <row r="35599" ht="15"/>
    <row r="35600" ht="15"/>
    <row r="35601" ht="15"/>
    <row r="35602" ht="15"/>
    <row r="35603" ht="15"/>
    <row r="35604" ht="15"/>
    <row r="35605" ht="15"/>
    <row r="35606" ht="15"/>
    <row r="35607" ht="15"/>
    <row r="35608" ht="15"/>
    <row r="35609" ht="15"/>
    <row r="35610" ht="15"/>
    <row r="35611" ht="15"/>
    <row r="35612" ht="15"/>
    <row r="35613" ht="15"/>
    <row r="35614" ht="15"/>
    <row r="35615" ht="15"/>
    <row r="35616" ht="15"/>
    <row r="35617" ht="15"/>
    <row r="35618" ht="15"/>
    <row r="35619" ht="15"/>
    <row r="35620" ht="15"/>
    <row r="35621" ht="15"/>
    <row r="35622" ht="15"/>
    <row r="35623" ht="15"/>
    <row r="35624" ht="15"/>
    <row r="35625" ht="15"/>
    <row r="35626" ht="15"/>
    <row r="35627" ht="15"/>
    <row r="35628" ht="15"/>
    <row r="35629" ht="15"/>
    <row r="35630" ht="15"/>
    <row r="35631" ht="15"/>
    <row r="35632" ht="15"/>
    <row r="35633" ht="15"/>
    <row r="35634" ht="15"/>
    <row r="35635" ht="15"/>
    <row r="35636" ht="15"/>
    <row r="35637" ht="15"/>
    <row r="35638" ht="15"/>
    <row r="35639" ht="15"/>
    <row r="35640" ht="15"/>
    <row r="35641" ht="15"/>
    <row r="35642" ht="15"/>
    <row r="35643" ht="15"/>
    <row r="35644" ht="15"/>
    <row r="35645" ht="15"/>
    <row r="35646" ht="15"/>
    <row r="35647" ht="15"/>
    <row r="35648" ht="15"/>
    <row r="35649" ht="15"/>
    <row r="35650" ht="15"/>
    <row r="35651" ht="15"/>
    <row r="35652" ht="15"/>
    <row r="35653" ht="15"/>
    <row r="35654" ht="15"/>
    <row r="35655" ht="15"/>
    <row r="35656" ht="15"/>
    <row r="35657" ht="15"/>
    <row r="35658" ht="15"/>
    <row r="35659" ht="15"/>
    <row r="35660" ht="15"/>
    <row r="35661" ht="15"/>
    <row r="35662" ht="15"/>
    <row r="35663" ht="15"/>
    <row r="35664" ht="15"/>
    <row r="35665" ht="15"/>
    <row r="35666" ht="15"/>
    <row r="35667" ht="15"/>
    <row r="35668" ht="15"/>
    <row r="35669" ht="15"/>
    <row r="35670" ht="15"/>
    <row r="35671" ht="15"/>
    <row r="35672" ht="15"/>
    <row r="35673" ht="15"/>
    <row r="35674" ht="15"/>
    <row r="35675" ht="15"/>
    <row r="35676" ht="15"/>
    <row r="35677" ht="15"/>
    <row r="35678" ht="15"/>
    <row r="35679" ht="15"/>
    <row r="35680" ht="15"/>
    <row r="35681" ht="15"/>
    <row r="35682" ht="15"/>
    <row r="35683" ht="15"/>
    <row r="35684" ht="15"/>
    <row r="35685" ht="15"/>
    <row r="35686" ht="15"/>
    <row r="35687" ht="15"/>
    <row r="35688" ht="15"/>
    <row r="35689" ht="15"/>
    <row r="35690" ht="15"/>
    <row r="35691" ht="15"/>
    <row r="35692" ht="15"/>
    <row r="35693" ht="15"/>
    <row r="35694" ht="15"/>
    <row r="35695" ht="15"/>
    <row r="35696" ht="15"/>
    <row r="35697" ht="15"/>
    <row r="35698" ht="15"/>
    <row r="35699" ht="15"/>
    <row r="35700" ht="15"/>
    <row r="35701" ht="15"/>
    <row r="35702" ht="15"/>
    <row r="35703" ht="15"/>
    <row r="35704" ht="15"/>
    <row r="35705" ht="15"/>
    <row r="35706" ht="15"/>
    <row r="35707" ht="15"/>
    <row r="35708" ht="15"/>
    <row r="35709" ht="15"/>
    <row r="35710" ht="15"/>
    <row r="35711" ht="15"/>
    <row r="35712" ht="15"/>
    <row r="35713" ht="15"/>
    <row r="35714" ht="15"/>
    <row r="35715" ht="15"/>
    <row r="35716" ht="15"/>
    <row r="35717" ht="15"/>
    <row r="35718" ht="15"/>
    <row r="35719" ht="15"/>
    <row r="35720" ht="15"/>
    <row r="35721" ht="15"/>
    <row r="35722" ht="15"/>
    <row r="35723" ht="15"/>
    <row r="35724" ht="15"/>
    <row r="35725" ht="15"/>
    <row r="35726" ht="15"/>
    <row r="35727" ht="15"/>
    <row r="35728" ht="15"/>
    <row r="35729" ht="15"/>
    <row r="35730" ht="15"/>
    <row r="35731" ht="15"/>
    <row r="35732" ht="15"/>
    <row r="35733" ht="15"/>
    <row r="35734" ht="15"/>
    <row r="35735" ht="15"/>
    <row r="35736" ht="15"/>
    <row r="35737" ht="15"/>
    <row r="35738" ht="15"/>
    <row r="35739" ht="15"/>
    <row r="35740" ht="15"/>
    <row r="35741" ht="15"/>
    <row r="35742" ht="15"/>
    <row r="35743" ht="15"/>
    <row r="35744" ht="15"/>
    <row r="35745" ht="15"/>
    <row r="35746" ht="15"/>
    <row r="35747" ht="15"/>
    <row r="35748" ht="15"/>
    <row r="35749" ht="15"/>
    <row r="35750" ht="15"/>
    <row r="35751" ht="15"/>
    <row r="35752" ht="15"/>
    <row r="35753" ht="15"/>
    <row r="35754" ht="15"/>
    <row r="35755" ht="15"/>
    <row r="35756" ht="15"/>
    <row r="35757" ht="15"/>
    <row r="35758" ht="15"/>
    <row r="35759" ht="15"/>
    <row r="35760" ht="15"/>
    <row r="35761" ht="15"/>
    <row r="35762" ht="15"/>
    <row r="35763" ht="15"/>
    <row r="35764" ht="15"/>
    <row r="35765" ht="15"/>
    <row r="35766" ht="15"/>
    <row r="35767" ht="15"/>
    <row r="35768" ht="15"/>
    <row r="35769" ht="15"/>
    <row r="35770" ht="15"/>
    <row r="35771" ht="15"/>
    <row r="35772" ht="15"/>
    <row r="35773" ht="15"/>
    <row r="35774" ht="15"/>
    <row r="35775" ht="15"/>
    <row r="35776" ht="15"/>
    <row r="35777" ht="15"/>
    <row r="35778" ht="15"/>
    <row r="35779" ht="15"/>
    <row r="35780" ht="15"/>
    <row r="35781" ht="15"/>
    <row r="35782" ht="15"/>
    <row r="35783" ht="15"/>
    <row r="35784" ht="15"/>
    <row r="35785" ht="15"/>
    <row r="35786" ht="15"/>
    <row r="35787" ht="15"/>
    <row r="35788" ht="15"/>
    <row r="35789" ht="15"/>
    <row r="35790" ht="15"/>
    <row r="35791" ht="15"/>
    <row r="35792" ht="15"/>
    <row r="35793" ht="15"/>
    <row r="35794" ht="15"/>
    <row r="35795" ht="15"/>
    <row r="35796" ht="15"/>
    <row r="35797" ht="15"/>
    <row r="35798" ht="15"/>
    <row r="35799" ht="15"/>
    <row r="35800" ht="15"/>
    <row r="35801" ht="15"/>
    <row r="35802" ht="15"/>
    <row r="35803" ht="15"/>
    <row r="35804" ht="15"/>
    <row r="35805" ht="15"/>
    <row r="35806" ht="15"/>
    <row r="35807" ht="15"/>
    <row r="35808" ht="15"/>
    <row r="35809" ht="15"/>
    <row r="35810" ht="15"/>
    <row r="35811" ht="15"/>
    <row r="35812" ht="15"/>
    <row r="35813" ht="15"/>
    <row r="35814" ht="15"/>
    <row r="35815" ht="15"/>
    <row r="35816" ht="15"/>
    <row r="35817" ht="15"/>
    <row r="35818" ht="15"/>
    <row r="35819" ht="15"/>
    <row r="35820" ht="15"/>
    <row r="35821" ht="15"/>
    <row r="35822" ht="15"/>
    <row r="35823" ht="15"/>
    <row r="35824" ht="15"/>
    <row r="35825" ht="15"/>
    <row r="35826" ht="15"/>
    <row r="35827" ht="15"/>
    <row r="35828" ht="15"/>
    <row r="35829" ht="15"/>
    <row r="35830" ht="15"/>
    <row r="35831" ht="15"/>
    <row r="35832" ht="15"/>
    <row r="35833" ht="15"/>
    <row r="35834" ht="15"/>
    <row r="35835" ht="15"/>
    <row r="35836" ht="15"/>
    <row r="35837" ht="15"/>
    <row r="35838" ht="15"/>
    <row r="35839" ht="15"/>
    <row r="35840" ht="15"/>
    <row r="35841" ht="15"/>
    <row r="35842" ht="15"/>
    <row r="35843" ht="15"/>
    <row r="35844" ht="15"/>
    <row r="35845" ht="15"/>
    <row r="35846" ht="15"/>
    <row r="35847" ht="15"/>
    <row r="35848" ht="15"/>
    <row r="35849" ht="15"/>
    <row r="35850" ht="15"/>
    <row r="35851" ht="15"/>
    <row r="35852" ht="15"/>
    <row r="35853" ht="15"/>
    <row r="35854" ht="15"/>
    <row r="35855" ht="15"/>
    <row r="35856" ht="15"/>
    <row r="35857" ht="15"/>
    <row r="35858" ht="15"/>
    <row r="35859" ht="15"/>
    <row r="35860" ht="15"/>
    <row r="35861" ht="15"/>
    <row r="35862" ht="15"/>
    <row r="35863" ht="15"/>
    <row r="35864" ht="15"/>
    <row r="35865" ht="15"/>
    <row r="35866" ht="15"/>
    <row r="35867" ht="15"/>
    <row r="35868" ht="15"/>
    <row r="35869" ht="15"/>
    <row r="35870" ht="15"/>
    <row r="35871" ht="15"/>
    <row r="35872" ht="15"/>
    <row r="35873" ht="15"/>
    <row r="35874" ht="15"/>
    <row r="35875" ht="15"/>
    <row r="35876" ht="15"/>
    <row r="35877" ht="15"/>
    <row r="35878" ht="15"/>
    <row r="35879" ht="15"/>
    <row r="35880" ht="15"/>
    <row r="35881" ht="15"/>
    <row r="35882" ht="15"/>
    <row r="35883" ht="15"/>
    <row r="35884" ht="15"/>
    <row r="35885" ht="15"/>
    <row r="35886" ht="15"/>
    <row r="35887" ht="15"/>
    <row r="35888" ht="15"/>
    <row r="35889" ht="15"/>
    <row r="35890" ht="15"/>
    <row r="35891" ht="15"/>
    <row r="35892" ht="15"/>
    <row r="35893" ht="15"/>
    <row r="35894" ht="15"/>
    <row r="35895" ht="15"/>
    <row r="35896" ht="15"/>
    <row r="35897" ht="15"/>
    <row r="35898" ht="15"/>
    <row r="35899" ht="15"/>
    <row r="35900" ht="15"/>
    <row r="35901" ht="15"/>
    <row r="35902" ht="15"/>
    <row r="35903" ht="15"/>
    <row r="35904" ht="15"/>
    <row r="35905" ht="15"/>
    <row r="35906" ht="15"/>
    <row r="35907" ht="15"/>
    <row r="35908" ht="15"/>
    <row r="35909" ht="15"/>
    <row r="35910" ht="15"/>
    <row r="35911" ht="15"/>
    <row r="35912" ht="15"/>
    <row r="35913" ht="15"/>
    <row r="35914" ht="15"/>
    <row r="35915" ht="15"/>
    <row r="35916" ht="15"/>
    <row r="35917" ht="15"/>
    <row r="35918" ht="15"/>
    <row r="35919" ht="15"/>
    <row r="35920" ht="15"/>
    <row r="35921" ht="15"/>
    <row r="35922" ht="15"/>
    <row r="35923" ht="15"/>
    <row r="35924" ht="15"/>
    <row r="35925" ht="15"/>
    <row r="35926" ht="15"/>
    <row r="35927" ht="15"/>
    <row r="35928" ht="15"/>
    <row r="35929" ht="15"/>
    <row r="35930" ht="15"/>
    <row r="35931" ht="15"/>
    <row r="35932" ht="15"/>
    <row r="35933" ht="15"/>
    <row r="35934" ht="15"/>
    <row r="35935" ht="15"/>
    <row r="35936" ht="15"/>
    <row r="35937" ht="15"/>
    <row r="35938" ht="15"/>
    <row r="35939" ht="15"/>
    <row r="35940" ht="15"/>
    <row r="35941" ht="15"/>
    <row r="35942" ht="15"/>
    <row r="35943" ht="15"/>
    <row r="35944" ht="15"/>
    <row r="35945" ht="15"/>
    <row r="35946" ht="15"/>
    <row r="35947" ht="15"/>
    <row r="35948" ht="15"/>
    <row r="35949" ht="15"/>
    <row r="35950" ht="15"/>
    <row r="35951" ht="15"/>
    <row r="35952" ht="15"/>
    <row r="35953" ht="15"/>
    <row r="35954" ht="15"/>
    <row r="35955" ht="15"/>
    <row r="35956" ht="15"/>
    <row r="35957" ht="15"/>
    <row r="35958" ht="15"/>
    <row r="35959" ht="15"/>
    <row r="35960" ht="15"/>
    <row r="35961" ht="15"/>
    <row r="35962" ht="15"/>
    <row r="35963" ht="15"/>
    <row r="35964" ht="15"/>
    <row r="35965" ht="15"/>
    <row r="35966" ht="15"/>
    <row r="35967" ht="15"/>
    <row r="35968" ht="15"/>
    <row r="35969" ht="15"/>
    <row r="35970" ht="15"/>
    <row r="35971" ht="15"/>
    <row r="35972" ht="15"/>
    <row r="35973" ht="15"/>
    <row r="35974" ht="15"/>
    <row r="35975" ht="15"/>
    <row r="35976" ht="15"/>
    <row r="35977" ht="15"/>
    <row r="35978" ht="15"/>
    <row r="35979" ht="15"/>
    <row r="35980" ht="15"/>
    <row r="35981" ht="15"/>
    <row r="35982" ht="15"/>
    <row r="35983" ht="15"/>
    <row r="35984" ht="15"/>
    <row r="35985" ht="15"/>
    <row r="35986" ht="15"/>
    <row r="35987" ht="15"/>
    <row r="35988" ht="15"/>
    <row r="35989" ht="15"/>
    <row r="35990" ht="15"/>
    <row r="35991" ht="15"/>
    <row r="35992" ht="15"/>
    <row r="35993" ht="15"/>
    <row r="35994" ht="15"/>
    <row r="35995" ht="15"/>
    <row r="35996" ht="15"/>
    <row r="35997" ht="15"/>
    <row r="35998" ht="15"/>
    <row r="35999" ht="15"/>
    <row r="36000" ht="15"/>
    <row r="36001" ht="15"/>
    <row r="36002" ht="15"/>
    <row r="36003" ht="15"/>
    <row r="36004" ht="15"/>
    <row r="36005" ht="15"/>
    <row r="36006" ht="15"/>
    <row r="36007" ht="15"/>
    <row r="36008" ht="15"/>
    <row r="36009" ht="15"/>
    <row r="36010" ht="15"/>
    <row r="36011" ht="15"/>
    <row r="36012" ht="15"/>
    <row r="36013" ht="15"/>
    <row r="36014" ht="15"/>
    <row r="36015" ht="15"/>
    <row r="36016" ht="15"/>
    <row r="36017" ht="15"/>
    <row r="36018" ht="15"/>
    <row r="36019" ht="15"/>
    <row r="36020" ht="15"/>
    <row r="36021" ht="15"/>
    <row r="36022" ht="15"/>
    <row r="36023" ht="15"/>
    <row r="36024" ht="15"/>
    <row r="36025" ht="15"/>
    <row r="36026" ht="15"/>
    <row r="36027" ht="15"/>
    <row r="36028" ht="15"/>
    <row r="36029" ht="15"/>
    <row r="36030" ht="15"/>
    <row r="36031" ht="15"/>
    <row r="36032" ht="15"/>
    <row r="36033" ht="15"/>
    <row r="36034" ht="15"/>
    <row r="36035" ht="15"/>
    <row r="36036" ht="15"/>
    <row r="36037" ht="15"/>
    <row r="36038" ht="15"/>
    <row r="36039" ht="15"/>
    <row r="36040" ht="15"/>
    <row r="36041" ht="15"/>
    <row r="36042" ht="15"/>
    <row r="36043" ht="15"/>
    <row r="36044" ht="15"/>
    <row r="36045" ht="15"/>
    <row r="36046" ht="15"/>
    <row r="36047" ht="15"/>
    <row r="36048" ht="15"/>
    <row r="36049" ht="15"/>
    <row r="36050" ht="15"/>
    <row r="36051" ht="15"/>
    <row r="36052" ht="15"/>
    <row r="36053" ht="15"/>
    <row r="36054" ht="15"/>
    <row r="36055" ht="15"/>
    <row r="36056" ht="15"/>
    <row r="36057" ht="15"/>
    <row r="36058" ht="15"/>
    <row r="36059" ht="15"/>
    <row r="36060" ht="15"/>
    <row r="36061" ht="15"/>
    <row r="36062" ht="15"/>
    <row r="36063" ht="15"/>
    <row r="36064" ht="15"/>
    <row r="36065" ht="15"/>
    <row r="36066" ht="15"/>
    <row r="36067" ht="15"/>
    <row r="36068" ht="15"/>
    <row r="36069" ht="15"/>
    <row r="36070" ht="15"/>
    <row r="36071" ht="15"/>
    <row r="36072" ht="15"/>
    <row r="36073" ht="15"/>
    <row r="36074" ht="15"/>
    <row r="36075" ht="15"/>
    <row r="36076" ht="15"/>
    <row r="36077" ht="15"/>
    <row r="36078" ht="15"/>
    <row r="36079" ht="15"/>
    <row r="36080" ht="15"/>
    <row r="36081" ht="15"/>
    <row r="36082" ht="15"/>
    <row r="36083" ht="15"/>
    <row r="36084" ht="15"/>
    <row r="36085" ht="15"/>
    <row r="36086" ht="15"/>
    <row r="36087" ht="15"/>
    <row r="36088" ht="15"/>
    <row r="36089" ht="15"/>
    <row r="36090" ht="15"/>
    <row r="36091" ht="15"/>
    <row r="36092" ht="15"/>
    <row r="36093" ht="15"/>
    <row r="36094" ht="15"/>
    <row r="36095" ht="15"/>
    <row r="36096" ht="15"/>
    <row r="36097" ht="15"/>
    <row r="36098" ht="15"/>
    <row r="36099" ht="15"/>
    <row r="36100" ht="15"/>
    <row r="36101" ht="15"/>
    <row r="36102" ht="15"/>
    <row r="36103" ht="15"/>
    <row r="36104" ht="15"/>
    <row r="36105" ht="15"/>
    <row r="36106" ht="15"/>
    <row r="36107" ht="15"/>
    <row r="36108" ht="15"/>
    <row r="36109" ht="15"/>
    <row r="36110" ht="15"/>
    <row r="36111" ht="15"/>
    <row r="36112" ht="15"/>
    <row r="36113" ht="15"/>
    <row r="36114" ht="15"/>
    <row r="36115" ht="15"/>
    <row r="36116" ht="15"/>
    <row r="36117" ht="15"/>
    <row r="36118" ht="15"/>
    <row r="36119" ht="15"/>
    <row r="36120" ht="15"/>
    <row r="36121" ht="15"/>
    <row r="36122" ht="15"/>
    <row r="36123" ht="15"/>
    <row r="36124" ht="15"/>
    <row r="36125" ht="15"/>
    <row r="36126" ht="15"/>
    <row r="36127" ht="15"/>
    <row r="36128" ht="15"/>
    <row r="36129" ht="15"/>
    <row r="36130" ht="15"/>
    <row r="36131" ht="15"/>
    <row r="36132" ht="15"/>
    <row r="36133" ht="15"/>
    <row r="36134" ht="15"/>
    <row r="36135" ht="15"/>
    <row r="36136" ht="15"/>
    <row r="36137" ht="15"/>
    <row r="36138" ht="15"/>
    <row r="36139" ht="15"/>
    <row r="36140" ht="15"/>
    <row r="36141" ht="15"/>
    <row r="36142" ht="15"/>
    <row r="36143" ht="15"/>
    <row r="36144" ht="15"/>
    <row r="36145" ht="15"/>
    <row r="36146" ht="15"/>
    <row r="36147" ht="15"/>
    <row r="36148" ht="15"/>
    <row r="36149" ht="15"/>
    <row r="36150" ht="15"/>
    <row r="36151" ht="15"/>
    <row r="36152" ht="15"/>
    <row r="36153" ht="15"/>
    <row r="36154" ht="15"/>
    <row r="36155" ht="15"/>
    <row r="36156" ht="15"/>
    <row r="36157" ht="15"/>
    <row r="36158" ht="15"/>
    <row r="36159" ht="15"/>
    <row r="36160" ht="15"/>
    <row r="36161" ht="15"/>
    <row r="36162" ht="15"/>
    <row r="36163" ht="15"/>
    <row r="36164" ht="15"/>
    <row r="36165" ht="15"/>
    <row r="36166" ht="15"/>
    <row r="36167" ht="15"/>
    <row r="36168" ht="15"/>
    <row r="36169" ht="15"/>
    <row r="36170" ht="15"/>
    <row r="36171" ht="15"/>
    <row r="36172" ht="15"/>
    <row r="36173" ht="15"/>
    <row r="36174" ht="15"/>
    <row r="36175" ht="15"/>
    <row r="36176" ht="15"/>
    <row r="36177" ht="15"/>
    <row r="36178" ht="15"/>
    <row r="36179" ht="15"/>
    <row r="36180" ht="15"/>
    <row r="36181" ht="15"/>
    <row r="36182" ht="15"/>
    <row r="36183" ht="15"/>
    <row r="36184" ht="15"/>
    <row r="36185" ht="15"/>
    <row r="36186" ht="15"/>
    <row r="36187" ht="15"/>
    <row r="36188" ht="15"/>
    <row r="36189" ht="15"/>
    <row r="36190" ht="15"/>
    <row r="36191" ht="15"/>
    <row r="36192" ht="15"/>
    <row r="36193" ht="15"/>
    <row r="36194" ht="15"/>
    <row r="36195" ht="15"/>
    <row r="36196" ht="15"/>
    <row r="36197" ht="15"/>
    <row r="36198" ht="15"/>
    <row r="36199" ht="15"/>
    <row r="36200" ht="15"/>
    <row r="36201" ht="15"/>
    <row r="36202" ht="15"/>
    <row r="36203" ht="15"/>
    <row r="36204" ht="15"/>
    <row r="36205" ht="15"/>
    <row r="36206" ht="15"/>
    <row r="36207" ht="15"/>
    <row r="36208" ht="15"/>
    <row r="36209" ht="15"/>
    <row r="36210" ht="15"/>
    <row r="36211" ht="15"/>
    <row r="36212" ht="15"/>
    <row r="36213" ht="15"/>
    <row r="36214" ht="15"/>
    <row r="36215" ht="15"/>
    <row r="36216" ht="15"/>
    <row r="36217" ht="15"/>
    <row r="36218" ht="15"/>
    <row r="36219" ht="15"/>
    <row r="36220" ht="15"/>
    <row r="36221" ht="15"/>
    <row r="36222" ht="15"/>
    <row r="36223" ht="15"/>
    <row r="36224" ht="15"/>
    <row r="36225" ht="15"/>
    <row r="36226" ht="15"/>
    <row r="36227" ht="15"/>
    <row r="36228" ht="15"/>
    <row r="36229" ht="15"/>
    <row r="36230" ht="15"/>
    <row r="36231" ht="15"/>
    <row r="36232" ht="15"/>
    <row r="36233" ht="15"/>
    <row r="36234" ht="15"/>
    <row r="36235" ht="15"/>
    <row r="36236" ht="15"/>
    <row r="36237" ht="15"/>
    <row r="36238" ht="15"/>
    <row r="36239" ht="15"/>
    <row r="36240" ht="15"/>
    <row r="36241" ht="15"/>
    <row r="36242" ht="15"/>
    <row r="36243" ht="15"/>
    <row r="36244" ht="15"/>
    <row r="36245" ht="15"/>
    <row r="36246" ht="15"/>
    <row r="36247" ht="15"/>
    <row r="36248" ht="15"/>
    <row r="36249" ht="15"/>
    <row r="36250" ht="15"/>
    <row r="36251" ht="15"/>
    <row r="36252" ht="15"/>
    <row r="36253" ht="15"/>
    <row r="36254" ht="15"/>
    <row r="36255" ht="15"/>
    <row r="36256" ht="15"/>
    <row r="36257" ht="15"/>
    <row r="36258" ht="15"/>
    <row r="36259" ht="15"/>
    <row r="36260" ht="15"/>
    <row r="36261" ht="15"/>
    <row r="36262" ht="15"/>
    <row r="36263" ht="15"/>
    <row r="36264" ht="15"/>
    <row r="36265" ht="15"/>
    <row r="36266" ht="15"/>
    <row r="36267" ht="15"/>
    <row r="36268" ht="15"/>
    <row r="36269" ht="15"/>
    <row r="36270" ht="15"/>
    <row r="36271" ht="15"/>
    <row r="36272" ht="15"/>
    <row r="36273" ht="15"/>
    <row r="36274" ht="15"/>
    <row r="36275" ht="15"/>
    <row r="36276" ht="15"/>
    <row r="36277" ht="15"/>
    <row r="36278" ht="15"/>
    <row r="36279" ht="15"/>
    <row r="36280" ht="15"/>
    <row r="36281" ht="15"/>
    <row r="36282" ht="15"/>
    <row r="36283" ht="15"/>
    <row r="36284" ht="15"/>
    <row r="36285" ht="15"/>
    <row r="36286" ht="15"/>
    <row r="36287" ht="15"/>
    <row r="36288" ht="15"/>
    <row r="36289" ht="15"/>
    <row r="36290" ht="15"/>
    <row r="36291" ht="15"/>
    <row r="36292" ht="15"/>
    <row r="36293" ht="15"/>
    <row r="36294" ht="15"/>
    <row r="36295" ht="15"/>
    <row r="36296" ht="15"/>
    <row r="36297" ht="15"/>
    <row r="36298" ht="15"/>
    <row r="36299" ht="15"/>
    <row r="36300" ht="15"/>
    <row r="36301" ht="15"/>
    <row r="36302" ht="15"/>
    <row r="36303" ht="15"/>
    <row r="36304" ht="15"/>
    <row r="36305" ht="15"/>
    <row r="36306" ht="15"/>
    <row r="36307" ht="15"/>
    <row r="36308" ht="15"/>
    <row r="36309" ht="15"/>
    <row r="36310" ht="15"/>
    <row r="36311" ht="15"/>
    <row r="36312" ht="15"/>
    <row r="36313" ht="15"/>
    <row r="36314" ht="15"/>
    <row r="36315" ht="15"/>
    <row r="36316" ht="15"/>
    <row r="36317" ht="15"/>
    <row r="36318" ht="15"/>
    <row r="36319" ht="15"/>
    <row r="36320" ht="15"/>
    <row r="36321" ht="15"/>
    <row r="36322" ht="15"/>
    <row r="36323" ht="15"/>
    <row r="36324" ht="15"/>
    <row r="36325" ht="15"/>
    <row r="36326" ht="15"/>
    <row r="36327" ht="15"/>
    <row r="36328" ht="15"/>
    <row r="36329" ht="15"/>
    <row r="36330" ht="15"/>
    <row r="36331" ht="15"/>
    <row r="36332" ht="15"/>
    <row r="36333" ht="15"/>
    <row r="36334" ht="15"/>
    <row r="36335" ht="15"/>
    <row r="36336" ht="15"/>
    <row r="36337" ht="15"/>
    <row r="36338" ht="15"/>
    <row r="36339" ht="15"/>
    <row r="36340" ht="15"/>
    <row r="36341" ht="15"/>
    <row r="36342" ht="15"/>
    <row r="36343" ht="15"/>
    <row r="36344" ht="15"/>
    <row r="36345" ht="15"/>
    <row r="36346" ht="15"/>
    <row r="36347" ht="15"/>
    <row r="36348" ht="15"/>
    <row r="36349" ht="15"/>
    <row r="36350" ht="15"/>
    <row r="36351" ht="15"/>
    <row r="36352" ht="15"/>
    <row r="36353" ht="15"/>
    <row r="36354" ht="15"/>
    <row r="36355" ht="15"/>
    <row r="36356" ht="15"/>
    <row r="36357" ht="15"/>
    <row r="36358" ht="15"/>
    <row r="36359" ht="15"/>
    <row r="36360" ht="15"/>
    <row r="36361" ht="15"/>
    <row r="36362" ht="15"/>
    <row r="36363" ht="15"/>
    <row r="36364" ht="15"/>
    <row r="36365" ht="15"/>
    <row r="36366" ht="15"/>
    <row r="36367" ht="15"/>
    <row r="36368" ht="15"/>
    <row r="36369" ht="15"/>
    <row r="36370" ht="15"/>
    <row r="36371" ht="15"/>
    <row r="36372" ht="15"/>
    <row r="36373" ht="15"/>
    <row r="36374" ht="15"/>
    <row r="36375" ht="15"/>
    <row r="36376" ht="15"/>
    <row r="36377" ht="15"/>
    <row r="36378" ht="15"/>
    <row r="36379" ht="15"/>
    <row r="36380" ht="15"/>
    <row r="36381" ht="15"/>
    <row r="36382" ht="15"/>
    <row r="36383" ht="15"/>
    <row r="36384" ht="15"/>
    <row r="36385" ht="15"/>
    <row r="36386" ht="15"/>
    <row r="36387" ht="15"/>
    <row r="36388" ht="15"/>
    <row r="36389" ht="15"/>
    <row r="36390" ht="15"/>
    <row r="36391" ht="15"/>
    <row r="36392" ht="15"/>
    <row r="36393" ht="15"/>
    <row r="36394" ht="15"/>
    <row r="36395" ht="15"/>
    <row r="36396" ht="15"/>
    <row r="36397" ht="15"/>
    <row r="36398" ht="15"/>
    <row r="36399" ht="15"/>
    <row r="36400" ht="15"/>
    <row r="36401" ht="15"/>
    <row r="36402" ht="15"/>
    <row r="36403" ht="15"/>
    <row r="36404" ht="15"/>
    <row r="36405" ht="15"/>
    <row r="36406" ht="15"/>
    <row r="36407" ht="15"/>
    <row r="36408" ht="15"/>
    <row r="36409" ht="15"/>
    <row r="36410" ht="15"/>
    <row r="36411" ht="15"/>
    <row r="36412" ht="15"/>
    <row r="36413" ht="15"/>
    <row r="36414" ht="15"/>
    <row r="36415" ht="15"/>
    <row r="36416" ht="15"/>
    <row r="36417" ht="15"/>
    <row r="36418" ht="15"/>
    <row r="36419" ht="15"/>
    <row r="36420" ht="15"/>
    <row r="36421" ht="15"/>
    <row r="36422" ht="15"/>
    <row r="36423" ht="15"/>
    <row r="36424" ht="15"/>
    <row r="36425" ht="15"/>
    <row r="36426" ht="15"/>
    <row r="36427" ht="15"/>
    <row r="36428" ht="15"/>
    <row r="36429" ht="15"/>
    <row r="36430" ht="15"/>
    <row r="36431" ht="15"/>
    <row r="36432" ht="15"/>
    <row r="36433" ht="15"/>
    <row r="36434" ht="15"/>
    <row r="36435" ht="15"/>
    <row r="36436" ht="15"/>
    <row r="36437" ht="15"/>
    <row r="36438" ht="15"/>
    <row r="36439" ht="15"/>
    <row r="36440" ht="15"/>
    <row r="36441" ht="15"/>
    <row r="36442" ht="15"/>
    <row r="36443" ht="15"/>
    <row r="36444" ht="15"/>
    <row r="36445" ht="15"/>
    <row r="36446" ht="15"/>
    <row r="36447" ht="15"/>
    <row r="36448" ht="15"/>
    <row r="36449" ht="15"/>
    <row r="36450" ht="15"/>
    <row r="36451" ht="15"/>
    <row r="36452" ht="15"/>
    <row r="36453" ht="15"/>
    <row r="36454" ht="15"/>
    <row r="36455" ht="15"/>
    <row r="36456" ht="15"/>
    <row r="36457" ht="15"/>
    <row r="36458" ht="15"/>
    <row r="36459" ht="15"/>
    <row r="36460" ht="15"/>
    <row r="36461" ht="15"/>
    <row r="36462" ht="15"/>
    <row r="36463" ht="15"/>
    <row r="36464" ht="15"/>
    <row r="36465" ht="15"/>
    <row r="36466" ht="15"/>
    <row r="36467" ht="15"/>
    <row r="36468" ht="15"/>
    <row r="36469" ht="15"/>
    <row r="36470" ht="15"/>
    <row r="36471" ht="15"/>
    <row r="36472" ht="15"/>
    <row r="36473" ht="15"/>
    <row r="36474" ht="15"/>
    <row r="36475" ht="15"/>
    <row r="36476" ht="15"/>
    <row r="36477" ht="15"/>
    <row r="36478" ht="15"/>
    <row r="36479" ht="15"/>
    <row r="36480" ht="15"/>
    <row r="36481" ht="15"/>
    <row r="36482" ht="15"/>
    <row r="36483" ht="15"/>
    <row r="36484" ht="15"/>
    <row r="36485" ht="15"/>
    <row r="36486" ht="15"/>
    <row r="36487" ht="15"/>
    <row r="36488" ht="15"/>
    <row r="36489" ht="15"/>
    <row r="36490" ht="15"/>
    <row r="36491" ht="15"/>
    <row r="36492" ht="15"/>
    <row r="36493" ht="15"/>
    <row r="36494" ht="15"/>
    <row r="36495" ht="15"/>
    <row r="36496" ht="15"/>
    <row r="36497" ht="15"/>
    <row r="36498" ht="15"/>
    <row r="36499" ht="15"/>
    <row r="36500" ht="15"/>
    <row r="36501" ht="15"/>
    <row r="36502" ht="15"/>
    <row r="36503" ht="15"/>
    <row r="36504" ht="15"/>
    <row r="36505" ht="15"/>
    <row r="36506" ht="15"/>
    <row r="36507" ht="15"/>
    <row r="36508" ht="15"/>
    <row r="36509" ht="15"/>
    <row r="36510" ht="15"/>
    <row r="36511" ht="15"/>
    <row r="36512" ht="15"/>
    <row r="36513" ht="15"/>
    <row r="36514" ht="15"/>
    <row r="36515" ht="15"/>
    <row r="36516" ht="15"/>
    <row r="36517" ht="15"/>
    <row r="36518" ht="15"/>
    <row r="36519" ht="15"/>
    <row r="36520" ht="15"/>
    <row r="36521" ht="15"/>
    <row r="36522" ht="15"/>
    <row r="36523" ht="15"/>
    <row r="36524" ht="15"/>
    <row r="36525" ht="15"/>
    <row r="36526" ht="15"/>
    <row r="36527" ht="15"/>
    <row r="36528" ht="15"/>
    <row r="36529" ht="15"/>
    <row r="36530" ht="15"/>
    <row r="36531" ht="15"/>
    <row r="36532" ht="15"/>
    <row r="36533" ht="15"/>
    <row r="36534" ht="15"/>
    <row r="36535" ht="15"/>
    <row r="36536" ht="15"/>
    <row r="36537" ht="15"/>
    <row r="36538" ht="15"/>
    <row r="36539" ht="15"/>
    <row r="36540" ht="15"/>
    <row r="36541" ht="15"/>
    <row r="36542" ht="15"/>
    <row r="36543" ht="15"/>
    <row r="36544" ht="15"/>
    <row r="36545" ht="15"/>
    <row r="36546" ht="15"/>
    <row r="36547" ht="15"/>
    <row r="36548" ht="15"/>
    <row r="36549" ht="15"/>
    <row r="36550" ht="15"/>
    <row r="36551" ht="15"/>
    <row r="36552" ht="15"/>
    <row r="36553" ht="15"/>
    <row r="36554" ht="15"/>
    <row r="36555" ht="15"/>
    <row r="36556" ht="15"/>
    <row r="36557" ht="15"/>
    <row r="36558" ht="15"/>
    <row r="36559" ht="15"/>
    <row r="36560" ht="15"/>
    <row r="36561" ht="15"/>
    <row r="36562" ht="15"/>
    <row r="36563" ht="15"/>
    <row r="36564" ht="15"/>
    <row r="36565" ht="15"/>
    <row r="36566" ht="15"/>
    <row r="36567" ht="15"/>
    <row r="36568" ht="15"/>
    <row r="36569" ht="15"/>
    <row r="36570" ht="15"/>
    <row r="36571" ht="15"/>
    <row r="36572" ht="15"/>
    <row r="36573" ht="15"/>
    <row r="36574" ht="15"/>
    <row r="36575" ht="15"/>
    <row r="36576" ht="15"/>
    <row r="36577" ht="15"/>
    <row r="36578" ht="15"/>
    <row r="36579" ht="15"/>
    <row r="36580" ht="15"/>
    <row r="36581" ht="15"/>
    <row r="36582" ht="15"/>
    <row r="36583" ht="15"/>
    <row r="36584" ht="15"/>
    <row r="36585" ht="15"/>
    <row r="36586" ht="15"/>
    <row r="36587" ht="15"/>
    <row r="36588" ht="15"/>
    <row r="36589" ht="15"/>
    <row r="36590" ht="15"/>
    <row r="36591" ht="15"/>
    <row r="36592" ht="15"/>
    <row r="36593" ht="15"/>
    <row r="36594" ht="15"/>
    <row r="36595" ht="15"/>
    <row r="36596" ht="15"/>
    <row r="36597" ht="15"/>
    <row r="36598" ht="15"/>
    <row r="36599" ht="15"/>
    <row r="36600" ht="15"/>
    <row r="36601" ht="15"/>
    <row r="36602" ht="15"/>
    <row r="36603" ht="15"/>
    <row r="36604" ht="15"/>
    <row r="36605" ht="15"/>
    <row r="36606" ht="15"/>
    <row r="36607" ht="15"/>
    <row r="36608" ht="15"/>
    <row r="36609" ht="15"/>
    <row r="36610" ht="15"/>
    <row r="36611" ht="15"/>
    <row r="36612" ht="15"/>
    <row r="36613" ht="15"/>
    <row r="36614" ht="15"/>
    <row r="36615" ht="15"/>
    <row r="36616" ht="15"/>
    <row r="36617" ht="15"/>
    <row r="36618" ht="15"/>
    <row r="36619" ht="15"/>
    <row r="36620" ht="15"/>
    <row r="36621" ht="15"/>
    <row r="36622" ht="15"/>
    <row r="36623" ht="15"/>
    <row r="36624" ht="15"/>
    <row r="36625" ht="15"/>
    <row r="36626" ht="15"/>
    <row r="36627" ht="15"/>
    <row r="36628" ht="15"/>
    <row r="36629" ht="15"/>
    <row r="36630" ht="15"/>
    <row r="36631" ht="15"/>
    <row r="36632" ht="15"/>
    <row r="36633" ht="15"/>
    <row r="36634" ht="15"/>
    <row r="36635" ht="15"/>
    <row r="36636" ht="15"/>
    <row r="36637" ht="15"/>
    <row r="36638" ht="15"/>
    <row r="36639" ht="15"/>
    <row r="36640" ht="15"/>
    <row r="36641" ht="15"/>
    <row r="36642" ht="15"/>
    <row r="36643" ht="15"/>
    <row r="36644" ht="15"/>
    <row r="36645" ht="15"/>
    <row r="36646" ht="15"/>
    <row r="36647" ht="15"/>
    <row r="36648" ht="15"/>
    <row r="36649" ht="15"/>
    <row r="36650" ht="15"/>
    <row r="36651" ht="15"/>
    <row r="36652" ht="15"/>
    <row r="36653" ht="15"/>
    <row r="36654" ht="15"/>
    <row r="36655" ht="15"/>
    <row r="36656" ht="15"/>
    <row r="36657" ht="15"/>
    <row r="36658" ht="15"/>
    <row r="36659" ht="15"/>
    <row r="36660" ht="15"/>
    <row r="36661" ht="15"/>
    <row r="36662" ht="15"/>
    <row r="36663" ht="15"/>
    <row r="36664" ht="15"/>
    <row r="36665" ht="15"/>
    <row r="36666" ht="15"/>
    <row r="36667" ht="15"/>
    <row r="36668" ht="15"/>
    <row r="36669" ht="15"/>
    <row r="36670" ht="15"/>
    <row r="36671" ht="15"/>
    <row r="36672" ht="15"/>
    <row r="36673" ht="15"/>
    <row r="36674" ht="15"/>
    <row r="36675" ht="15"/>
    <row r="36676" ht="15"/>
    <row r="36677" ht="15"/>
    <row r="36678" ht="15"/>
    <row r="36679" ht="15"/>
    <row r="36680" ht="15"/>
    <row r="36681" ht="15"/>
    <row r="36682" ht="15"/>
    <row r="36683" ht="15"/>
    <row r="36684" ht="15"/>
    <row r="36685" ht="15"/>
    <row r="36686" ht="15"/>
    <row r="36687" ht="15"/>
    <row r="36688" ht="15"/>
    <row r="36689" ht="15"/>
    <row r="36690" ht="15"/>
    <row r="36691" ht="15"/>
    <row r="36692" ht="15"/>
    <row r="36693" ht="15"/>
    <row r="36694" ht="15"/>
    <row r="36695" ht="15"/>
    <row r="36696" ht="15"/>
    <row r="36697" ht="15"/>
    <row r="36698" ht="15"/>
    <row r="36699" ht="15"/>
    <row r="36700" ht="15"/>
    <row r="36701" ht="15"/>
    <row r="36702" ht="15"/>
    <row r="36703" ht="15"/>
    <row r="36704" ht="15"/>
    <row r="36705" ht="15"/>
    <row r="36706" ht="15"/>
    <row r="36707" ht="15"/>
    <row r="36708" ht="15"/>
    <row r="36709" ht="15"/>
    <row r="36710" ht="15"/>
    <row r="36711" ht="15"/>
    <row r="36712" ht="15"/>
    <row r="36713" ht="15"/>
    <row r="36714" ht="15"/>
    <row r="36715" ht="15"/>
    <row r="36716" ht="15"/>
    <row r="36717" ht="15"/>
    <row r="36718" ht="15"/>
    <row r="36719" ht="15"/>
    <row r="36720" ht="15"/>
    <row r="36721" ht="15"/>
    <row r="36722" ht="15"/>
    <row r="36723" ht="15"/>
    <row r="36724" ht="15"/>
    <row r="36725" ht="15"/>
    <row r="36726" ht="15"/>
    <row r="36727" ht="15"/>
    <row r="36728" ht="15"/>
    <row r="36729" ht="15"/>
    <row r="36730" ht="15"/>
    <row r="36731" ht="15"/>
    <row r="36732" ht="15"/>
    <row r="36733" ht="15"/>
    <row r="36734" ht="15"/>
    <row r="36735" ht="15"/>
    <row r="36736" ht="15"/>
    <row r="36737" ht="15"/>
    <row r="36738" ht="15"/>
    <row r="36739" ht="15"/>
    <row r="36740" ht="15"/>
    <row r="36741" ht="15"/>
    <row r="36742" ht="15"/>
    <row r="36743" ht="15"/>
    <row r="36744" ht="15"/>
    <row r="36745" ht="15"/>
    <row r="36746" ht="15"/>
    <row r="36747" ht="15"/>
    <row r="36748" ht="15"/>
    <row r="36749" ht="15"/>
    <row r="36750" ht="15"/>
    <row r="36751" ht="15"/>
    <row r="36752" ht="15"/>
    <row r="36753" ht="15"/>
    <row r="36754" ht="15"/>
    <row r="36755" ht="15"/>
    <row r="36756" ht="15"/>
    <row r="36757" ht="15"/>
    <row r="36758" ht="15"/>
    <row r="36759" ht="15"/>
    <row r="36760" ht="15"/>
    <row r="36761" ht="15"/>
    <row r="36762" ht="15"/>
    <row r="36763" ht="15"/>
    <row r="36764" ht="15"/>
    <row r="36765" ht="15"/>
    <row r="36766" ht="15"/>
    <row r="36767" ht="15"/>
    <row r="36768" ht="15"/>
    <row r="36769" ht="15"/>
    <row r="36770" ht="15"/>
    <row r="36771" ht="15"/>
    <row r="36772" ht="15"/>
    <row r="36773" ht="15"/>
    <row r="36774" ht="15"/>
    <row r="36775" ht="15"/>
    <row r="36776" ht="15"/>
    <row r="36777" ht="15"/>
    <row r="36778" ht="15"/>
    <row r="36779" ht="15"/>
    <row r="36780" ht="15"/>
    <row r="36781" ht="15"/>
    <row r="36782" ht="15"/>
    <row r="36783" ht="15"/>
    <row r="36784" ht="15"/>
    <row r="36785" ht="15"/>
    <row r="36786" ht="15"/>
    <row r="36787" ht="15"/>
    <row r="36788" ht="15"/>
    <row r="36789" ht="15"/>
    <row r="36790" ht="15"/>
    <row r="36791" ht="15"/>
    <row r="36792" ht="15"/>
    <row r="36793" ht="15"/>
    <row r="36794" ht="15"/>
    <row r="36795" ht="15"/>
    <row r="36796" ht="15"/>
    <row r="36797" ht="15"/>
    <row r="36798" ht="15"/>
    <row r="36799" ht="15"/>
    <row r="36800" ht="15"/>
    <row r="36801" ht="15"/>
    <row r="36802" ht="15"/>
    <row r="36803" ht="15"/>
    <row r="36804" ht="15"/>
    <row r="36805" ht="15"/>
    <row r="36806" ht="15"/>
    <row r="36807" ht="15"/>
    <row r="36808" ht="15"/>
    <row r="36809" ht="15"/>
    <row r="36810" ht="15"/>
    <row r="36811" ht="15"/>
    <row r="36812" ht="15"/>
    <row r="36813" ht="15"/>
    <row r="36814" ht="15"/>
    <row r="36815" ht="15"/>
    <row r="36816" ht="15"/>
    <row r="36817" ht="15"/>
    <row r="36818" ht="15"/>
    <row r="36819" ht="15"/>
    <row r="36820" ht="15"/>
    <row r="36821" ht="15"/>
    <row r="36822" ht="15"/>
    <row r="36823" ht="15"/>
    <row r="36824" ht="15"/>
    <row r="36825" ht="15"/>
    <row r="36826" ht="15"/>
    <row r="36827" ht="15"/>
    <row r="36828" ht="15"/>
    <row r="36829" ht="15"/>
    <row r="36830" ht="15"/>
    <row r="36831" ht="15"/>
    <row r="36832" ht="15"/>
    <row r="36833" ht="15"/>
    <row r="36834" ht="15"/>
    <row r="36835" ht="15"/>
    <row r="36836" ht="15"/>
    <row r="36837" ht="15"/>
    <row r="36838" ht="15"/>
    <row r="36839" ht="15"/>
    <row r="36840" ht="15"/>
    <row r="36841" ht="15"/>
    <row r="36842" ht="15"/>
    <row r="36843" ht="15"/>
    <row r="36844" ht="15"/>
    <row r="36845" ht="15"/>
    <row r="36846" ht="15"/>
    <row r="36847" ht="15"/>
    <row r="36848" ht="15"/>
    <row r="36849" ht="15"/>
    <row r="36850" ht="15"/>
    <row r="36851" ht="15"/>
    <row r="36852" ht="15"/>
    <row r="36853" ht="15"/>
    <row r="36854" ht="15"/>
    <row r="36855" ht="15"/>
    <row r="36856" ht="15"/>
    <row r="36857" ht="15"/>
    <row r="36858" ht="15"/>
    <row r="36859" ht="15"/>
    <row r="36860" ht="15"/>
    <row r="36861" ht="15"/>
    <row r="36862" ht="15"/>
    <row r="36863" ht="15"/>
    <row r="36864" ht="15"/>
    <row r="36865" ht="15"/>
    <row r="36866" ht="15"/>
    <row r="36867" ht="15"/>
    <row r="36868" ht="15"/>
    <row r="36869" ht="15"/>
    <row r="36870" ht="15"/>
    <row r="36871" ht="15"/>
    <row r="36872" ht="15"/>
    <row r="36873" ht="15"/>
    <row r="36874" ht="15"/>
    <row r="36875" ht="15"/>
    <row r="36876" ht="15"/>
    <row r="36877" ht="15"/>
    <row r="36878" ht="15"/>
    <row r="36879" ht="15"/>
    <row r="36880" ht="15"/>
    <row r="36881" ht="15"/>
    <row r="36882" ht="15"/>
    <row r="36883" ht="15"/>
    <row r="36884" ht="15"/>
    <row r="36885" ht="15"/>
    <row r="36886" ht="15"/>
    <row r="36887" ht="15"/>
    <row r="36888" ht="15"/>
    <row r="36889" ht="15"/>
    <row r="36890" ht="15"/>
    <row r="36891" ht="15"/>
    <row r="36892" ht="15"/>
    <row r="36893" ht="15"/>
    <row r="36894" ht="15"/>
    <row r="36895" ht="15"/>
    <row r="36896" ht="15"/>
    <row r="36897" ht="15"/>
    <row r="36898" ht="15"/>
    <row r="36899" ht="15"/>
    <row r="36900" ht="15"/>
    <row r="36901" ht="15"/>
    <row r="36902" ht="15"/>
    <row r="36903" ht="15"/>
    <row r="36904" ht="15"/>
    <row r="36905" ht="15"/>
    <row r="36906" ht="15"/>
    <row r="36907" ht="15"/>
    <row r="36908" ht="15"/>
    <row r="36909" ht="15"/>
    <row r="36910" ht="15"/>
    <row r="36911" ht="15"/>
    <row r="36912" ht="15"/>
    <row r="36913" ht="15"/>
    <row r="36914" ht="15"/>
    <row r="36915" ht="15"/>
    <row r="36916" ht="15"/>
    <row r="36917" ht="15"/>
    <row r="36918" ht="15"/>
    <row r="36919" ht="15"/>
    <row r="36920" ht="15"/>
    <row r="36921" ht="15"/>
    <row r="36922" ht="15"/>
    <row r="36923" ht="15"/>
    <row r="36924" ht="15"/>
    <row r="36925" ht="15"/>
    <row r="36926" ht="15"/>
    <row r="36927" ht="15"/>
    <row r="36928" ht="15"/>
    <row r="36929" ht="15"/>
    <row r="36930" ht="15"/>
    <row r="36931" ht="15"/>
    <row r="36932" ht="15"/>
    <row r="36933" ht="15"/>
    <row r="36934" ht="15"/>
    <row r="36935" ht="15"/>
    <row r="36936" ht="15"/>
    <row r="36937" ht="15"/>
    <row r="36938" ht="15"/>
    <row r="36939" ht="15"/>
    <row r="36940" ht="15"/>
    <row r="36941" ht="15"/>
    <row r="36942" ht="15"/>
    <row r="36943" ht="15"/>
    <row r="36944" ht="15"/>
    <row r="36945" ht="15"/>
    <row r="36946" ht="15"/>
    <row r="36947" ht="15"/>
    <row r="36948" ht="15"/>
    <row r="36949" ht="15"/>
    <row r="36950" ht="15"/>
    <row r="36951" ht="15"/>
    <row r="36952" ht="15"/>
    <row r="36953" ht="15"/>
    <row r="36954" ht="15"/>
    <row r="36955" ht="15"/>
    <row r="36956" ht="15"/>
    <row r="36957" ht="15"/>
    <row r="36958" ht="15"/>
    <row r="36959" ht="15"/>
    <row r="36960" ht="15"/>
    <row r="36961" ht="15"/>
    <row r="36962" ht="15"/>
    <row r="36963" ht="15"/>
    <row r="36964" ht="15"/>
    <row r="36965" ht="15"/>
    <row r="36966" ht="15"/>
    <row r="36967" ht="15"/>
    <row r="36968" ht="15"/>
    <row r="36969" ht="15"/>
    <row r="36970" ht="15"/>
    <row r="36971" ht="15"/>
    <row r="36972" ht="15"/>
    <row r="36973" ht="15"/>
    <row r="36974" ht="15"/>
    <row r="36975" ht="15"/>
    <row r="36976" ht="15"/>
    <row r="36977" ht="15"/>
    <row r="36978" ht="15"/>
    <row r="36979" ht="15"/>
    <row r="36980" ht="15"/>
    <row r="36981" ht="15"/>
    <row r="36982" ht="15"/>
    <row r="36983" ht="15"/>
    <row r="36984" ht="15"/>
    <row r="36985" ht="15"/>
    <row r="36986" ht="15"/>
    <row r="36987" ht="15"/>
    <row r="36988" ht="15"/>
    <row r="36989" ht="15"/>
    <row r="36990" ht="15"/>
    <row r="36991" ht="15"/>
    <row r="36992" ht="15"/>
    <row r="36993" ht="15"/>
    <row r="36994" ht="15"/>
    <row r="36995" ht="15"/>
    <row r="36996" ht="15"/>
    <row r="36997" ht="15"/>
    <row r="36998" ht="15"/>
    <row r="36999" ht="15"/>
    <row r="37000" ht="15"/>
    <row r="37001" ht="15"/>
    <row r="37002" ht="15"/>
    <row r="37003" ht="15"/>
    <row r="37004" ht="15"/>
    <row r="37005" ht="15"/>
    <row r="37006" ht="15"/>
    <row r="37007" ht="15"/>
    <row r="37008" ht="15"/>
    <row r="37009" ht="15"/>
    <row r="37010" ht="15"/>
    <row r="37011" ht="15"/>
    <row r="37012" ht="15"/>
    <row r="37013" ht="15"/>
    <row r="37014" ht="15"/>
    <row r="37015" ht="15"/>
    <row r="37016" ht="15"/>
    <row r="37017" ht="15"/>
    <row r="37018" ht="15"/>
    <row r="37019" ht="15"/>
    <row r="37020" ht="15"/>
    <row r="37021" ht="15"/>
    <row r="37022" ht="15"/>
    <row r="37023" ht="15"/>
    <row r="37024" ht="15"/>
    <row r="37025" ht="15"/>
    <row r="37026" ht="15"/>
    <row r="37027" ht="15"/>
    <row r="37028" ht="15"/>
    <row r="37029" ht="15"/>
    <row r="37030" ht="15"/>
    <row r="37031" ht="15"/>
    <row r="37032" ht="15"/>
    <row r="37033" ht="15"/>
    <row r="37034" ht="15"/>
    <row r="37035" ht="15"/>
    <row r="37036" ht="15"/>
    <row r="37037" ht="15"/>
    <row r="37038" ht="15"/>
    <row r="37039" ht="15"/>
    <row r="37040" ht="15"/>
    <row r="37041" ht="15"/>
    <row r="37042" ht="15"/>
    <row r="37043" ht="15"/>
    <row r="37044" ht="15"/>
    <row r="37045" ht="15"/>
    <row r="37046" ht="15"/>
    <row r="37047" ht="15"/>
    <row r="37048" ht="15"/>
    <row r="37049" ht="15"/>
    <row r="37050" ht="15"/>
    <row r="37051" ht="15"/>
    <row r="37052" ht="15"/>
    <row r="37053" ht="15"/>
    <row r="37054" ht="15"/>
    <row r="37055" ht="15"/>
    <row r="37056" ht="15"/>
    <row r="37057" ht="15"/>
    <row r="37058" ht="15"/>
    <row r="37059" ht="15"/>
    <row r="37060" ht="15"/>
    <row r="37061" ht="15"/>
    <row r="37062" ht="15"/>
    <row r="37063" ht="15"/>
    <row r="37064" ht="15"/>
    <row r="37065" ht="15"/>
    <row r="37066" ht="15"/>
    <row r="37067" ht="15"/>
    <row r="37068" ht="15"/>
    <row r="37069" ht="15"/>
    <row r="37070" ht="15"/>
    <row r="37071" ht="15"/>
    <row r="37072" ht="15"/>
    <row r="37073" ht="15"/>
    <row r="37074" ht="15"/>
    <row r="37075" ht="15"/>
    <row r="37076" ht="15"/>
    <row r="37077" ht="15"/>
    <row r="37078" ht="15"/>
    <row r="37079" ht="15"/>
    <row r="37080" ht="15"/>
    <row r="37081" ht="15"/>
    <row r="37082" ht="15"/>
    <row r="37083" ht="15"/>
    <row r="37084" ht="15"/>
    <row r="37085" ht="15"/>
    <row r="37086" ht="15"/>
    <row r="37087" ht="15"/>
    <row r="37088" ht="15"/>
    <row r="37089" ht="15"/>
    <row r="37090" ht="15"/>
    <row r="37091" ht="15"/>
    <row r="37092" ht="15"/>
    <row r="37093" ht="15"/>
    <row r="37094" ht="15"/>
    <row r="37095" ht="15"/>
    <row r="37096" ht="15"/>
    <row r="37097" ht="15"/>
    <row r="37098" ht="15"/>
    <row r="37099" ht="15"/>
    <row r="37100" ht="15"/>
    <row r="37101" ht="15"/>
    <row r="37102" ht="15"/>
    <row r="37103" ht="15"/>
    <row r="37104" ht="15"/>
    <row r="37105" ht="15"/>
    <row r="37106" ht="15"/>
    <row r="37107" ht="15"/>
    <row r="37108" ht="15"/>
    <row r="37109" ht="15"/>
    <row r="37110" ht="15"/>
    <row r="37111" ht="15"/>
    <row r="37112" ht="15"/>
    <row r="37113" ht="15"/>
    <row r="37114" ht="15"/>
    <row r="37115" ht="15"/>
    <row r="37116" ht="15"/>
    <row r="37117" ht="15"/>
    <row r="37118" ht="15"/>
    <row r="37119" ht="15"/>
    <row r="37120" ht="15"/>
    <row r="37121" ht="15"/>
    <row r="37122" ht="15"/>
    <row r="37123" ht="15"/>
    <row r="37124" ht="15"/>
    <row r="37125" ht="15"/>
    <row r="37126" ht="15"/>
    <row r="37127" ht="15"/>
    <row r="37128" ht="15"/>
    <row r="37129" ht="15"/>
    <row r="37130" ht="15"/>
    <row r="37131" ht="15"/>
    <row r="37132" ht="15"/>
    <row r="37133" ht="15"/>
    <row r="37134" ht="15"/>
    <row r="37135" ht="15"/>
    <row r="37136" ht="15"/>
    <row r="37137" ht="15"/>
    <row r="37138" ht="15"/>
    <row r="37139" ht="15"/>
    <row r="37140" ht="15"/>
    <row r="37141" ht="15"/>
    <row r="37142" ht="15"/>
    <row r="37143" ht="15"/>
    <row r="37144" ht="15"/>
    <row r="37145" ht="15"/>
    <row r="37146" ht="15"/>
    <row r="37147" ht="15"/>
    <row r="37148" ht="15"/>
    <row r="37149" ht="15"/>
    <row r="37150" ht="15"/>
    <row r="37151" ht="15"/>
    <row r="37152" ht="15"/>
    <row r="37153" ht="15"/>
    <row r="37154" ht="15"/>
    <row r="37155" ht="15"/>
    <row r="37156" ht="15"/>
    <row r="37157" ht="15"/>
    <row r="37158" ht="15"/>
    <row r="37159" ht="15"/>
    <row r="37160" ht="15"/>
    <row r="37161" ht="15"/>
    <row r="37162" ht="15"/>
    <row r="37163" ht="15"/>
    <row r="37164" ht="15"/>
    <row r="37165" ht="15"/>
    <row r="37166" ht="15"/>
    <row r="37167" ht="15"/>
    <row r="37168" ht="15"/>
    <row r="37169" ht="15"/>
    <row r="37170" ht="15"/>
    <row r="37171" ht="15"/>
    <row r="37172" ht="15"/>
    <row r="37173" ht="15"/>
    <row r="37174" ht="15"/>
    <row r="37175" ht="15"/>
    <row r="37176" ht="15"/>
    <row r="37177" ht="15"/>
    <row r="37178" ht="15"/>
    <row r="37179" ht="15"/>
    <row r="37180" ht="15"/>
    <row r="37181" ht="15"/>
    <row r="37182" ht="15"/>
    <row r="37183" ht="15"/>
    <row r="37184" ht="15"/>
    <row r="37185" ht="15"/>
    <row r="37186" ht="15"/>
    <row r="37187" ht="15"/>
    <row r="37188" ht="15"/>
    <row r="37189" ht="15"/>
    <row r="37190" ht="15"/>
    <row r="37191" ht="15"/>
    <row r="37192" ht="15"/>
    <row r="37193" ht="15"/>
    <row r="37194" ht="15"/>
    <row r="37195" ht="15"/>
    <row r="37196" ht="15"/>
    <row r="37197" ht="15"/>
    <row r="37198" ht="15"/>
    <row r="37199" ht="15"/>
    <row r="37200" ht="15"/>
    <row r="37201" ht="15"/>
    <row r="37202" ht="15"/>
    <row r="37203" ht="15"/>
    <row r="37204" ht="15"/>
    <row r="37205" ht="15"/>
    <row r="37206" ht="15"/>
    <row r="37207" ht="15"/>
    <row r="37208" ht="15"/>
    <row r="37209" ht="15"/>
    <row r="37210" ht="15"/>
    <row r="37211" ht="15"/>
    <row r="37212" ht="15"/>
    <row r="37213" ht="15"/>
    <row r="37214" ht="15"/>
    <row r="37215" ht="15"/>
    <row r="37216" ht="15"/>
    <row r="37217" ht="15"/>
    <row r="37218" ht="15"/>
    <row r="37219" ht="15"/>
    <row r="37220" ht="15"/>
    <row r="37221" ht="15"/>
    <row r="37222" ht="15"/>
    <row r="37223" ht="15"/>
    <row r="37224" ht="15"/>
    <row r="37225" ht="15"/>
    <row r="37226" ht="15"/>
    <row r="37227" ht="15"/>
    <row r="37228" ht="15"/>
    <row r="37229" ht="15"/>
    <row r="37230" ht="15"/>
    <row r="37231" ht="15"/>
    <row r="37232" ht="15"/>
    <row r="37233" ht="15"/>
    <row r="37234" ht="15"/>
    <row r="37235" ht="15"/>
    <row r="37236" ht="15"/>
    <row r="37237" ht="15"/>
    <row r="37238" ht="15"/>
    <row r="37239" ht="15"/>
    <row r="37240" ht="15"/>
    <row r="37241" ht="15"/>
    <row r="37242" ht="15"/>
    <row r="37243" ht="15"/>
    <row r="37244" ht="15"/>
    <row r="37245" ht="15"/>
    <row r="37246" ht="15"/>
    <row r="37247" ht="15"/>
    <row r="37248" ht="15"/>
    <row r="37249" ht="15"/>
    <row r="37250" ht="15"/>
    <row r="37251" ht="15"/>
    <row r="37252" ht="15"/>
    <row r="37253" ht="15"/>
    <row r="37254" ht="15"/>
    <row r="37255" ht="15"/>
    <row r="37256" ht="15"/>
    <row r="37257" ht="15"/>
    <row r="37258" ht="15"/>
    <row r="37259" ht="15"/>
    <row r="37260" ht="15"/>
    <row r="37261" ht="15"/>
    <row r="37262" ht="15"/>
    <row r="37263" ht="15"/>
    <row r="37264" ht="15"/>
    <row r="37265" ht="15"/>
    <row r="37266" ht="15"/>
    <row r="37267" ht="15"/>
    <row r="37268" ht="15"/>
    <row r="37269" ht="15"/>
    <row r="37270" ht="15"/>
    <row r="37271" ht="15"/>
    <row r="37272" ht="15"/>
    <row r="37273" ht="15"/>
    <row r="37274" ht="15"/>
    <row r="37275" ht="15"/>
    <row r="37276" ht="15"/>
    <row r="37277" ht="15"/>
    <row r="37278" ht="15"/>
    <row r="37279" ht="15"/>
    <row r="37280" ht="15"/>
    <row r="37281" ht="15"/>
    <row r="37282" ht="15"/>
    <row r="37283" ht="15"/>
    <row r="37284" ht="15"/>
    <row r="37285" ht="15"/>
    <row r="37286" ht="15"/>
    <row r="37287" ht="15"/>
    <row r="37288" ht="15"/>
    <row r="37289" ht="15"/>
    <row r="37290" ht="15"/>
    <row r="37291" ht="15"/>
    <row r="37292" ht="15"/>
    <row r="37293" ht="15"/>
    <row r="37294" ht="15"/>
    <row r="37295" ht="15"/>
    <row r="37296" ht="15"/>
    <row r="37297" ht="15"/>
    <row r="37298" ht="15"/>
    <row r="37299" ht="15"/>
    <row r="37300" ht="15"/>
    <row r="37301" ht="15"/>
    <row r="37302" ht="15"/>
    <row r="37303" ht="15"/>
    <row r="37304" ht="15"/>
    <row r="37305" ht="15"/>
    <row r="37306" ht="15"/>
    <row r="37307" ht="15"/>
    <row r="37308" ht="15"/>
    <row r="37309" ht="15"/>
    <row r="37310" ht="15"/>
    <row r="37311" ht="15"/>
    <row r="37312" ht="15"/>
    <row r="37313" ht="15"/>
    <row r="37314" ht="15"/>
    <row r="37315" ht="15"/>
    <row r="37316" ht="15"/>
    <row r="37317" ht="15"/>
    <row r="37318" ht="15"/>
    <row r="37319" ht="15"/>
    <row r="37320" ht="15"/>
    <row r="37321" ht="15"/>
    <row r="37322" ht="15"/>
    <row r="37323" ht="15"/>
    <row r="37324" ht="15"/>
    <row r="37325" ht="15"/>
    <row r="37326" ht="15"/>
    <row r="37327" ht="15"/>
    <row r="37328" ht="15"/>
    <row r="37329" ht="15"/>
    <row r="37330" ht="15"/>
    <row r="37331" ht="15"/>
    <row r="37332" ht="15"/>
    <row r="37333" ht="15"/>
    <row r="37334" ht="15"/>
    <row r="37335" ht="15"/>
    <row r="37336" ht="15"/>
    <row r="37337" ht="15"/>
    <row r="37338" ht="15"/>
    <row r="37339" ht="15"/>
    <row r="37340" ht="15"/>
    <row r="37341" ht="15"/>
    <row r="37342" ht="15"/>
    <row r="37343" ht="15"/>
    <row r="37344" ht="15"/>
    <row r="37345" ht="15"/>
    <row r="37346" ht="15"/>
    <row r="37347" ht="15"/>
    <row r="37348" ht="15"/>
    <row r="37349" ht="15"/>
    <row r="37350" ht="15"/>
    <row r="37351" ht="15"/>
    <row r="37352" ht="15"/>
    <row r="37353" ht="15"/>
    <row r="37354" ht="15"/>
    <row r="37355" ht="15"/>
    <row r="37356" ht="15"/>
    <row r="37357" ht="15"/>
    <row r="37358" ht="15"/>
    <row r="37359" ht="15"/>
    <row r="37360" ht="15"/>
    <row r="37361" ht="15"/>
    <row r="37362" ht="15"/>
    <row r="37363" ht="15"/>
    <row r="37364" ht="15"/>
    <row r="37365" ht="15"/>
    <row r="37366" ht="15"/>
    <row r="37367" ht="15"/>
    <row r="37368" ht="15"/>
    <row r="37369" ht="15"/>
    <row r="37370" ht="15"/>
    <row r="37371" ht="15"/>
    <row r="37372" ht="15"/>
    <row r="37373" ht="15"/>
    <row r="37374" ht="15"/>
    <row r="37375" ht="15"/>
    <row r="37376" ht="15"/>
    <row r="37377" ht="15"/>
    <row r="37378" ht="15"/>
    <row r="37379" ht="15"/>
    <row r="37380" ht="15"/>
    <row r="37381" ht="15"/>
    <row r="37382" ht="15"/>
    <row r="37383" ht="15"/>
    <row r="37384" ht="15"/>
    <row r="37385" ht="15"/>
    <row r="37386" ht="15"/>
    <row r="37387" ht="15"/>
    <row r="37388" ht="15"/>
    <row r="37389" ht="15"/>
    <row r="37390" ht="15"/>
    <row r="37391" ht="15"/>
    <row r="37392" ht="15"/>
    <row r="37393" ht="15"/>
    <row r="37394" ht="15"/>
    <row r="37395" ht="15"/>
    <row r="37396" ht="15"/>
    <row r="37397" ht="15"/>
    <row r="37398" ht="15"/>
    <row r="37399" ht="15"/>
    <row r="37400" ht="15"/>
    <row r="37401" ht="15"/>
    <row r="37402" ht="15"/>
    <row r="37403" ht="15"/>
    <row r="37404" ht="15"/>
    <row r="37405" ht="15"/>
    <row r="37406" ht="15"/>
    <row r="37407" ht="15"/>
    <row r="37408" ht="15"/>
    <row r="37409" ht="15"/>
    <row r="37410" ht="15"/>
    <row r="37411" ht="15"/>
    <row r="37412" ht="15"/>
    <row r="37413" ht="15"/>
    <row r="37414" ht="15"/>
    <row r="37415" ht="15"/>
    <row r="37416" ht="15"/>
    <row r="37417" ht="15"/>
    <row r="37418" ht="15"/>
    <row r="37419" ht="15"/>
    <row r="37420" ht="15"/>
    <row r="37421" ht="15"/>
    <row r="37422" ht="15"/>
    <row r="37423" ht="15"/>
    <row r="37424" ht="15"/>
    <row r="37425" ht="15"/>
    <row r="37426" ht="15"/>
    <row r="37427" ht="15"/>
    <row r="37428" ht="15"/>
    <row r="37429" ht="15"/>
    <row r="37430" ht="15"/>
    <row r="37431" ht="15"/>
    <row r="37432" ht="15"/>
    <row r="37433" ht="15"/>
    <row r="37434" ht="15"/>
    <row r="37435" ht="15"/>
    <row r="37436" ht="15"/>
    <row r="37437" ht="15"/>
    <row r="37438" ht="15"/>
    <row r="37439" ht="15"/>
    <row r="37440" ht="15"/>
    <row r="37441" ht="15"/>
    <row r="37442" ht="15"/>
    <row r="37443" ht="15"/>
    <row r="37444" ht="15"/>
    <row r="37445" ht="15"/>
    <row r="37446" ht="15"/>
    <row r="37447" ht="15"/>
    <row r="37448" ht="15"/>
    <row r="37449" ht="15"/>
    <row r="37450" ht="15"/>
    <row r="37451" ht="15"/>
    <row r="37452" ht="15"/>
    <row r="37453" ht="15"/>
    <row r="37454" ht="15"/>
    <row r="37455" ht="15"/>
    <row r="37456" ht="15"/>
    <row r="37457" ht="15"/>
    <row r="37458" ht="15"/>
    <row r="37459" ht="15"/>
    <row r="37460" ht="15"/>
    <row r="37461" ht="15"/>
    <row r="37462" ht="15"/>
    <row r="37463" ht="15"/>
    <row r="37464" ht="15"/>
    <row r="37465" ht="15"/>
    <row r="37466" ht="15"/>
    <row r="37467" ht="15"/>
    <row r="37468" ht="15"/>
    <row r="37469" ht="15"/>
    <row r="37470" ht="15"/>
    <row r="37471" ht="15"/>
    <row r="37472" ht="15"/>
    <row r="37473" ht="15"/>
    <row r="37474" ht="15"/>
    <row r="37475" ht="15"/>
    <row r="37476" ht="15"/>
    <row r="37477" ht="15"/>
    <row r="37478" ht="15"/>
    <row r="37479" ht="15"/>
    <row r="37480" ht="15"/>
    <row r="37481" ht="15"/>
    <row r="37482" ht="15"/>
    <row r="37483" ht="15"/>
    <row r="37484" ht="15"/>
    <row r="37485" ht="15"/>
    <row r="37486" ht="15"/>
    <row r="37487" ht="15"/>
    <row r="37488" ht="15"/>
    <row r="37489" ht="15"/>
    <row r="37490" ht="15"/>
    <row r="37491" ht="15"/>
    <row r="37492" ht="15"/>
    <row r="37493" ht="15"/>
    <row r="37494" ht="15"/>
    <row r="37495" ht="15"/>
    <row r="37496" ht="15"/>
    <row r="37497" ht="15"/>
    <row r="37498" ht="15"/>
    <row r="37499" ht="15"/>
    <row r="37500" ht="15"/>
    <row r="37501" ht="15"/>
    <row r="37502" ht="15"/>
    <row r="37503" ht="15"/>
    <row r="37504" ht="15"/>
    <row r="37505" ht="15"/>
    <row r="37506" ht="15"/>
    <row r="37507" ht="15"/>
    <row r="37508" ht="15"/>
    <row r="37509" ht="15"/>
    <row r="37510" ht="15"/>
    <row r="37511" ht="15"/>
    <row r="37512" ht="15"/>
    <row r="37513" ht="15"/>
    <row r="37514" ht="15"/>
    <row r="37515" ht="15"/>
    <row r="37516" ht="15"/>
    <row r="37517" ht="15"/>
    <row r="37518" ht="15"/>
    <row r="37519" ht="15"/>
    <row r="37520" ht="15"/>
    <row r="37521" ht="15"/>
    <row r="37522" ht="15"/>
    <row r="37523" ht="15"/>
    <row r="37524" ht="15"/>
    <row r="37525" ht="15"/>
    <row r="37526" ht="15"/>
    <row r="37527" ht="15"/>
    <row r="37528" ht="15"/>
    <row r="37529" ht="15"/>
    <row r="37530" ht="15"/>
    <row r="37531" ht="15"/>
    <row r="37532" ht="15"/>
    <row r="37533" ht="15"/>
    <row r="37534" ht="15"/>
    <row r="37535" ht="15"/>
    <row r="37536" ht="15"/>
    <row r="37537" ht="15"/>
    <row r="37538" ht="15"/>
    <row r="37539" ht="15"/>
    <row r="37540" ht="15"/>
    <row r="37541" ht="15"/>
    <row r="37542" ht="15"/>
    <row r="37543" ht="15"/>
    <row r="37544" ht="15"/>
    <row r="37545" ht="15"/>
    <row r="37546" ht="15"/>
    <row r="37547" ht="15"/>
    <row r="37548" ht="15"/>
    <row r="37549" ht="15"/>
    <row r="37550" ht="15"/>
    <row r="37551" ht="15"/>
    <row r="37552" ht="15"/>
    <row r="37553" ht="15"/>
    <row r="37554" ht="15"/>
    <row r="37555" ht="15"/>
    <row r="37556" ht="15"/>
    <row r="37557" ht="15"/>
    <row r="37558" ht="15"/>
    <row r="37559" ht="15"/>
    <row r="37560" ht="15"/>
    <row r="37561" ht="15"/>
    <row r="37562" ht="15"/>
    <row r="37563" ht="15"/>
    <row r="37564" ht="15"/>
    <row r="37565" ht="15"/>
    <row r="37566" ht="15"/>
    <row r="37567" ht="15"/>
    <row r="37568" ht="15"/>
    <row r="37569" ht="15"/>
    <row r="37570" ht="15"/>
    <row r="37571" ht="15"/>
    <row r="37572" ht="15"/>
    <row r="37573" ht="15"/>
    <row r="37574" ht="15"/>
    <row r="37575" ht="15"/>
    <row r="37576" ht="15"/>
    <row r="37577" ht="15"/>
    <row r="37578" ht="15"/>
    <row r="37579" ht="15"/>
    <row r="37580" ht="15"/>
    <row r="37581" ht="15"/>
    <row r="37582" ht="15"/>
    <row r="37583" ht="15"/>
    <row r="37584" ht="15"/>
    <row r="37585" ht="15"/>
    <row r="37586" ht="15"/>
    <row r="37587" ht="15"/>
    <row r="37588" ht="15"/>
    <row r="37589" ht="15"/>
    <row r="37590" ht="15"/>
    <row r="37591" ht="15"/>
    <row r="37592" ht="15"/>
    <row r="37593" ht="15"/>
    <row r="37594" ht="15"/>
    <row r="37595" ht="15"/>
    <row r="37596" ht="15"/>
    <row r="37597" ht="15"/>
    <row r="37598" ht="15"/>
    <row r="37599" ht="15"/>
    <row r="37600" ht="15"/>
    <row r="37601" ht="15"/>
    <row r="37602" ht="15"/>
    <row r="37603" ht="15"/>
    <row r="37604" ht="15"/>
    <row r="37605" ht="15"/>
    <row r="37606" ht="15"/>
    <row r="37607" ht="15"/>
    <row r="37608" ht="15"/>
    <row r="37609" ht="15"/>
    <row r="37610" ht="15"/>
    <row r="37611" ht="15"/>
    <row r="37612" ht="15"/>
    <row r="37613" ht="15"/>
    <row r="37614" ht="15"/>
    <row r="37615" ht="15"/>
    <row r="37616" ht="15"/>
    <row r="37617" ht="15"/>
    <row r="37618" ht="15"/>
    <row r="37619" ht="15"/>
    <row r="37620" ht="15"/>
    <row r="37621" ht="15"/>
    <row r="37622" ht="15"/>
    <row r="37623" ht="15"/>
    <row r="37624" ht="15"/>
    <row r="37625" ht="15"/>
    <row r="37626" ht="15"/>
    <row r="37627" ht="15"/>
    <row r="37628" ht="15"/>
    <row r="37629" ht="15"/>
    <row r="37630" ht="15"/>
    <row r="37631" ht="15"/>
    <row r="37632" ht="15"/>
    <row r="37633" ht="15"/>
    <row r="37634" ht="15"/>
    <row r="37635" ht="15"/>
    <row r="37636" ht="15"/>
    <row r="37637" ht="15"/>
    <row r="37638" ht="15"/>
    <row r="37639" ht="15"/>
    <row r="37640" ht="15"/>
    <row r="37641" ht="15"/>
    <row r="37642" ht="15"/>
    <row r="37643" ht="15"/>
    <row r="37644" ht="15"/>
    <row r="37645" ht="15"/>
    <row r="37646" ht="15"/>
    <row r="37647" ht="15"/>
    <row r="37648" ht="15"/>
    <row r="37649" ht="15"/>
    <row r="37650" ht="15"/>
    <row r="37651" ht="15"/>
    <row r="37652" ht="15"/>
    <row r="37653" ht="15"/>
    <row r="37654" ht="15"/>
    <row r="37655" ht="15"/>
    <row r="37656" ht="15"/>
    <row r="37657" ht="15"/>
    <row r="37658" ht="15"/>
    <row r="37659" ht="15"/>
    <row r="37660" ht="15"/>
    <row r="37661" ht="15"/>
    <row r="37662" ht="15"/>
    <row r="37663" ht="15"/>
    <row r="37664" ht="15"/>
    <row r="37665" ht="15"/>
    <row r="37666" ht="15"/>
    <row r="37667" ht="15"/>
    <row r="37668" ht="15"/>
    <row r="37669" ht="15"/>
    <row r="37670" ht="15"/>
    <row r="37671" ht="15"/>
    <row r="37672" ht="15"/>
    <row r="37673" ht="15"/>
    <row r="37674" ht="15"/>
    <row r="37675" ht="15"/>
    <row r="37676" ht="15"/>
    <row r="37677" ht="15"/>
    <row r="37678" ht="15"/>
    <row r="37679" ht="15"/>
    <row r="37680" ht="15"/>
    <row r="37681" ht="15"/>
    <row r="37682" ht="15"/>
    <row r="37683" ht="15"/>
    <row r="37684" ht="15"/>
    <row r="37685" ht="15"/>
    <row r="37686" ht="15"/>
    <row r="37687" ht="15"/>
    <row r="37688" ht="15"/>
    <row r="37689" ht="15"/>
    <row r="37690" ht="15"/>
    <row r="37691" ht="15"/>
    <row r="37692" ht="15"/>
    <row r="37693" ht="15"/>
    <row r="37694" ht="15"/>
    <row r="37695" ht="15"/>
    <row r="37696" ht="15"/>
    <row r="37697" ht="15"/>
    <row r="37698" ht="15"/>
    <row r="37699" ht="15"/>
    <row r="37700" ht="15"/>
    <row r="37701" ht="15"/>
    <row r="37702" ht="15"/>
    <row r="37703" ht="15"/>
    <row r="37704" ht="15"/>
    <row r="37705" ht="15"/>
    <row r="37706" ht="15"/>
    <row r="37707" ht="15"/>
    <row r="37708" ht="15"/>
    <row r="37709" ht="15"/>
    <row r="37710" ht="15"/>
    <row r="37711" ht="15"/>
    <row r="37712" ht="15"/>
    <row r="37713" ht="15"/>
    <row r="37714" ht="15"/>
    <row r="37715" ht="15"/>
    <row r="37716" ht="15"/>
    <row r="37717" ht="15"/>
    <row r="37718" ht="15"/>
    <row r="37719" ht="15"/>
    <row r="37720" ht="15"/>
    <row r="37721" ht="15"/>
    <row r="37722" ht="15"/>
    <row r="37723" ht="15"/>
    <row r="37724" ht="15"/>
    <row r="37725" ht="15"/>
    <row r="37726" ht="15"/>
    <row r="37727" ht="15"/>
    <row r="37728" ht="15"/>
    <row r="37729" ht="15"/>
    <row r="37730" ht="15"/>
    <row r="37731" ht="15"/>
    <row r="37732" ht="15"/>
    <row r="37733" ht="15"/>
    <row r="37734" ht="15"/>
    <row r="37735" ht="15"/>
    <row r="37736" ht="15"/>
    <row r="37737" ht="15"/>
    <row r="37738" ht="15"/>
    <row r="37739" ht="15"/>
    <row r="37740" ht="15"/>
    <row r="37741" ht="15"/>
    <row r="37742" ht="15"/>
    <row r="37743" ht="15"/>
    <row r="37744" ht="15"/>
    <row r="37745" ht="15"/>
    <row r="37746" ht="15"/>
    <row r="37747" ht="15"/>
    <row r="37748" ht="15"/>
    <row r="37749" ht="15"/>
    <row r="37750" ht="15"/>
    <row r="37751" ht="15"/>
    <row r="37752" ht="15"/>
    <row r="37753" ht="15"/>
    <row r="37754" ht="15"/>
    <row r="37755" ht="15"/>
    <row r="37756" ht="15"/>
    <row r="37757" ht="15"/>
    <row r="37758" ht="15"/>
    <row r="37759" ht="15"/>
    <row r="37760" ht="15"/>
    <row r="37761" ht="15"/>
    <row r="37762" ht="15"/>
    <row r="37763" ht="15"/>
    <row r="37764" ht="15"/>
    <row r="37765" ht="15"/>
    <row r="37766" ht="15"/>
    <row r="37767" ht="15"/>
    <row r="37768" ht="15"/>
    <row r="37769" ht="15"/>
    <row r="37770" ht="15"/>
    <row r="37771" ht="15"/>
    <row r="37772" ht="15"/>
    <row r="37773" ht="15"/>
    <row r="37774" ht="15"/>
    <row r="37775" ht="15"/>
    <row r="37776" ht="15"/>
    <row r="37777" ht="15"/>
    <row r="37778" ht="15"/>
    <row r="37779" ht="15"/>
    <row r="37780" ht="15"/>
    <row r="37781" ht="15"/>
    <row r="37782" ht="15"/>
    <row r="37783" ht="15"/>
    <row r="37784" ht="15"/>
    <row r="37785" ht="15"/>
    <row r="37786" ht="15"/>
    <row r="37787" ht="15"/>
    <row r="37788" ht="15"/>
    <row r="37789" ht="15"/>
    <row r="37790" ht="15"/>
    <row r="37791" ht="15"/>
    <row r="37792" ht="15"/>
    <row r="37793" ht="15"/>
    <row r="37794" ht="15"/>
    <row r="37795" ht="15"/>
    <row r="37796" ht="15"/>
    <row r="37797" ht="15"/>
    <row r="37798" ht="15"/>
    <row r="37799" ht="15"/>
    <row r="37800" ht="15"/>
    <row r="37801" ht="15"/>
    <row r="37802" ht="15"/>
    <row r="37803" ht="15"/>
    <row r="37804" ht="15"/>
    <row r="37805" ht="15"/>
    <row r="37806" ht="15"/>
    <row r="37807" ht="15"/>
    <row r="37808" ht="15"/>
    <row r="37809" ht="15"/>
    <row r="37810" ht="15"/>
    <row r="37811" ht="15"/>
    <row r="37812" ht="15"/>
    <row r="37813" ht="15"/>
    <row r="37814" ht="15"/>
    <row r="37815" ht="15"/>
    <row r="37816" ht="15"/>
    <row r="37817" ht="15"/>
    <row r="37818" ht="15"/>
    <row r="37819" ht="15"/>
    <row r="37820" ht="15"/>
    <row r="37821" ht="15"/>
    <row r="37822" ht="15"/>
    <row r="37823" ht="15"/>
    <row r="37824" ht="15"/>
    <row r="37825" ht="15"/>
    <row r="37826" ht="15"/>
    <row r="37827" ht="15"/>
    <row r="37828" ht="15"/>
    <row r="37829" ht="15"/>
    <row r="37830" ht="15"/>
    <row r="37831" ht="15"/>
    <row r="37832" ht="15"/>
    <row r="37833" ht="15"/>
    <row r="37834" ht="15"/>
    <row r="37835" ht="15"/>
    <row r="37836" ht="15"/>
    <row r="37837" ht="15"/>
    <row r="37838" ht="15"/>
    <row r="37839" ht="15"/>
    <row r="37840" ht="15"/>
    <row r="37841" ht="15"/>
    <row r="37842" ht="15"/>
    <row r="37843" ht="15"/>
    <row r="37844" ht="15"/>
    <row r="37845" ht="15"/>
    <row r="37846" ht="15"/>
    <row r="37847" ht="15"/>
    <row r="37848" ht="15"/>
    <row r="37849" ht="15"/>
    <row r="37850" ht="15"/>
    <row r="37851" ht="15"/>
    <row r="37852" ht="15"/>
    <row r="37853" ht="15"/>
    <row r="37854" ht="15"/>
    <row r="37855" ht="15"/>
    <row r="37856" ht="15"/>
    <row r="37857" ht="15"/>
    <row r="37858" ht="15"/>
    <row r="37859" ht="15"/>
    <row r="37860" ht="15"/>
    <row r="37861" ht="15"/>
    <row r="37862" ht="15"/>
    <row r="37863" ht="15"/>
    <row r="37864" ht="15"/>
    <row r="37865" ht="15"/>
    <row r="37866" ht="15"/>
    <row r="37867" ht="15"/>
    <row r="37868" ht="15"/>
    <row r="37869" ht="15"/>
    <row r="37870" ht="15"/>
    <row r="37871" ht="15"/>
    <row r="37872" ht="15"/>
    <row r="37873" ht="15"/>
    <row r="37874" ht="15"/>
    <row r="37875" ht="15"/>
    <row r="37876" ht="15"/>
    <row r="37877" ht="15"/>
    <row r="37878" ht="15"/>
    <row r="37879" ht="15"/>
    <row r="37880" ht="15"/>
    <row r="37881" ht="15"/>
    <row r="37882" ht="15"/>
    <row r="37883" ht="15"/>
    <row r="37884" ht="15"/>
    <row r="37885" ht="15"/>
    <row r="37886" ht="15"/>
    <row r="37887" ht="15"/>
    <row r="37888" ht="15"/>
    <row r="37889" ht="15"/>
    <row r="37890" ht="15"/>
    <row r="37891" ht="15"/>
    <row r="37892" ht="15"/>
    <row r="37893" ht="15"/>
    <row r="37894" ht="15"/>
    <row r="37895" ht="15"/>
    <row r="37896" ht="15"/>
    <row r="37897" ht="15"/>
    <row r="37898" ht="15"/>
    <row r="37899" ht="15"/>
    <row r="37900" ht="15"/>
    <row r="37901" ht="15"/>
    <row r="37902" ht="15"/>
    <row r="37903" ht="15"/>
    <row r="37904" ht="15"/>
    <row r="37905" ht="15"/>
    <row r="37906" ht="15"/>
    <row r="37907" ht="15"/>
    <row r="37908" ht="15"/>
    <row r="37909" ht="15"/>
    <row r="37910" ht="15"/>
    <row r="37911" ht="15"/>
    <row r="37912" ht="15"/>
    <row r="37913" ht="15"/>
    <row r="37914" ht="15"/>
    <row r="37915" ht="15"/>
    <row r="37916" ht="15"/>
    <row r="37917" ht="15"/>
    <row r="37918" ht="15"/>
    <row r="37919" ht="15"/>
    <row r="37920" ht="15"/>
    <row r="37921" ht="15"/>
    <row r="37922" ht="15"/>
    <row r="37923" ht="15"/>
    <row r="37924" ht="15"/>
    <row r="37925" ht="15"/>
    <row r="37926" ht="15"/>
    <row r="37927" ht="15"/>
    <row r="37928" ht="15"/>
    <row r="37929" ht="15"/>
    <row r="37930" ht="15"/>
    <row r="37931" ht="15"/>
    <row r="37932" ht="15"/>
    <row r="37933" ht="15"/>
    <row r="37934" ht="15"/>
    <row r="37935" ht="15"/>
    <row r="37936" ht="15"/>
    <row r="37937" ht="15"/>
    <row r="37938" ht="15"/>
    <row r="37939" ht="15"/>
    <row r="37940" ht="15"/>
    <row r="37941" ht="15"/>
    <row r="37942" ht="15"/>
    <row r="37943" ht="15"/>
    <row r="37944" ht="15"/>
    <row r="37945" ht="15"/>
    <row r="37946" ht="15"/>
    <row r="37947" ht="15"/>
    <row r="37948" ht="15"/>
    <row r="37949" ht="15"/>
    <row r="37950" ht="15"/>
    <row r="37951" ht="15"/>
    <row r="37952" ht="15"/>
    <row r="37953" ht="15"/>
    <row r="37954" ht="15"/>
    <row r="37955" ht="15"/>
    <row r="37956" ht="15"/>
    <row r="37957" ht="15"/>
    <row r="37958" ht="15"/>
    <row r="37959" ht="15"/>
    <row r="37960" ht="15"/>
    <row r="37961" ht="15"/>
    <row r="37962" ht="15"/>
    <row r="37963" ht="15"/>
    <row r="37964" ht="15"/>
    <row r="37965" ht="15"/>
    <row r="37966" ht="15"/>
    <row r="37967" ht="15"/>
    <row r="37968" ht="15"/>
    <row r="37969" ht="15"/>
    <row r="37970" ht="15"/>
    <row r="37971" ht="15"/>
    <row r="37972" ht="15"/>
    <row r="37973" ht="15"/>
    <row r="37974" ht="15"/>
    <row r="37975" ht="15"/>
    <row r="37976" ht="15"/>
    <row r="37977" ht="15"/>
    <row r="37978" ht="15"/>
    <row r="37979" ht="15"/>
    <row r="37980" ht="15"/>
    <row r="37981" ht="15"/>
    <row r="37982" ht="15"/>
    <row r="37983" ht="15"/>
    <row r="37984" ht="15"/>
    <row r="37985" ht="15"/>
    <row r="37986" ht="15"/>
    <row r="37987" ht="15"/>
    <row r="37988" ht="15"/>
    <row r="37989" ht="15"/>
    <row r="37990" ht="15"/>
    <row r="37991" ht="15"/>
    <row r="37992" ht="15"/>
    <row r="37993" ht="15"/>
    <row r="37994" ht="15"/>
    <row r="37995" ht="15"/>
    <row r="37996" ht="15"/>
    <row r="37997" ht="15"/>
    <row r="37998" ht="15"/>
    <row r="37999" ht="15"/>
    <row r="38000" ht="15"/>
    <row r="38001" ht="15"/>
    <row r="38002" ht="15"/>
    <row r="38003" ht="15"/>
    <row r="38004" ht="15"/>
    <row r="38005" ht="15"/>
    <row r="38006" ht="15"/>
    <row r="38007" ht="15"/>
    <row r="38008" ht="15"/>
    <row r="38009" ht="15"/>
    <row r="38010" ht="15"/>
    <row r="38011" ht="15"/>
    <row r="38012" ht="15"/>
    <row r="38013" ht="15"/>
    <row r="38014" ht="15"/>
    <row r="38015" ht="15"/>
    <row r="38016" ht="15"/>
    <row r="38017" ht="15"/>
    <row r="38018" ht="15"/>
    <row r="38019" ht="15"/>
    <row r="38020" ht="15"/>
    <row r="38021" ht="15"/>
    <row r="38022" ht="15"/>
    <row r="38023" ht="15"/>
    <row r="38024" ht="15"/>
    <row r="38025" ht="15"/>
    <row r="38026" ht="15"/>
    <row r="38027" ht="15"/>
    <row r="38028" ht="15"/>
    <row r="38029" ht="15"/>
    <row r="38030" ht="15"/>
    <row r="38031" ht="15"/>
    <row r="38032" ht="15"/>
    <row r="38033" ht="15"/>
    <row r="38034" ht="15"/>
    <row r="38035" ht="15"/>
    <row r="38036" ht="15"/>
    <row r="38037" ht="15"/>
    <row r="38038" ht="15"/>
    <row r="38039" ht="15"/>
    <row r="38040" ht="15"/>
    <row r="38041" ht="15"/>
    <row r="38042" ht="15"/>
    <row r="38043" ht="15"/>
    <row r="38044" ht="15"/>
    <row r="38045" ht="15"/>
    <row r="38046" ht="15"/>
    <row r="38047" ht="15"/>
    <row r="38048" ht="15"/>
    <row r="38049" ht="15"/>
    <row r="38050" ht="15"/>
    <row r="38051" ht="15"/>
    <row r="38052" ht="15"/>
    <row r="38053" ht="15"/>
    <row r="38054" ht="15"/>
    <row r="38055" ht="15"/>
    <row r="38056" ht="15"/>
    <row r="38057" ht="15"/>
    <row r="38058" ht="15"/>
    <row r="38059" ht="15"/>
    <row r="38060" ht="15"/>
    <row r="38061" ht="15"/>
    <row r="38062" ht="15"/>
    <row r="38063" ht="15"/>
    <row r="38064" ht="15"/>
    <row r="38065" ht="15"/>
    <row r="38066" ht="15"/>
    <row r="38067" ht="15"/>
    <row r="38068" ht="15"/>
    <row r="38069" ht="15"/>
    <row r="38070" ht="15"/>
    <row r="38071" ht="15"/>
    <row r="38072" ht="15"/>
    <row r="38073" ht="15"/>
    <row r="38074" ht="15"/>
    <row r="38075" ht="15"/>
    <row r="38076" ht="15"/>
    <row r="38077" ht="15"/>
    <row r="38078" ht="15"/>
    <row r="38079" ht="15"/>
    <row r="38080" ht="15"/>
    <row r="38081" ht="15"/>
    <row r="38082" ht="15"/>
    <row r="38083" ht="15"/>
    <row r="38084" ht="15"/>
    <row r="38085" ht="15"/>
    <row r="38086" ht="15"/>
    <row r="38087" ht="15"/>
    <row r="38088" ht="15"/>
    <row r="38089" ht="15"/>
    <row r="38090" ht="15"/>
    <row r="38091" ht="15"/>
    <row r="38092" ht="15"/>
    <row r="38093" ht="15"/>
    <row r="38094" ht="15"/>
    <row r="38095" ht="15"/>
    <row r="38096" ht="15"/>
    <row r="38097" ht="15"/>
    <row r="38098" ht="15"/>
    <row r="38099" ht="15"/>
    <row r="38100" ht="15"/>
    <row r="38101" ht="15"/>
    <row r="38102" ht="15"/>
    <row r="38103" ht="15"/>
    <row r="38104" ht="15"/>
    <row r="38105" ht="15"/>
    <row r="38106" ht="15"/>
    <row r="38107" ht="15"/>
    <row r="38108" ht="15"/>
    <row r="38109" ht="15"/>
    <row r="38110" ht="15"/>
    <row r="38111" ht="15"/>
    <row r="38112" ht="15"/>
    <row r="38113" ht="15"/>
    <row r="38114" ht="15"/>
    <row r="38115" ht="15"/>
    <row r="38116" ht="15"/>
    <row r="38117" ht="15"/>
    <row r="38118" ht="15"/>
    <row r="38119" ht="15"/>
    <row r="38120" ht="15"/>
    <row r="38121" ht="15"/>
    <row r="38122" ht="15"/>
    <row r="38123" ht="15"/>
    <row r="38124" ht="15"/>
    <row r="38125" ht="15"/>
    <row r="38126" ht="15"/>
    <row r="38127" ht="15"/>
    <row r="38128" ht="15"/>
    <row r="38129" ht="15"/>
    <row r="38130" ht="15"/>
    <row r="38131" ht="15"/>
    <row r="38132" ht="15"/>
    <row r="38133" ht="15"/>
    <row r="38134" ht="15"/>
    <row r="38135" ht="15"/>
    <row r="38136" ht="15"/>
    <row r="38137" ht="15"/>
    <row r="38138" ht="15"/>
    <row r="38139" ht="15"/>
    <row r="38140" ht="15"/>
    <row r="38141" ht="15"/>
    <row r="38142" ht="15"/>
    <row r="38143" ht="15"/>
    <row r="38144" ht="15"/>
    <row r="38145" ht="15"/>
    <row r="38146" ht="15"/>
    <row r="38147" ht="15"/>
    <row r="38148" ht="15"/>
    <row r="38149" ht="15"/>
    <row r="38150" ht="15"/>
    <row r="38151" ht="15"/>
    <row r="38152" ht="15"/>
    <row r="38153" ht="15"/>
    <row r="38154" ht="15"/>
    <row r="38155" ht="15"/>
    <row r="38156" ht="15"/>
    <row r="38157" ht="15"/>
    <row r="38158" ht="15"/>
    <row r="38159" ht="15"/>
    <row r="38160" ht="15"/>
    <row r="38161" ht="15"/>
    <row r="38162" ht="15"/>
    <row r="38163" ht="15"/>
    <row r="38164" ht="15"/>
    <row r="38165" ht="15"/>
    <row r="38166" ht="15"/>
    <row r="38167" ht="15"/>
    <row r="38168" ht="15"/>
    <row r="38169" ht="15"/>
    <row r="38170" ht="15"/>
    <row r="38171" ht="15"/>
    <row r="38172" ht="15"/>
    <row r="38173" ht="15"/>
    <row r="38174" ht="15"/>
    <row r="38175" ht="15"/>
    <row r="38176" ht="15"/>
    <row r="38177" ht="15"/>
    <row r="38178" ht="15"/>
    <row r="38179" ht="15"/>
    <row r="38180" ht="15"/>
    <row r="38181" ht="15"/>
    <row r="38182" ht="15"/>
    <row r="38183" ht="15"/>
    <row r="38184" ht="15"/>
    <row r="38185" ht="15"/>
    <row r="38186" ht="15"/>
    <row r="38187" ht="15"/>
    <row r="38188" ht="15"/>
    <row r="38189" ht="15"/>
    <row r="38190" ht="15"/>
    <row r="38191" ht="15"/>
    <row r="38192" ht="15"/>
    <row r="38193" ht="15"/>
    <row r="38194" ht="15"/>
    <row r="38195" ht="15"/>
    <row r="38196" ht="15"/>
    <row r="38197" ht="15"/>
    <row r="38198" ht="15"/>
    <row r="38199" ht="15"/>
    <row r="38200" ht="15"/>
    <row r="38201" ht="15"/>
    <row r="38202" ht="15"/>
    <row r="38203" ht="15"/>
    <row r="38204" ht="15"/>
    <row r="38205" ht="15"/>
    <row r="38206" ht="15"/>
    <row r="38207" ht="15"/>
    <row r="38208" ht="15"/>
    <row r="38209" ht="15"/>
    <row r="38210" ht="15"/>
    <row r="38211" ht="15"/>
    <row r="38212" ht="15"/>
    <row r="38213" ht="15"/>
    <row r="38214" ht="15"/>
    <row r="38215" ht="15"/>
    <row r="38216" ht="15"/>
    <row r="38217" ht="15"/>
    <row r="38218" ht="15"/>
    <row r="38219" ht="15"/>
    <row r="38220" ht="15"/>
    <row r="38221" ht="15"/>
    <row r="38222" ht="15"/>
    <row r="38223" ht="15"/>
    <row r="38224" ht="15"/>
    <row r="38225" ht="15"/>
    <row r="38226" ht="15"/>
    <row r="38227" ht="15"/>
    <row r="38228" ht="15"/>
    <row r="38229" ht="15"/>
    <row r="38230" ht="15"/>
    <row r="38231" ht="15"/>
    <row r="38232" ht="15"/>
    <row r="38233" ht="15"/>
    <row r="38234" ht="15"/>
    <row r="38235" ht="15"/>
    <row r="38236" ht="15"/>
    <row r="38237" ht="15"/>
    <row r="38238" ht="15"/>
    <row r="38239" ht="15"/>
    <row r="38240" ht="15"/>
    <row r="38241" ht="15"/>
    <row r="38242" ht="15"/>
    <row r="38243" ht="15"/>
    <row r="38244" ht="15"/>
    <row r="38245" ht="15"/>
    <row r="38246" ht="15"/>
    <row r="38247" ht="15"/>
    <row r="38248" ht="15"/>
    <row r="38249" ht="15"/>
    <row r="38250" ht="15"/>
    <row r="38251" ht="15"/>
    <row r="38252" ht="15"/>
    <row r="38253" ht="15"/>
    <row r="38254" ht="15"/>
    <row r="38255" ht="15"/>
    <row r="38256" ht="15"/>
    <row r="38257" ht="15"/>
    <row r="38258" ht="15"/>
    <row r="38259" ht="15"/>
    <row r="38260" ht="15"/>
    <row r="38261" ht="15"/>
    <row r="38262" ht="15"/>
    <row r="38263" ht="15"/>
    <row r="38264" ht="15"/>
    <row r="38265" ht="15"/>
    <row r="38266" ht="15"/>
    <row r="38267" ht="15"/>
    <row r="38268" ht="15"/>
    <row r="38269" ht="15"/>
    <row r="38270" ht="15"/>
    <row r="38271" ht="15"/>
    <row r="38272" ht="15"/>
    <row r="38273" ht="15"/>
    <row r="38274" ht="15"/>
    <row r="38275" ht="15"/>
    <row r="38276" ht="15"/>
    <row r="38277" ht="15"/>
    <row r="38278" ht="15"/>
    <row r="38279" ht="15"/>
    <row r="38280" ht="15"/>
    <row r="38281" ht="15"/>
    <row r="38282" ht="15"/>
    <row r="38283" ht="15"/>
    <row r="38284" ht="15"/>
    <row r="38285" ht="15"/>
    <row r="38286" ht="15"/>
    <row r="38287" ht="15"/>
    <row r="38288" ht="15"/>
    <row r="38289" ht="15"/>
    <row r="38290" ht="15"/>
    <row r="38291" ht="15"/>
    <row r="38292" ht="15"/>
    <row r="38293" ht="15"/>
    <row r="38294" ht="15"/>
    <row r="38295" ht="15"/>
    <row r="38296" ht="15"/>
    <row r="38297" ht="15"/>
    <row r="38298" ht="15"/>
    <row r="38299" ht="15"/>
    <row r="38300" ht="15"/>
    <row r="38301" ht="15"/>
    <row r="38302" ht="15"/>
    <row r="38303" ht="15"/>
    <row r="38304" ht="15"/>
    <row r="38305" ht="15"/>
    <row r="38306" ht="15"/>
    <row r="38307" ht="15"/>
    <row r="38308" ht="15"/>
    <row r="38309" ht="15"/>
    <row r="38310" ht="15"/>
    <row r="38311" ht="15"/>
    <row r="38312" ht="15"/>
    <row r="38313" ht="15"/>
    <row r="38314" ht="15"/>
    <row r="38315" ht="15"/>
    <row r="38316" ht="15"/>
    <row r="38317" ht="15"/>
    <row r="38318" ht="15"/>
    <row r="38319" ht="15"/>
    <row r="38320" ht="15"/>
    <row r="38321" ht="15"/>
    <row r="38322" ht="15"/>
    <row r="38323" ht="15"/>
    <row r="38324" ht="15"/>
    <row r="38325" ht="15"/>
    <row r="38326" ht="15"/>
    <row r="38327" ht="15"/>
    <row r="38328" ht="15"/>
    <row r="38329" ht="15"/>
    <row r="38330" ht="15"/>
    <row r="38331" ht="15"/>
    <row r="38332" ht="15"/>
    <row r="38333" ht="15"/>
    <row r="38334" ht="15"/>
    <row r="38335" ht="15"/>
    <row r="38336" ht="15"/>
    <row r="38337" ht="15"/>
    <row r="38338" ht="15"/>
    <row r="38339" ht="15"/>
    <row r="38340" ht="15"/>
    <row r="38341" ht="15"/>
    <row r="38342" ht="15"/>
    <row r="38343" ht="15"/>
    <row r="38344" ht="15"/>
    <row r="38345" ht="15"/>
    <row r="38346" ht="15"/>
    <row r="38347" ht="15"/>
    <row r="38348" ht="15"/>
    <row r="38349" ht="15"/>
    <row r="38350" ht="15"/>
    <row r="38351" ht="15"/>
    <row r="38352" ht="15"/>
    <row r="38353" ht="15"/>
    <row r="38354" ht="15"/>
    <row r="38355" ht="15"/>
    <row r="38356" ht="15"/>
    <row r="38357" ht="15"/>
    <row r="38358" ht="15"/>
    <row r="38359" ht="15"/>
    <row r="38360" ht="15"/>
    <row r="38361" ht="15"/>
    <row r="38362" ht="15"/>
    <row r="38363" ht="15"/>
    <row r="38364" ht="15"/>
    <row r="38365" ht="15"/>
    <row r="38366" ht="15"/>
    <row r="38367" ht="15"/>
    <row r="38368" ht="15"/>
    <row r="38369" ht="15"/>
    <row r="38370" ht="15"/>
    <row r="38371" ht="15"/>
    <row r="38372" ht="15"/>
    <row r="38373" ht="15"/>
    <row r="38374" ht="15"/>
    <row r="38375" ht="15"/>
    <row r="38376" ht="15"/>
    <row r="38377" ht="15"/>
    <row r="38378" ht="15"/>
    <row r="38379" ht="15"/>
    <row r="38380" ht="15"/>
    <row r="38381" ht="15"/>
    <row r="38382" ht="15"/>
    <row r="38383" ht="15"/>
    <row r="38384" ht="15"/>
    <row r="38385" ht="15"/>
    <row r="38386" ht="15"/>
    <row r="38387" ht="15"/>
    <row r="38388" ht="15"/>
    <row r="38389" ht="15"/>
    <row r="38390" ht="15"/>
    <row r="38391" ht="15"/>
    <row r="38392" ht="15"/>
    <row r="38393" ht="15"/>
    <row r="38394" ht="15"/>
    <row r="38395" ht="15"/>
    <row r="38396" ht="15"/>
    <row r="38397" ht="15"/>
    <row r="38398" ht="15"/>
    <row r="38399" ht="15"/>
    <row r="38400" ht="15"/>
    <row r="38401" ht="15"/>
    <row r="38402" ht="15"/>
    <row r="38403" ht="15"/>
    <row r="38404" ht="15"/>
    <row r="38405" ht="15"/>
    <row r="38406" ht="15"/>
    <row r="38407" ht="15"/>
    <row r="38408" ht="15"/>
    <row r="38409" ht="15"/>
    <row r="38410" ht="15"/>
    <row r="38411" ht="15"/>
    <row r="38412" ht="15"/>
    <row r="38413" ht="15"/>
    <row r="38414" ht="15"/>
    <row r="38415" ht="15"/>
    <row r="38416" ht="15"/>
    <row r="38417" ht="15"/>
    <row r="38418" ht="15"/>
    <row r="38419" ht="15"/>
    <row r="38420" ht="15"/>
    <row r="38421" ht="15"/>
    <row r="38422" ht="15"/>
    <row r="38423" ht="15"/>
    <row r="38424" ht="15"/>
    <row r="38425" ht="15"/>
    <row r="38426" ht="15"/>
    <row r="38427" ht="15"/>
    <row r="38428" ht="15"/>
    <row r="38429" ht="15"/>
    <row r="38430" ht="15"/>
    <row r="38431" ht="15"/>
    <row r="38432" ht="15"/>
    <row r="38433" ht="15"/>
    <row r="38434" ht="15"/>
    <row r="38435" ht="15"/>
    <row r="38436" ht="15"/>
    <row r="38437" ht="15"/>
    <row r="38438" ht="15"/>
    <row r="38439" ht="15"/>
    <row r="38440" ht="15"/>
    <row r="38441" ht="15"/>
    <row r="38442" ht="15"/>
    <row r="38443" ht="15"/>
    <row r="38444" ht="15"/>
    <row r="38445" ht="15"/>
    <row r="38446" ht="15"/>
    <row r="38447" ht="15"/>
    <row r="38448" ht="15"/>
    <row r="38449" ht="15"/>
    <row r="38450" ht="15"/>
    <row r="38451" ht="15"/>
    <row r="38452" ht="15"/>
    <row r="38453" ht="15"/>
    <row r="38454" ht="15"/>
    <row r="38455" ht="15"/>
    <row r="38456" ht="15"/>
    <row r="38457" ht="15"/>
    <row r="38458" ht="15"/>
    <row r="38459" ht="15"/>
    <row r="38460" ht="15"/>
    <row r="38461" ht="15"/>
    <row r="38462" ht="15"/>
    <row r="38463" ht="15"/>
    <row r="38464" ht="15"/>
    <row r="38465" ht="15"/>
    <row r="38466" ht="15"/>
    <row r="38467" ht="15"/>
    <row r="38468" ht="15"/>
    <row r="38469" ht="15"/>
    <row r="38470" ht="15"/>
    <row r="38471" ht="15"/>
    <row r="38472" ht="15"/>
    <row r="38473" ht="15"/>
    <row r="38474" ht="15"/>
    <row r="38475" ht="15"/>
    <row r="38476" ht="15"/>
    <row r="38477" ht="15"/>
    <row r="38478" ht="15"/>
    <row r="38479" ht="15"/>
    <row r="38480" ht="15"/>
    <row r="38481" ht="15"/>
    <row r="38482" ht="15"/>
    <row r="38483" ht="15"/>
    <row r="38484" ht="15"/>
    <row r="38485" ht="15"/>
    <row r="38486" ht="15"/>
    <row r="38487" ht="15"/>
    <row r="38488" ht="15"/>
    <row r="38489" ht="15"/>
    <row r="38490" ht="15"/>
    <row r="38491" ht="15"/>
    <row r="38492" ht="15"/>
    <row r="38493" ht="15"/>
    <row r="38494" ht="15"/>
    <row r="38495" ht="15"/>
    <row r="38496" ht="15"/>
    <row r="38497" ht="15"/>
    <row r="38498" ht="15"/>
    <row r="38499" ht="15"/>
    <row r="38500" ht="15"/>
    <row r="38501" ht="15"/>
    <row r="38502" ht="15"/>
    <row r="38503" ht="15"/>
    <row r="38504" ht="15"/>
    <row r="38505" ht="15"/>
    <row r="38506" ht="15"/>
    <row r="38507" ht="15"/>
    <row r="38508" ht="15"/>
    <row r="38509" ht="15"/>
    <row r="38510" ht="15"/>
    <row r="38511" ht="15"/>
    <row r="38512" ht="15"/>
    <row r="38513" ht="15"/>
    <row r="38514" ht="15"/>
    <row r="38515" ht="15"/>
    <row r="38516" ht="15"/>
    <row r="38517" ht="15"/>
    <row r="38518" ht="15"/>
    <row r="38519" ht="15"/>
    <row r="38520" ht="15"/>
    <row r="38521" ht="15"/>
    <row r="38522" ht="15"/>
    <row r="38523" ht="15"/>
    <row r="38524" ht="15"/>
    <row r="38525" ht="15"/>
    <row r="38526" ht="15"/>
    <row r="38527" ht="15"/>
    <row r="38528" ht="15"/>
    <row r="38529" ht="15"/>
    <row r="38530" ht="15"/>
    <row r="38531" ht="15"/>
    <row r="38532" ht="15"/>
    <row r="38533" ht="15"/>
    <row r="38534" ht="15"/>
    <row r="38535" ht="15"/>
    <row r="38536" ht="15"/>
    <row r="38537" ht="15"/>
    <row r="38538" ht="15"/>
    <row r="38539" ht="15"/>
    <row r="38540" ht="15"/>
    <row r="38541" ht="15"/>
    <row r="38542" ht="15"/>
    <row r="38543" ht="15"/>
    <row r="38544" ht="15"/>
    <row r="38545" ht="15"/>
    <row r="38546" ht="15"/>
    <row r="38547" ht="15"/>
    <row r="38548" ht="15"/>
    <row r="38549" ht="15"/>
    <row r="38550" ht="15"/>
    <row r="38551" ht="15"/>
    <row r="38552" ht="15"/>
    <row r="38553" ht="15"/>
    <row r="38554" ht="15"/>
    <row r="38555" ht="15"/>
    <row r="38556" ht="15"/>
    <row r="38557" ht="15"/>
    <row r="38558" ht="15"/>
    <row r="38559" ht="15"/>
    <row r="38560" ht="15"/>
    <row r="38561" ht="15"/>
    <row r="38562" ht="15"/>
    <row r="38563" ht="15"/>
    <row r="38564" ht="15"/>
    <row r="38565" ht="15"/>
    <row r="38566" ht="15"/>
    <row r="38567" ht="15"/>
    <row r="38568" ht="15"/>
    <row r="38569" ht="15"/>
    <row r="38570" ht="15"/>
    <row r="38571" ht="15"/>
    <row r="38572" ht="15"/>
    <row r="38573" ht="15"/>
    <row r="38574" ht="15"/>
    <row r="38575" ht="15"/>
    <row r="38576" ht="15"/>
    <row r="38577" ht="15"/>
    <row r="38578" ht="15"/>
    <row r="38579" ht="15"/>
    <row r="38580" ht="15"/>
    <row r="38581" ht="15"/>
    <row r="38582" ht="15"/>
    <row r="38583" ht="15"/>
    <row r="38584" ht="15"/>
    <row r="38585" ht="15"/>
    <row r="38586" ht="15"/>
    <row r="38587" ht="15"/>
    <row r="38588" ht="15"/>
    <row r="38589" ht="15"/>
    <row r="38590" ht="15"/>
    <row r="38591" ht="15"/>
    <row r="38592" ht="15"/>
    <row r="38593" ht="15"/>
    <row r="38594" ht="15"/>
    <row r="38595" ht="15"/>
    <row r="38596" ht="15"/>
    <row r="38597" ht="15"/>
    <row r="38598" ht="15"/>
    <row r="38599" ht="15"/>
    <row r="38600" ht="15"/>
    <row r="38601" ht="15"/>
    <row r="38602" ht="15"/>
    <row r="38603" ht="15"/>
    <row r="38604" ht="15"/>
    <row r="38605" ht="15"/>
    <row r="38606" ht="15"/>
    <row r="38607" ht="15"/>
    <row r="38608" ht="15"/>
    <row r="38609" ht="15"/>
    <row r="38610" ht="15"/>
    <row r="38611" ht="15"/>
    <row r="38612" ht="15"/>
    <row r="38613" ht="15"/>
    <row r="38614" ht="15"/>
    <row r="38615" ht="15"/>
    <row r="38616" ht="15"/>
    <row r="38617" ht="15"/>
    <row r="38618" ht="15"/>
    <row r="38619" ht="15"/>
    <row r="38620" ht="15"/>
    <row r="38621" ht="15"/>
    <row r="38622" ht="15"/>
    <row r="38623" ht="15"/>
    <row r="38624" ht="15"/>
    <row r="38625" ht="15"/>
    <row r="38626" ht="15"/>
    <row r="38627" ht="15"/>
    <row r="38628" ht="15"/>
    <row r="38629" ht="15"/>
    <row r="38630" ht="15"/>
    <row r="38631" ht="15"/>
    <row r="38632" ht="15"/>
    <row r="38633" ht="15"/>
    <row r="38634" ht="15"/>
    <row r="38635" ht="15"/>
    <row r="38636" ht="15"/>
    <row r="38637" ht="15"/>
    <row r="38638" ht="15"/>
    <row r="38639" ht="15"/>
    <row r="38640" ht="15"/>
    <row r="38641" ht="15"/>
    <row r="38642" ht="15"/>
    <row r="38643" ht="15"/>
    <row r="38644" ht="15"/>
    <row r="38645" ht="15"/>
    <row r="38646" ht="15"/>
    <row r="38647" ht="15"/>
    <row r="38648" ht="15"/>
    <row r="38649" ht="15"/>
    <row r="38650" ht="15"/>
    <row r="38651" ht="15"/>
    <row r="38652" ht="15"/>
    <row r="38653" ht="15"/>
    <row r="38654" ht="15"/>
    <row r="38655" ht="15"/>
    <row r="38656" ht="15"/>
    <row r="38657" ht="15"/>
    <row r="38658" ht="15"/>
    <row r="38659" ht="15"/>
    <row r="38660" ht="15"/>
    <row r="38661" ht="15"/>
    <row r="38662" ht="15"/>
    <row r="38663" ht="15"/>
    <row r="38664" ht="15"/>
    <row r="38665" ht="15"/>
    <row r="38666" ht="15"/>
    <row r="38667" ht="15"/>
    <row r="38668" ht="15"/>
    <row r="38669" ht="15"/>
    <row r="38670" ht="15"/>
    <row r="38671" ht="15"/>
    <row r="38672" ht="15"/>
    <row r="38673" ht="15"/>
    <row r="38674" ht="15"/>
    <row r="38675" ht="15"/>
    <row r="38676" ht="15"/>
    <row r="38677" ht="15"/>
    <row r="38678" ht="15"/>
    <row r="38679" ht="15"/>
    <row r="38680" ht="15"/>
    <row r="38681" ht="15"/>
    <row r="38682" ht="15"/>
    <row r="38683" ht="15"/>
    <row r="38684" ht="15"/>
    <row r="38685" ht="15"/>
    <row r="38686" ht="15"/>
    <row r="38687" ht="15"/>
    <row r="38688" ht="15"/>
    <row r="38689" ht="15"/>
    <row r="38690" ht="15"/>
    <row r="38691" ht="15"/>
    <row r="38692" ht="15"/>
    <row r="38693" ht="15"/>
    <row r="38694" ht="15"/>
    <row r="38695" ht="15"/>
    <row r="38696" ht="15"/>
    <row r="38697" ht="15"/>
    <row r="38698" ht="15"/>
    <row r="38699" ht="15"/>
    <row r="38700" ht="15"/>
    <row r="38701" ht="15"/>
    <row r="38702" ht="15"/>
    <row r="38703" ht="15"/>
    <row r="38704" ht="15"/>
    <row r="38705" ht="15"/>
    <row r="38706" ht="15"/>
    <row r="38707" ht="15"/>
    <row r="38708" ht="15"/>
    <row r="38709" ht="15"/>
    <row r="38710" ht="15"/>
    <row r="38711" ht="15"/>
    <row r="38712" ht="15"/>
    <row r="38713" ht="15"/>
    <row r="38714" ht="15"/>
    <row r="38715" ht="15"/>
    <row r="38716" ht="15"/>
    <row r="38717" ht="15"/>
    <row r="38718" ht="15"/>
    <row r="38719" ht="15"/>
    <row r="38720" ht="15"/>
    <row r="38721" ht="15"/>
    <row r="38722" ht="15"/>
    <row r="38723" ht="15"/>
    <row r="38724" ht="15"/>
    <row r="38725" ht="15"/>
    <row r="38726" ht="15"/>
    <row r="38727" ht="15"/>
    <row r="38728" ht="15"/>
    <row r="38729" ht="15"/>
    <row r="38730" ht="15"/>
    <row r="38731" ht="15"/>
    <row r="38732" ht="15"/>
    <row r="38733" ht="15"/>
    <row r="38734" ht="15"/>
    <row r="38735" ht="15"/>
    <row r="38736" ht="15"/>
    <row r="38737" ht="15"/>
    <row r="38738" ht="15"/>
    <row r="38739" ht="15"/>
    <row r="38740" ht="15"/>
    <row r="38741" ht="15"/>
    <row r="38742" ht="15"/>
    <row r="38743" ht="15"/>
    <row r="38744" ht="15"/>
    <row r="38745" ht="15"/>
    <row r="38746" ht="15"/>
    <row r="38747" ht="15"/>
    <row r="38748" ht="15"/>
    <row r="38749" ht="15"/>
    <row r="38750" ht="15"/>
    <row r="38751" ht="15"/>
    <row r="38752" ht="15"/>
    <row r="38753" ht="15"/>
    <row r="38754" ht="15"/>
    <row r="38755" ht="15"/>
    <row r="38756" ht="15"/>
    <row r="38757" ht="15"/>
    <row r="38758" ht="15"/>
    <row r="38759" ht="15"/>
    <row r="38760" ht="15"/>
    <row r="38761" ht="15"/>
    <row r="38762" ht="15"/>
    <row r="38763" ht="15"/>
    <row r="38764" ht="15"/>
    <row r="38765" ht="15"/>
    <row r="38766" ht="15"/>
    <row r="38767" ht="15"/>
    <row r="38768" ht="15"/>
    <row r="38769" ht="15"/>
    <row r="38770" ht="15"/>
    <row r="38771" ht="15"/>
    <row r="38772" ht="15"/>
    <row r="38773" ht="15"/>
    <row r="38774" ht="15"/>
    <row r="38775" ht="15"/>
    <row r="38776" ht="15"/>
    <row r="38777" ht="15"/>
    <row r="38778" ht="15"/>
    <row r="38779" ht="15"/>
    <row r="38780" ht="15"/>
    <row r="38781" ht="15"/>
    <row r="38782" ht="15"/>
    <row r="38783" ht="15"/>
    <row r="38784" ht="15"/>
    <row r="38785" ht="15"/>
    <row r="38786" ht="15"/>
    <row r="38787" ht="15"/>
    <row r="38788" ht="15"/>
    <row r="38789" ht="15"/>
    <row r="38790" ht="15"/>
    <row r="38791" ht="15"/>
    <row r="38792" ht="15"/>
    <row r="38793" ht="15"/>
    <row r="38794" ht="15"/>
    <row r="38795" ht="15"/>
    <row r="38796" ht="15"/>
    <row r="38797" ht="15"/>
    <row r="38798" ht="15"/>
    <row r="38799" ht="15"/>
    <row r="38800" ht="15"/>
    <row r="38801" ht="15"/>
    <row r="38802" ht="15"/>
    <row r="38803" ht="15"/>
    <row r="38804" ht="15"/>
    <row r="38805" ht="15"/>
    <row r="38806" ht="15"/>
    <row r="38807" ht="15"/>
    <row r="38808" ht="15"/>
    <row r="38809" ht="15"/>
    <row r="38810" ht="15"/>
    <row r="38811" ht="15"/>
    <row r="38812" ht="15"/>
    <row r="38813" ht="15"/>
    <row r="38814" ht="15"/>
    <row r="38815" ht="15"/>
    <row r="38816" ht="15"/>
    <row r="38817" ht="15"/>
    <row r="38818" ht="15"/>
    <row r="38819" ht="15"/>
    <row r="38820" ht="15"/>
    <row r="38821" ht="15"/>
    <row r="38822" ht="15"/>
    <row r="38823" ht="15"/>
    <row r="38824" ht="15"/>
    <row r="38825" ht="15"/>
    <row r="38826" ht="15"/>
    <row r="38827" ht="15"/>
    <row r="38828" ht="15"/>
    <row r="38829" ht="15"/>
    <row r="38830" ht="15"/>
    <row r="38831" ht="15"/>
    <row r="38832" ht="15"/>
    <row r="38833" ht="15"/>
    <row r="38834" ht="15"/>
    <row r="38835" ht="15"/>
    <row r="38836" ht="15"/>
    <row r="38837" ht="15"/>
    <row r="38838" ht="15"/>
    <row r="38839" ht="15"/>
    <row r="38840" ht="15"/>
    <row r="38841" ht="15"/>
    <row r="38842" ht="15"/>
    <row r="38843" ht="15"/>
    <row r="38844" ht="15"/>
    <row r="38845" ht="15"/>
    <row r="38846" ht="15"/>
    <row r="38847" ht="15"/>
    <row r="38848" ht="15"/>
    <row r="38849" ht="15"/>
    <row r="38850" ht="15"/>
    <row r="38851" ht="15"/>
    <row r="38852" ht="15"/>
    <row r="38853" ht="15"/>
    <row r="38854" ht="15"/>
    <row r="38855" ht="15"/>
    <row r="38856" ht="15"/>
    <row r="38857" ht="15"/>
    <row r="38858" ht="15"/>
    <row r="38859" ht="15"/>
    <row r="38860" ht="15"/>
    <row r="38861" ht="15"/>
    <row r="38862" ht="15"/>
    <row r="38863" ht="15"/>
    <row r="38864" ht="15"/>
    <row r="38865" ht="15"/>
    <row r="38866" ht="15"/>
    <row r="38867" ht="15"/>
    <row r="38868" ht="15"/>
    <row r="38869" ht="15"/>
    <row r="38870" ht="15"/>
    <row r="38871" ht="15"/>
    <row r="38872" ht="15"/>
    <row r="38873" ht="15"/>
    <row r="38874" ht="15"/>
    <row r="38875" ht="15"/>
    <row r="38876" ht="15"/>
    <row r="38877" ht="15"/>
    <row r="38878" ht="15"/>
    <row r="38879" ht="15"/>
    <row r="38880" ht="15"/>
    <row r="38881" ht="15"/>
    <row r="38882" ht="15"/>
    <row r="38883" ht="15"/>
    <row r="38884" ht="15"/>
    <row r="38885" ht="15"/>
    <row r="38886" ht="15"/>
    <row r="38887" ht="15"/>
    <row r="38888" ht="15"/>
    <row r="38889" ht="15"/>
    <row r="38890" ht="15"/>
    <row r="38891" ht="15"/>
    <row r="38892" ht="15"/>
    <row r="38893" ht="15"/>
    <row r="38894" ht="15"/>
    <row r="38895" ht="15"/>
    <row r="38896" ht="15"/>
    <row r="38897" ht="15"/>
    <row r="38898" ht="15"/>
    <row r="38899" ht="15"/>
    <row r="38900" ht="15"/>
    <row r="38901" ht="15"/>
    <row r="38902" ht="15"/>
    <row r="38903" ht="15"/>
    <row r="38904" ht="15"/>
    <row r="38905" ht="15"/>
    <row r="38906" ht="15"/>
    <row r="38907" ht="15"/>
    <row r="38908" ht="15"/>
    <row r="38909" ht="15"/>
    <row r="38910" ht="15"/>
    <row r="38911" ht="15"/>
    <row r="38912" ht="15"/>
    <row r="38913" ht="15"/>
    <row r="38914" ht="15"/>
    <row r="38915" ht="15"/>
    <row r="38916" ht="15"/>
    <row r="38917" ht="15"/>
    <row r="38918" ht="15"/>
    <row r="38919" ht="15"/>
    <row r="38920" ht="15"/>
    <row r="38921" ht="15"/>
    <row r="38922" ht="15"/>
    <row r="38923" ht="15"/>
    <row r="38924" ht="15"/>
    <row r="38925" ht="15"/>
    <row r="38926" ht="15"/>
    <row r="38927" ht="15"/>
    <row r="38928" ht="15"/>
    <row r="38929" ht="15"/>
    <row r="38930" ht="15"/>
    <row r="38931" ht="15"/>
    <row r="38932" ht="15"/>
    <row r="38933" ht="15"/>
    <row r="38934" ht="15"/>
    <row r="38935" ht="15"/>
    <row r="38936" ht="15"/>
    <row r="38937" ht="15"/>
    <row r="38938" ht="15"/>
    <row r="38939" ht="15"/>
    <row r="38940" ht="15"/>
    <row r="38941" ht="15"/>
    <row r="38942" ht="15"/>
    <row r="38943" ht="15"/>
    <row r="38944" ht="15"/>
    <row r="38945" ht="15"/>
    <row r="38946" ht="15"/>
    <row r="38947" ht="15"/>
    <row r="38948" ht="15"/>
    <row r="38949" ht="15"/>
    <row r="38950" ht="15"/>
    <row r="38951" ht="15"/>
    <row r="38952" ht="15"/>
    <row r="38953" ht="15"/>
    <row r="38954" ht="15"/>
    <row r="38955" ht="15"/>
    <row r="38956" ht="15"/>
    <row r="38957" ht="15"/>
    <row r="38958" ht="15"/>
    <row r="38959" ht="15"/>
    <row r="38960" ht="15"/>
    <row r="38961" ht="15"/>
    <row r="38962" ht="15"/>
    <row r="38963" ht="15"/>
    <row r="38964" ht="15"/>
    <row r="38965" ht="15"/>
    <row r="38966" ht="15"/>
    <row r="38967" ht="15"/>
    <row r="38968" ht="15"/>
    <row r="38969" ht="15"/>
    <row r="38970" ht="15"/>
    <row r="38971" ht="15"/>
    <row r="38972" ht="15"/>
    <row r="38973" ht="15"/>
    <row r="38974" ht="15"/>
    <row r="38975" ht="15"/>
    <row r="38976" ht="15"/>
    <row r="38977" ht="15"/>
    <row r="38978" ht="15"/>
    <row r="38979" ht="15"/>
    <row r="38980" ht="15"/>
    <row r="38981" ht="15"/>
    <row r="38982" ht="15"/>
    <row r="38983" ht="15"/>
    <row r="38984" ht="15"/>
    <row r="38985" ht="15"/>
    <row r="38986" ht="15"/>
    <row r="38987" ht="15"/>
    <row r="38988" ht="15"/>
    <row r="38989" ht="15"/>
    <row r="38990" ht="15"/>
    <row r="38991" ht="15"/>
    <row r="38992" ht="15"/>
    <row r="38993" ht="15"/>
    <row r="38994" ht="15"/>
    <row r="38995" ht="15"/>
    <row r="38996" ht="15"/>
    <row r="38997" ht="15"/>
    <row r="38998" ht="15"/>
    <row r="38999" ht="15"/>
    <row r="39000" ht="15"/>
    <row r="39001" ht="15"/>
    <row r="39002" ht="15"/>
    <row r="39003" ht="15"/>
    <row r="39004" ht="15"/>
    <row r="39005" ht="15"/>
    <row r="39006" ht="15"/>
    <row r="39007" ht="15"/>
    <row r="39008" ht="15"/>
    <row r="39009" ht="15"/>
    <row r="39010" ht="15"/>
    <row r="39011" ht="15"/>
    <row r="39012" ht="15"/>
    <row r="39013" ht="15"/>
    <row r="39014" ht="15"/>
    <row r="39015" ht="15"/>
    <row r="39016" ht="15"/>
    <row r="39017" ht="15"/>
    <row r="39018" ht="15"/>
    <row r="39019" ht="15"/>
    <row r="39020" ht="15"/>
    <row r="39021" ht="15"/>
    <row r="39022" ht="15"/>
    <row r="39023" ht="15"/>
    <row r="39024" ht="15"/>
    <row r="39025" ht="15"/>
    <row r="39026" ht="15"/>
    <row r="39027" ht="15"/>
    <row r="39028" ht="15"/>
    <row r="39029" ht="15"/>
    <row r="39030" ht="15"/>
    <row r="39031" ht="15"/>
    <row r="39032" ht="15"/>
    <row r="39033" ht="15"/>
    <row r="39034" ht="15"/>
    <row r="39035" ht="15"/>
    <row r="39036" ht="15"/>
    <row r="39037" ht="15"/>
    <row r="39038" ht="15"/>
    <row r="39039" ht="15"/>
    <row r="39040" ht="15"/>
    <row r="39041" ht="15"/>
    <row r="39042" ht="15"/>
    <row r="39043" ht="15"/>
    <row r="39044" ht="15"/>
    <row r="39045" ht="15"/>
    <row r="39046" ht="15"/>
    <row r="39047" ht="15"/>
    <row r="39048" ht="15"/>
    <row r="39049" ht="15"/>
    <row r="39050" ht="15"/>
    <row r="39051" ht="15"/>
    <row r="39052" ht="15"/>
    <row r="39053" ht="15"/>
    <row r="39054" ht="15"/>
    <row r="39055" ht="15"/>
    <row r="39056" ht="15"/>
    <row r="39057" ht="15"/>
    <row r="39058" ht="15"/>
    <row r="39059" ht="15"/>
    <row r="39060" ht="15"/>
    <row r="39061" ht="15"/>
    <row r="39062" ht="15"/>
    <row r="39063" ht="15"/>
    <row r="39064" ht="15"/>
    <row r="39065" ht="15"/>
    <row r="39066" ht="15"/>
    <row r="39067" ht="15"/>
    <row r="39068" ht="15"/>
    <row r="39069" ht="15"/>
    <row r="39070" ht="15"/>
    <row r="39071" ht="15"/>
    <row r="39072" ht="15"/>
    <row r="39073" ht="15"/>
    <row r="39074" ht="15"/>
    <row r="39075" ht="15"/>
    <row r="39076" ht="15"/>
    <row r="39077" ht="15"/>
    <row r="39078" ht="15"/>
    <row r="39079" ht="15"/>
    <row r="39080" ht="15"/>
    <row r="39081" ht="15"/>
    <row r="39082" ht="15"/>
    <row r="39083" ht="15"/>
    <row r="39084" ht="15"/>
    <row r="39085" ht="15"/>
    <row r="39086" ht="15"/>
    <row r="39087" ht="15"/>
    <row r="39088" ht="15"/>
    <row r="39089" ht="15"/>
    <row r="39090" ht="15"/>
    <row r="39091" ht="15"/>
    <row r="39092" ht="15"/>
    <row r="39093" ht="15"/>
    <row r="39094" ht="15"/>
    <row r="39095" ht="15"/>
    <row r="39096" ht="15"/>
    <row r="39097" ht="15"/>
    <row r="39098" ht="15"/>
    <row r="39099" ht="15"/>
    <row r="39100" ht="15"/>
    <row r="39101" ht="15"/>
    <row r="39102" ht="15"/>
    <row r="39103" ht="15"/>
    <row r="39104" ht="15"/>
    <row r="39105" ht="15"/>
    <row r="39106" ht="15"/>
    <row r="39107" ht="15"/>
    <row r="39108" ht="15"/>
    <row r="39109" ht="15"/>
    <row r="39110" ht="15"/>
    <row r="39111" ht="15"/>
    <row r="39112" ht="15"/>
    <row r="39113" ht="15"/>
    <row r="39114" ht="15"/>
    <row r="39115" ht="15"/>
    <row r="39116" ht="15"/>
    <row r="39117" ht="15"/>
    <row r="39118" ht="15"/>
    <row r="39119" ht="15"/>
    <row r="39120" ht="15"/>
    <row r="39121" ht="15"/>
    <row r="39122" ht="15"/>
    <row r="39123" ht="15"/>
    <row r="39124" ht="15"/>
    <row r="39125" ht="15"/>
    <row r="39126" ht="15"/>
    <row r="39127" ht="15"/>
    <row r="39128" ht="15"/>
    <row r="39129" ht="15"/>
    <row r="39130" ht="15"/>
    <row r="39131" ht="15"/>
    <row r="39132" ht="15"/>
    <row r="39133" ht="15"/>
    <row r="39134" ht="15"/>
    <row r="39135" ht="15"/>
    <row r="39136" ht="15"/>
    <row r="39137" ht="15"/>
    <row r="39138" ht="15"/>
    <row r="39139" ht="15"/>
    <row r="39140" ht="15"/>
    <row r="39141" ht="15"/>
    <row r="39142" ht="15"/>
    <row r="39143" ht="15"/>
    <row r="39144" ht="15"/>
    <row r="39145" ht="15"/>
    <row r="39146" ht="15"/>
    <row r="39147" ht="15"/>
    <row r="39148" ht="15"/>
    <row r="39149" ht="15"/>
    <row r="39150" ht="15"/>
    <row r="39151" ht="15"/>
    <row r="39152" ht="15"/>
    <row r="39153" ht="15"/>
    <row r="39154" ht="15"/>
    <row r="39155" ht="15"/>
    <row r="39156" ht="15"/>
    <row r="39157" ht="15"/>
    <row r="39158" ht="15"/>
    <row r="39159" ht="15"/>
    <row r="39160" ht="15"/>
    <row r="39161" ht="15"/>
    <row r="39162" ht="15"/>
    <row r="39163" ht="15"/>
    <row r="39164" ht="15"/>
    <row r="39165" ht="15"/>
    <row r="39166" ht="15"/>
    <row r="39167" ht="15"/>
    <row r="39168" ht="15"/>
    <row r="39169" ht="15"/>
    <row r="39170" ht="15"/>
    <row r="39171" ht="15"/>
    <row r="39172" ht="15"/>
    <row r="39173" ht="15"/>
    <row r="39174" ht="15"/>
    <row r="39175" ht="15"/>
    <row r="39176" ht="15"/>
    <row r="39177" ht="15"/>
    <row r="39178" ht="15"/>
    <row r="39179" ht="15"/>
    <row r="39180" ht="15"/>
    <row r="39181" ht="15"/>
    <row r="39182" ht="15"/>
    <row r="39183" ht="15"/>
    <row r="39184" ht="15"/>
    <row r="39185" ht="15"/>
    <row r="39186" ht="15"/>
    <row r="39187" ht="15"/>
    <row r="39188" ht="15"/>
    <row r="39189" ht="15"/>
    <row r="39190" ht="15"/>
    <row r="39191" ht="15"/>
    <row r="39192" ht="15"/>
    <row r="39193" ht="15"/>
    <row r="39194" ht="15"/>
    <row r="39195" ht="15"/>
    <row r="39196" ht="15"/>
    <row r="39197" ht="15"/>
    <row r="39198" ht="15"/>
    <row r="39199" ht="15"/>
    <row r="39200" ht="15"/>
    <row r="39201" ht="15"/>
    <row r="39202" ht="15"/>
    <row r="39203" ht="15"/>
    <row r="39204" ht="15"/>
    <row r="39205" ht="15"/>
    <row r="39206" ht="15"/>
    <row r="39207" ht="15"/>
    <row r="39208" ht="15"/>
    <row r="39209" ht="15"/>
    <row r="39210" ht="15"/>
    <row r="39211" ht="15"/>
    <row r="39212" ht="15"/>
    <row r="39213" ht="15"/>
    <row r="39214" ht="15"/>
    <row r="39215" ht="15"/>
    <row r="39216" ht="15"/>
    <row r="39217" ht="15"/>
    <row r="39218" ht="15"/>
    <row r="39219" ht="15"/>
    <row r="39220" ht="15"/>
    <row r="39221" ht="15"/>
    <row r="39222" ht="15"/>
    <row r="39223" ht="15"/>
    <row r="39224" ht="15"/>
    <row r="39225" ht="15"/>
    <row r="39226" ht="15"/>
    <row r="39227" ht="15"/>
    <row r="39228" ht="15"/>
    <row r="39229" ht="15"/>
    <row r="39230" ht="15"/>
    <row r="39231" ht="15"/>
    <row r="39232" ht="15"/>
    <row r="39233" ht="15"/>
    <row r="39234" ht="15"/>
    <row r="39235" ht="15"/>
    <row r="39236" ht="15"/>
    <row r="39237" ht="15"/>
    <row r="39238" ht="15"/>
    <row r="39239" ht="15"/>
    <row r="39240" ht="15"/>
    <row r="39241" ht="15"/>
    <row r="39242" ht="15"/>
    <row r="39243" ht="15"/>
    <row r="39244" ht="15"/>
    <row r="39245" ht="15"/>
    <row r="39246" ht="15"/>
    <row r="39247" ht="15"/>
    <row r="39248" ht="15"/>
    <row r="39249" ht="15"/>
    <row r="39250" ht="15"/>
    <row r="39251" ht="15"/>
    <row r="39252" ht="15"/>
    <row r="39253" ht="15"/>
    <row r="39254" ht="15"/>
    <row r="39255" ht="15"/>
    <row r="39256" ht="15"/>
    <row r="39257" ht="15"/>
    <row r="39258" ht="15"/>
    <row r="39259" ht="15"/>
    <row r="39260" ht="15"/>
    <row r="39261" ht="15"/>
    <row r="39262" ht="15"/>
    <row r="39263" ht="15"/>
    <row r="39264" ht="15"/>
    <row r="39265" ht="15"/>
    <row r="39266" ht="15"/>
    <row r="39267" ht="15"/>
    <row r="39268" ht="15"/>
    <row r="39269" ht="15"/>
    <row r="39270" ht="15"/>
    <row r="39271" ht="15"/>
    <row r="39272" ht="15"/>
    <row r="39273" ht="15"/>
    <row r="39274" ht="15"/>
    <row r="39275" ht="15"/>
    <row r="39276" ht="15"/>
    <row r="39277" ht="15"/>
    <row r="39278" ht="15"/>
    <row r="39279" ht="15"/>
    <row r="39280" ht="15"/>
    <row r="39281" ht="15"/>
    <row r="39282" ht="15"/>
    <row r="39283" ht="15"/>
    <row r="39284" ht="15"/>
    <row r="39285" ht="15"/>
    <row r="39286" ht="15"/>
    <row r="39287" ht="15"/>
    <row r="39288" ht="15"/>
    <row r="39289" ht="15"/>
    <row r="39290" ht="15"/>
    <row r="39291" ht="15"/>
    <row r="39292" ht="15"/>
    <row r="39293" ht="15"/>
    <row r="39294" ht="15"/>
    <row r="39295" ht="15"/>
    <row r="39296" ht="15"/>
    <row r="39297" ht="15"/>
    <row r="39298" ht="15"/>
    <row r="39299" ht="15"/>
    <row r="39300" ht="15"/>
    <row r="39301" ht="15"/>
    <row r="39302" ht="15"/>
    <row r="39303" ht="15"/>
    <row r="39304" ht="15"/>
    <row r="39305" ht="15"/>
    <row r="39306" ht="15"/>
    <row r="39307" ht="15"/>
    <row r="39308" ht="15"/>
    <row r="39309" ht="15"/>
    <row r="39310" ht="15"/>
    <row r="39311" ht="15"/>
    <row r="39312" ht="15"/>
    <row r="39313" ht="15"/>
    <row r="39314" ht="15"/>
    <row r="39315" ht="15"/>
    <row r="39316" ht="15"/>
    <row r="39317" ht="15"/>
    <row r="39318" ht="15"/>
    <row r="39319" ht="15"/>
    <row r="39320" ht="15"/>
    <row r="39321" ht="15"/>
    <row r="39322" ht="15"/>
    <row r="39323" ht="15"/>
    <row r="39324" ht="15"/>
    <row r="39325" ht="15"/>
    <row r="39326" ht="15"/>
    <row r="39327" ht="15"/>
    <row r="39328" ht="15"/>
    <row r="39329" ht="15"/>
    <row r="39330" ht="15"/>
    <row r="39331" ht="15"/>
    <row r="39332" ht="15"/>
    <row r="39333" ht="15"/>
    <row r="39334" ht="15"/>
    <row r="39335" ht="15"/>
    <row r="39336" ht="15"/>
    <row r="39337" ht="15"/>
    <row r="39338" ht="15"/>
    <row r="39339" ht="15"/>
    <row r="39340" ht="15"/>
    <row r="39341" ht="15"/>
    <row r="39342" ht="15"/>
    <row r="39343" ht="15"/>
    <row r="39344" ht="15"/>
    <row r="39345" ht="15"/>
    <row r="39346" ht="15"/>
    <row r="39347" ht="15"/>
    <row r="39348" ht="15"/>
    <row r="39349" ht="15"/>
    <row r="39350" ht="15"/>
    <row r="39351" ht="15"/>
    <row r="39352" ht="15"/>
    <row r="39353" ht="15"/>
    <row r="39354" ht="15"/>
    <row r="39355" ht="15"/>
    <row r="39356" ht="15"/>
    <row r="39357" ht="15"/>
    <row r="39358" ht="15"/>
    <row r="39359" ht="15"/>
    <row r="39360" ht="15"/>
    <row r="39361" ht="15"/>
    <row r="39362" ht="15"/>
    <row r="39363" ht="15"/>
    <row r="39364" ht="15"/>
    <row r="39365" ht="15"/>
    <row r="39366" ht="15"/>
    <row r="39367" ht="15"/>
    <row r="39368" ht="15"/>
    <row r="39369" ht="15"/>
    <row r="39370" ht="15"/>
    <row r="39371" ht="15"/>
    <row r="39372" ht="15"/>
    <row r="39373" ht="15"/>
    <row r="39374" ht="15"/>
    <row r="39375" ht="15"/>
    <row r="39376" ht="15"/>
    <row r="39377" ht="15"/>
    <row r="39378" ht="15"/>
    <row r="39379" ht="15"/>
    <row r="39380" ht="15"/>
    <row r="39381" ht="15"/>
    <row r="39382" ht="15"/>
    <row r="39383" ht="15"/>
    <row r="39384" ht="15"/>
    <row r="39385" ht="15"/>
    <row r="39386" ht="15"/>
    <row r="39387" ht="15"/>
    <row r="39388" ht="15"/>
    <row r="39389" ht="15"/>
    <row r="39390" ht="15"/>
    <row r="39391" ht="15"/>
    <row r="39392" ht="15"/>
    <row r="39393" ht="15"/>
    <row r="39394" ht="15"/>
    <row r="39395" ht="15"/>
    <row r="39396" ht="15"/>
    <row r="39397" ht="15"/>
    <row r="39398" ht="15"/>
    <row r="39399" ht="15"/>
    <row r="39400" ht="15"/>
    <row r="39401" ht="15"/>
    <row r="39402" ht="15"/>
    <row r="39403" ht="15"/>
    <row r="39404" ht="15"/>
    <row r="39405" ht="15"/>
    <row r="39406" ht="15"/>
    <row r="39407" ht="15"/>
    <row r="39408" ht="15"/>
    <row r="39409" ht="15"/>
    <row r="39410" ht="15"/>
    <row r="39411" ht="15"/>
    <row r="39412" ht="15"/>
    <row r="39413" ht="15"/>
    <row r="39414" ht="15"/>
    <row r="39415" ht="15"/>
    <row r="39416" ht="15"/>
    <row r="39417" ht="15"/>
    <row r="39418" ht="15"/>
    <row r="39419" ht="15"/>
    <row r="39420" ht="15"/>
    <row r="39421" ht="15"/>
    <row r="39422" ht="15"/>
    <row r="39423" ht="15"/>
    <row r="39424" ht="15"/>
    <row r="39425" ht="15"/>
    <row r="39426" ht="15"/>
    <row r="39427" ht="15"/>
    <row r="39428" ht="15"/>
    <row r="39429" ht="15"/>
    <row r="39430" ht="15"/>
    <row r="39431" ht="15"/>
    <row r="39432" ht="15"/>
    <row r="39433" ht="15"/>
    <row r="39434" ht="15"/>
    <row r="39435" ht="15"/>
    <row r="39436" ht="15"/>
    <row r="39437" ht="15"/>
    <row r="39438" ht="15"/>
    <row r="39439" ht="15"/>
    <row r="39440" ht="15"/>
    <row r="39441" ht="15"/>
    <row r="39442" ht="15"/>
    <row r="39443" ht="15"/>
    <row r="39444" ht="15"/>
    <row r="39445" ht="15"/>
    <row r="39446" ht="15"/>
    <row r="39447" ht="15"/>
    <row r="39448" ht="15"/>
    <row r="39449" ht="15"/>
    <row r="39450" ht="15"/>
    <row r="39451" ht="15"/>
    <row r="39452" ht="15"/>
    <row r="39453" ht="15"/>
    <row r="39454" ht="15"/>
    <row r="39455" ht="15"/>
    <row r="39456" ht="15"/>
    <row r="39457" ht="15"/>
    <row r="39458" ht="15"/>
    <row r="39459" ht="15"/>
    <row r="39460" ht="15"/>
    <row r="39461" ht="15"/>
    <row r="39462" ht="15"/>
    <row r="39463" ht="15"/>
    <row r="39464" ht="15"/>
    <row r="39465" ht="15"/>
    <row r="39466" ht="15"/>
    <row r="39467" ht="15"/>
    <row r="39468" ht="15"/>
    <row r="39469" ht="15"/>
    <row r="39470" ht="15"/>
    <row r="39471" ht="15"/>
    <row r="39472" ht="15"/>
    <row r="39473" ht="15"/>
    <row r="39474" ht="15"/>
    <row r="39475" ht="15"/>
    <row r="39476" ht="15"/>
    <row r="39477" ht="15"/>
    <row r="39478" ht="15"/>
    <row r="39479" ht="15"/>
    <row r="39480" ht="15"/>
    <row r="39481" ht="15"/>
    <row r="39482" ht="15"/>
    <row r="39483" ht="15"/>
    <row r="39484" ht="15"/>
    <row r="39485" ht="15"/>
    <row r="39486" ht="15"/>
    <row r="39487" ht="15"/>
    <row r="39488" ht="15"/>
    <row r="39489" ht="15"/>
    <row r="39490" ht="15"/>
    <row r="39491" ht="15"/>
    <row r="39492" ht="15"/>
    <row r="39493" ht="15"/>
    <row r="39494" ht="15"/>
    <row r="39495" ht="15"/>
    <row r="39496" ht="15"/>
    <row r="39497" ht="15"/>
    <row r="39498" ht="15"/>
    <row r="39499" ht="15"/>
    <row r="39500" ht="15"/>
    <row r="39501" ht="15"/>
    <row r="39502" ht="15"/>
    <row r="39503" ht="15"/>
    <row r="39504" ht="15"/>
    <row r="39505" ht="15"/>
    <row r="39506" ht="15"/>
    <row r="39507" ht="15"/>
    <row r="39508" ht="15"/>
    <row r="39509" ht="15"/>
    <row r="39510" ht="15"/>
    <row r="39511" ht="15"/>
    <row r="39512" ht="15"/>
    <row r="39513" ht="15"/>
    <row r="39514" ht="15"/>
    <row r="39515" ht="15"/>
    <row r="39516" ht="15"/>
    <row r="39517" ht="15"/>
    <row r="39518" ht="15"/>
    <row r="39519" ht="15"/>
    <row r="39520" ht="15"/>
    <row r="39521" ht="15"/>
    <row r="39522" ht="15"/>
    <row r="39523" ht="15"/>
    <row r="39524" ht="15"/>
    <row r="39525" ht="15"/>
    <row r="39526" ht="15"/>
    <row r="39527" ht="15"/>
    <row r="39528" ht="15"/>
    <row r="39529" ht="15"/>
    <row r="39530" ht="15"/>
    <row r="39531" ht="15"/>
    <row r="39532" ht="15"/>
    <row r="39533" ht="15"/>
    <row r="39534" ht="15"/>
    <row r="39535" ht="15"/>
    <row r="39536" ht="15"/>
    <row r="39537" ht="15"/>
    <row r="39538" ht="15"/>
    <row r="39539" ht="15"/>
    <row r="39540" ht="15"/>
    <row r="39541" ht="15"/>
    <row r="39542" ht="15"/>
    <row r="39543" ht="15"/>
    <row r="39544" ht="15"/>
    <row r="39545" ht="15"/>
    <row r="39546" ht="15"/>
    <row r="39547" ht="15"/>
    <row r="39548" ht="15"/>
    <row r="39549" ht="15"/>
    <row r="39550" ht="15"/>
    <row r="39551" ht="15"/>
    <row r="39552" ht="15"/>
    <row r="39553" ht="15"/>
    <row r="39554" ht="15"/>
    <row r="39555" ht="15"/>
    <row r="39556" ht="15"/>
    <row r="39557" ht="15"/>
    <row r="39558" ht="15"/>
    <row r="39559" ht="15"/>
    <row r="39560" ht="15"/>
    <row r="39561" ht="15"/>
    <row r="39562" ht="15"/>
    <row r="39563" ht="15"/>
    <row r="39564" ht="15"/>
    <row r="39565" ht="15"/>
    <row r="39566" ht="15"/>
    <row r="39567" ht="15"/>
    <row r="39568" ht="15"/>
    <row r="39569" ht="15"/>
    <row r="39570" ht="15"/>
    <row r="39571" ht="15"/>
    <row r="39572" ht="15"/>
    <row r="39573" ht="15"/>
    <row r="39574" ht="15"/>
    <row r="39575" ht="15"/>
    <row r="39576" ht="15"/>
    <row r="39577" ht="15"/>
    <row r="39578" ht="15"/>
    <row r="39579" ht="15"/>
    <row r="39580" ht="15"/>
    <row r="39581" ht="15"/>
    <row r="39582" ht="15"/>
    <row r="39583" ht="15"/>
    <row r="39584" ht="15"/>
    <row r="39585" ht="15"/>
    <row r="39586" ht="15"/>
    <row r="39587" ht="15"/>
    <row r="39588" ht="15"/>
    <row r="39589" ht="15"/>
    <row r="39590" ht="15"/>
    <row r="39591" ht="15"/>
    <row r="39592" ht="15"/>
    <row r="39593" ht="15"/>
    <row r="39594" ht="15"/>
    <row r="39595" ht="15"/>
    <row r="39596" ht="15"/>
    <row r="39597" ht="15"/>
    <row r="39598" ht="15"/>
    <row r="39599" ht="15"/>
    <row r="39600" ht="15"/>
    <row r="39601" ht="15"/>
    <row r="39602" ht="15"/>
    <row r="39603" ht="15"/>
    <row r="39604" ht="15"/>
    <row r="39605" ht="15"/>
    <row r="39606" ht="15"/>
    <row r="39607" ht="15"/>
    <row r="39608" ht="15"/>
    <row r="39609" ht="15"/>
    <row r="39610" ht="15"/>
    <row r="39611" ht="15"/>
    <row r="39612" ht="15"/>
    <row r="39613" ht="15"/>
    <row r="39614" ht="15"/>
    <row r="39615" ht="15"/>
    <row r="39616" ht="15"/>
    <row r="39617" ht="15"/>
    <row r="39618" ht="15"/>
    <row r="39619" ht="15"/>
    <row r="39620" ht="15"/>
    <row r="39621" ht="15"/>
    <row r="39622" ht="15"/>
    <row r="39623" ht="15"/>
    <row r="39624" ht="15"/>
    <row r="39625" ht="15"/>
    <row r="39626" ht="15"/>
    <row r="39627" ht="15"/>
    <row r="39628" ht="15"/>
    <row r="39629" ht="15"/>
    <row r="39630" ht="15"/>
    <row r="39631" ht="15"/>
    <row r="39632" ht="15"/>
    <row r="39633" ht="15"/>
    <row r="39634" ht="15"/>
    <row r="39635" ht="15"/>
    <row r="39636" ht="15"/>
    <row r="39637" ht="15"/>
    <row r="39638" ht="15"/>
    <row r="39639" ht="15"/>
    <row r="39640" ht="15"/>
    <row r="39641" ht="15"/>
    <row r="39642" ht="15"/>
    <row r="39643" ht="15"/>
    <row r="39644" ht="15"/>
    <row r="39645" ht="15"/>
    <row r="39646" ht="15"/>
    <row r="39647" ht="15"/>
    <row r="39648" ht="15"/>
    <row r="39649" ht="15"/>
    <row r="39650" ht="15"/>
    <row r="39651" ht="15"/>
    <row r="39652" ht="15"/>
    <row r="39653" ht="15"/>
    <row r="39654" ht="15"/>
    <row r="39655" ht="15"/>
    <row r="39656" ht="15"/>
    <row r="39657" ht="15"/>
    <row r="39658" ht="15"/>
    <row r="39659" ht="15"/>
    <row r="39660" ht="15"/>
    <row r="39661" ht="15"/>
    <row r="39662" ht="15"/>
    <row r="39663" ht="15"/>
    <row r="39664" ht="15"/>
    <row r="39665" ht="15"/>
    <row r="39666" ht="15"/>
    <row r="39667" ht="15"/>
    <row r="39668" ht="15"/>
    <row r="39669" ht="15"/>
    <row r="39670" ht="15"/>
    <row r="39671" ht="15"/>
    <row r="39672" ht="15"/>
    <row r="39673" ht="15"/>
    <row r="39674" ht="15"/>
    <row r="39675" ht="15"/>
    <row r="39676" ht="15"/>
    <row r="39677" ht="15"/>
    <row r="39678" ht="15"/>
    <row r="39679" ht="15"/>
    <row r="39680" ht="15"/>
    <row r="39681" ht="15"/>
    <row r="39682" ht="15"/>
    <row r="39683" ht="15"/>
    <row r="39684" ht="15"/>
    <row r="39685" ht="15"/>
    <row r="39686" ht="15"/>
    <row r="39687" ht="15"/>
    <row r="39688" ht="15"/>
    <row r="39689" ht="15"/>
    <row r="39690" ht="15"/>
    <row r="39691" ht="15"/>
    <row r="39692" ht="15"/>
    <row r="39693" ht="15"/>
    <row r="39694" ht="15"/>
    <row r="39695" ht="15"/>
    <row r="39696" ht="15"/>
    <row r="39697" ht="15"/>
    <row r="39698" ht="15"/>
    <row r="39699" ht="15"/>
    <row r="39700" ht="15"/>
    <row r="39701" ht="15"/>
    <row r="39702" ht="15"/>
    <row r="39703" ht="15"/>
    <row r="39704" ht="15"/>
    <row r="39705" ht="15"/>
    <row r="39706" ht="15"/>
    <row r="39707" ht="15"/>
    <row r="39708" ht="15"/>
    <row r="39709" ht="15"/>
    <row r="39710" ht="15"/>
    <row r="39711" ht="15"/>
    <row r="39712" ht="15"/>
    <row r="39713" ht="15"/>
    <row r="39714" ht="15"/>
    <row r="39715" ht="15"/>
    <row r="39716" ht="15"/>
    <row r="39717" ht="15"/>
    <row r="39718" ht="15"/>
    <row r="39719" ht="15"/>
    <row r="39720" ht="15"/>
    <row r="39721" ht="15"/>
    <row r="39722" ht="15"/>
    <row r="39723" ht="15"/>
    <row r="39724" ht="15"/>
    <row r="39725" ht="15"/>
    <row r="39726" ht="15"/>
    <row r="39727" ht="15"/>
    <row r="39728" ht="15"/>
    <row r="39729" ht="15"/>
    <row r="39730" ht="15"/>
    <row r="39731" ht="15"/>
    <row r="39732" ht="15"/>
    <row r="39733" ht="15"/>
    <row r="39734" ht="15"/>
    <row r="39735" ht="15"/>
    <row r="39736" ht="15"/>
    <row r="39737" ht="15"/>
    <row r="39738" ht="15"/>
    <row r="39739" ht="15"/>
    <row r="39740" ht="15"/>
    <row r="39741" ht="15"/>
    <row r="39742" ht="15"/>
    <row r="39743" ht="15"/>
    <row r="39744" ht="15"/>
    <row r="39745" ht="15"/>
    <row r="39746" ht="15"/>
    <row r="39747" ht="15"/>
    <row r="39748" ht="15"/>
    <row r="39749" ht="15"/>
    <row r="39750" ht="15"/>
    <row r="39751" ht="15"/>
    <row r="39752" ht="15"/>
    <row r="39753" ht="15"/>
    <row r="39754" ht="15"/>
    <row r="39755" ht="15"/>
    <row r="39756" ht="15"/>
    <row r="39757" ht="15"/>
    <row r="39758" ht="15"/>
    <row r="39759" ht="15"/>
    <row r="39760" ht="15"/>
    <row r="39761" ht="15"/>
    <row r="39762" ht="15"/>
    <row r="39763" ht="15"/>
    <row r="39764" ht="15"/>
    <row r="39765" ht="15"/>
    <row r="39766" ht="15"/>
    <row r="39767" ht="15"/>
    <row r="39768" ht="15"/>
    <row r="39769" ht="15"/>
    <row r="39770" ht="15"/>
    <row r="39771" ht="15"/>
    <row r="39772" ht="15"/>
    <row r="39773" ht="15"/>
    <row r="39774" ht="15"/>
    <row r="39775" ht="15"/>
    <row r="39776" ht="15"/>
    <row r="39777" ht="15"/>
    <row r="39778" ht="15"/>
    <row r="39779" ht="15"/>
    <row r="39780" ht="15"/>
    <row r="39781" ht="15"/>
    <row r="39782" ht="15"/>
    <row r="39783" ht="15"/>
    <row r="39784" ht="15"/>
    <row r="39785" ht="15"/>
    <row r="39786" ht="15"/>
    <row r="39787" ht="15"/>
    <row r="39788" ht="15"/>
    <row r="39789" ht="15"/>
    <row r="39790" ht="15"/>
    <row r="39791" ht="15"/>
    <row r="39792" ht="15"/>
    <row r="39793" ht="15"/>
    <row r="39794" ht="15"/>
    <row r="39795" ht="15"/>
    <row r="39796" ht="15"/>
    <row r="39797" ht="15"/>
    <row r="39798" ht="15"/>
    <row r="39799" ht="15"/>
    <row r="39800" ht="15"/>
    <row r="39801" ht="15"/>
    <row r="39802" ht="15"/>
    <row r="39803" ht="15"/>
    <row r="39804" ht="15"/>
    <row r="39805" ht="15"/>
    <row r="39806" ht="15"/>
    <row r="39807" ht="15"/>
    <row r="39808" ht="15"/>
    <row r="39809" ht="15"/>
    <row r="39810" ht="15"/>
    <row r="39811" ht="15"/>
    <row r="39812" ht="15"/>
    <row r="39813" ht="15"/>
    <row r="39814" ht="15"/>
    <row r="39815" ht="15"/>
    <row r="39816" ht="15"/>
    <row r="39817" ht="15"/>
    <row r="39818" ht="15"/>
    <row r="39819" ht="15"/>
    <row r="39820" ht="15"/>
    <row r="39821" ht="15"/>
    <row r="39822" ht="15"/>
    <row r="39823" ht="15"/>
    <row r="39824" ht="15"/>
    <row r="39825" ht="15"/>
    <row r="39826" ht="15"/>
    <row r="39827" ht="15"/>
    <row r="39828" ht="15"/>
    <row r="39829" ht="15"/>
    <row r="39830" ht="15"/>
    <row r="39831" ht="15"/>
    <row r="39832" ht="15"/>
    <row r="39833" ht="15"/>
    <row r="39834" ht="15"/>
    <row r="39835" ht="15"/>
    <row r="39836" ht="15"/>
    <row r="39837" ht="15"/>
    <row r="39838" ht="15"/>
    <row r="39839" ht="15"/>
    <row r="39840" ht="15"/>
    <row r="39841" ht="15"/>
    <row r="39842" ht="15"/>
    <row r="39843" ht="15"/>
    <row r="39844" ht="15"/>
    <row r="39845" ht="15"/>
    <row r="39846" ht="15"/>
    <row r="39847" ht="15"/>
    <row r="39848" ht="15"/>
    <row r="39849" ht="15"/>
    <row r="39850" ht="15"/>
    <row r="39851" ht="15"/>
    <row r="39852" ht="15"/>
    <row r="39853" ht="15"/>
    <row r="39854" ht="15"/>
    <row r="39855" ht="15"/>
    <row r="39856" ht="15"/>
    <row r="39857" ht="15"/>
    <row r="39858" ht="15"/>
    <row r="39859" ht="15"/>
    <row r="39860" ht="15"/>
    <row r="39861" ht="15"/>
    <row r="39862" ht="15"/>
    <row r="39863" ht="15"/>
    <row r="39864" ht="15"/>
    <row r="39865" ht="15"/>
    <row r="39866" ht="15"/>
    <row r="39867" ht="15"/>
    <row r="39868" ht="15"/>
    <row r="39869" ht="15"/>
    <row r="39870" ht="15"/>
    <row r="39871" ht="15"/>
    <row r="39872" ht="15"/>
    <row r="39873" ht="15"/>
    <row r="39874" ht="15"/>
    <row r="39875" ht="15"/>
    <row r="39876" ht="15"/>
    <row r="39877" ht="15"/>
    <row r="39878" ht="15"/>
    <row r="39879" ht="15"/>
    <row r="39880" ht="15"/>
    <row r="39881" ht="15"/>
    <row r="39882" ht="15"/>
    <row r="39883" ht="15"/>
    <row r="39884" ht="15"/>
    <row r="39885" ht="15"/>
    <row r="39886" ht="15"/>
    <row r="39887" ht="15"/>
    <row r="39888" ht="15"/>
    <row r="39889" ht="15"/>
    <row r="39890" ht="15"/>
    <row r="39891" ht="15"/>
    <row r="39892" ht="15"/>
    <row r="39893" ht="15"/>
    <row r="39894" ht="15"/>
    <row r="39895" ht="15"/>
    <row r="39896" ht="15"/>
    <row r="39897" ht="15"/>
    <row r="39898" ht="15"/>
    <row r="39899" ht="15"/>
    <row r="39900" ht="15"/>
    <row r="39901" ht="15"/>
    <row r="39902" ht="15"/>
    <row r="39903" ht="15"/>
    <row r="39904" ht="15"/>
    <row r="39905" ht="15"/>
    <row r="39906" ht="15"/>
    <row r="39907" ht="15"/>
    <row r="39908" ht="15"/>
    <row r="39909" ht="15"/>
    <row r="39910" ht="15"/>
    <row r="39911" ht="15"/>
    <row r="39912" ht="15"/>
    <row r="39913" ht="15"/>
    <row r="39914" ht="15"/>
    <row r="39915" ht="15"/>
    <row r="39916" ht="15"/>
    <row r="39917" ht="15"/>
    <row r="39918" ht="15"/>
    <row r="39919" ht="15"/>
    <row r="39920" ht="15"/>
    <row r="39921" ht="15"/>
    <row r="39922" ht="15"/>
    <row r="39923" ht="15"/>
    <row r="39924" ht="15"/>
    <row r="39925" ht="15"/>
    <row r="39926" ht="15"/>
    <row r="39927" ht="15"/>
    <row r="39928" ht="15"/>
    <row r="39929" ht="15"/>
    <row r="39930" ht="15"/>
    <row r="39931" ht="15"/>
    <row r="39932" ht="15"/>
    <row r="39933" ht="15"/>
    <row r="39934" ht="15"/>
    <row r="39935" ht="15"/>
    <row r="39936" ht="15"/>
    <row r="39937" ht="15"/>
    <row r="39938" ht="15"/>
    <row r="39939" ht="15"/>
    <row r="39940" ht="15"/>
    <row r="39941" ht="15"/>
    <row r="39942" ht="15"/>
    <row r="39943" ht="15"/>
    <row r="39944" ht="15"/>
    <row r="39945" ht="15"/>
    <row r="39946" ht="15"/>
    <row r="39947" ht="15"/>
    <row r="39948" ht="15"/>
    <row r="39949" ht="15"/>
    <row r="39950" ht="15"/>
    <row r="39951" ht="15"/>
    <row r="39952" ht="15"/>
    <row r="39953" ht="15"/>
    <row r="39954" ht="15"/>
    <row r="39955" ht="15"/>
    <row r="39956" ht="15"/>
    <row r="39957" ht="15"/>
    <row r="39958" ht="15"/>
    <row r="39959" ht="15"/>
    <row r="39960" ht="15"/>
    <row r="39961" ht="15"/>
    <row r="39962" ht="15"/>
    <row r="39963" ht="15"/>
    <row r="39964" ht="15"/>
    <row r="39965" ht="15"/>
    <row r="39966" ht="15"/>
    <row r="39967" ht="15"/>
    <row r="39968" ht="15"/>
    <row r="39969" ht="15"/>
    <row r="39970" ht="15"/>
    <row r="39971" ht="15"/>
    <row r="39972" ht="15"/>
    <row r="39973" ht="15"/>
    <row r="39974" ht="15"/>
    <row r="39975" ht="15"/>
    <row r="39976" ht="15"/>
    <row r="39977" ht="15"/>
    <row r="39978" ht="15"/>
    <row r="39979" ht="15"/>
    <row r="39980" ht="15"/>
    <row r="39981" ht="15"/>
    <row r="39982" ht="15"/>
    <row r="39983" ht="15"/>
    <row r="39984" ht="15"/>
    <row r="39985" ht="15"/>
    <row r="39986" ht="15"/>
    <row r="39987" ht="15"/>
    <row r="39988" ht="15"/>
    <row r="39989" ht="15"/>
    <row r="39990" ht="15"/>
    <row r="39991" ht="15"/>
    <row r="39992" ht="15"/>
    <row r="39993" ht="15"/>
    <row r="39994" ht="15"/>
    <row r="39995" ht="15"/>
    <row r="39996" ht="15"/>
    <row r="39997" ht="15"/>
    <row r="39998" ht="15"/>
    <row r="39999" ht="15"/>
    <row r="40000" ht="15"/>
    <row r="40001" ht="15"/>
    <row r="40002" ht="15"/>
    <row r="40003" ht="15"/>
    <row r="40004" ht="15"/>
    <row r="40005" ht="15"/>
    <row r="40006" ht="15"/>
    <row r="40007" ht="15"/>
    <row r="40008" ht="15"/>
    <row r="40009" ht="15"/>
    <row r="40010" ht="15"/>
    <row r="40011" ht="15"/>
    <row r="40012" ht="15"/>
    <row r="40013" ht="15"/>
    <row r="40014" ht="15"/>
    <row r="40015" ht="15"/>
    <row r="40016" ht="15"/>
    <row r="40017" ht="15"/>
    <row r="40018" ht="15"/>
    <row r="40019" ht="15"/>
    <row r="40020" ht="15"/>
    <row r="40021" ht="15"/>
    <row r="40022" ht="15"/>
    <row r="40023" ht="15"/>
    <row r="40024" ht="15"/>
    <row r="40025" ht="15"/>
    <row r="40026" ht="15"/>
    <row r="40027" ht="15"/>
    <row r="40028" ht="15"/>
    <row r="40029" ht="15"/>
    <row r="40030" ht="15"/>
    <row r="40031" ht="15"/>
    <row r="40032" ht="15"/>
    <row r="40033" ht="15"/>
    <row r="40034" ht="15"/>
    <row r="40035" ht="15"/>
    <row r="40036" ht="15"/>
    <row r="40037" ht="15"/>
    <row r="40038" ht="15"/>
    <row r="40039" ht="15"/>
    <row r="40040" ht="15"/>
    <row r="40041" ht="15"/>
    <row r="40042" ht="15"/>
    <row r="40043" ht="15"/>
    <row r="40044" ht="15"/>
    <row r="40045" ht="15"/>
    <row r="40046" ht="15"/>
    <row r="40047" ht="15"/>
    <row r="40048" ht="15"/>
    <row r="40049" ht="15"/>
    <row r="40050" ht="15"/>
    <row r="40051" ht="15"/>
    <row r="40052" ht="15"/>
    <row r="40053" ht="15"/>
    <row r="40054" ht="15"/>
    <row r="40055" ht="15"/>
    <row r="40056" ht="15"/>
    <row r="40057" ht="15"/>
    <row r="40058" ht="15"/>
    <row r="40059" ht="15"/>
    <row r="40060" ht="15"/>
    <row r="40061" ht="15"/>
    <row r="40062" ht="15"/>
    <row r="40063" ht="15"/>
    <row r="40064" ht="15"/>
    <row r="40065" ht="15"/>
    <row r="40066" ht="15"/>
    <row r="40067" ht="15"/>
    <row r="40068" ht="15"/>
    <row r="40069" ht="15"/>
    <row r="40070" ht="15"/>
    <row r="40071" ht="15"/>
    <row r="40072" ht="15"/>
    <row r="40073" ht="15"/>
    <row r="40074" ht="15"/>
    <row r="40075" ht="15"/>
    <row r="40076" ht="15"/>
    <row r="40077" ht="15"/>
    <row r="40078" ht="15"/>
    <row r="40079" ht="15"/>
    <row r="40080" ht="15"/>
    <row r="40081" ht="15"/>
    <row r="40082" ht="15"/>
    <row r="40083" ht="15"/>
    <row r="40084" ht="15"/>
    <row r="40085" ht="15"/>
    <row r="40086" ht="15"/>
    <row r="40087" ht="15"/>
    <row r="40088" ht="15"/>
    <row r="40089" ht="15"/>
    <row r="40090" ht="15"/>
    <row r="40091" ht="15"/>
    <row r="40092" ht="15"/>
    <row r="40093" ht="15"/>
    <row r="40094" ht="15"/>
    <row r="40095" ht="15"/>
    <row r="40096" ht="15"/>
    <row r="40097" ht="15"/>
    <row r="40098" ht="15"/>
    <row r="40099" ht="15"/>
    <row r="40100" ht="15"/>
    <row r="40101" ht="15"/>
    <row r="40102" ht="15"/>
    <row r="40103" ht="15"/>
    <row r="40104" ht="15"/>
    <row r="40105" ht="15"/>
    <row r="40106" ht="15"/>
    <row r="40107" ht="15"/>
    <row r="40108" ht="15"/>
    <row r="40109" ht="15"/>
    <row r="40110" ht="15"/>
    <row r="40111" ht="15"/>
    <row r="40112" ht="15"/>
    <row r="40113" ht="15"/>
    <row r="40114" ht="15"/>
    <row r="40115" ht="15"/>
    <row r="40116" ht="15"/>
    <row r="40117" ht="15"/>
    <row r="40118" ht="15"/>
    <row r="40119" ht="15"/>
    <row r="40120" ht="15"/>
    <row r="40121" ht="15"/>
    <row r="40122" ht="15"/>
    <row r="40123" ht="15"/>
    <row r="40124" ht="15"/>
    <row r="40125" ht="15"/>
    <row r="40126" ht="15"/>
    <row r="40127" ht="15"/>
    <row r="40128" ht="15"/>
    <row r="40129" ht="15"/>
    <row r="40130" ht="15"/>
    <row r="40131" ht="15"/>
    <row r="40132" ht="15"/>
    <row r="40133" ht="15"/>
    <row r="40134" ht="15"/>
    <row r="40135" ht="15"/>
    <row r="40136" ht="15"/>
    <row r="40137" ht="15"/>
    <row r="40138" ht="15"/>
    <row r="40139" ht="15"/>
    <row r="40140" ht="15"/>
    <row r="40141" ht="15"/>
    <row r="40142" ht="15"/>
    <row r="40143" ht="15"/>
    <row r="40144" ht="15"/>
    <row r="40145" ht="15"/>
    <row r="40146" ht="15"/>
    <row r="40147" ht="15"/>
    <row r="40148" ht="15"/>
    <row r="40149" ht="15"/>
    <row r="40150" ht="15"/>
    <row r="40151" ht="15"/>
    <row r="40152" ht="15"/>
    <row r="40153" ht="15"/>
    <row r="40154" ht="15"/>
    <row r="40155" ht="15"/>
    <row r="40156" ht="15"/>
    <row r="40157" ht="15"/>
    <row r="40158" ht="15"/>
    <row r="40159" ht="15"/>
    <row r="40160" ht="15"/>
    <row r="40161" ht="15"/>
    <row r="40162" ht="15"/>
    <row r="40163" ht="15"/>
    <row r="40164" ht="15"/>
    <row r="40165" ht="15"/>
    <row r="40166" ht="15"/>
    <row r="40167" ht="15"/>
    <row r="40168" ht="15"/>
    <row r="40169" ht="15"/>
    <row r="40170" ht="15"/>
    <row r="40171" ht="15"/>
    <row r="40172" ht="15"/>
    <row r="40173" ht="15"/>
    <row r="40174" ht="15"/>
    <row r="40175" ht="15"/>
    <row r="40176" ht="15"/>
    <row r="40177" ht="15"/>
    <row r="40178" ht="15"/>
    <row r="40179" ht="15"/>
    <row r="40180" ht="15"/>
    <row r="40181" ht="15"/>
    <row r="40182" ht="15"/>
    <row r="40183" ht="15"/>
    <row r="40184" ht="15"/>
    <row r="40185" ht="15"/>
    <row r="40186" ht="15"/>
    <row r="40187" ht="15"/>
    <row r="40188" ht="15"/>
    <row r="40189" ht="15"/>
    <row r="40190" ht="15"/>
    <row r="40191" ht="15"/>
    <row r="40192" ht="15"/>
    <row r="40193" ht="15"/>
    <row r="40194" ht="15"/>
    <row r="40195" ht="15"/>
    <row r="40196" ht="15"/>
    <row r="40197" ht="15"/>
    <row r="40198" ht="15"/>
    <row r="40199" ht="15"/>
    <row r="40200" ht="15"/>
    <row r="40201" ht="15"/>
    <row r="40202" ht="15"/>
    <row r="40203" ht="15"/>
    <row r="40204" ht="15"/>
    <row r="40205" ht="15"/>
    <row r="40206" ht="15"/>
    <row r="40207" ht="15"/>
    <row r="40208" ht="15"/>
    <row r="40209" ht="15"/>
    <row r="40210" ht="15"/>
    <row r="40211" ht="15"/>
    <row r="40212" ht="15"/>
    <row r="40213" ht="15"/>
    <row r="40214" ht="15"/>
    <row r="40215" ht="15"/>
    <row r="40216" ht="15"/>
    <row r="40217" ht="15"/>
    <row r="40218" ht="15"/>
    <row r="40219" ht="15"/>
    <row r="40220" ht="15"/>
    <row r="40221" ht="15"/>
    <row r="40222" ht="15"/>
    <row r="40223" ht="15"/>
    <row r="40224" ht="15"/>
    <row r="40225" ht="15"/>
    <row r="40226" ht="15"/>
    <row r="40227" ht="15"/>
    <row r="40228" ht="15"/>
    <row r="40229" ht="15"/>
    <row r="40230" ht="15"/>
    <row r="40231" ht="15"/>
    <row r="40232" ht="15"/>
    <row r="40233" ht="15"/>
    <row r="40234" ht="15"/>
    <row r="40235" ht="15"/>
    <row r="40236" ht="15"/>
    <row r="40237" ht="15"/>
    <row r="40238" ht="15"/>
    <row r="40239" ht="15"/>
    <row r="40240" ht="15"/>
    <row r="40241" ht="15"/>
    <row r="40242" ht="15"/>
    <row r="40243" ht="15"/>
    <row r="40244" ht="15"/>
    <row r="40245" ht="15"/>
    <row r="40246" ht="15"/>
    <row r="40247" ht="15"/>
    <row r="40248" ht="15"/>
    <row r="40249" ht="15"/>
    <row r="40250" ht="15"/>
    <row r="40251" ht="15"/>
    <row r="40252" ht="15"/>
    <row r="40253" ht="15"/>
    <row r="40254" ht="15"/>
    <row r="40255" ht="15"/>
    <row r="40256" ht="15"/>
    <row r="40257" ht="15"/>
    <row r="40258" ht="15"/>
    <row r="40259" ht="15"/>
    <row r="40260" ht="15"/>
    <row r="40261" ht="15"/>
    <row r="40262" ht="15"/>
    <row r="40263" ht="15"/>
    <row r="40264" ht="15"/>
    <row r="40265" ht="15"/>
    <row r="40266" ht="15"/>
    <row r="40267" ht="15"/>
    <row r="40268" ht="15"/>
    <row r="40269" ht="15"/>
    <row r="40270" ht="15"/>
    <row r="40271" ht="15"/>
    <row r="40272" ht="15"/>
    <row r="40273" ht="15"/>
    <row r="40274" ht="15"/>
    <row r="40275" ht="15"/>
    <row r="40276" ht="15"/>
    <row r="40277" ht="15"/>
    <row r="40278" ht="15"/>
    <row r="40279" ht="15"/>
    <row r="40280" ht="15"/>
    <row r="40281" ht="15"/>
    <row r="40282" ht="15"/>
    <row r="40283" ht="15"/>
    <row r="40284" ht="15"/>
    <row r="40285" ht="15"/>
    <row r="40286" ht="15"/>
    <row r="40287" ht="15"/>
    <row r="40288" ht="15"/>
    <row r="40289" ht="15"/>
    <row r="40290" ht="15"/>
    <row r="40291" ht="15"/>
    <row r="40292" ht="15"/>
    <row r="40293" ht="15"/>
    <row r="40294" ht="15"/>
    <row r="40295" ht="15"/>
    <row r="40296" ht="15"/>
    <row r="40297" ht="15"/>
    <row r="40298" ht="15"/>
    <row r="40299" ht="15"/>
    <row r="40300" ht="15"/>
    <row r="40301" ht="15"/>
    <row r="40302" ht="15"/>
    <row r="40303" ht="15"/>
    <row r="40304" ht="15"/>
    <row r="40305" ht="15"/>
    <row r="40306" ht="15"/>
    <row r="40307" ht="15"/>
    <row r="40308" ht="15"/>
    <row r="40309" ht="15"/>
    <row r="40310" ht="15"/>
    <row r="40311" ht="15"/>
    <row r="40312" ht="15"/>
    <row r="40313" ht="15"/>
    <row r="40314" ht="15"/>
    <row r="40315" ht="15"/>
    <row r="40316" ht="15"/>
    <row r="40317" ht="15"/>
    <row r="40318" ht="15"/>
    <row r="40319" ht="15"/>
    <row r="40320" ht="15"/>
    <row r="40321" ht="15"/>
    <row r="40322" ht="15"/>
    <row r="40323" ht="15"/>
    <row r="40324" ht="15"/>
    <row r="40325" ht="15"/>
    <row r="40326" ht="15"/>
    <row r="40327" ht="15"/>
    <row r="40328" ht="15"/>
    <row r="40329" ht="15"/>
    <row r="40330" ht="15"/>
    <row r="40331" ht="15"/>
    <row r="40332" ht="15"/>
    <row r="40333" ht="15"/>
    <row r="40334" ht="15"/>
    <row r="40335" ht="15"/>
    <row r="40336" ht="15"/>
    <row r="40337" ht="15"/>
    <row r="40338" ht="15"/>
    <row r="40339" ht="15"/>
    <row r="40340" ht="15"/>
    <row r="40341" ht="15"/>
    <row r="40342" ht="15"/>
    <row r="40343" ht="15"/>
    <row r="40344" ht="15"/>
    <row r="40345" ht="15"/>
    <row r="40346" ht="15"/>
    <row r="40347" ht="15"/>
    <row r="40348" ht="15"/>
    <row r="40349" ht="15"/>
    <row r="40350" ht="15"/>
    <row r="40351" ht="15"/>
    <row r="40352" ht="15"/>
    <row r="40353" ht="15"/>
    <row r="40354" ht="15"/>
    <row r="40355" ht="15"/>
    <row r="40356" ht="15"/>
    <row r="40357" ht="15"/>
    <row r="40358" ht="15"/>
    <row r="40359" ht="15"/>
    <row r="40360" ht="15"/>
    <row r="40361" ht="15"/>
    <row r="40362" ht="15"/>
    <row r="40363" ht="15"/>
    <row r="40364" ht="15"/>
    <row r="40365" ht="15"/>
    <row r="40366" ht="15"/>
    <row r="40367" ht="15"/>
    <row r="40368" ht="15"/>
    <row r="40369" ht="15"/>
    <row r="40370" ht="15"/>
    <row r="40371" ht="15"/>
    <row r="40372" ht="15"/>
    <row r="40373" ht="15"/>
    <row r="40374" ht="15"/>
    <row r="40375" ht="15"/>
    <row r="40376" ht="15"/>
    <row r="40377" ht="15"/>
    <row r="40378" ht="15"/>
    <row r="40379" ht="15"/>
    <row r="40380" ht="15"/>
    <row r="40381" ht="15"/>
    <row r="40382" ht="15"/>
    <row r="40383" ht="15"/>
    <row r="40384" ht="15"/>
    <row r="40385" ht="15"/>
    <row r="40386" ht="15"/>
    <row r="40387" ht="15"/>
    <row r="40388" ht="15"/>
    <row r="40389" ht="15"/>
    <row r="40390" ht="15"/>
    <row r="40391" ht="15"/>
    <row r="40392" ht="15"/>
    <row r="40393" ht="15"/>
    <row r="40394" ht="15"/>
    <row r="40395" ht="15"/>
    <row r="40396" ht="15"/>
    <row r="40397" ht="15"/>
    <row r="40398" ht="15"/>
    <row r="40399" ht="15"/>
    <row r="40400" ht="15"/>
    <row r="40401" ht="15"/>
    <row r="40402" ht="15"/>
    <row r="40403" ht="15"/>
    <row r="40404" ht="15"/>
    <row r="40405" ht="15"/>
    <row r="40406" ht="15"/>
    <row r="40407" ht="15"/>
    <row r="40408" ht="15"/>
    <row r="40409" ht="15"/>
    <row r="40410" ht="15"/>
    <row r="40411" ht="15"/>
    <row r="40412" ht="15"/>
    <row r="40413" ht="15"/>
    <row r="40414" ht="15"/>
    <row r="40415" ht="15"/>
    <row r="40416" ht="15"/>
    <row r="40417" ht="15"/>
    <row r="40418" ht="15"/>
    <row r="40419" ht="15"/>
    <row r="40420" ht="15"/>
    <row r="40421" ht="15"/>
    <row r="40422" ht="15"/>
    <row r="40423" ht="15"/>
    <row r="40424" ht="15"/>
    <row r="40425" ht="15"/>
    <row r="40426" ht="15"/>
    <row r="40427" ht="15"/>
    <row r="40428" ht="15"/>
    <row r="40429" ht="15"/>
    <row r="40430" ht="15"/>
    <row r="40431" ht="15"/>
    <row r="40432" ht="15"/>
    <row r="40433" ht="15"/>
    <row r="40434" ht="15"/>
    <row r="40435" ht="15"/>
    <row r="40436" ht="15"/>
    <row r="40437" ht="15"/>
    <row r="40438" ht="15"/>
    <row r="40439" ht="15"/>
    <row r="40440" ht="15"/>
    <row r="40441" ht="15"/>
    <row r="40442" ht="15"/>
    <row r="40443" ht="15"/>
    <row r="40444" ht="15"/>
    <row r="40445" ht="15"/>
    <row r="40446" ht="15"/>
    <row r="40447" ht="15"/>
    <row r="40448" ht="15"/>
    <row r="40449" ht="15"/>
    <row r="40450" ht="15"/>
    <row r="40451" ht="15"/>
    <row r="40452" ht="15"/>
    <row r="40453" ht="15"/>
    <row r="40454" ht="15"/>
    <row r="40455" ht="15"/>
    <row r="40456" ht="15"/>
    <row r="40457" ht="15"/>
    <row r="40458" ht="15"/>
    <row r="40459" ht="15"/>
    <row r="40460" ht="15"/>
    <row r="40461" ht="15"/>
    <row r="40462" ht="15"/>
    <row r="40463" ht="15"/>
    <row r="40464" ht="15"/>
    <row r="40465" ht="15"/>
    <row r="40466" ht="15"/>
    <row r="40467" ht="15"/>
    <row r="40468" ht="15"/>
    <row r="40469" ht="15"/>
    <row r="40470" ht="15"/>
    <row r="40471" ht="15"/>
    <row r="40472" ht="15"/>
    <row r="40473" ht="15"/>
    <row r="40474" ht="15"/>
    <row r="40475" ht="15"/>
    <row r="40476" ht="15"/>
    <row r="40477" ht="15"/>
    <row r="40478" ht="15"/>
    <row r="40479" ht="15"/>
    <row r="40480" ht="15"/>
    <row r="40481" ht="15"/>
    <row r="40482" ht="15"/>
    <row r="40483" ht="15"/>
    <row r="40484" ht="15"/>
    <row r="40485" ht="15"/>
    <row r="40486" ht="15"/>
    <row r="40487" ht="15"/>
    <row r="40488" ht="15"/>
    <row r="40489" ht="15"/>
    <row r="40490" ht="15"/>
    <row r="40491" ht="15"/>
    <row r="40492" ht="15"/>
    <row r="40493" ht="15"/>
    <row r="40494" ht="15"/>
    <row r="40495" ht="15"/>
    <row r="40496" ht="15"/>
    <row r="40497" ht="15"/>
    <row r="40498" ht="15"/>
    <row r="40499" ht="15"/>
    <row r="40500" ht="15"/>
    <row r="40501" ht="15"/>
    <row r="40502" ht="15"/>
    <row r="40503" ht="15"/>
    <row r="40504" ht="15"/>
    <row r="40505" ht="15"/>
    <row r="40506" ht="15"/>
    <row r="40507" ht="15"/>
    <row r="40508" ht="15"/>
    <row r="40509" ht="15"/>
    <row r="40510" ht="15"/>
    <row r="40511" ht="15"/>
    <row r="40512" ht="15"/>
    <row r="40513" ht="15"/>
    <row r="40514" ht="15"/>
    <row r="40515" ht="15"/>
    <row r="40516" ht="15"/>
    <row r="40517" ht="15"/>
    <row r="40518" ht="15"/>
    <row r="40519" ht="15"/>
    <row r="40520" ht="15"/>
    <row r="40521" ht="15"/>
    <row r="40522" ht="15"/>
    <row r="40523" ht="15"/>
    <row r="40524" ht="15"/>
    <row r="40525" ht="15"/>
    <row r="40526" ht="15"/>
    <row r="40527" ht="15"/>
    <row r="40528" ht="15"/>
    <row r="40529" ht="15"/>
    <row r="40530" ht="15"/>
    <row r="40531" ht="15"/>
    <row r="40532" ht="15"/>
    <row r="40533" ht="15"/>
    <row r="40534" ht="15"/>
    <row r="40535" ht="15"/>
    <row r="40536" ht="15"/>
    <row r="40537" ht="15"/>
    <row r="40538" ht="15"/>
    <row r="40539" ht="15"/>
    <row r="40540" ht="15"/>
    <row r="40541" ht="15"/>
    <row r="40542" ht="15"/>
    <row r="40543" ht="15"/>
    <row r="40544" ht="15"/>
    <row r="40545" ht="15"/>
    <row r="40546" ht="15"/>
    <row r="40547" ht="15"/>
    <row r="40548" ht="15"/>
    <row r="40549" ht="15"/>
    <row r="40550" ht="15"/>
    <row r="40551" ht="15"/>
    <row r="40552" ht="15"/>
    <row r="40553" ht="15"/>
    <row r="40554" ht="15"/>
    <row r="40555" ht="15"/>
    <row r="40556" ht="15"/>
    <row r="40557" ht="15"/>
    <row r="40558" ht="15"/>
    <row r="40559" ht="15"/>
    <row r="40560" ht="15"/>
    <row r="40561"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9"/>
    <dataValidation allowBlank="1" showErrorMessage="1" sqref="N2:N1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9"/>
    <dataValidation allowBlank="1" showInputMessage="1" promptTitle="Edge Color" prompt="To select an optional edge color, right-click and select Select Color on the right-click menu." sqref="C3:C189"/>
    <dataValidation allowBlank="1" showInputMessage="1" promptTitle="Edge Width" prompt="Enter an optional edge width between 1 and 10." errorTitle="Invalid Edge Width" error="The optional edge width must be a whole number between 1 and 10." sqref="D3:D189"/>
    <dataValidation allowBlank="1" showInputMessage="1" promptTitle="Edge Opacity" prompt="Enter an optional edge opacity between 0 (transparent) and 100 (opaque)." errorTitle="Invalid Edge Opacity" error="The optional edge opacity must be a whole number between 0 and 10." sqref="F3:F1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9">
      <formula1>ValidEdgeVisibilities</formula1>
    </dataValidation>
    <dataValidation allowBlank="1" showInputMessage="1" showErrorMessage="1" promptTitle="Vertex 1 Name" prompt="Enter the name of the edge's first vertex." sqref="A3:A189"/>
    <dataValidation allowBlank="1" showInputMessage="1" showErrorMessage="1" promptTitle="Vertex 2 Name" prompt="Enter the name of the edge's second vertex." sqref="B3:B189"/>
    <dataValidation allowBlank="1" showInputMessage="1" showErrorMessage="1" promptTitle="Edge Label" prompt="Enter an optional edge label." errorTitle="Invalid Edge Visibility" error="You have entered an unrecognized edge visibility.  Try selecting from the drop-down list instead." sqref="H3:H1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6CFCA-A743-48B7-A50D-3D8187587651}">
  <dimension ref="A1:C130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814</v>
      </c>
      <c r="B1" s="13" t="s">
        <v>464</v>
      </c>
      <c r="C1" s="13" t="s">
        <v>216</v>
      </c>
    </row>
    <row r="2" spans="1:3" ht="15">
      <c r="A2" s="79" t="s">
        <v>8464</v>
      </c>
      <c r="B2" s="79" t="s">
        <v>969</v>
      </c>
      <c r="C2" s="84" t="s">
        <v>8599</v>
      </c>
    </row>
    <row r="3" spans="1:3" ht="15">
      <c r="A3" s="80" t="s">
        <v>8464</v>
      </c>
      <c r="B3" s="79" t="s">
        <v>762</v>
      </c>
      <c r="C3" s="84" t="s">
        <v>8599</v>
      </c>
    </row>
    <row r="4" spans="1:3" ht="15">
      <c r="A4" s="80" t="s">
        <v>8464</v>
      </c>
      <c r="B4" s="79" t="s">
        <v>898</v>
      </c>
      <c r="C4" s="84" t="s">
        <v>8599</v>
      </c>
    </row>
    <row r="5" spans="1:3" ht="15">
      <c r="A5" s="80" t="s">
        <v>8464</v>
      </c>
      <c r="B5" s="79" t="s">
        <v>770</v>
      </c>
      <c r="C5" s="84" t="s">
        <v>8599</v>
      </c>
    </row>
    <row r="6" spans="1:3" ht="15">
      <c r="A6" s="80" t="s">
        <v>8464</v>
      </c>
      <c r="B6" s="79" t="s">
        <v>629</v>
      </c>
      <c r="C6" s="84" t="s">
        <v>8599</v>
      </c>
    </row>
    <row r="7" spans="1:3" ht="15">
      <c r="A7" s="80" t="s">
        <v>8464</v>
      </c>
      <c r="B7" s="79" t="s">
        <v>842</v>
      </c>
      <c r="C7" s="84" t="s">
        <v>8599</v>
      </c>
    </row>
    <row r="8" spans="1:3" ht="15">
      <c r="A8" s="80" t="s">
        <v>8464</v>
      </c>
      <c r="B8" s="79" t="s">
        <v>265</v>
      </c>
      <c r="C8" s="84" t="s">
        <v>8599</v>
      </c>
    </row>
    <row r="9" spans="1:3" ht="15">
      <c r="A9" s="80" t="s">
        <v>8464</v>
      </c>
      <c r="B9" s="79" t="s">
        <v>925</v>
      </c>
      <c r="C9" s="84" t="s">
        <v>8599</v>
      </c>
    </row>
    <row r="10" spans="1:3" ht="15">
      <c r="A10" s="80" t="s">
        <v>8464</v>
      </c>
      <c r="B10" s="79" t="s">
        <v>854</v>
      </c>
      <c r="C10" s="84" t="s">
        <v>8599</v>
      </c>
    </row>
    <row r="11" spans="1:3" ht="15">
      <c r="A11" s="80" t="s">
        <v>8464</v>
      </c>
      <c r="B11" s="79" t="s">
        <v>979</v>
      </c>
      <c r="C11" s="84" t="s">
        <v>8599</v>
      </c>
    </row>
    <row r="12" spans="1:3" ht="15">
      <c r="A12" s="80" t="s">
        <v>8464</v>
      </c>
      <c r="B12" s="79" t="s">
        <v>491</v>
      </c>
      <c r="C12" s="84" t="s">
        <v>8599</v>
      </c>
    </row>
    <row r="13" spans="1:3" ht="15">
      <c r="A13" s="80" t="s">
        <v>8464</v>
      </c>
      <c r="B13" s="79" t="s">
        <v>769</v>
      </c>
      <c r="C13" s="84" t="s">
        <v>8599</v>
      </c>
    </row>
    <row r="14" spans="1:3" ht="15">
      <c r="A14" s="80" t="s">
        <v>8464</v>
      </c>
      <c r="B14" s="79" t="s">
        <v>830</v>
      </c>
      <c r="C14" s="84" t="s">
        <v>8599</v>
      </c>
    </row>
    <row r="15" spans="1:3" ht="15">
      <c r="A15" s="80" t="s">
        <v>8464</v>
      </c>
      <c r="B15" s="79" t="s">
        <v>1119</v>
      </c>
      <c r="C15" s="84" t="s">
        <v>8599</v>
      </c>
    </row>
    <row r="16" spans="1:3" ht="15">
      <c r="A16" s="80" t="s">
        <v>8464</v>
      </c>
      <c r="B16" s="79" t="s">
        <v>921</v>
      </c>
      <c r="C16" s="84" t="s">
        <v>8599</v>
      </c>
    </row>
    <row r="17" spans="1:3" ht="15">
      <c r="A17" s="80" t="s">
        <v>8464</v>
      </c>
      <c r="B17" s="79" t="s">
        <v>958</v>
      </c>
      <c r="C17" s="84" t="s">
        <v>8599</v>
      </c>
    </row>
    <row r="18" spans="1:3" ht="15">
      <c r="A18" s="80" t="s">
        <v>8464</v>
      </c>
      <c r="B18" s="79" t="s">
        <v>301</v>
      </c>
      <c r="C18" s="84" t="s">
        <v>8599</v>
      </c>
    </row>
    <row r="19" spans="1:3" ht="15">
      <c r="A19" s="80" t="s">
        <v>8464</v>
      </c>
      <c r="B19" s="79" t="s">
        <v>828</v>
      </c>
      <c r="C19" s="84" t="s">
        <v>8599</v>
      </c>
    </row>
    <row r="20" spans="1:3" ht="15">
      <c r="A20" s="80" t="s">
        <v>8464</v>
      </c>
      <c r="B20" s="79" t="s">
        <v>8875</v>
      </c>
      <c r="C20" s="84" t="s">
        <v>8599</v>
      </c>
    </row>
    <row r="21" spans="1:3" ht="15">
      <c r="A21" s="80" t="s">
        <v>8464</v>
      </c>
      <c r="B21" s="79" t="s">
        <v>889</v>
      </c>
      <c r="C21" s="84" t="s">
        <v>8599</v>
      </c>
    </row>
    <row r="22" spans="1:3" ht="15">
      <c r="A22" s="80" t="s">
        <v>8464</v>
      </c>
      <c r="B22" s="79" t="s">
        <v>8876</v>
      </c>
      <c r="C22" s="84" t="s">
        <v>8599</v>
      </c>
    </row>
    <row r="23" spans="1:3" ht="15">
      <c r="A23" s="80" t="s">
        <v>8464</v>
      </c>
      <c r="B23" s="79" t="s">
        <v>674</v>
      </c>
      <c r="C23" s="84" t="s">
        <v>8599</v>
      </c>
    </row>
    <row r="24" spans="1:3" ht="15">
      <c r="A24" s="80" t="s">
        <v>8464</v>
      </c>
      <c r="B24" s="79" t="s">
        <v>534</v>
      </c>
      <c r="C24" s="84" t="s">
        <v>8599</v>
      </c>
    </row>
    <row r="25" spans="1:3" ht="15">
      <c r="A25" s="80" t="s">
        <v>8464</v>
      </c>
      <c r="B25" s="79" t="s">
        <v>671</v>
      </c>
      <c r="C25" s="84" t="s">
        <v>8599</v>
      </c>
    </row>
    <row r="26" spans="1:3" ht="15">
      <c r="A26" s="80" t="s">
        <v>8464</v>
      </c>
      <c r="B26" s="79" t="s">
        <v>847</v>
      </c>
      <c r="C26" s="84" t="s">
        <v>8599</v>
      </c>
    </row>
    <row r="27" spans="1:3" ht="15">
      <c r="A27" s="80" t="s">
        <v>8464</v>
      </c>
      <c r="B27" s="79" t="s">
        <v>1011</v>
      </c>
      <c r="C27" s="84" t="s">
        <v>8599</v>
      </c>
    </row>
    <row r="28" spans="1:3" ht="15">
      <c r="A28" s="80" t="s">
        <v>8464</v>
      </c>
      <c r="B28" s="79" t="s">
        <v>8877</v>
      </c>
      <c r="C28" s="84" t="s">
        <v>8599</v>
      </c>
    </row>
    <row r="29" spans="1:3" ht="15">
      <c r="A29" s="80" t="s">
        <v>8464</v>
      </c>
      <c r="B29" s="79" t="s">
        <v>8878</v>
      </c>
      <c r="C29" s="84" t="s">
        <v>8599</v>
      </c>
    </row>
    <row r="30" spans="1:3" ht="15">
      <c r="A30" s="80" t="s">
        <v>8464</v>
      </c>
      <c r="B30" s="79" t="s">
        <v>259</v>
      </c>
      <c r="C30" s="84" t="s">
        <v>8599</v>
      </c>
    </row>
    <row r="31" spans="1:3" ht="15">
      <c r="A31" s="80" t="s">
        <v>8464</v>
      </c>
      <c r="B31" s="79" t="s">
        <v>8663</v>
      </c>
      <c r="C31" s="84" t="s">
        <v>8599</v>
      </c>
    </row>
    <row r="32" spans="1:3" ht="15">
      <c r="A32" s="80" t="s">
        <v>8464</v>
      </c>
      <c r="B32" s="79" t="s">
        <v>8879</v>
      </c>
      <c r="C32" s="84" t="s">
        <v>8599</v>
      </c>
    </row>
    <row r="33" spans="1:3" ht="15">
      <c r="A33" s="80" t="s">
        <v>8464</v>
      </c>
      <c r="B33" s="79" t="s">
        <v>969</v>
      </c>
      <c r="C33" s="84" t="s">
        <v>8598</v>
      </c>
    </row>
    <row r="34" spans="1:3" ht="15">
      <c r="A34" s="80" t="s">
        <v>8464</v>
      </c>
      <c r="B34" s="79" t="s">
        <v>762</v>
      </c>
      <c r="C34" s="84" t="s">
        <v>8598</v>
      </c>
    </row>
    <row r="35" spans="1:3" ht="15">
      <c r="A35" s="80" t="s">
        <v>8464</v>
      </c>
      <c r="B35" s="79" t="s">
        <v>898</v>
      </c>
      <c r="C35" s="84" t="s">
        <v>8598</v>
      </c>
    </row>
    <row r="36" spans="1:3" ht="15">
      <c r="A36" s="80" t="s">
        <v>8464</v>
      </c>
      <c r="B36" s="79" t="s">
        <v>770</v>
      </c>
      <c r="C36" s="84" t="s">
        <v>8598</v>
      </c>
    </row>
    <row r="37" spans="1:3" ht="15">
      <c r="A37" s="80" t="s">
        <v>8464</v>
      </c>
      <c r="B37" s="79" t="s">
        <v>629</v>
      </c>
      <c r="C37" s="84" t="s">
        <v>8598</v>
      </c>
    </row>
    <row r="38" spans="1:3" ht="15">
      <c r="A38" s="80" t="s">
        <v>8464</v>
      </c>
      <c r="B38" s="79" t="s">
        <v>842</v>
      </c>
      <c r="C38" s="84" t="s">
        <v>8598</v>
      </c>
    </row>
    <row r="39" spans="1:3" ht="15">
      <c r="A39" s="80" t="s">
        <v>8464</v>
      </c>
      <c r="B39" s="79" t="s">
        <v>265</v>
      </c>
      <c r="C39" s="84" t="s">
        <v>8598</v>
      </c>
    </row>
    <row r="40" spans="1:3" ht="15">
      <c r="A40" s="80" t="s">
        <v>8464</v>
      </c>
      <c r="B40" s="79" t="s">
        <v>925</v>
      </c>
      <c r="C40" s="84" t="s">
        <v>8598</v>
      </c>
    </row>
    <row r="41" spans="1:3" ht="15">
      <c r="A41" s="80" t="s">
        <v>8464</v>
      </c>
      <c r="B41" s="79" t="s">
        <v>854</v>
      </c>
      <c r="C41" s="84" t="s">
        <v>8598</v>
      </c>
    </row>
    <row r="42" spans="1:3" ht="15">
      <c r="A42" s="80" t="s">
        <v>8464</v>
      </c>
      <c r="B42" s="79" t="s">
        <v>979</v>
      </c>
      <c r="C42" s="84" t="s">
        <v>8598</v>
      </c>
    </row>
    <row r="43" spans="1:3" ht="15">
      <c r="A43" s="80" t="s">
        <v>8464</v>
      </c>
      <c r="B43" s="79" t="s">
        <v>491</v>
      </c>
      <c r="C43" s="84" t="s">
        <v>8598</v>
      </c>
    </row>
    <row r="44" spans="1:3" ht="15">
      <c r="A44" s="80" t="s">
        <v>8464</v>
      </c>
      <c r="B44" s="79" t="s">
        <v>769</v>
      </c>
      <c r="C44" s="84" t="s">
        <v>8598</v>
      </c>
    </row>
    <row r="45" spans="1:3" ht="15">
      <c r="A45" s="80" t="s">
        <v>8464</v>
      </c>
      <c r="B45" s="79" t="s">
        <v>830</v>
      </c>
      <c r="C45" s="84" t="s">
        <v>8598</v>
      </c>
    </row>
    <row r="46" spans="1:3" ht="15">
      <c r="A46" s="80" t="s">
        <v>8464</v>
      </c>
      <c r="B46" s="79" t="s">
        <v>1119</v>
      </c>
      <c r="C46" s="84" t="s">
        <v>8598</v>
      </c>
    </row>
    <row r="47" spans="1:3" ht="15">
      <c r="A47" s="80" t="s">
        <v>8464</v>
      </c>
      <c r="B47" s="79" t="s">
        <v>921</v>
      </c>
      <c r="C47" s="84" t="s">
        <v>8598</v>
      </c>
    </row>
    <row r="48" spans="1:3" ht="15">
      <c r="A48" s="80" t="s">
        <v>8464</v>
      </c>
      <c r="B48" s="79" t="s">
        <v>958</v>
      </c>
      <c r="C48" s="84" t="s">
        <v>8598</v>
      </c>
    </row>
    <row r="49" spans="1:3" ht="15">
      <c r="A49" s="80" t="s">
        <v>8464</v>
      </c>
      <c r="B49" s="79" t="s">
        <v>301</v>
      </c>
      <c r="C49" s="84" t="s">
        <v>8598</v>
      </c>
    </row>
    <row r="50" spans="1:3" ht="15">
      <c r="A50" s="80" t="s">
        <v>8464</v>
      </c>
      <c r="B50" s="79" t="s">
        <v>828</v>
      </c>
      <c r="C50" s="84" t="s">
        <v>8598</v>
      </c>
    </row>
    <row r="51" spans="1:3" ht="15">
      <c r="A51" s="80" t="s">
        <v>8464</v>
      </c>
      <c r="B51" s="79" t="s">
        <v>8875</v>
      </c>
      <c r="C51" s="84" t="s">
        <v>8598</v>
      </c>
    </row>
    <row r="52" spans="1:3" ht="15">
      <c r="A52" s="80" t="s">
        <v>8464</v>
      </c>
      <c r="B52" s="79" t="s">
        <v>889</v>
      </c>
      <c r="C52" s="84" t="s">
        <v>8598</v>
      </c>
    </row>
    <row r="53" spans="1:3" ht="15">
      <c r="A53" s="80" t="s">
        <v>8464</v>
      </c>
      <c r="B53" s="79" t="s">
        <v>8876</v>
      </c>
      <c r="C53" s="84" t="s">
        <v>8598</v>
      </c>
    </row>
    <row r="54" spans="1:3" ht="15">
      <c r="A54" s="80" t="s">
        <v>8464</v>
      </c>
      <c r="B54" s="79" t="s">
        <v>674</v>
      </c>
      <c r="C54" s="84" t="s">
        <v>8598</v>
      </c>
    </row>
    <row r="55" spans="1:3" ht="15">
      <c r="A55" s="80" t="s">
        <v>8464</v>
      </c>
      <c r="B55" s="79" t="s">
        <v>534</v>
      </c>
      <c r="C55" s="84" t="s">
        <v>8598</v>
      </c>
    </row>
    <row r="56" spans="1:3" ht="15">
      <c r="A56" s="80" t="s">
        <v>8464</v>
      </c>
      <c r="B56" s="79" t="s">
        <v>671</v>
      </c>
      <c r="C56" s="84" t="s">
        <v>8598</v>
      </c>
    </row>
    <row r="57" spans="1:3" ht="15">
      <c r="A57" s="80" t="s">
        <v>8464</v>
      </c>
      <c r="B57" s="79" t="s">
        <v>847</v>
      </c>
      <c r="C57" s="84" t="s">
        <v>8598</v>
      </c>
    </row>
    <row r="58" spans="1:3" ht="15">
      <c r="A58" s="80" t="s">
        <v>8464</v>
      </c>
      <c r="B58" s="79" t="s">
        <v>1011</v>
      </c>
      <c r="C58" s="84" t="s">
        <v>8598</v>
      </c>
    </row>
    <row r="59" spans="1:3" ht="15">
      <c r="A59" s="80" t="s">
        <v>8464</v>
      </c>
      <c r="B59" s="79" t="s">
        <v>8877</v>
      </c>
      <c r="C59" s="84" t="s">
        <v>8598</v>
      </c>
    </row>
    <row r="60" spans="1:3" ht="15">
      <c r="A60" s="80" t="s">
        <v>8464</v>
      </c>
      <c r="B60" s="79" t="s">
        <v>8878</v>
      </c>
      <c r="C60" s="84" t="s">
        <v>8598</v>
      </c>
    </row>
    <row r="61" spans="1:3" ht="15">
      <c r="A61" s="80" t="s">
        <v>8464</v>
      </c>
      <c r="B61" s="79" t="s">
        <v>259</v>
      </c>
      <c r="C61" s="84" t="s">
        <v>8598</v>
      </c>
    </row>
    <row r="62" spans="1:3" ht="15">
      <c r="A62" s="80" t="s">
        <v>8464</v>
      </c>
      <c r="B62" s="79" t="s">
        <v>8663</v>
      </c>
      <c r="C62" s="84" t="s">
        <v>8598</v>
      </c>
    </row>
    <row r="63" spans="1:3" ht="15">
      <c r="A63" s="80" t="s">
        <v>8464</v>
      </c>
      <c r="B63" s="79" t="s">
        <v>8879</v>
      </c>
      <c r="C63" s="84" t="s">
        <v>8598</v>
      </c>
    </row>
    <row r="64" spans="1:3" ht="15">
      <c r="A64" s="80" t="s">
        <v>259</v>
      </c>
      <c r="B64" s="79" t="s">
        <v>1062</v>
      </c>
      <c r="C64" s="84" t="s">
        <v>8597</v>
      </c>
    </row>
    <row r="65" spans="1:3" ht="15">
      <c r="A65" s="80" t="s">
        <v>259</v>
      </c>
      <c r="B65" s="79" t="s">
        <v>842</v>
      </c>
      <c r="C65" s="84" t="s">
        <v>8597</v>
      </c>
    </row>
    <row r="66" spans="1:3" ht="15">
      <c r="A66" s="80" t="s">
        <v>259</v>
      </c>
      <c r="B66" s="79" t="s">
        <v>8880</v>
      </c>
      <c r="C66" s="84" t="s">
        <v>8597</v>
      </c>
    </row>
    <row r="67" spans="1:3" ht="15">
      <c r="A67" s="80" t="s">
        <v>259</v>
      </c>
      <c r="B67" s="79" t="s">
        <v>852</v>
      </c>
      <c r="C67" s="84" t="s">
        <v>8597</v>
      </c>
    </row>
    <row r="68" spans="1:3" ht="15">
      <c r="A68" s="80" t="s">
        <v>259</v>
      </c>
      <c r="B68" s="79" t="s">
        <v>1142</v>
      </c>
      <c r="C68" s="84" t="s">
        <v>8597</v>
      </c>
    </row>
    <row r="69" spans="1:3" ht="15">
      <c r="A69" s="80" t="s">
        <v>259</v>
      </c>
      <c r="B69" s="79" t="s">
        <v>542</v>
      </c>
      <c r="C69" s="84" t="s">
        <v>8597</v>
      </c>
    </row>
    <row r="70" spans="1:3" ht="15">
      <c r="A70" s="80" t="s">
        <v>259</v>
      </c>
      <c r="B70" s="79" t="s">
        <v>8881</v>
      </c>
      <c r="C70" s="84" t="s">
        <v>8597</v>
      </c>
    </row>
    <row r="71" spans="1:3" ht="15">
      <c r="A71" s="80" t="s">
        <v>259</v>
      </c>
      <c r="B71" s="79" t="s">
        <v>834</v>
      </c>
      <c r="C71" s="84" t="s">
        <v>8597</v>
      </c>
    </row>
    <row r="72" spans="1:3" ht="15">
      <c r="A72" s="80" t="s">
        <v>259</v>
      </c>
      <c r="B72" s="79" t="s">
        <v>8882</v>
      </c>
      <c r="C72" s="84" t="s">
        <v>8597</v>
      </c>
    </row>
    <row r="73" spans="1:3" ht="15">
      <c r="A73" s="80" t="s">
        <v>259</v>
      </c>
      <c r="B73" s="79" t="s">
        <v>840</v>
      </c>
      <c r="C73" s="84" t="s">
        <v>8597</v>
      </c>
    </row>
    <row r="74" spans="1:3" ht="15">
      <c r="A74" s="80" t="s">
        <v>259</v>
      </c>
      <c r="B74" s="79" t="s">
        <v>8439</v>
      </c>
      <c r="C74" s="84" t="s">
        <v>8597</v>
      </c>
    </row>
    <row r="75" spans="1:3" ht="15">
      <c r="A75" s="80" t="s">
        <v>259</v>
      </c>
      <c r="B75" s="79" t="s">
        <v>819</v>
      </c>
      <c r="C75" s="84" t="s">
        <v>8597</v>
      </c>
    </row>
    <row r="76" spans="1:3" ht="15">
      <c r="A76" s="80" t="s">
        <v>259</v>
      </c>
      <c r="B76" s="79" t="s">
        <v>607</v>
      </c>
      <c r="C76" s="84" t="s">
        <v>8597</v>
      </c>
    </row>
    <row r="77" spans="1:3" ht="15">
      <c r="A77" s="80" t="s">
        <v>259</v>
      </c>
      <c r="B77" s="79" t="s">
        <v>8883</v>
      </c>
      <c r="C77" s="84" t="s">
        <v>8597</v>
      </c>
    </row>
    <row r="78" spans="1:3" ht="15">
      <c r="A78" s="80" t="s">
        <v>259</v>
      </c>
      <c r="B78" s="79" t="s">
        <v>8884</v>
      </c>
      <c r="C78" s="84" t="s">
        <v>8597</v>
      </c>
    </row>
    <row r="79" spans="1:3" ht="15">
      <c r="A79" s="80" t="s">
        <v>259</v>
      </c>
      <c r="B79" s="79" t="s">
        <v>8885</v>
      </c>
      <c r="C79" s="84" t="s">
        <v>8597</v>
      </c>
    </row>
    <row r="80" spans="1:3" ht="15">
      <c r="A80" s="80" t="s">
        <v>259</v>
      </c>
      <c r="B80" s="79" t="s">
        <v>690</v>
      </c>
      <c r="C80" s="84" t="s">
        <v>8597</v>
      </c>
    </row>
    <row r="81" spans="1:3" ht="15">
      <c r="A81" s="80" t="s">
        <v>259</v>
      </c>
      <c r="B81" s="79" t="s">
        <v>730</v>
      </c>
      <c r="C81" s="84" t="s">
        <v>8597</v>
      </c>
    </row>
    <row r="82" spans="1:3" ht="15">
      <c r="A82" s="80" t="s">
        <v>259</v>
      </c>
      <c r="B82" s="79" t="s">
        <v>8886</v>
      </c>
      <c r="C82" s="84" t="s">
        <v>8597</v>
      </c>
    </row>
    <row r="83" spans="1:3" ht="15">
      <c r="A83" s="80" t="s">
        <v>259</v>
      </c>
      <c r="B83" s="79" t="s">
        <v>953</v>
      </c>
      <c r="C83" s="84" t="s">
        <v>8597</v>
      </c>
    </row>
    <row r="84" spans="1:3" ht="15">
      <c r="A84" s="80" t="s">
        <v>259</v>
      </c>
      <c r="B84" s="79" t="s">
        <v>1029</v>
      </c>
      <c r="C84" s="84" t="s">
        <v>8597</v>
      </c>
    </row>
    <row r="85" spans="1:3" ht="15">
      <c r="A85" s="80" t="s">
        <v>259</v>
      </c>
      <c r="B85" s="79" t="s">
        <v>517</v>
      </c>
      <c r="C85" s="84" t="s">
        <v>8597</v>
      </c>
    </row>
    <row r="86" spans="1:3" ht="15">
      <c r="A86" s="80" t="s">
        <v>259</v>
      </c>
      <c r="B86" s="79" t="s">
        <v>830</v>
      </c>
      <c r="C86" s="84" t="s">
        <v>8597</v>
      </c>
    </row>
    <row r="87" spans="1:3" ht="15">
      <c r="A87" s="80" t="s">
        <v>259</v>
      </c>
      <c r="B87" s="79" t="s">
        <v>580</v>
      </c>
      <c r="C87" s="84" t="s">
        <v>8597</v>
      </c>
    </row>
    <row r="88" spans="1:3" ht="15">
      <c r="A88" s="80" t="s">
        <v>259</v>
      </c>
      <c r="B88" s="79" t="s">
        <v>487</v>
      </c>
      <c r="C88" s="84" t="s">
        <v>8597</v>
      </c>
    </row>
    <row r="89" spans="1:3" ht="15">
      <c r="A89" s="80" t="s">
        <v>259</v>
      </c>
      <c r="B89" s="79" t="s">
        <v>8887</v>
      </c>
      <c r="C89" s="84" t="s">
        <v>8597</v>
      </c>
    </row>
    <row r="90" spans="1:3" ht="15">
      <c r="A90" s="80" t="s">
        <v>259</v>
      </c>
      <c r="B90" s="79" t="s">
        <v>8888</v>
      </c>
      <c r="C90" s="84" t="s">
        <v>8597</v>
      </c>
    </row>
    <row r="91" spans="1:3" ht="15">
      <c r="A91" s="80" t="s">
        <v>259</v>
      </c>
      <c r="B91" s="79" t="s">
        <v>818</v>
      </c>
      <c r="C91" s="84" t="s">
        <v>8597</v>
      </c>
    </row>
    <row r="92" spans="1:3" ht="15">
      <c r="A92" s="80" t="s">
        <v>259</v>
      </c>
      <c r="B92" s="79" t="s">
        <v>734</v>
      </c>
      <c r="C92" s="84" t="s">
        <v>8597</v>
      </c>
    </row>
    <row r="93" spans="1:3" ht="15">
      <c r="A93" s="80" t="s">
        <v>259</v>
      </c>
      <c r="B93" s="79" t="s">
        <v>8889</v>
      </c>
      <c r="C93" s="84" t="s">
        <v>8597</v>
      </c>
    </row>
    <row r="94" spans="1:3" ht="15">
      <c r="A94" s="80" t="s">
        <v>259</v>
      </c>
      <c r="B94" s="79" t="s">
        <v>485</v>
      </c>
      <c r="C94" s="84" t="s">
        <v>8597</v>
      </c>
    </row>
    <row r="95" spans="1:3" ht="15">
      <c r="A95" s="80" t="s">
        <v>259</v>
      </c>
      <c r="B95" s="79" t="s">
        <v>817</v>
      </c>
      <c r="C95" s="84" t="s">
        <v>8597</v>
      </c>
    </row>
    <row r="96" spans="1:3" ht="15">
      <c r="A96" s="80" t="s">
        <v>259</v>
      </c>
      <c r="B96" s="79" t="s">
        <v>748</v>
      </c>
      <c r="C96" s="84" t="s">
        <v>8597</v>
      </c>
    </row>
    <row r="97" spans="1:3" ht="15">
      <c r="A97" s="80" t="s">
        <v>259</v>
      </c>
      <c r="B97" s="79" t="s">
        <v>8890</v>
      </c>
      <c r="C97" s="84" t="s">
        <v>8597</v>
      </c>
    </row>
    <row r="98" spans="1:3" ht="15">
      <c r="A98" s="80" t="s">
        <v>259</v>
      </c>
      <c r="B98" s="79" t="s">
        <v>1054</v>
      </c>
      <c r="C98" s="84" t="s">
        <v>8596</v>
      </c>
    </row>
    <row r="99" spans="1:3" ht="15">
      <c r="A99" s="80" t="s">
        <v>259</v>
      </c>
      <c r="B99" s="79" t="s">
        <v>549</v>
      </c>
      <c r="C99" s="84" t="s">
        <v>8596</v>
      </c>
    </row>
    <row r="100" spans="1:3" ht="15">
      <c r="A100" s="80" t="s">
        <v>259</v>
      </c>
      <c r="B100" s="79" t="s">
        <v>1216</v>
      </c>
      <c r="C100" s="84" t="s">
        <v>8596</v>
      </c>
    </row>
    <row r="101" spans="1:3" ht="15">
      <c r="A101" s="80" t="s">
        <v>259</v>
      </c>
      <c r="B101" s="79" t="s">
        <v>8881</v>
      </c>
      <c r="C101" s="84" t="s">
        <v>8596</v>
      </c>
    </row>
    <row r="102" spans="1:3" ht="15">
      <c r="A102" s="80" t="s">
        <v>259</v>
      </c>
      <c r="B102" s="79" t="s">
        <v>898</v>
      </c>
      <c r="C102" s="84" t="s">
        <v>8596</v>
      </c>
    </row>
    <row r="103" spans="1:3" ht="15">
      <c r="A103" s="80" t="s">
        <v>259</v>
      </c>
      <c r="B103" s="79" t="s">
        <v>8882</v>
      </c>
      <c r="C103" s="84" t="s">
        <v>8596</v>
      </c>
    </row>
    <row r="104" spans="1:3" ht="15">
      <c r="A104" s="80" t="s">
        <v>259</v>
      </c>
      <c r="B104" s="79" t="s">
        <v>819</v>
      </c>
      <c r="C104" s="84" t="s">
        <v>8596</v>
      </c>
    </row>
    <row r="105" spans="1:3" ht="15">
      <c r="A105" s="80" t="s">
        <v>259</v>
      </c>
      <c r="B105" s="79" t="s">
        <v>476</v>
      </c>
      <c r="C105" s="84" t="s">
        <v>8596</v>
      </c>
    </row>
    <row r="106" spans="1:3" ht="15">
      <c r="A106" s="80" t="s">
        <v>259</v>
      </c>
      <c r="B106" s="79" t="s">
        <v>528</v>
      </c>
      <c r="C106" s="84" t="s">
        <v>8596</v>
      </c>
    </row>
    <row r="107" spans="1:3" ht="15">
      <c r="A107" s="80" t="s">
        <v>259</v>
      </c>
      <c r="B107" s="79" t="s">
        <v>730</v>
      </c>
      <c r="C107" s="84" t="s">
        <v>8596</v>
      </c>
    </row>
    <row r="108" spans="1:3" ht="15">
      <c r="A108" s="80" t="s">
        <v>259</v>
      </c>
      <c r="B108" s="79" t="s">
        <v>8891</v>
      </c>
      <c r="C108" s="84" t="s">
        <v>8596</v>
      </c>
    </row>
    <row r="109" spans="1:3" ht="15">
      <c r="A109" s="80" t="s">
        <v>259</v>
      </c>
      <c r="B109" s="79" t="s">
        <v>301</v>
      </c>
      <c r="C109" s="84" t="s">
        <v>8596</v>
      </c>
    </row>
    <row r="110" spans="1:3" ht="15">
      <c r="A110" s="80" t="s">
        <v>259</v>
      </c>
      <c r="B110" s="79" t="s">
        <v>409</v>
      </c>
      <c r="C110" s="84" t="s">
        <v>8596</v>
      </c>
    </row>
    <row r="111" spans="1:3" ht="15">
      <c r="A111" s="80" t="s">
        <v>259</v>
      </c>
      <c r="B111" s="79" t="s">
        <v>953</v>
      </c>
      <c r="C111" s="84" t="s">
        <v>8596</v>
      </c>
    </row>
    <row r="112" spans="1:3" ht="15">
      <c r="A112" s="80" t="s">
        <v>259</v>
      </c>
      <c r="B112" s="79" t="s">
        <v>512</v>
      </c>
      <c r="C112" s="84" t="s">
        <v>8596</v>
      </c>
    </row>
    <row r="113" spans="1:3" ht="15">
      <c r="A113" s="80" t="s">
        <v>259</v>
      </c>
      <c r="B113" s="79" t="s">
        <v>815</v>
      </c>
      <c r="C113" s="84" t="s">
        <v>8596</v>
      </c>
    </row>
    <row r="114" spans="1:3" ht="15">
      <c r="A114" s="80" t="s">
        <v>259</v>
      </c>
      <c r="B114" s="79" t="s">
        <v>917</v>
      </c>
      <c r="C114" s="84" t="s">
        <v>8596</v>
      </c>
    </row>
    <row r="115" spans="1:3" ht="15">
      <c r="A115" s="80" t="s">
        <v>259</v>
      </c>
      <c r="B115" s="79" t="s">
        <v>830</v>
      </c>
      <c r="C115" s="84" t="s">
        <v>8596</v>
      </c>
    </row>
    <row r="116" spans="1:3" ht="15">
      <c r="A116" s="80" t="s">
        <v>259</v>
      </c>
      <c r="B116" s="79" t="s">
        <v>690</v>
      </c>
      <c r="C116" s="84" t="s">
        <v>8596</v>
      </c>
    </row>
    <row r="117" spans="1:3" ht="15">
      <c r="A117" s="80" t="s">
        <v>259</v>
      </c>
      <c r="B117" s="79" t="s">
        <v>731</v>
      </c>
      <c r="C117" s="84" t="s">
        <v>8596</v>
      </c>
    </row>
    <row r="118" spans="1:3" ht="15">
      <c r="A118" s="80" t="s">
        <v>259</v>
      </c>
      <c r="B118" s="79" t="s">
        <v>860</v>
      </c>
      <c r="C118" s="84" t="s">
        <v>8596</v>
      </c>
    </row>
    <row r="119" spans="1:3" ht="15">
      <c r="A119" s="80" t="s">
        <v>259</v>
      </c>
      <c r="B119" s="79" t="s">
        <v>517</v>
      </c>
      <c r="C119" s="84" t="s">
        <v>8596</v>
      </c>
    </row>
    <row r="120" spans="1:3" ht="15">
      <c r="A120" s="80" t="s">
        <v>259</v>
      </c>
      <c r="B120" s="79" t="s">
        <v>817</v>
      </c>
      <c r="C120" s="84" t="s">
        <v>8596</v>
      </c>
    </row>
    <row r="121" spans="1:3" ht="15">
      <c r="A121" s="80" t="s">
        <v>259</v>
      </c>
      <c r="B121" s="79" t="s">
        <v>8892</v>
      </c>
      <c r="C121" s="84" t="s">
        <v>8596</v>
      </c>
    </row>
    <row r="122" spans="1:3" ht="15">
      <c r="A122" s="80" t="s">
        <v>259</v>
      </c>
      <c r="B122" s="79" t="s">
        <v>824</v>
      </c>
      <c r="C122" s="84" t="s">
        <v>8596</v>
      </c>
    </row>
    <row r="123" spans="1:3" ht="15">
      <c r="A123" s="80" t="s">
        <v>259</v>
      </c>
      <c r="B123" s="79" t="s">
        <v>8893</v>
      </c>
      <c r="C123" s="84" t="s">
        <v>8596</v>
      </c>
    </row>
    <row r="124" spans="1:3" ht="15">
      <c r="A124" s="80" t="s">
        <v>259</v>
      </c>
      <c r="B124" s="79" t="s">
        <v>8894</v>
      </c>
      <c r="C124" s="84" t="s">
        <v>8596</v>
      </c>
    </row>
    <row r="125" spans="1:3" ht="15">
      <c r="A125" s="80" t="s">
        <v>259</v>
      </c>
      <c r="B125" s="79" t="s">
        <v>871</v>
      </c>
      <c r="C125" s="84" t="s">
        <v>8596</v>
      </c>
    </row>
    <row r="126" spans="1:3" ht="15">
      <c r="A126" s="80" t="s">
        <v>259</v>
      </c>
      <c r="B126" s="79" t="s">
        <v>8895</v>
      </c>
      <c r="C126" s="84" t="s">
        <v>8596</v>
      </c>
    </row>
    <row r="127" spans="1:3" ht="15">
      <c r="A127" s="80" t="s">
        <v>259</v>
      </c>
      <c r="B127" s="79" t="s">
        <v>547</v>
      </c>
      <c r="C127" s="84" t="s">
        <v>8596</v>
      </c>
    </row>
    <row r="128" spans="1:3" ht="15">
      <c r="A128" s="80" t="s">
        <v>259</v>
      </c>
      <c r="B128" s="79" t="s">
        <v>8896</v>
      </c>
      <c r="C128" s="84" t="s">
        <v>8593</v>
      </c>
    </row>
    <row r="129" spans="1:3" ht="15">
      <c r="A129" s="80" t="s">
        <v>259</v>
      </c>
      <c r="B129" s="79" t="s">
        <v>245</v>
      </c>
      <c r="C129" s="84" t="s">
        <v>8593</v>
      </c>
    </row>
    <row r="130" spans="1:3" ht="15">
      <c r="A130" s="80" t="s">
        <v>259</v>
      </c>
      <c r="B130" s="79" t="s">
        <v>820</v>
      </c>
      <c r="C130" s="84" t="s">
        <v>8593</v>
      </c>
    </row>
    <row r="131" spans="1:3" ht="15">
      <c r="A131" s="80" t="s">
        <v>259</v>
      </c>
      <c r="B131" s="79" t="s">
        <v>821</v>
      </c>
      <c r="C131" s="84" t="s">
        <v>8593</v>
      </c>
    </row>
    <row r="132" spans="1:3" ht="15">
      <c r="A132" s="80" t="s">
        <v>259</v>
      </c>
      <c r="B132" s="79" t="s">
        <v>818</v>
      </c>
      <c r="C132" s="84" t="s">
        <v>8593</v>
      </c>
    </row>
    <row r="133" spans="1:3" ht="15">
      <c r="A133" s="80" t="s">
        <v>259</v>
      </c>
      <c r="B133" s="79" t="s">
        <v>8432</v>
      </c>
      <c r="C133" s="84" t="s">
        <v>8593</v>
      </c>
    </row>
    <row r="134" spans="1:3" ht="15">
      <c r="A134" s="80" t="s">
        <v>259</v>
      </c>
      <c r="B134" s="79" t="s">
        <v>842</v>
      </c>
      <c r="C134" s="84" t="s">
        <v>8593</v>
      </c>
    </row>
    <row r="135" spans="1:3" ht="15">
      <c r="A135" s="80" t="s">
        <v>259</v>
      </c>
      <c r="B135" s="79" t="s">
        <v>675</v>
      </c>
      <c r="C135" s="84" t="s">
        <v>8593</v>
      </c>
    </row>
    <row r="136" spans="1:3" ht="15">
      <c r="A136" s="80" t="s">
        <v>259</v>
      </c>
      <c r="B136" s="79" t="s">
        <v>817</v>
      </c>
      <c r="C136" s="84" t="s">
        <v>8593</v>
      </c>
    </row>
    <row r="137" spans="1:3" ht="15">
      <c r="A137" s="80" t="s">
        <v>259</v>
      </c>
      <c r="B137" s="79" t="s">
        <v>873</v>
      </c>
      <c r="C137" s="84" t="s">
        <v>8593</v>
      </c>
    </row>
    <row r="138" spans="1:3" ht="15">
      <c r="A138" s="80" t="s">
        <v>259</v>
      </c>
      <c r="B138" s="79" t="s">
        <v>1213</v>
      </c>
      <c r="C138" s="84" t="s">
        <v>8593</v>
      </c>
    </row>
    <row r="139" spans="1:3" ht="15">
      <c r="A139" s="80" t="s">
        <v>259</v>
      </c>
      <c r="B139" s="79" t="s">
        <v>514</v>
      </c>
      <c r="C139" s="84" t="s">
        <v>8593</v>
      </c>
    </row>
    <row r="140" spans="1:3" ht="15">
      <c r="A140" s="80" t="s">
        <v>259</v>
      </c>
      <c r="B140" s="79" t="s">
        <v>819</v>
      </c>
      <c r="C140" s="84" t="s">
        <v>8593</v>
      </c>
    </row>
    <row r="141" spans="1:3" ht="15">
      <c r="A141" s="80" t="s">
        <v>259</v>
      </c>
      <c r="B141" s="79" t="s">
        <v>596</v>
      </c>
      <c r="C141" s="84" t="s">
        <v>8593</v>
      </c>
    </row>
    <row r="142" spans="1:3" ht="15">
      <c r="A142" s="80" t="s">
        <v>259</v>
      </c>
      <c r="B142" s="79" t="s">
        <v>947</v>
      </c>
      <c r="C142" s="84" t="s">
        <v>8593</v>
      </c>
    </row>
    <row r="143" spans="1:3" ht="15">
      <c r="A143" s="80" t="s">
        <v>259</v>
      </c>
      <c r="B143" s="79" t="s">
        <v>830</v>
      </c>
      <c r="C143" s="84" t="s">
        <v>8593</v>
      </c>
    </row>
    <row r="144" spans="1:3" ht="15">
      <c r="A144" s="80" t="s">
        <v>259</v>
      </c>
      <c r="B144" s="79" t="s">
        <v>482</v>
      </c>
      <c r="C144" s="84" t="s">
        <v>8593</v>
      </c>
    </row>
    <row r="145" spans="1:3" ht="15">
      <c r="A145" s="80" t="s">
        <v>259</v>
      </c>
      <c r="B145" s="79" t="s">
        <v>1055</v>
      </c>
      <c r="C145" s="84" t="s">
        <v>8593</v>
      </c>
    </row>
    <row r="146" spans="1:3" ht="15">
      <c r="A146" s="80" t="s">
        <v>259</v>
      </c>
      <c r="B146" s="79" t="s">
        <v>898</v>
      </c>
      <c r="C146" s="84" t="s">
        <v>8593</v>
      </c>
    </row>
    <row r="147" spans="1:3" ht="15">
      <c r="A147" s="80" t="s">
        <v>259</v>
      </c>
      <c r="B147" s="79" t="s">
        <v>476</v>
      </c>
      <c r="C147" s="84" t="s">
        <v>8593</v>
      </c>
    </row>
    <row r="148" spans="1:3" ht="15">
      <c r="A148" s="80" t="s">
        <v>259</v>
      </c>
      <c r="B148" s="79" t="s">
        <v>850</v>
      </c>
      <c r="C148" s="84" t="s">
        <v>8593</v>
      </c>
    </row>
    <row r="149" spans="1:3" ht="15">
      <c r="A149" s="80" t="s">
        <v>259</v>
      </c>
      <c r="B149" s="79" t="s">
        <v>8846</v>
      </c>
      <c r="C149" s="84" t="s">
        <v>8593</v>
      </c>
    </row>
    <row r="150" spans="1:3" ht="15">
      <c r="A150" s="80" t="s">
        <v>259</v>
      </c>
      <c r="B150" s="79" t="s">
        <v>530</v>
      </c>
      <c r="C150" s="84" t="s">
        <v>8593</v>
      </c>
    </row>
    <row r="151" spans="1:3" ht="15">
      <c r="A151" s="80" t="s">
        <v>259</v>
      </c>
      <c r="B151" s="79" t="s">
        <v>1760</v>
      </c>
      <c r="C151" s="84" t="s">
        <v>8593</v>
      </c>
    </row>
    <row r="152" spans="1:3" ht="15">
      <c r="A152" s="80" t="s">
        <v>259</v>
      </c>
      <c r="B152" s="79" t="s">
        <v>921</v>
      </c>
      <c r="C152" s="84" t="s">
        <v>8593</v>
      </c>
    </row>
    <row r="153" spans="1:3" ht="15">
      <c r="A153" s="80" t="s">
        <v>259</v>
      </c>
      <c r="B153" s="79" t="s">
        <v>867</v>
      </c>
      <c r="C153" s="84" t="s">
        <v>8593</v>
      </c>
    </row>
    <row r="154" spans="1:3" ht="15">
      <c r="A154" s="80" t="s">
        <v>259</v>
      </c>
      <c r="B154" s="79" t="s">
        <v>8897</v>
      </c>
      <c r="C154" s="84" t="s">
        <v>8593</v>
      </c>
    </row>
    <row r="155" spans="1:3" ht="15">
      <c r="A155" s="80" t="s">
        <v>259</v>
      </c>
      <c r="B155" s="79" t="s">
        <v>504</v>
      </c>
      <c r="C155" s="84" t="s">
        <v>8593</v>
      </c>
    </row>
    <row r="156" spans="1:3" ht="15">
      <c r="A156" s="80" t="s">
        <v>259</v>
      </c>
      <c r="B156" s="79" t="s">
        <v>836</v>
      </c>
      <c r="C156" s="84" t="s">
        <v>8593</v>
      </c>
    </row>
    <row r="157" spans="1:3" ht="15">
      <c r="A157" s="80" t="s">
        <v>259</v>
      </c>
      <c r="B157" s="79" t="s">
        <v>479</v>
      </c>
      <c r="C157" s="84" t="s">
        <v>8593</v>
      </c>
    </row>
    <row r="158" spans="1:3" ht="15">
      <c r="A158" s="80" t="s">
        <v>259</v>
      </c>
      <c r="B158" s="79" t="s">
        <v>493</v>
      </c>
      <c r="C158" s="84" t="s">
        <v>8593</v>
      </c>
    </row>
    <row r="159" spans="1:3" ht="15">
      <c r="A159" s="80" t="s">
        <v>259</v>
      </c>
      <c r="B159" s="79" t="s">
        <v>279</v>
      </c>
      <c r="C159" s="84" t="s">
        <v>8593</v>
      </c>
    </row>
    <row r="160" spans="1:3" ht="15">
      <c r="A160" s="80" t="s">
        <v>259</v>
      </c>
      <c r="B160" s="79" t="s">
        <v>909</v>
      </c>
      <c r="C160" s="84" t="s">
        <v>8593</v>
      </c>
    </row>
    <row r="161" spans="1:3" ht="15">
      <c r="A161" s="80" t="s">
        <v>259</v>
      </c>
      <c r="B161" s="79" t="s">
        <v>8898</v>
      </c>
      <c r="C161" s="84" t="s">
        <v>8592</v>
      </c>
    </row>
    <row r="162" spans="1:3" ht="15">
      <c r="A162" s="80" t="s">
        <v>259</v>
      </c>
      <c r="B162" s="79" t="s">
        <v>819</v>
      </c>
      <c r="C162" s="84" t="s">
        <v>8592</v>
      </c>
    </row>
    <row r="163" spans="1:3" ht="15">
      <c r="A163" s="80" t="s">
        <v>259</v>
      </c>
      <c r="B163" s="79" t="s">
        <v>478</v>
      </c>
      <c r="C163" s="84" t="s">
        <v>8592</v>
      </c>
    </row>
    <row r="164" spans="1:3" ht="15">
      <c r="A164" s="80" t="s">
        <v>259</v>
      </c>
      <c r="B164" s="79" t="s">
        <v>830</v>
      </c>
      <c r="C164" s="84" t="s">
        <v>8592</v>
      </c>
    </row>
    <row r="165" spans="1:3" ht="15">
      <c r="A165" s="80" t="s">
        <v>259</v>
      </c>
      <c r="B165" s="79" t="s">
        <v>721</v>
      </c>
      <c r="C165" s="84" t="s">
        <v>8592</v>
      </c>
    </row>
    <row r="166" spans="1:3" ht="15">
      <c r="A166" s="80" t="s">
        <v>259</v>
      </c>
      <c r="B166" s="79" t="s">
        <v>8899</v>
      </c>
      <c r="C166" s="84" t="s">
        <v>8592</v>
      </c>
    </row>
    <row r="167" spans="1:3" ht="15">
      <c r="A167" s="80" t="s">
        <v>259</v>
      </c>
      <c r="B167" s="79" t="s">
        <v>852</v>
      </c>
      <c r="C167" s="84" t="s">
        <v>8592</v>
      </c>
    </row>
    <row r="168" spans="1:3" ht="15">
      <c r="A168" s="80" t="s">
        <v>259</v>
      </c>
      <c r="B168" s="79" t="s">
        <v>8900</v>
      </c>
      <c r="C168" s="84" t="s">
        <v>8592</v>
      </c>
    </row>
    <row r="169" spans="1:3" ht="15">
      <c r="A169" s="80" t="s">
        <v>259</v>
      </c>
      <c r="B169" s="79" t="s">
        <v>893</v>
      </c>
      <c r="C169" s="84" t="s">
        <v>8592</v>
      </c>
    </row>
    <row r="170" spans="1:3" ht="15">
      <c r="A170" s="80" t="s">
        <v>259</v>
      </c>
      <c r="B170" s="79" t="s">
        <v>840</v>
      </c>
      <c r="C170" s="84" t="s">
        <v>8592</v>
      </c>
    </row>
    <row r="171" spans="1:3" ht="15">
      <c r="A171" s="80" t="s">
        <v>259</v>
      </c>
      <c r="B171" s="79" t="s">
        <v>570</v>
      </c>
      <c r="C171" s="84" t="s">
        <v>8592</v>
      </c>
    </row>
    <row r="172" spans="1:3" ht="15">
      <c r="A172" s="80" t="s">
        <v>259</v>
      </c>
      <c r="B172" s="79" t="s">
        <v>495</v>
      </c>
      <c r="C172" s="84" t="s">
        <v>8592</v>
      </c>
    </row>
    <row r="173" spans="1:3" ht="15">
      <c r="A173" s="80" t="s">
        <v>259</v>
      </c>
      <c r="B173" s="79" t="s">
        <v>8852</v>
      </c>
      <c r="C173" s="84" t="s">
        <v>8592</v>
      </c>
    </row>
    <row r="174" spans="1:3" ht="15">
      <c r="A174" s="80" t="s">
        <v>259</v>
      </c>
      <c r="B174" s="79" t="s">
        <v>860</v>
      </c>
      <c r="C174" s="84" t="s">
        <v>8592</v>
      </c>
    </row>
    <row r="175" spans="1:3" ht="15">
      <c r="A175" s="80" t="s">
        <v>259</v>
      </c>
      <c r="B175" s="79" t="s">
        <v>501</v>
      </c>
      <c r="C175" s="84" t="s">
        <v>8592</v>
      </c>
    </row>
    <row r="176" spans="1:3" ht="15">
      <c r="A176" s="80" t="s">
        <v>259</v>
      </c>
      <c r="B176" s="79" t="s">
        <v>597</v>
      </c>
      <c r="C176" s="84" t="s">
        <v>8592</v>
      </c>
    </row>
    <row r="177" spans="1:3" ht="15">
      <c r="A177" s="80" t="s">
        <v>259</v>
      </c>
      <c r="B177" s="79" t="s">
        <v>901</v>
      </c>
      <c r="C177" s="84" t="s">
        <v>8592</v>
      </c>
    </row>
    <row r="178" spans="1:3" ht="15">
      <c r="A178" s="80" t="s">
        <v>259</v>
      </c>
      <c r="B178" s="79" t="s">
        <v>313</v>
      </c>
      <c r="C178" s="84" t="s">
        <v>8592</v>
      </c>
    </row>
    <row r="179" spans="1:3" ht="15">
      <c r="A179" s="80" t="s">
        <v>259</v>
      </c>
      <c r="B179" s="79" t="s">
        <v>8901</v>
      </c>
      <c r="C179" s="84" t="s">
        <v>8592</v>
      </c>
    </row>
    <row r="180" spans="1:3" ht="15">
      <c r="A180" s="80" t="s">
        <v>259</v>
      </c>
      <c r="B180" s="79" t="s">
        <v>817</v>
      </c>
      <c r="C180" s="84" t="s">
        <v>8592</v>
      </c>
    </row>
    <row r="181" spans="1:3" ht="15">
      <c r="A181" s="80" t="s">
        <v>259</v>
      </c>
      <c r="B181" s="79" t="s">
        <v>415</v>
      </c>
      <c r="C181" s="84" t="s">
        <v>8592</v>
      </c>
    </row>
    <row r="182" spans="1:3" ht="15">
      <c r="A182" s="80" t="s">
        <v>259</v>
      </c>
      <c r="B182" s="79" t="s">
        <v>962</v>
      </c>
      <c r="C182" s="84" t="s">
        <v>8592</v>
      </c>
    </row>
    <row r="183" spans="1:3" ht="15">
      <c r="A183" s="80" t="s">
        <v>259</v>
      </c>
      <c r="B183" s="79" t="s">
        <v>826</v>
      </c>
      <c r="C183" s="84" t="s">
        <v>8592</v>
      </c>
    </row>
    <row r="184" spans="1:3" ht="15">
      <c r="A184" s="80" t="s">
        <v>259</v>
      </c>
      <c r="B184" s="79" t="s">
        <v>569</v>
      </c>
      <c r="C184" s="84" t="s">
        <v>8592</v>
      </c>
    </row>
    <row r="185" spans="1:3" ht="15">
      <c r="A185" s="80" t="s">
        <v>259</v>
      </c>
      <c r="B185" s="79" t="s">
        <v>987</v>
      </c>
      <c r="C185" s="84" t="s">
        <v>8592</v>
      </c>
    </row>
    <row r="186" spans="1:3" ht="15">
      <c r="A186" s="80" t="s">
        <v>259</v>
      </c>
      <c r="B186" s="79" t="s">
        <v>548</v>
      </c>
      <c r="C186" s="84" t="s">
        <v>8592</v>
      </c>
    </row>
    <row r="187" spans="1:3" ht="15">
      <c r="A187" s="80" t="s">
        <v>259</v>
      </c>
      <c r="B187" s="79" t="s">
        <v>867</v>
      </c>
      <c r="C187" s="84" t="s">
        <v>8592</v>
      </c>
    </row>
    <row r="188" spans="1:3" ht="15">
      <c r="A188" s="80" t="s">
        <v>259</v>
      </c>
      <c r="B188" s="79" t="s">
        <v>8856</v>
      </c>
      <c r="C188" s="84" t="s">
        <v>8592</v>
      </c>
    </row>
    <row r="189" spans="1:3" ht="15">
      <c r="A189" s="80" t="s">
        <v>259</v>
      </c>
      <c r="B189" s="79" t="s">
        <v>535</v>
      </c>
      <c r="C189" s="84" t="s">
        <v>8592</v>
      </c>
    </row>
    <row r="190" spans="1:3" ht="15">
      <c r="A190" s="80" t="s">
        <v>259</v>
      </c>
      <c r="B190" s="79" t="s">
        <v>995</v>
      </c>
      <c r="C190" s="84" t="s">
        <v>8592</v>
      </c>
    </row>
    <row r="191" spans="1:3" ht="15">
      <c r="A191" s="80" t="s">
        <v>259</v>
      </c>
      <c r="B191" s="79" t="s">
        <v>8857</v>
      </c>
      <c r="C191" s="84" t="s">
        <v>8592</v>
      </c>
    </row>
    <row r="192" spans="1:3" ht="15">
      <c r="A192" s="80" t="s">
        <v>259</v>
      </c>
      <c r="B192" s="79" t="s">
        <v>982</v>
      </c>
      <c r="C192" s="84" t="s">
        <v>8592</v>
      </c>
    </row>
    <row r="193" spans="1:3" ht="15">
      <c r="A193" s="80" t="s">
        <v>259</v>
      </c>
      <c r="B193" s="79" t="s">
        <v>8902</v>
      </c>
      <c r="C193" s="84" t="s">
        <v>8592</v>
      </c>
    </row>
    <row r="194" spans="1:3" ht="15">
      <c r="A194" s="80" t="s">
        <v>8463</v>
      </c>
      <c r="B194" s="79" t="s">
        <v>8898</v>
      </c>
      <c r="C194" s="84" t="s">
        <v>8591</v>
      </c>
    </row>
    <row r="195" spans="1:3" ht="15">
      <c r="A195" s="80" t="s">
        <v>8463</v>
      </c>
      <c r="B195" s="79" t="s">
        <v>819</v>
      </c>
      <c r="C195" s="84" t="s">
        <v>8591</v>
      </c>
    </row>
    <row r="196" spans="1:3" ht="15">
      <c r="A196" s="80" t="s">
        <v>8463</v>
      </c>
      <c r="B196" s="79" t="s">
        <v>478</v>
      </c>
      <c r="C196" s="84" t="s">
        <v>8591</v>
      </c>
    </row>
    <row r="197" spans="1:3" ht="15">
      <c r="A197" s="80" t="s">
        <v>8463</v>
      </c>
      <c r="B197" s="79" t="s">
        <v>830</v>
      </c>
      <c r="C197" s="84" t="s">
        <v>8591</v>
      </c>
    </row>
    <row r="198" spans="1:3" ht="15">
      <c r="A198" s="80" t="s">
        <v>8463</v>
      </c>
      <c r="B198" s="79" t="s">
        <v>721</v>
      </c>
      <c r="C198" s="84" t="s">
        <v>8591</v>
      </c>
    </row>
    <row r="199" spans="1:3" ht="15">
      <c r="A199" s="80" t="s">
        <v>8463</v>
      </c>
      <c r="B199" s="79" t="s">
        <v>8899</v>
      </c>
      <c r="C199" s="84" t="s">
        <v>8591</v>
      </c>
    </row>
    <row r="200" spans="1:3" ht="15">
      <c r="A200" s="80" t="s">
        <v>8463</v>
      </c>
      <c r="B200" s="79" t="s">
        <v>852</v>
      </c>
      <c r="C200" s="84" t="s">
        <v>8591</v>
      </c>
    </row>
    <row r="201" spans="1:3" ht="15">
      <c r="A201" s="80" t="s">
        <v>8463</v>
      </c>
      <c r="B201" s="79" t="s">
        <v>8900</v>
      </c>
      <c r="C201" s="84" t="s">
        <v>8591</v>
      </c>
    </row>
    <row r="202" spans="1:3" ht="15">
      <c r="A202" s="80" t="s">
        <v>8463</v>
      </c>
      <c r="B202" s="79" t="s">
        <v>893</v>
      </c>
      <c r="C202" s="84" t="s">
        <v>8591</v>
      </c>
    </row>
    <row r="203" spans="1:3" ht="15">
      <c r="A203" s="80" t="s">
        <v>8463</v>
      </c>
      <c r="B203" s="79" t="s">
        <v>840</v>
      </c>
      <c r="C203" s="84" t="s">
        <v>8591</v>
      </c>
    </row>
    <row r="204" spans="1:3" ht="15">
      <c r="A204" s="80" t="s">
        <v>8463</v>
      </c>
      <c r="B204" s="79" t="s">
        <v>570</v>
      </c>
      <c r="C204" s="84" t="s">
        <v>8591</v>
      </c>
    </row>
    <row r="205" spans="1:3" ht="15">
      <c r="A205" s="80" t="s">
        <v>8463</v>
      </c>
      <c r="B205" s="79" t="s">
        <v>495</v>
      </c>
      <c r="C205" s="84" t="s">
        <v>8591</v>
      </c>
    </row>
    <row r="206" spans="1:3" ht="15">
      <c r="A206" s="80" t="s">
        <v>8463</v>
      </c>
      <c r="B206" s="79" t="s">
        <v>8852</v>
      </c>
      <c r="C206" s="84" t="s">
        <v>8591</v>
      </c>
    </row>
    <row r="207" spans="1:3" ht="15">
      <c r="A207" s="80" t="s">
        <v>8463</v>
      </c>
      <c r="B207" s="79" t="s">
        <v>860</v>
      </c>
      <c r="C207" s="84" t="s">
        <v>8591</v>
      </c>
    </row>
    <row r="208" spans="1:3" ht="15">
      <c r="A208" s="80" t="s">
        <v>8463</v>
      </c>
      <c r="B208" s="79" t="s">
        <v>501</v>
      </c>
      <c r="C208" s="84" t="s">
        <v>8591</v>
      </c>
    </row>
    <row r="209" spans="1:3" ht="15">
      <c r="A209" s="80" t="s">
        <v>8463</v>
      </c>
      <c r="B209" s="79" t="s">
        <v>597</v>
      </c>
      <c r="C209" s="84" t="s">
        <v>8591</v>
      </c>
    </row>
    <row r="210" spans="1:3" ht="15">
      <c r="A210" s="80" t="s">
        <v>8463</v>
      </c>
      <c r="B210" s="79" t="s">
        <v>901</v>
      </c>
      <c r="C210" s="84" t="s">
        <v>8591</v>
      </c>
    </row>
    <row r="211" spans="1:3" ht="15">
      <c r="A211" s="80" t="s">
        <v>8463</v>
      </c>
      <c r="B211" s="79" t="s">
        <v>313</v>
      </c>
      <c r="C211" s="84" t="s">
        <v>8591</v>
      </c>
    </row>
    <row r="212" spans="1:3" ht="15">
      <c r="A212" s="80" t="s">
        <v>8463</v>
      </c>
      <c r="B212" s="79" t="s">
        <v>8901</v>
      </c>
      <c r="C212" s="84" t="s">
        <v>8591</v>
      </c>
    </row>
    <row r="213" spans="1:3" ht="15">
      <c r="A213" s="80" t="s">
        <v>8463</v>
      </c>
      <c r="B213" s="79" t="s">
        <v>817</v>
      </c>
      <c r="C213" s="84" t="s">
        <v>8591</v>
      </c>
    </row>
    <row r="214" spans="1:3" ht="15">
      <c r="A214" s="80" t="s">
        <v>8463</v>
      </c>
      <c r="B214" s="79" t="s">
        <v>415</v>
      </c>
      <c r="C214" s="84" t="s">
        <v>8591</v>
      </c>
    </row>
    <row r="215" spans="1:3" ht="15">
      <c r="A215" s="80" t="s">
        <v>8463</v>
      </c>
      <c r="B215" s="79" t="s">
        <v>962</v>
      </c>
      <c r="C215" s="84" t="s">
        <v>8591</v>
      </c>
    </row>
    <row r="216" spans="1:3" ht="15">
      <c r="A216" s="80" t="s">
        <v>8463</v>
      </c>
      <c r="B216" s="79" t="s">
        <v>826</v>
      </c>
      <c r="C216" s="84" t="s">
        <v>8591</v>
      </c>
    </row>
    <row r="217" spans="1:3" ht="15">
      <c r="A217" s="80" t="s">
        <v>8463</v>
      </c>
      <c r="B217" s="79" t="s">
        <v>569</v>
      </c>
      <c r="C217" s="84" t="s">
        <v>8591</v>
      </c>
    </row>
    <row r="218" spans="1:3" ht="15">
      <c r="A218" s="80" t="s">
        <v>8463</v>
      </c>
      <c r="B218" s="79" t="s">
        <v>987</v>
      </c>
      <c r="C218" s="84" t="s">
        <v>8591</v>
      </c>
    </row>
    <row r="219" spans="1:3" ht="15">
      <c r="A219" s="80" t="s">
        <v>8463</v>
      </c>
      <c r="B219" s="79" t="s">
        <v>548</v>
      </c>
      <c r="C219" s="84" t="s">
        <v>8591</v>
      </c>
    </row>
    <row r="220" spans="1:3" ht="15">
      <c r="A220" s="80" t="s">
        <v>8463</v>
      </c>
      <c r="B220" s="79" t="s">
        <v>867</v>
      </c>
      <c r="C220" s="84" t="s">
        <v>8591</v>
      </c>
    </row>
    <row r="221" spans="1:3" ht="15">
      <c r="A221" s="80" t="s">
        <v>8463</v>
      </c>
      <c r="B221" s="79" t="s">
        <v>8856</v>
      </c>
      <c r="C221" s="84" t="s">
        <v>8591</v>
      </c>
    </row>
    <row r="222" spans="1:3" ht="15">
      <c r="A222" s="80" t="s">
        <v>8463</v>
      </c>
      <c r="B222" s="79" t="s">
        <v>535</v>
      </c>
      <c r="C222" s="84" t="s">
        <v>8591</v>
      </c>
    </row>
    <row r="223" spans="1:3" ht="15">
      <c r="A223" s="80" t="s">
        <v>8463</v>
      </c>
      <c r="B223" s="79" t="s">
        <v>995</v>
      </c>
      <c r="C223" s="84" t="s">
        <v>8591</v>
      </c>
    </row>
    <row r="224" spans="1:3" ht="15">
      <c r="A224" s="80" t="s">
        <v>8463</v>
      </c>
      <c r="B224" s="79" t="s">
        <v>8857</v>
      </c>
      <c r="C224" s="84" t="s">
        <v>8591</v>
      </c>
    </row>
    <row r="225" spans="1:3" ht="15">
      <c r="A225" s="80" t="s">
        <v>8463</v>
      </c>
      <c r="B225" s="79" t="s">
        <v>982</v>
      </c>
      <c r="C225" s="84" t="s">
        <v>8591</v>
      </c>
    </row>
    <row r="226" spans="1:3" ht="15">
      <c r="A226" s="80" t="s">
        <v>8463</v>
      </c>
      <c r="B226" s="79" t="s">
        <v>8902</v>
      </c>
      <c r="C226" s="84" t="s">
        <v>8591</v>
      </c>
    </row>
    <row r="227" spans="1:3" ht="15">
      <c r="A227" s="80" t="s">
        <v>259</v>
      </c>
      <c r="B227" s="79" t="s">
        <v>865</v>
      </c>
      <c r="C227" s="84" t="s">
        <v>8588</v>
      </c>
    </row>
    <row r="228" spans="1:3" ht="15">
      <c r="A228" s="80" t="s">
        <v>259</v>
      </c>
      <c r="B228" s="79" t="s">
        <v>8903</v>
      </c>
      <c r="C228" s="84" t="s">
        <v>8588</v>
      </c>
    </row>
    <row r="229" spans="1:3" ht="15">
      <c r="A229" s="80" t="s">
        <v>259</v>
      </c>
      <c r="B229" s="79" t="s">
        <v>824</v>
      </c>
      <c r="C229" s="84" t="s">
        <v>8588</v>
      </c>
    </row>
    <row r="230" spans="1:3" ht="15">
      <c r="A230" s="80" t="s">
        <v>259</v>
      </c>
      <c r="B230" s="79" t="s">
        <v>8904</v>
      </c>
      <c r="C230" s="84" t="s">
        <v>8588</v>
      </c>
    </row>
    <row r="231" spans="1:3" ht="15">
      <c r="A231" s="80" t="s">
        <v>259</v>
      </c>
      <c r="B231" s="79" t="s">
        <v>8905</v>
      </c>
      <c r="C231" s="84" t="s">
        <v>8588</v>
      </c>
    </row>
    <row r="232" spans="1:3" ht="15">
      <c r="A232" s="80" t="s">
        <v>259</v>
      </c>
      <c r="B232" s="79" t="s">
        <v>655</v>
      </c>
      <c r="C232" s="84" t="s">
        <v>8588</v>
      </c>
    </row>
    <row r="233" spans="1:3" ht="15">
      <c r="A233" s="80" t="s">
        <v>259</v>
      </c>
      <c r="B233" s="79" t="s">
        <v>8861</v>
      </c>
      <c r="C233" s="84" t="s">
        <v>8588</v>
      </c>
    </row>
    <row r="234" spans="1:3" ht="15">
      <c r="A234" s="80" t="s">
        <v>259</v>
      </c>
      <c r="B234" s="79" t="s">
        <v>517</v>
      </c>
      <c r="C234" s="84" t="s">
        <v>8588</v>
      </c>
    </row>
    <row r="235" spans="1:3" ht="15">
      <c r="A235" s="80" t="s">
        <v>259</v>
      </c>
      <c r="B235" s="79" t="s">
        <v>654</v>
      </c>
      <c r="C235" s="84" t="s">
        <v>8588</v>
      </c>
    </row>
    <row r="236" spans="1:3" ht="15">
      <c r="A236" s="80" t="s">
        <v>259</v>
      </c>
      <c r="B236" s="79" t="s">
        <v>834</v>
      </c>
      <c r="C236" s="84" t="s">
        <v>8588</v>
      </c>
    </row>
    <row r="237" spans="1:3" ht="15">
      <c r="A237" s="80" t="s">
        <v>259</v>
      </c>
      <c r="B237" s="79" t="s">
        <v>8862</v>
      </c>
      <c r="C237" s="84" t="s">
        <v>8588</v>
      </c>
    </row>
    <row r="238" spans="1:3" ht="15">
      <c r="A238" s="80" t="s">
        <v>259</v>
      </c>
      <c r="B238" s="79" t="s">
        <v>818</v>
      </c>
      <c r="C238" s="84" t="s">
        <v>8588</v>
      </c>
    </row>
    <row r="239" spans="1:3" ht="15">
      <c r="A239" s="80" t="s">
        <v>259</v>
      </c>
      <c r="B239" s="79" t="s">
        <v>512</v>
      </c>
      <c r="C239" s="84" t="s">
        <v>8588</v>
      </c>
    </row>
    <row r="240" spans="1:3" ht="15">
      <c r="A240" s="80" t="s">
        <v>259</v>
      </c>
      <c r="B240" s="79" t="s">
        <v>870</v>
      </c>
      <c r="C240" s="84" t="s">
        <v>8588</v>
      </c>
    </row>
    <row r="241" spans="1:3" ht="15">
      <c r="A241" s="80" t="s">
        <v>259</v>
      </c>
      <c r="B241" s="79" t="s">
        <v>766</v>
      </c>
      <c r="C241" s="84" t="s">
        <v>8588</v>
      </c>
    </row>
    <row r="242" spans="1:3" ht="15">
      <c r="A242" s="80" t="s">
        <v>259</v>
      </c>
      <c r="B242" s="79" t="s">
        <v>8863</v>
      </c>
      <c r="C242" s="84" t="s">
        <v>8588</v>
      </c>
    </row>
    <row r="243" spans="1:3" ht="15">
      <c r="A243" s="80" t="s">
        <v>259</v>
      </c>
      <c r="B243" s="79" t="s">
        <v>1215</v>
      </c>
      <c r="C243" s="84" t="s">
        <v>8588</v>
      </c>
    </row>
    <row r="244" spans="1:3" ht="15">
      <c r="A244" s="80" t="s">
        <v>259</v>
      </c>
      <c r="B244" s="79" t="s">
        <v>530</v>
      </c>
      <c r="C244" s="84" t="s">
        <v>8588</v>
      </c>
    </row>
    <row r="245" spans="1:3" ht="15">
      <c r="A245" s="80" t="s">
        <v>259</v>
      </c>
      <c r="B245" s="79" t="s">
        <v>1536</v>
      </c>
      <c r="C245" s="84" t="s">
        <v>8588</v>
      </c>
    </row>
    <row r="246" spans="1:3" ht="15">
      <c r="A246" s="80" t="s">
        <v>259</v>
      </c>
      <c r="B246" s="79" t="s">
        <v>819</v>
      </c>
      <c r="C246" s="84" t="s">
        <v>8588</v>
      </c>
    </row>
    <row r="247" spans="1:3" ht="15">
      <c r="A247" s="80" t="s">
        <v>259</v>
      </c>
      <c r="B247" s="79" t="s">
        <v>1032</v>
      </c>
      <c r="C247" s="84" t="s">
        <v>8588</v>
      </c>
    </row>
    <row r="248" spans="1:3" ht="15">
      <c r="A248" s="80" t="s">
        <v>259</v>
      </c>
      <c r="B248" s="79" t="s">
        <v>907</v>
      </c>
      <c r="C248" s="84" t="s">
        <v>8588</v>
      </c>
    </row>
    <row r="249" spans="1:3" ht="15">
      <c r="A249" s="80" t="s">
        <v>259</v>
      </c>
      <c r="B249" s="79" t="s">
        <v>817</v>
      </c>
      <c r="C249" s="84" t="s">
        <v>8588</v>
      </c>
    </row>
    <row r="250" spans="1:3" ht="15">
      <c r="A250" s="80" t="s">
        <v>259</v>
      </c>
      <c r="B250" s="79" t="s">
        <v>395</v>
      </c>
      <c r="C250" s="84" t="s">
        <v>8588</v>
      </c>
    </row>
    <row r="251" spans="1:3" ht="15">
      <c r="A251" s="80" t="s">
        <v>259</v>
      </c>
      <c r="B251" s="79" t="s">
        <v>600</v>
      </c>
      <c r="C251" s="84" t="s">
        <v>8588</v>
      </c>
    </row>
    <row r="252" spans="1:3" ht="15">
      <c r="A252" s="80" t="s">
        <v>259</v>
      </c>
      <c r="B252" s="79" t="s">
        <v>528</v>
      </c>
      <c r="C252" s="84" t="s">
        <v>8588</v>
      </c>
    </row>
    <row r="253" spans="1:3" ht="15">
      <c r="A253" s="80" t="s">
        <v>259</v>
      </c>
      <c r="B253" s="79" t="s">
        <v>265</v>
      </c>
      <c r="C253" s="84" t="s">
        <v>8588</v>
      </c>
    </row>
    <row r="254" spans="1:3" ht="15">
      <c r="A254" s="80" t="s">
        <v>259</v>
      </c>
      <c r="B254" s="79" t="s">
        <v>959</v>
      </c>
      <c r="C254" s="84" t="s">
        <v>8588</v>
      </c>
    </row>
    <row r="255" spans="1:3" ht="15">
      <c r="A255" s="80" t="s">
        <v>259</v>
      </c>
      <c r="B255" s="79" t="s">
        <v>995</v>
      </c>
      <c r="C255" s="84" t="s">
        <v>8588</v>
      </c>
    </row>
    <row r="256" spans="1:3" ht="15">
      <c r="A256" s="80" t="s">
        <v>259</v>
      </c>
      <c r="B256" s="79" t="s">
        <v>657</v>
      </c>
      <c r="C256" s="84" t="s">
        <v>8588</v>
      </c>
    </row>
    <row r="257" spans="1:3" ht="15">
      <c r="A257" s="80" t="s">
        <v>259</v>
      </c>
      <c r="B257" s="79" t="s">
        <v>830</v>
      </c>
      <c r="C257" s="84" t="s">
        <v>8588</v>
      </c>
    </row>
    <row r="258" spans="1:3" ht="15">
      <c r="A258" s="80" t="s">
        <v>259</v>
      </c>
      <c r="B258" s="79" t="s">
        <v>8864</v>
      </c>
      <c r="C258" s="84" t="s">
        <v>8588</v>
      </c>
    </row>
    <row r="259" spans="1:3" ht="15">
      <c r="A259" s="80" t="s">
        <v>259</v>
      </c>
      <c r="B259" s="79" t="s">
        <v>8906</v>
      </c>
      <c r="C259" s="84" t="s">
        <v>8588</v>
      </c>
    </row>
    <row r="260" spans="1:3" ht="15">
      <c r="A260" s="80" t="s">
        <v>259</v>
      </c>
      <c r="B260" s="79" t="s">
        <v>8907</v>
      </c>
      <c r="C260" s="84" t="s">
        <v>8588</v>
      </c>
    </row>
    <row r="261" spans="1:3" ht="15">
      <c r="A261" s="80" t="s">
        <v>8461</v>
      </c>
      <c r="B261" s="79" t="s">
        <v>865</v>
      </c>
      <c r="C261" s="84" t="s">
        <v>8587</v>
      </c>
    </row>
    <row r="262" spans="1:3" ht="15">
      <c r="A262" s="80" t="s">
        <v>8461</v>
      </c>
      <c r="B262" s="79" t="s">
        <v>8903</v>
      </c>
      <c r="C262" s="84" t="s">
        <v>8587</v>
      </c>
    </row>
    <row r="263" spans="1:3" ht="15">
      <c r="A263" s="80" t="s">
        <v>8461</v>
      </c>
      <c r="B263" s="79" t="s">
        <v>824</v>
      </c>
      <c r="C263" s="84" t="s">
        <v>8587</v>
      </c>
    </row>
    <row r="264" spans="1:3" ht="15">
      <c r="A264" s="80" t="s">
        <v>8461</v>
      </c>
      <c r="B264" s="79" t="s">
        <v>8904</v>
      </c>
      <c r="C264" s="84" t="s">
        <v>8587</v>
      </c>
    </row>
    <row r="265" spans="1:3" ht="15">
      <c r="A265" s="80" t="s">
        <v>8461</v>
      </c>
      <c r="B265" s="79" t="s">
        <v>8905</v>
      </c>
      <c r="C265" s="84" t="s">
        <v>8587</v>
      </c>
    </row>
    <row r="266" spans="1:3" ht="15">
      <c r="A266" s="80" t="s">
        <v>8461</v>
      </c>
      <c r="B266" s="79" t="s">
        <v>655</v>
      </c>
      <c r="C266" s="84" t="s">
        <v>8587</v>
      </c>
    </row>
    <row r="267" spans="1:3" ht="15">
      <c r="A267" s="80" t="s">
        <v>8461</v>
      </c>
      <c r="B267" s="79" t="s">
        <v>8861</v>
      </c>
      <c r="C267" s="84" t="s">
        <v>8587</v>
      </c>
    </row>
    <row r="268" spans="1:3" ht="15">
      <c r="A268" s="80" t="s">
        <v>8461</v>
      </c>
      <c r="B268" s="79" t="s">
        <v>517</v>
      </c>
      <c r="C268" s="84" t="s">
        <v>8587</v>
      </c>
    </row>
    <row r="269" spans="1:3" ht="15">
      <c r="A269" s="80" t="s">
        <v>8461</v>
      </c>
      <c r="B269" s="79" t="s">
        <v>654</v>
      </c>
      <c r="C269" s="84" t="s">
        <v>8587</v>
      </c>
    </row>
    <row r="270" spans="1:3" ht="15">
      <c r="A270" s="80" t="s">
        <v>8461</v>
      </c>
      <c r="B270" s="79" t="s">
        <v>834</v>
      </c>
      <c r="C270" s="84" t="s">
        <v>8587</v>
      </c>
    </row>
    <row r="271" spans="1:3" ht="15">
      <c r="A271" s="80" t="s">
        <v>8461</v>
      </c>
      <c r="B271" s="79" t="s">
        <v>8862</v>
      </c>
      <c r="C271" s="84" t="s">
        <v>8587</v>
      </c>
    </row>
    <row r="272" spans="1:3" ht="15">
      <c r="A272" s="80" t="s">
        <v>8461</v>
      </c>
      <c r="B272" s="79" t="s">
        <v>818</v>
      </c>
      <c r="C272" s="84" t="s">
        <v>8587</v>
      </c>
    </row>
    <row r="273" spans="1:3" ht="15">
      <c r="A273" s="80" t="s">
        <v>8461</v>
      </c>
      <c r="B273" s="79" t="s">
        <v>512</v>
      </c>
      <c r="C273" s="84" t="s">
        <v>8587</v>
      </c>
    </row>
    <row r="274" spans="1:3" ht="15">
      <c r="A274" s="80" t="s">
        <v>8461</v>
      </c>
      <c r="B274" s="79" t="s">
        <v>870</v>
      </c>
      <c r="C274" s="84" t="s">
        <v>8587</v>
      </c>
    </row>
    <row r="275" spans="1:3" ht="15">
      <c r="A275" s="80" t="s">
        <v>8461</v>
      </c>
      <c r="B275" s="79" t="s">
        <v>766</v>
      </c>
      <c r="C275" s="84" t="s">
        <v>8587</v>
      </c>
    </row>
    <row r="276" spans="1:3" ht="15">
      <c r="A276" s="80" t="s">
        <v>8461</v>
      </c>
      <c r="B276" s="79" t="s">
        <v>8863</v>
      </c>
      <c r="C276" s="84" t="s">
        <v>8587</v>
      </c>
    </row>
    <row r="277" spans="1:3" ht="15">
      <c r="A277" s="80" t="s">
        <v>8461</v>
      </c>
      <c r="B277" s="79" t="s">
        <v>1215</v>
      </c>
      <c r="C277" s="84" t="s">
        <v>8587</v>
      </c>
    </row>
    <row r="278" spans="1:3" ht="15">
      <c r="A278" s="80" t="s">
        <v>8461</v>
      </c>
      <c r="B278" s="79" t="s">
        <v>530</v>
      </c>
      <c r="C278" s="84" t="s">
        <v>8587</v>
      </c>
    </row>
    <row r="279" spans="1:3" ht="15">
      <c r="A279" s="80" t="s">
        <v>8461</v>
      </c>
      <c r="B279" s="79" t="s">
        <v>1536</v>
      </c>
      <c r="C279" s="84" t="s">
        <v>8587</v>
      </c>
    </row>
    <row r="280" spans="1:3" ht="15">
      <c r="A280" s="80" t="s">
        <v>8461</v>
      </c>
      <c r="B280" s="79" t="s">
        <v>819</v>
      </c>
      <c r="C280" s="84" t="s">
        <v>8587</v>
      </c>
    </row>
    <row r="281" spans="1:3" ht="15">
      <c r="A281" s="80" t="s">
        <v>8461</v>
      </c>
      <c r="B281" s="79" t="s">
        <v>1032</v>
      </c>
      <c r="C281" s="84" t="s">
        <v>8587</v>
      </c>
    </row>
    <row r="282" spans="1:3" ht="15">
      <c r="A282" s="80" t="s">
        <v>8461</v>
      </c>
      <c r="B282" s="79" t="s">
        <v>907</v>
      </c>
      <c r="C282" s="84" t="s">
        <v>8587</v>
      </c>
    </row>
    <row r="283" spans="1:3" ht="15">
      <c r="A283" s="80" t="s">
        <v>8461</v>
      </c>
      <c r="B283" s="79" t="s">
        <v>817</v>
      </c>
      <c r="C283" s="84" t="s">
        <v>8587</v>
      </c>
    </row>
    <row r="284" spans="1:3" ht="15">
      <c r="A284" s="80" t="s">
        <v>8461</v>
      </c>
      <c r="B284" s="79" t="s">
        <v>395</v>
      </c>
      <c r="C284" s="84" t="s">
        <v>8587</v>
      </c>
    </row>
    <row r="285" spans="1:3" ht="15">
      <c r="A285" s="80" t="s">
        <v>8461</v>
      </c>
      <c r="B285" s="79" t="s">
        <v>600</v>
      </c>
      <c r="C285" s="84" t="s">
        <v>8587</v>
      </c>
    </row>
    <row r="286" spans="1:3" ht="15">
      <c r="A286" s="80" t="s">
        <v>8461</v>
      </c>
      <c r="B286" s="79" t="s">
        <v>528</v>
      </c>
      <c r="C286" s="84" t="s">
        <v>8587</v>
      </c>
    </row>
    <row r="287" spans="1:3" ht="15">
      <c r="A287" s="80" t="s">
        <v>8461</v>
      </c>
      <c r="B287" s="79" t="s">
        <v>265</v>
      </c>
      <c r="C287" s="84" t="s">
        <v>8587</v>
      </c>
    </row>
    <row r="288" spans="1:3" ht="15">
      <c r="A288" s="80" t="s">
        <v>8461</v>
      </c>
      <c r="B288" s="79" t="s">
        <v>959</v>
      </c>
      <c r="C288" s="84" t="s">
        <v>8587</v>
      </c>
    </row>
    <row r="289" spans="1:3" ht="15">
      <c r="A289" s="80" t="s">
        <v>8461</v>
      </c>
      <c r="B289" s="79" t="s">
        <v>995</v>
      </c>
      <c r="C289" s="84" t="s">
        <v>8587</v>
      </c>
    </row>
    <row r="290" spans="1:3" ht="15">
      <c r="A290" s="80" t="s">
        <v>8461</v>
      </c>
      <c r="B290" s="79" t="s">
        <v>657</v>
      </c>
      <c r="C290" s="84" t="s">
        <v>8587</v>
      </c>
    </row>
    <row r="291" spans="1:3" ht="15">
      <c r="A291" s="80" t="s">
        <v>8461</v>
      </c>
      <c r="B291" s="79" t="s">
        <v>830</v>
      </c>
      <c r="C291" s="84" t="s">
        <v>8587</v>
      </c>
    </row>
    <row r="292" spans="1:3" ht="15">
      <c r="A292" s="80" t="s">
        <v>8461</v>
      </c>
      <c r="B292" s="79" t="s">
        <v>8864</v>
      </c>
      <c r="C292" s="84" t="s">
        <v>8587</v>
      </c>
    </row>
    <row r="293" spans="1:3" ht="15">
      <c r="A293" s="80" t="s">
        <v>8461</v>
      </c>
      <c r="B293" s="79" t="s">
        <v>8906</v>
      </c>
      <c r="C293" s="84" t="s">
        <v>8587</v>
      </c>
    </row>
    <row r="294" spans="1:3" ht="15">
      <c r="A294" s="80" t="s">
        <v>8461</v>
      </c>
      <c r="B294" s="79" t="s">
        <v>8907</v>
      </c>
      <c r="C294" s="84" t="s">
        <v>8587</v>
      </c>
    </row>
    <row r="295" spans="1:3" ht="15">
      <c r="A295" s="80" t="s">
        <v>259</v>
      </c>
      <c r="B295" s="79" t="s">
        <v>8440</v>
      </c>
      <c r="C295" s="84" t="s">
        <v>8438</v>
      </c>
    </row>
    <row r="296" spans="1:3" ht="15">
      <c r="A296" s="80" t="s">
        <v>259</v>
      </c>
      <c r="B296" s="79" t="s">
        <v>8441</v>
      </c>
      <c r="C296" s="84" t="s">
        <v>8438</v>
      </c>
    </row>
    <row r="297" spans="1:3" ht="15">
      <c r="A297" s="80" t="s">
        <v>259</v>
      </c>
      <c r="B297" s="79" t="s">
        <v>885</v>
      </c>
      <c r="C297" s="84" t="s">
        <v>8438</v>
      </c>
    </row>
    <row r="298" spans="1:3" ht="15">
      <c r="A298" s="80" t="s">
        <v>259</v>
      </c>
      <c r="B298" s="79" t="s">
        <v>850</v>
      </c>
      <c r="C298" s="84" t="s">
        <v>8438</v>
      </c>
    </row>
    <row r="299" spans="1:3" ht="15">
      <c r="A299" s="80" t="s">
        <v>259</v>
      </c>
      <c r="B299" s="79" t="s">
        <v>830</v>
      </c>
      <c r="C299" s="84" t="s">
        <v>8438</v>
      </c>
    </row>
    <row r="300" spans="1:3" ht="15">
      <c r="A300" s="80" t="s">
        <v>259</v>
      </c>
      <c r="B300" s="79" t="s">
        <v>417</v>
      </c>
      <c r="C300" s="84" t="s">
        <v>8438</v>
      </c>
    </row>
    <row r="301" spans="1:3" ht="15">
      <c r="A301" s="80" t="s">
        <v>259</v>
      </c>
      <c r="B301" s="79" t="s">
        <v>817</v>
      </c>
      <c r="C301" s="84" t="s">
        <v>8438</v>
      </c>
    </row>
    <row r="302" spans="1:3" ht="15">
      <c r="A302" s="80" t="s">
        <v>259</v>
      </c>
      <c r="B302" s="79" t="s">
        <v>8433</v>
      </c>
      <c r="C302" s="84" t="s">
        <v>8438</v>
      </c>
    </row>
    <row r="303" spans="1:3" ht="15">
      <c r="A303" s="80" t="s">
        <v>259</v>
      </c>
      <c r="B303" s="79" t="s">
        <v>8442</v>
      </c>
      <c r="C303" s="84" t="s">
        <v>8438</v>
      </c>
    </row>
    <row r="304" spans="1:3" ht="15">
      <c r="A304" s="80" t="s">
        <v>259</v>
      </c>
      <c r="B304" s="79" t="s">
        <v>8443</v>
      </c>
      <c r="C304" s="84" t="s">
        <v>8438</v>
      </c>
    </row>
    <row r="305" spans="1:3" ht="15">
      <c r="A305" s="80" t="s">
        <v>259</v>
      </c>
      <c r="B305" s="79" t="s">
        <v>8444</v>
      </c>
      <c r="C305" s="84" t="s">
        <v>8438</v>
      </c>
    </row>
    <row r="306" spans="1:3" ht="15">
      <c r="A306" s="80" t="s">
        <v>259</v>
      </c>
      <c r="B306" s="79" t="s">
        <v>853</v>
      </c>
      <c r="C306" s="84" t="s">
        <v>8438</v>
      </c>
    </row>
    <row r="307" spans="1:3" ht="15">
      <c r="A307" s="80" t="s">
        <v>259</v>
      </c>
      <c r="B307" s="79" t="s">
        <v>854</v>
      </c>
      <c r="C307" s="84" t="s">
        <v>8438</v>
      </c>
    </row>
    <row r="308" spans="1:3" ht="15">
      <c r="A308" s="80" t="s">
        <v>259</v>
      </c>
      <c r="B308" s="79" t="s">
        <v>816</v>
      </c>
      <c r="C308" s="84" t="s">
        <v>8438</v>
      </c>
    </row>
    <row r="309" spans="1:3" ht="15">
      <c r="A309" s="80" t="s">
        <v>259</v>
      </c>
      <c r="B309" s="79" t="s">
        <v>8445</v>
      </c>
      <c r="C309" s="84" t="s">
        <v>8438</v>
      </c>
    </row>
    <row r="310" spans="1:3" ht="15">
      <c r="A310" s="80" t="s">
        <v>259</v>
      </c>
      <c r="B310" s="79" t="s">
        <v>544</v>
      </c>
      <c r="C310" s="84" t="s">
        <v>8438</v>
      </c>
    </row>
    <row r="311" spans="1:3" ht="15">
      <c r="A311" s="80" t="s">
        <v>259</v>
      </c>
      <c r="B311" s="79" t="s">
        <v>818</v>
      </c>
      <c r="C311" s="84" t="s">
        <v>8438</v>
      </c>
    </row>
    <row r="312" spans="1:3" ht="15">
      <c r="A312" s="80" t="s">
        <v>259</v>
      </c>
      <c r="B312" s="79" t="s">
        <v>525</v>
      </c>
      <c r="C312" s="84" t="s">
        <v>8438</v>
      </c>
    </row>
    <row r="313" spans="1:3" ht="15">
      <c r="A313" s="80" t="s">
        <v>259</v>
      </c>
      <c r="B313" s="79" t="s">
        <v>492</v>
      </c>
      <c r="C313" s="84" t="s">
        <v>8438</v>
      </c>
    </row>
    <row r="314" spans="1:3" ht="15">
      <c r="A314" s="80" t="s">
        <v>259</v>
      </c>
      <c r="B314" s="79" t="s">
        <v>513</v>
      </c>
      <c r="C314" s="84" t="s">
        <v>8438</v>
      </c>
    </row>
    <row r="315" spans="1:3" ht="15">
      <c r="A315" s="80" t="s">
        <v>259</v>
      </c>
      <c r="B315" s="79" t="s">
        <v>896</v>
      </c>
      <c r="C315" s="84" t="s">
        <v>8438</v>
      </c>
    </row>
    <row r="316" spans="1:3" ht="15">
      <c r="A316" s="80" t="s">
        <v>259</v>
      </c>
      <c r="B316" s="79" t="s">
        <v>279</v>
      </c>
      <c r="C316" s="84" t="s">
        <v>8438</v>
      </c>
    </row>
    <row r="317" spans="1:3" ht="15">
      <c r="A317" s="80" t="s">
        <v>259</v>
      </c>
      <c r="B317" s="79" t="s">
        <v>593</v>
      </c>
      <c r="C317" s="84" t="s">
        <v>8438</v>
      </c>
    </row>
    <row r="318" spans="1:3" ht="15">
      <c r="A318" s="80" t="s">
        <v>259</v>
      </c>
      <c r="B318" s="79" t="s">
        <v>8908</v>
      </c>
      <c r="C318" s="84" t="s">
        <v>8586</v>
      </c>
    </row>
    <row r="319" spans="1:3" ht="15">
      <c r="A319" s="80" t="s">
        <v>259</v>
      </c>
      <c r="B319" s="79" t="s">
        <v>556</v>
      </c>
      <c r="C319" s="84" t="s">
        <v>8586</v>
      </c>
    </row>
    <row r="320" spans="1:3" ht="15">
      <c r="A320" s="80" t="s">
        <v>259</v>
      </c>
      <c r="B320" s="79" t="s">
        <v>826</v>
      </c>
      <c r="C320" s="84" t="s">
        <v>8586</v>
      </c>
    </row>
    <row r="321" spans="1:3" ht="15">
      <c r="A321" s="80" t="s">
        <v>259</v>
      </c>
      <c r="B321" s="79" t="s">
        <v>765</v>
      </c>
      <c r="C321" s="84" t="s">
        <v>8586</v>
      </c>
    </row>
    <row r="322" spans="1:3" ht="15">
      <c r="A322" s="80" t="s">
        <v>259</v>
      </c>
      <c r="B322" s="79" t="s">
        <v>477</v>
      </c>
      <c r="C322" s="84" t="s">
        <v>8586</v>
      </c>
    </row>
    <row r="323" spans="1:3" ht="15">
      <c r="A323" s="80" t="s">
        <v>259</v>
      </c>
      <c r="B323" s="79" t="s">
        <v>1190</v>
      </c>
      <c r="C323" s="84" t="s">
        <v>8586</v>
      </c>
    </row>
    <row r="324" spans="1:3" ht="15">
      <c r="A324" s="80" t="s">
        <v>259</v>
      </c>
      <c r="B324" s="79" t="s">
        <v>8429</v>
      </c>
      <c r="C324" s="84" t="s">
        <v>8586</v>
      </c>
    </row>
    <row r="325" spans="1:3" ht="15">
      <c r="A325" s="80" t="s">
        <v>259</v>
      </c>
      <c r="B325" s="79" t="s">
        <v>759</v>
      </c>
      <c r="C325" s="84" t="s">
        <v>8586</v>
      </c>
    </row>
    <row r="326" spans="1:3" ht="15">
      <c r="A326" s="80" t="s">
        <v>259</v>
      </c>
      <c r="B326" s="79" t="s">
        <v>8868</v>
      </c>
      <c r="C326" s="84" t="s">
        <v>8586</v>
      </c>
    </row>
    <row r="327" spans="1:3" ht="15">
      <c r="A327" s="80" t="s">
        <v>259</v>
      </c>
      <c r="B327" s="79" t="s">
        <v>8869</v>
      </c>
      <c r="C327" s="84" t="s">
        <v>8586</v>
      </c>
    </row>
    <row r="328" spans="1:3" ht="15">
      <c r="A328" s="80" t="s">
        <v>259</v>
      </c>
      <c r="B328" s="79" t="s">
        <v>856</v>
      </c>
      <c r="C328" s="84" t="s">
        <v>8586</v>
      </c>
    </row>
    <row r="329" spans="1:3" ht="15">
      <c r="A329" s="80" t="s">
        <v>259</v>
      </c>
      <c r="B329" s="79">
        <v>2050</v>
      </c>
      <c r="C329" s="84" t="s">
        <v>8586</v>
      </c>
    </row>
    <row r="330" spans="1:3" ht="15">
      <c r="A330" s="80" t="s">
        <v>259</v>
      </c>
      <c r="B330" s="79" t="s">
        <v>1076</v>
      </c>
      <c r="C330" s="84" t="s">
        <v>8586</v>
      </c>
    </row>
    <row r="331" spans="1:3" ht="15">
      <c r="A331" s="80" t="s">
        <v>259</v>
      </c>
      <c r="B331" s="79" t="s">
        <v>819</v>
      </c>
      <c r="C331" s="84" t="s">
        <v>8586</v>
      </c>
    </row>
    <row r="332" spans="1:3" ht="15">
      <c r="A332" s="80" t="s">
        <v>259</v>
      </c>
      <c r="B332" s="79" t="s">
        <v>487</v>
      </c>
      <c r="C332" s="84" t="s">
        <v>8586</v>
      </c>
    </row>
    <row r="333" spans="1:3" ht="15">
      <c r="A333" s="80" t="s">
        <v>259</v>
      </c>
      <c r="B333" s="79" t="s">
        <v>860</v>
      </c>
      <c r="C333" s="84" t="s">
        <v>8586</v>
      </c>
    </row>
    <row r="334" spans="1:3" ht="15">
      <c r="A334" s="80" t="s">
        <v>259</v>
      </c>
      <c r="B334" s="79" t="s">
        <v>933</v>
      </c>
      <c r="C334" s="84" t="s">
        <v>8586</v>
      </c>
    </row>
    <row r="335" spans="1:3" ht="15">
      <c r="A335" s="80" t="s">
        <v>259</v>
      </c>
      <c r="B335" s="79" t="s">
        <v>833</v>
      </c>
      <c r="C335" s="84" t="s">
        <v>8586</v>
      </c>
    </row>
    <row r="336" spans="1:3" ht="15">
      <c r="A336" s="80" t="s">
        <v>259</v>
      </c>
      <c r="B336" s="79" t="s">
        <v>2673</v>
      </c>
      <c r="C336" s="84" t="s">
        <v>8586</v>
      </c>
    </row>
    <row r="337" spans="1:3" ht="15">
      <c r="A337" s="80" t="s">
        <v>259</v>
      </c>
      <c r="B337" s="79" t="s">
        <v>8427</v>
      </c>
      <c r="C337" s="84" t="s">
        <v>8586</v>
      </c>
    </row>
    <row r="338" spans="1:3" ht="15">
      <c r="A338" s="80" t="s">
        <v>259</v>
      </c>
      <c r="B338" s="79" t="s">
        <v>585</v>
      </c>
      <c r="C338" s="84" t="s">
        <v>8586</v>
      </c>
    </row>
    <row r="339" spans="1:3" ht="15">
      <c r="A339" s="80" t="s">
        <v>259</v>
      </c>
      <c r="B339" s="79" t="s">
        <v>721</v>
      </c>
      <c r="C339" s="84" t="s">
        <v>8586</v>
      </c>
    </row>
    <row r="340" spans="1:3" ht="15">
      <c r="A340" s="80" t="s">
        <v>259</v>
      </c>
      <c r="B340" s="79" t="s">
        <v>8909</v>
      </c>
      <c r="C340" s="84" t="s">
        <v>8586</v>
      </c>
    </row>
    <row r="341" spans="1:3" ht="15">
      <c r="A341" s="80" t="s">
        <v>259</v>
      </c>
      <c r="B341" s="79" t="s">
        <v>8910</v>
      </c>
      <c r="C341" s="84" t="s">
        <v>8586</v>
      </c>
    </row>
    <row r="342" spans="1:3" ht="15">
      <c r="A342" s="80" t="s">
        <v>259</v>
      </c>
      <c r="B342" s="79" t="s">
        <v>8911</v>
      </c>
      <c r="C342" s="84" t="s">
        <v>8586</v>
      </c>
    </row>
    <row r="343" spans="1:3" ht="15">
      <c r="A343" s="80" t="s">
        <v>259</v>
      </c>
      <c r="B343" s="79" t="s">
        <v>834</v>
      </c>
      <c r="C343" s="84" t="s">
        <v>8586</v>
      </c>
    </row>
    <row r="344" spans="1:3" ht="15">
      <c r="A344" s="80" t="s">
        <v>259</v>
      </c>
      <c r="B344" s="79" t="s">
        <v>8872</v>
      </c>
      <c r="C344" s="84" t="s">
        <v>8586</v>
      </c>
    </row>
    <row r="345" spans="1:3" ht="15">
      <c r="A345" s="80" t="s">
        <v>259</v>
      </c>
      <c r="B345" s="79" t="s">
        <v>8912</v>
      </c>
      <c r="C345" s="84" t="s">
        <v>8586</v>
      </c>
    </row>
    <row r="346" spans="1:3" ht="15">
      <c r="A346" s="80" t="s">
        <v>259</v>
      </c>
      <c r="B346" s="79" t="s">
        <v>1025</v>
      </c>
      <c r="C346" s="84" t="s">
        <v>8586</v>
      </c>
    </row>
    <row r="347" spans="1:3" ht="15">
      <c r="A347" s="80" t="s">
        <v>259</v>
      </c>
      <c r="B347" s="79" t="s">
        <v>1181</v>
      </c>
      <c r="C347" s="84" t="s">
        <v>8586</v>
      </c>
    </row>
    <row r="348" spans="1:3" ht="15">
      <c r="A348" s="80" t="s">
        <v>259</v>
      </c>
      <c r="B348" s="79" t="s">
        <v>8444</v>
      </c>
      <c r="C348" s="84" t="s">
        <v>8586</v>
      </c>
    </row>
    <row r="349" spans="1:3" ht="15">
      <c r="A349" s="80" t="s">
        <v>245</v>
      </c>
      <c r="B349" s="79" t="s">
        <v>8908</v>
      </c>
      <c r="C349" s="84" t="s">
        <v>8585</v>
      </c>
    </row>
    <row r="350" spans="1:3" ht="15">
      <c r="A350" s="80" t="s">
        <v>245</v>
      </c>
      <c r="B350" s="79" t="s">
        <v>556</v>
      </c>
      <c r="C350" s="84" t="s">
        <v>8585</v>
      </c>
    </row>
    <row r="351" spans="1:3" ht="15">
      <c r="A351" s="80" t="s">
        <v>245</v>
      </c>
      <c r="B351" s="79" t="s">
        <v>826</v>
      </c>
      <c r="C351" s="84" t="s">
        <v>8585</v>
      </c>
    </row>
    <row r="352" spans="1:3" ht="15">
      <c r="A352" s="80" t="s">
        <v>245</v>
      </c>
      <c r="B352" s="79" t="s">
        <v>765</v>
      </c>
      <c r="C352" s="84" t="s">
        <v>8585</v>
      </c>
    </row>
    <row r="353" spans="1:3" ht="15">
      <c r="A353" s="80" t="s">
        <v>245</v>
      </c>
      <c r="B353" s="79" t="s">
        <v>477</v>
      </c>
      <c r="C353" s="84" t="s">
        <v>8585</v>
      </c>
    </row>
    <row r="354" spans="1:3" ht="15">
      <c r="A354" s="80" t="s">
        <v>245</v>
      </c>
      <c r="B354" s="79" t="s">
        <v>1190</v>
      </c>
      <c r="C354" s="84" t="s">
        <v>8585</v>
      </c>
    </row>
    <row r="355" spans="1:3" ht="15">
      <c r="A355" s="80" t="s">
        <v>245</v>
      </c>
      <c r="B355" s="79" t="s">
        <v>8429</v>
      </c>
      <c r="C355" s="84" t="s">
        <v>8585</v>
      </c>
    </row>
    <row r="356" spans="1:3" ht="15">
      <c r="A356" s="80" t="s">
        <v>245</v>
      </c>
      <c r="B356" s="79" t="s">
        <v>759</v>
      </c>
      <c r="C356" s="84" t="s">
        <v>8585</v>
      </c>
    </row>
    <row r="357" spans="1:3" ht="15">
      <c r="A357" s="80" t="s">
        <v>245</v>
      </c>
      <c r="B357" s="79" t="s">
        <v>8868</v>
      </c>
      <c r="C357" s="84" t="s">
        <v>8585</v>
      </c>
    </row>
    <row r="358" spans="1:3" ht="15">
      <c r="A358" s="80" t="s">
        <v>245</v>
      </c>
      <c r="B358" s="79" t="s">
        <v>8869</v>
      </c>
      <c r="C358" s="84" t="s">
        <v>8585</v>
      </c>
    </row>
    <row r="359" spans="1:3" ht="15">
      <c r="A359" s="80" t="s">
        <v>245</v>
      </c>
      <c r="B359" s="79" t="s">
        <v>856</v>
      </c>
      <c r="C359" s="84" t="s">
        <v>8585</v>
      </c>
    </row>
    <row r="360" spans="1:3" ht="15">
      <c r="A360" s="80" t="s">
        <v>245</v>
      </c>
      <c r="B360" s="79">
        <v>2050</v>
      </c>
      <c r="C360" s="84" t="s">
        <v>8585</v>
      </c>
    </row>
    <row r="361" spans="1:3" ht="15">
      <c r="A361" s="80" t="s">
        <v>245</v>
      </c>
      <c r="B361" s="79" t="s">
        <v>1076</v>
      </c>
      <c r="C361" s="84" t="s">
        <v>8585</v>
      </c>
    </row>
    <row r="362" spans="1:3" ht="15">
      <c r="A362" s="80" t="s">
        <v>245</v>
      </c>
      <c r="B362" s="79" t="s">
        <v>819</v>
      </c>
      <c r="C362" s="84" t="s">
        <v>8585</v>
      </c>
    </row>
    <row r="363" spans="1:3" ht="15">
      <c r="A363" s="80" t="s">
        <v>245</v>
      </c>
      <c r="B363" s="79" t="s">
        <v>487</v>
      </c>
      <c r="C363" s="84" t="s">
        <v>8585</v>
      </c>
    </row>
    <row r="364" spans="1:3" ht="15">
      <c r="A364" s="80" t="s">
        <v>245</v>
      </c>
      <c r="B364" s="79" t="s">
        <v>860</v>
      </c>
      <c r="C364" s="84" t="s">
        <v>8585</v>
      </c>
    </row>
    <row r="365" spans="1:3" ht="15">
      <c r="A365" s="80" t="s">
        <v>245</v>
      </c>
      <c r="B365" s="79" t="s">
        <v>933</v>
      </c>
      <c r="C365" s="84" t="s">
        <v>8585</v>
      </c>
    </row>
    <row r="366" spans="1:3" ht="15">
      <c r="A366" s="80" t="s">
        <v>245</v>
      </c>
      <c r="B366" s="79" t="s">
        <v>833</v>
      </c>
      <c r="C366" s="84" t="s">
        <v>8585</v>
      </c>
    </row>
    <row r="367" spans="1:3" ht="15">
      <c r="A367" s="80" t="s">
        <v>245</v>
      </c>
      <c r="B367" s="79" t="s">
        <v>2673</v>
      </c>
      <c r="C367" s="84" t="s">
        <v>8585</v>
      </c>
    </row>
    <row r="368" spans="1:3" ht="15">
      <c r="A368" s="80" t="s">
        <v>245</v>
      </c>
      <c r="B368" s="79" t="s">
        <v>8427</v>
      </c>
      <c r="C368" s="84" t="s">
        <v>8585</v>
      </c>
    </row>
    <row r="369" spans="1:3" ht="15">
      <c r="A369" s="80" t="s">
        <v>245</v>
      </c>
      <c r="B369" s="79" t="s">
        <v>585</v>
      </c>
      <c r="C369" s="84" t="s">
        <v>8585</v>
      </c>
    </row>
    <row r="370" spans="1:3" ht="15">
      <c r="A370" s="80" t="s">
        <v>245</v>
      </c>
      <c r="B370" s="79" t="s">
        <v>721</v>
      </c>
      <c r="C370" s="84" t="s">
        <v>8585</v>
      </c>
    </row>
    <row r="371" spans="1:3" ht="15">
      <c r="A371" s="80" t="s">
        <v>245</v>
      </c>
      <c r="B371" s="79" t="s">
        <v>8909</v>
      </c>
      <c r="C371" s="84" t="s">
        <v>8585</v>
      </c>
    </row>
    <row r="372" spans="1:3" ht="15">
      <c r="A372" s="80" t="s">
        <v>245</v>
      </c>
      <c r="B372" s="79" t="s">
        <v>8910</v>
      </c>
      <c r="C372" s="84" t="s">
        <v>8585</v>
      </c>
    </row>
    <row r="373" spans="1:3" ht="15">
      <c r="A373" s="80" t="s">
        <v>245</v>
      </c>
      <c r="B373" s="79" t="s">
        <v>8911</v>
      </c>
      <c r="C373" s="84" t="s">
        <v>8585</v>
      </c>
    </row>
    <row r="374" spans="1:3" ht="15">
      <c r="A374" s="80" t="s">
        <v>245</v>
      </c>
      <c r="B374" s="79" t="s">
        <v>834</v>
      </c>
      <c r="C374" s="84" t="s">
        <v>8585</v>
      </c>
    </row>
    <row r="375" spans="1:3" ht="15">
      <c r="A375" s="80" t="s">
        <v>245</v>
      </c>
      <c r="B375" s="79" t="s">
        <v>8872</v>
      </c>
      <c r="C375" s="84" t="s">
        <v>8585</v>
      </c>
    </row>
    <row r="376" spans="1:3" ht="15">
      <c r="A376" s="80" t="s">
        <v>245</v>
      </c>
      <c r="B376" s="79" t="s">
        <v>8912</v>
      </c>
      <c r="C376" s="84" t="s">
        <v>8585</v>
      </c>
    </row>
    <row r="377" spans="1:3" ht="15">
      <c r="A377" s="80" t="s">
        <v>245</v>
      </c>
      <c r="B377" s="79" t="s">
        <v>1025</v>
      </c>
      <c r="C377" s="84" t="s">
        <v>8585</v>
      </c>
    </row>
    <row r="378" spans="1:3" ht="15">
      <c r="A378" s="80" t="s">
        <v>245</v>
      </c>
      <c r="B378" s="79" t="s">
        <v>1181</v>
      </c>
      <c r="C378" s="84" t="s">
        <v>8585</v>
      </c>
    </row>
    <row r="379" spans="1:3" ht="15">
      <c r="A379" s="80" t="s">
        <v>245</v>
      </c>
      <c r="B379" s="79" t="s">
        <v>8444</v>
      </c>
      <c r="C379" s="84" t="s">
        <v>8585</v>
      </c>
    </row>
    <row r="380" spans="1:3" ht="15">
      <c r="A380" s="80" t="s">
        <v>259</v>
      </c>
      <c r="B380" s="79" t="s">
        <v>1002</v>
      </c>
      <c r="C380" s="84" t="s">
        <v>8584</v>
      </c>
    </row>
    <row r="381" spans="1:3" ht="15">
      <c r="A381" s="80" t="s">
        <v>259</v>
      </c>
      <c r="B381" s="79" t="s">
        <v>819</v>
      </c>
      <c r="C381" s="84" t="s">
        <v>8584</v>
      </c>
    </row>
    <row r="382" spans="1:3" ht="15">
      <c r="A382" s="80" t="s">
        <v>259</v>
      </c>
      <c r="B382" s="79" t="s">
        <v>830</v>
      </c>
      <c r="C382" s="84" t="s">
        <v>8584</v>
      </c>
    </row>
    <row r="383" spans="1:3" ht="15">
      <c r="A383" s="80" t="s">
        <v>259</v>
      </c>
      <c r="B383" s="79" t="s">
        <v>1384</v>
      </c>
      <c r="C383" s="84" t="s">
        <v>8584</v>
      </c>
    </row>
    <row r="384" spans="1:3" ht="15">
      <c r="A384" s="80" t="s">
        <v>259</v>
      </c>
      <c r="B384" s="79" t="s">
        <v>946</v>
      </c>
      <c r="C384" s="84" t="s">
        <v>8584</v>
      </c>
    </row>
    <row r="385" spans="1:3" ht="15">
      <c r="A385" s="80" t="s">
        <v>259</v>
      </c>
      <c r="B385" s="79" t="s">
        <v>850</v>
      </c>
      <c r="C385" s="84" t="s">
        <v>8584</v>
      </c>
    </row>
    <row r="386" spans="1:3" ht="15">
      <c r="A386" s="80" t="s">
        <v>259</v>
      </c>
      <c r="B386" s="79" t="s">
        <v>419</v>
      </c>
      <c r="C386" s="84" t="s">
        <v>8584</v>
      </c>
    </row>
    <row r="387" spans="1:3" ht="15">
      <c r="A387" s="80" t="s">
        <v>259</v>
      </c>
      <c r="B387" s="79" t="s">
        <v>8913</v>
      </c>
      <c r="C387" s="84" t="s">
        <v>8584</v>
      </c>
    </row>
    <row r="388" spans="1:3" ht="15">
      <c r="A388" s="80" t="s">
        <v>259</v>
      </c>
      <c r="B388" s="79" t="s">
        <v>254</v>
      </c>
      <c r="C388" s="84" t="s">
        <v>8584</v>
      </c>
    </row>
    <row r="389" spans="1:3" ht="15">
      <c r="A389" s="80" t="s">
        <v>259</v>
      </c>
      <c r="B389" s="79" t="s">
        <v>884</v>
      </c>
      <c r="C389" s="84" t="s">
        <v>8584</v>
      </c>
    </row>
    <row r="390" spans="1:3" ht="15">
      <c r="A390" s="80" t="s">
        <v>259</v>
      </c>
      <c r="B390" s="79" t="s">
        <v>961</v>
      </c>
      <c r="C390" s="84" t="s">
        <v>8584</v>
      </c>
    </row>
    <row r="391" spans="1:3" ht="15">
      <c r="A391" s="80" t="s">
        <v>259</v>
      </c>
      <c r="B391" s="79" t="s">
        <v>771</v>
      </c>
      <c r="C391" s="84" t="s">
        <v>8584</v>
      </c>
    </row>
    <row r="392" spans="1:3" ht="15">
      <c r="A392" s="80" t="s">
        <v>259</v>
      </c>
      <c r="B392" s="79" t="s">
        <v>8914</v>
      </c>
      <c r="C392" s="84" t="s">
        <v>8584</v>
      </c>
    </row>
    <row r="393" spans="1:3" ht="15">
      <c r="A393" s="80" t="s">
        <v>259</v>
      </c>
      <c r="B393" s="79" t="s">
        <v>1230</v>
      </c>
      <c r="C393" s="84" t="s">
        <v>8584</v>
      </c>
    </row>
    <row r="394" spans="1:3" ht="15">
      <c r="A394" s="80" t="s">
        <v>246</v>
      </c>
      <c r="B394" s="79" t="s">
        <v>933</v>
      </c>
      <c r="C394" s="84" t="s">
        <v>293</v>
      </c>
    </row>
    <row r="395" spans="1:3" ht="15">
      <c r="A395" s="80" t="s">
        <v>246</v>
      </c>
      <c r="B395" s="79" t="s">
        <v>1130</v>
      </c>
      <c r="C395" s="84" t="s">
        <v>293</v>
      </c>
    </row>
    <row r="396" spans="1:3" ht="15">
      <c r="A396" s="80" t="s">
        <v>246</v>
      </c>
      <c r="B396" s="79" t="s">
        <v>508</v>
      </c>
      <c r="C396" s="84" t="s">
        <v>293</v>
      </c>
    </row>
    <row r="397" spans="1:3" ht="15">
      <c r="A397" s="80" t="s">
        <v>246</v>
      </c>
      <c r="B397" s="79" t="s">
        <v>898</v>
      </c>
      <c r="C397" s="84" t="s">
        <v>293</v>
      </c>
    </row>
    <row r="398" spans="1:3" ht="15">
      <c r="A398" s="80" t="s">
        <v>246</v>
      </c>
      <c r="B398" s="79" t="s">
        <v>1131</v>
      </c>
      <c r="C398" s="84" t="s">
        <v>293</v>
      </c>
    </row>
    <row r="399" spans="1:3" ht="15">
      <c r="A399" s="80" t="s">
        <v>246</v>
      </c>
      <c r="B399" s="79" t="s">
        <v>866</v>
      </c>
      <c r="C399" s="84" t="s">
        <v>293</v>
      </c>
    </row>
    <row r="400" spans="1:3" ht="15">
      <c r="A400" s="80" t="s">
        <v>246</v>
      </c>
      <c r="B400" s="79" t="s">
        <v>830</v>
      </c>
      <c r="C400" s="84" t="s">
        <v>293</v>
      </c>
    </row>
    <row r="401" spans="1:3" ht="15">
      <c r="A401" s="80" t="s">
        <v>246</v>
      </c>
      <c r="B401" s="79" t="s">
        <v>1132</v>
      </c>
      <c r="C401" s="84" t="s">
        <v>293</v>
      </c>
    </row>
    <row r="402" spans="1:3" ht="15">
      <c r="A402" s="80" t="s">
        <v>246</v>
      </c>
      <c r="B402" s="79" t="s">
        <v>514</v>
      </c>
      <c r="C402" s="84" t="s">
        <v>293</v>
      </c>
    </row>
    <row r="403" spans="1:3" ht="15">
      <c r="A403" s="80" t="s">
        <v>246</v>
      </c>
      <c r="B403" s="79" t="s">
        <v>819</v>
      </c>
      <c r="C403" s="84" t="s">
        <v>293</v>
      </c>
    </row>
    <row r="404" spans="1:3" ht="15">
      <c r="A404" s="80" t="s">
        <v>246</v>
      </c>
      <c r="B404" s="79" t="s">
        <v>1133</v>
      </c>
      <c r="C404" s="84" t="s">
        <v>293</v>
      </c>
    </row>
    <row r="405" spans="1:3" ht="15">
      <c r="A405" s="80" t="s">
        <v>246</v>
      </c>
      <c r="B405" s="79" t="s">
        <v>847</v>
      </c>
      <c r="C405" s="84" t="s">
        <v>293</v>
      </c>
    </row>
    <row r="406" spans="1:3" ht="15">
      <c r="A406" s="80" t="s">
        <v>246</v>
      </c>
      <c r="B406" s="79" t="s">
        <v>987</v>
      </c>
      <c r="C406" s="84" t="s">
        <v>293</v>
      </c>
    </row>
    <row r="407" spans="1:3" ht="15">
      <c r="A407" s="80" t="s">
        <v>246</v>
      </c>
      <c r="B407" s="79" t="s">
        <v>1134</v>
      </c>
      <c r="C407" s="84" t="s">
        <v>293</v>
      </c>
    </row>
    <row r="408" spans="1:3" ht="15">
      <c r="A408" s="80" t="s">
        <v>246</v>
      </c>
      <c r="B408" s="79" t="s">
        <v>1135</v>
      </c>
      <c r="C408" s="84" t="s">
        <v>293</v>
      </c>
    </row>
    <row r="409" spans="1:3" ht="15">
      <c r="A409" s="80" t="s">
        <v>246</v>
      </c>
      <c r="B409" s="79" t="s">
        <v>693</v>
      </c>
      <c r="C409" s="84" t="s">
        <v>293</v>
      </c>
    </row>
    <row r="410" spans="1:3" ht="15">
      <c r="A410" s="80" t="s">
        <v>246</v>
      </c>
      <c r="B410" s="79" t="s">
        <v>817</v>
      </c>
      <c r="C410" s="84" t="s">
        <v>293</v>
      </c>
    </row>
    <row r="411" spans="1:3" ht="15">
      <c r="A411" s="80" t="s">
        <v>246</v>
      </c>
      <c r="B411" s="79" t="s">
        <v>611</v>
      </c>
      <c r="C411" s="84" t="s">
        <v>293</v>
      </c>
    </row>
    <row r="412" spans="1:3" ht="15">
      <c r="A412" s="80" t="s">
        <v>246</v>
      </c>
      <c r="B412" s="79" t="s">
        <v>476</v>
      </c>
      <c r="C412" s="84" t="s">
        <v>293</v>
      </c>
    </row>
    <row r="413" spans="1:3" ht="15">
      <c r="A413" s="80" t="s">
        <v>246</v>
      </c>
      <c r="B413" s="79" t="s">
        <v>850</v>
      </c>
      <c r="C413" s="84" t="s">
        <v>293</v>
      </c>
    </row>
    <row r="414" spans="1:3" ht="15">
      <c r="A414" s="80" t="s">
        <v>246</v>
      </c>
      <c r="B414" s="79" t="s">
        <v>822</v>
      </c>
      <c r="C414" s="84" t="s">
        <v>293</v>
      </c>
    </row>
    <row r="415" spans="1:3" ht="15">
      <c r="A415" s="80" t="s">
        <v>244</v>
      </c>
      <c r="B415" s="79" t="s">
        <v>933</v>
      </c>
      <c r="C415" s="84" t="s">
        <v>292</v>
      </c>
    </row>
    <row r="416" spans="1:3" ht="15">
      <c r="A416" s="80" t="s">
        <v>244</v>
      </c>
      <c r="B416" s="79" t="s">
        <v>1130</v>
      </c>
      <c r="C416" s="84" t="s">
        <v>292</v>
      </c>
    </row>
    <row r="417" spans="1:3" ht="15">
      <c r="A417" s="80" t="s">
        <v>244</v>
      </c>
      <c r="B417" s="79" t="s">
        <v>508</v>
      </c>
      <c r="C417" s="84" t="s">
        <v>292</v>
      </c>
    </row>
    <row r="418" spans="1:3" ht="15">
      <c r="A418" s="80" t="s">
        <v>244</v>
      </c>
      <c r="B418" s="79" t="s">
        <v>898</v>
      </c>
      <c r="C418" s="84" t="s">
        <v>292</v>
      </c>
    </row>
    <row r="419" spans="1:3" ht="15">
      <c r="A419" s="80" t="s">
        <v>244</v>
      </c>
      <c r="B419" s="79" t="s">
        <v>1131</v>
      </c>
      <c r="C419" s="84" t="s">
        <v>292</v>
      </c>
    </row>
    <row r="420" spans="1:3" ht="15">
      <c r="A420" s="80" t="s">
        <v>244</v>
      </c>
      <c r="B420" s="79" t="s">
        <v>866</v>
      </c>
      <c r="C420" s="84" t="s">
        <v>292</v>
      </c>
    </row>
    <row r="421" spans="1:3" ht="15">
      <c r="A421" s="80" t="s">
        <v>244</v>
      </c>
      <c r="B421" s="79" t="s">
        <v>830</v>
      </c>
      <c r="C421" s="84" t="s">
        <v>292</v>
      </c>
    </row>
    <row r="422" spans="1:3" ht="15">
      <c r="A422" s="80" t="s">
        <v>244</v>
      </c>
      <c r="B422" s="79" t="s">
        <v>1132</v>
      </c>
      <c r="C422" s="84" t="s">
        <v>292</v>
      </c>
    </row>
    <row r="423" spans="1:3" ht="15">
      <c r="A423" s="80" t="s">
        <v>244</v>
      </c>
      <c r="B423" s="79" t="s">
        <v>514</v>
      </c>
      <c r="C423" s="84" t="s">
        <v>292</v>
      </c>
    </row>
    <row r="424" spans="1:3" ht="15">
      <c r="A424" s="80" t="s">
        <v>244</v>
      </c>
      <c r="B424" s="79" t="s">
        <v>819</v>
      </c>
      <c r="C424" s="84" t="s">
        <v>292</v>
      </c>
    </row>
    <row r="425" spans="1:3" ht="15">
      <c r="A425" s="80" t="s">
        <v>244</v>
      </c>
      <c r="B425" s="79" t="s">
        <v>1133</v>
      </c>
      <c r="C425" s="84" t="s">
        <v>292</v>
      </c>
    </row>
    <row r="426" spans="1:3" ht="15">
      <c r="A426" s="80" t="s">
        <v>244</v>
      </c>
      <c r="B426" s="79" t="s">
        <v>847</v>
      </c>
      <c r="C426" s="84" t="s">
        <v>292</v>
      </c>
    </row>
    <row r="427" spans="1:3" ht="15">
      <c r="A427" s="80" t="s">
        <v>244</v>
      </c>
      <c r="B427" s="79" t="s">
        <v>987</v>
      </c>
      <c r="C427" s="84" t="s">
        <v>292</v>
      </c>
    </row>
    <row r="428" spans="1:3" ht="15">
      <c r="A428" s="80" t="s">
        <v>244</v>
      </c>
      <c r="B428" s="79" t="s">
        <v>1134</v>
      </c>
      <c r="C428" s="84" t="s">
        <v>292</v>
      </c>
    </row>
    <row r="429" spans="1:3" ht="15">
      <c r="A429" s="80" t="s">
        <v>244</v>
      </c>
      <c r="B429" s="79" t="s">
        <v>1135</v>
      </c>
      <c r="C429" s="84" t="s">
        <v>292</v>
      </c>
    </row>
    <row r="430" spans="1:3" ht="15">
      <c r="A430" s="80" t="s">
        <v>244</v>
      </c>
      <c r="B430" s="79" t="s">
        <v>693</v>
      </c>
      <c r="C430" s="84" t="s">
        <v>292</v>
      </c>
    </row>
    <row r="431" spans="1:3" ht="15">
      <c r="A431" s="80" t="s">
        <v>244</v>
      </c>
      <c r="B431" s="79" t="s">
        <v>817</v>
      </c>
      <c r="C431" s="84" t="s">
        <v>292</v>
      </c>
    </row>
    <row r="432" spans="1:3" ht="15">
      <c r="A432" s="80" t="s">
        <v>244</v>
      </c>
      <c r="B432" s="79" t="s">
        <v>611</v>
      </c>
      <c r="C432" s="84" t="s">
        <v>292</v>
      </c>
    </row>
    <row r="433" spans="1:3" ht="15">
      <c r="A433" s="80" t="s">
        <v>244</v>
      </c>
      <c r="B433" s="79" t="s">
        <v>476</v>
      </c>
      <c r="C433" s="84" t="s">
        <v>292</v>
      </c>
    </row>
    <row r="434" spans="1:3" ht="15">
      <c r="A434" s="80" t="s">
        <v>244</v>
      </c>
      <c r="B434" s="79" t="s">
        <v>850</v>
      </c>
      <c r="C434" s="84" t="s">
        <v>292</v>
      </c>
    </row>
    <row r="435" spans="1:3" ht="15">
      <c r="A435" s="80" t="s">
        <v>244</v>
      </c>
      <c r="B435" s="79" t="s">
        <v>822</v>
      </c>
      <c r="C435" s="84" t="s">
        <v>292</v>
      </c>
    </row>
    <row r="436" spans="1:3" ht="15">
      <c r="A436" s="80" t="s">
        <v>245</v>
      </c>
      <c r="B436" s="79" t="s">
        <v>933</v>
      </c>
      <c r="C436" s="84" t="s">
        <v>291</v>
      </c>
    </row>
    <row r="437" spans="1:3" ht="15">
      <c r="A437" s="80" t="s">
        <v>245</v>
      </c>
      <c r="B437" s="79" t="s">
        <v>1130</v>
      </c>
      <c r="C437" s="84" t="s">
        <v>291</v>
      </c>
    </row>
    <row r="438" spans="1:3" ht="15">
      <c r="A438" s="80" t="s">
        <v>245</v>
      </c>
      <c r="B438" s="79" t="s">
        <v>508</v>
      </c>
      <c r="C438" s="84" t="s">
        <v>291</v>
      </c>
    </row>
    <row r="439" spans="1:3" ht="15">
      <c r="A439" s="80" t="s">
        <v>245</v>
      </c>
      <c r="B439" s="79" t="s">
        <v>898</v>
      </c>
      <c r="C439" s="84" t="s">
        <v>291</v>
      </c>
    </row>
    <row r="440" spans="1:3" ht="15">
      <c r="A440" s="80" t="s">
        <v>245</v>
      </c>
      <c r="B440" s="79" t="s">
        <v>1131</v>
      </c>
      <c r="C440" s="84" t="s">
        <v>291</v>
      </c>
    </row>
    <row r="441" spans="1:3" ht="15">
      <c r="A441" s="80" t="s">
        <v>245</v>
      </c>
      <c r="B441" s="79" t="s">
        <v>866</v>
      </c>
      <c r="C441" s="84" t="s">
        <v>291</v>
      </c>
    </row>
    <row r="442" spans="1:3" ht="15">
      <c r="A442" s="80" t="s">
        <v>245</v>
      </c>
      <c r="B442" s="79" t="s">
        <v>830</v>
      </c>
      <c r="C442" s="84" t="s">
        <v>291</v>
      </c>
    </row>
    <row r="443" spans="1:3" ht="15">
      <c r="A443" s="80" t="s">
        <v>245</v>
      </c>
      <c r="B443" s="79" t="s">
        <v>1132</v>
      </c>
      <c r="C443" s="84" t="s">
        <v>291</v>
      </c>
    </row>
    <row r="444" spans="1:3" ht="15">
      <c r="A444" s="80" t="s">
        <v>245</v>
      </c>
      <c r="B444" s="79" t="s">
        <v>514</v>
      </c>
      <c r="C444" s="84" t="s">
        <v>291</v>
      </c>
    </row>
    <row r="445" spans="1:3" ht="15">
      <c r="A445" s="80" t="s">
        <v>245</v>
      </c>
      <c r="B445" s="79" t="s">
        <v>819</v>
      </c>
      <c r="C445" s="84" t="s">
        <v>291</v>
      </c>
    </row>
    <row r="446" spans="1:3" ht="15">
      <c r="A446" s="80" t="s">
        <v>245</v>
      </c>
      <c r="B446" s="79" t="s">
        <v>1133</v>
      </c>
      <c r="C446" s="84" t="s">
        <v>291</v>
      </c>
    </row>
    <row r="447" spans="1:3" ht="15">
      <c r="A447" s="80" t="s">
        <v>245</v>
      </c>
      <c r="B447" s="79" t="s">
        <v>847</v>
      </c>
      <c r="C447" s="84" t="s">
        <v>291</v>
      </c>
    </row>
    <row r="448" spans="1:3" ht="15">
      <c r="A448" s="80" t="s">
        <v>245</v>
      </c>
      <c r="B448" s="79" t="s">
        <v>987</v>
      </c>
      <c r="C448" s="84" t="s">
        <v>291</v>
      </c>
    </row>
    <row r="449" spans="1:3" ht="15">
      <c r="A449" s="80" t="s">
        <v>245</v>
      </c>
      <c r="B449" s="79" t="s">
        <v>1134</v>
      </c>
      <c r="C449" s="84" t="s">
        <v>291</v>
      </c>
    </row>
    <row r="450" spans="1:3" ht="15">
      <c r="A450" s="80" t="s">
        <v>245</v>
      </c>
      <c r="B450" s="79" t="s">
        <v>1135</v>
      </c>
      <c r="C450" s="84" t="s">
        <v>291</v>
      </c>
    </row>
    <row r="451" spans="1:3" ht="15">
      <c r="A451" s="80" t="s">
        <v>245</v>
      </c>
      <c r="B451" s="79" t="s">
        <v>693</v>
      </c>
      <c r="C451" s="84" t="s">
        <v>291</v>
      </c>
    </row>
    <row r="452" spans="1:3" ht="15">
      <c r="A452" s="80" t="s">
        <v>245</v>
      </c>
      <c r="B452" s="79" t="s">
        <v>817</v>
      </c>
      <c r="C452" s="84" t="s">
        <v>291</v>
      </c>
    </row>
    <row r="453" spans="1:3" ht="15">
      <c r="A453" s="80" t="s">
        <v>245</v>
      </c>
      <c r="B453" s="79" t="s">
        <v>611</v>
      </c>
      <c r="C453" s="84" t="s">
        <v>291</v>
      </c>
    </row>
    <row r="454" spans="1:3" ht="15">
      <c r="A454" s="80" t="s">
        <v>245</v>
      </c>
      <c r="B454" s="79" t="s">
        <v>476</v>
      </c>
      <c r="C454" s="84" t="s">
        <v>291</v>
      </c>
    </row>
    <row r="455" spans="1:3" ht="15">
      <c r="A455" s="80" t="s">
        <v>245</v>
      </c>
      <c r="B455" s="79" t="s">
        <v>850</v>
      </c>
      <c r="C455" s="84" t="s">
        <v>291</v>
      </c>
    </row>
    <row r="456" spans="1:3" ht="15">
      <c r="A456" s="80" t="s">
        <v>245</v>
      </c>
      <c r="B456" s="79" t="s">
        <v>822</v>
      </c>
      <c r="C456" s="84" t="s">
        <v>291</v>
      </c>
    </row>
    <row r="457" spans="1:3" ht="15">
      <c r="A457" s="80" t="s">
        <v>8459</v>
      </c>
      <c r="B457" s="79" t="s">
        <v>1048</v>
      </c>
      <c r="C457" s="84" t="s">
        <v>8581</v>
      </c>
    </row>
    <row r="458" spans="1:3" ht="15">
      <c r="A458" s="80" t="s">
        <v>8459</v>
      </c>
      <c r="B458" s="79" t="s">
        <v>8460</v>
      </c>
      <c r="C458" s="84" t="s">
        <v>8581</v>
      </c>
    </row>
    <row r="459" spans="1:3" ht="15">
      <c r="A459" s="80" t="s">
        <v>8459</v>
      </c>
      <c r="B459" s="79" t="s">
        <v>8462</v>
      </c>
      <c r="C459" s="84" t="s">
        <v>8581</v>
      </c>
    </row>
    <row r="460" spans="1:3" ht="15">
      <c r="A460" s="80" t="s">
        <v>8459</v>
      </c>
      <c r="B460" s="79" t="s">
        <v>8643</v>
      </c>
      <c r="C460" s="84" t="s">
        <v>8581</v>
      </c>
    </row>
    <row r="461" spans="1:3" ht="15">
      <c r="A461" s="80" t="s">
        <v>8459</v>
      </c>
      <c r="B461" s="79" t="s">
        <v>259</v>
      </c>
      <c r="C461" s="84" t="s">
        <v>8581</v>
      </c>
    </row>
    <row r="462" spans="1:3" ht="15">
      <c r="A462" s="80" t="s">
        <v>8459</v>
      </c>
      <c r="B462" s="79" t="s">
        <v>893</v>
      </c>
      <c r="C462" s="84" t="s">
        <v>8583</v>
      </c>
    </row>
    <row r="463" spans="1:3" ht="15">
      <c r="A463" s="80" t="s">
        <v>8459</v>
      </c>
      <c r="B463" s="79" t="s">
        <v>475</v>
      </c>
      <c r="C463" s="84" t="s">
        <v>8583</v>
      </c>
    </row>
    <row r="464" spans="1:3" ht="15">
      <c r="A464" s="80" t="s">
        <v>8459</v>
      </c>
      <c r="B464" s="79" t="s">
        <v>879</v>
      </c>
      <c r="C464" s="84" t="s">
        <v>8583</v>
      </c>
    </row>
    <row r="465" spans="1:3" ht="15">
      <c r="A465" s="80" t="s">
        <v>8459</v>
      </c>
      <c r="B465" s="79" t="s">
        <v>8462</v>
      </c>
      <c r="C465" s="84" t="s">
        <v>8583</v>
      </c>
    </row>
    <row r="466" spans="1:3" ht="15">
      <c r="A466" s="80" t="s">
        <v>8459</v>
      </c>
      <c r="B466" s="79" t="s">
        <v>826</v>
      </c>
      <c r="C466" s="84" t="s">
        <v>8583</v>
      </c>
    </row>
    <row r="467" spans="1:3" ht="15">
      <c r="A467" s="80" t="s">
        <v>8459</v>
      </c>
      <c r="B467" s="79" t="s">
        <v>765</v>
      </c>
      <c r="C467" s="84" t="s">
        <v>8583</v>
      </c>
    </row>
    <row r="468" spans="1:3" ht="15">
      <c r="A468" s="80" t="s">
        <v>8459</v>
      </c>
      <c r="B468" s="79" t="s">
        <v>830</v>
      </c>
      <c r="C468" s="84" t="s">
        <v>8583</v>
      </c>
    </row>
    <row r="469" spans="1:3" ht="15">
      <c r="A469" s="80" t="s">
        <v>8459</v>
      </c>
      <c r="B469" s="79" t="s">
        <v>1073</v>
      </c>
      <c r="C469" s="84" t="s">
        <v>8583</v>
      </c>
    </row>
    <row r="470" spans="1:3" ht="15">
      <c r="A470" s="80" t="s">
        <v>8459</v>
      </c>
      <c r="B470" s="79" t="s">
        <v>538</v>
      </c>
      <c r="C470" s="84" t="s">
        <v>8583</v>
      </c>
    </row>
    <row r="471" spans="1:3" ht="15">
      <c r="A471" s="80" t="s">
        <v>8459</v>
      </c>
      <c r="B471" s="79" t="s">
        <v>815</v>
      </c>
      <c r="C471" s="84" t="s">
        <v>8583</v>
      </c>
    </row>
    <row r="472" spans="1:3" ht="15">
      <c r="A472" s="80" t="s">
        <v>8459</v>
      </c>
      <c r="B472" s="79" t="s">
        <v>816</v>
      </c>
      <c r="C472" s="84" t="s">
        <v>8583</v>
      </c>
    </row>
    <row r="473" spans="1:3" ht="15">
      <c r="A473" s="80" t="s">
        <v>8459</v>
      </c>
      <c r="B473" s="79" t="s">
        <v>1058</v>
      </c>
      <c r="C473" s="84" t="s">
        <v>8583</v>
      </c>
    </row>
    <row r="474" spans="1:3" ht="15">
      <c r="A474" s="80" t="s">
        <v>8459</v>
      </c>
      <c r="B474" s="79" t="s">
        <v>561</v>
      </c>
      <c r="C474" s="84" t="s">
        <v>8583</v>
      </c>
    </row>
    <row r="475" spans="1:3" ht="15">
      <c r="A475" s="80" t="s">
        <v>8459</v>
      </c>
      <c r="B475" s="79" t="s">
        <v>817</v>
      </c>
      <c r="C475" s="84" t="s">
        <v>8583</v>
      </c>
    </row>
    <row r="476" spans="1:3" ht="15">
      <c r="A476" s="80" t="s">
        <v>8459</v>
      </c>
      <c r="B476" s="79" t="s">
        <v>921</v>
      </c>
      <c r="C476" s="84" t="s">
        <v>8583</v>
      </c>
    </row>
    <row r="477" spans="1:3" ht="15">
      <c r="A477" s="80" t="s">
        <v>8459</v>
      </c>
      <c r="B477" s="79" t="s">
        <v>906</v>
      </c>
      <c r="C477" s="84" t="s">
        <v>8583</v>
      </c>
    </row>
    <row r="478" spans="1:3" ht="15">
      <c r="A478" s="80" t="s">
        <v>8459</v>
      </c>
      <c r="B478" s="79" t="s">
        <v>579</v>
      </c>
      <c r="C478" s="84" t="s">
        <v>8583</v>
      </c>
    </row>
    <row r="479" spans="1:3" ht="15">
      <c r="A479" s="80" t="s">
        <v>8459</v>
      </c>
      <c r="B479" s="79" t="s">
        <v>1005</v>
      </c>
      <c r="C479" s="84" t="s">
        <v>8583</v>
      </c>
    </row>
    <row r="480" spans="1:3" ht="15">
      <c r="A480" s="80" t="s">
        <v>8459</v>
      </c>
      <c r="B480" s="79" t="s">
        <v>819</v>
      </c>
      <c r="C480" s="84" t="s">
        <v>8583</v>
      </c>
    </row>
    <row r="481" spans="1:3" ht="15">
      <c r="A481" s="80" t="s">
        <v>8459</v>
      </c>
      <c r="B481" s="79" t="s">
        <v>8844</v>
      </c>
      <c r="C481" s="84" t="s">
        <v>8583</v>
      </c>
    </row>
    <row r="482" spans="1:3" ht="15">
      <c r="A482" s="80" t="s">
        <v>8459</v>
      </c>
      <c r="B482" s="79" t="s">
        <v>492</v>
      </c>
      <c r="C482" s="84" t="s">
        <v>8583</v>
      </c>
    </row>
    <row r="483" spans="1:3" ht="15">
      <c r="A483" s="80" t="s">
        <v>8459</v>
      </c>
      <c r="B483" s="79" t="s">
        <v>279</v>
      </c>
      <c r="C483" s="84" t="s">
        <v>8583</v>
      </c>
    </row>
    <row r="484" spans="1:3" ht="15">
      <c r="A484" s="80" t="s">
        <v>8459</v>
      </c>
      <c r="B484" s="79" t="s">
        <v>481</v>
      </c>
      <c r="C484" s="84" t="s">
        <v>8583</v>
      </c>
    </row>
    <row r="485" spans="1:3" ht="15">
      <c r="A485" s="80" t="s">
        <v>8459</v>
      </c>
      <c r="B485" s="79" t="s">
        <v>8915</v>
      </c>
      <c r="C485" s="84" t="s">
        <v>8583</v>
      </c>
    </row>
    <row r="486" spans="1:3" ht="15">
      <c r="A486" s="80" t="s">
        <v>8459</v>
      </c>
      <c r="B486" s="79" t="s">
        <v>8916</v>
      </c>
      <c r="C486" s="84" t="s">
        <v>8583</v>
      </c>
    </row>
    <row r="487" spans="1:3" ht="15">
      <c r="A487" s="80" t="s">
        <v>8459</v>
      </c>
      <c r="B487" s="79" t="s">
        <v>824</v>
      </c>
      <c r="C487" s="84" t="s">
        <v>8583</v>
      </c>
    </row>
    <row r="488" spans="1:3" ht="15">
      <c r="A488" s="80" t="s">
        <v>8459</v>
      </c>
      <c r="B488" s="79" t="s">
        <v>8899</v>
      </c>
      <c r="C488" s="84" t="s">
        <v>8583</v>
      </c>
    </row>
    <row r="489" spans="1:3" ht="15">
      <c r="A489" s="80" t="s">
        <v>8459</v>
      </c>
      <c r="B489" s="79" t="s">
        <v>852</v>
      </c>
      <c r="C489" s="84" t="s">
        <v>8583</v>
      </c>
    </row>
    <row r="490" spans="1:3" ht="15">
      <c r="A490" s="80" t="s">
        <v>8459</v>
      </c>
      <c r="B490" s="79" t="s">
        <v>8900</v>
      </c>
      <c r="C490" s="84" t="s">
        <v>8583</v>
      </c>
    </row>
    <row r="491" spans="1:3" ht="15">
      <c r="A491" s="80" t="s">
        <v>8459</v>
      </c>
      <c r="B491" s="79" t="s">
        <v>1186</v>
      </c>
      <c r="C491" s="84" t="s">
        <v>8583</v>
      </c>
    </row>
    <row r="492" spans="1:3" ht="15">
      <c r="A492" s="80" t="s">
        <v>8459</v>
      </c>
      <c r="B492" s="79" t="s">
        <v>873</v>
      </c>
      <c r="C492" s="84" t="s">
        <v>8583</v>
      </c>
    </row>
    <row r="493" spans="1:3" ht="15">
      <c r="A493" s="80" t="s">
        <v>8459</v>
      </c>
      <c r="B493" s="79" t="s">
        <v>8843</v>
      </c>
      <c r="C493" s="84" t="s">
        <v>8583</v>
      </c>
    </row>
    <row r="494" spans="1:3" ht="15">
      <c r="A494" s="80" t="s">
        <v>8459</v>
      </c>
      <c r="B494" s="79" t="s">
        <v>8845</v>
      </c>
      <c r="C494" s="84" t="s">
        <v>8583</v>
      </c>
    </row>
    <row r="495" spans="1:3" ht="15">
      <c r="A495" s="80" t="s">
        <v>8459</v>
      </c>
      <c r="B495" s="79" t="s">
        <v>8458</v>
      </c>
      <c r="C495" s="84" t="s">
        <v>8583</v>
      </c>
    </row>
    <row r="496" spans="1:3" ht="15">
      <c r="A496" s="80" t="s">
        <v>8457</v>
      </c>
      <c r="B496" s="79" t="s">
        <v>893</v>
      </c>
      <c r="C496" s="84" t="s">
        <v>8579</v>
      </c>
    </row>
    <row r="497" spans="1:3" ht="15">
      <c r="A497" s="80" t="s">
        <v>8457</v>
      </c>
      <c r="B497" s="79" t="s">
        <v>475</v>
      </c>
      <c r="C497" s="84" t="s">
        <v>8579</v>
      </c>
    </row>
    <row r="498" spans="1:3" ht="15">
      <c r="A498" s="80" t="s">
        <v>8457</v>
      </c>
      <c r="B498" s="79" t="s">
        <v>879</v>
      </c>
      <c r="C498" s="84" t="s">
        <v>8579</v>
      </c>
    </row>
    <row r="499" spans="1:3" ht="15">
      <c r="A499" s="80" t="s">
        <v>8457</v>
      </c>
      <c r="B499" s="79" t="s">
        <v>8462</v>
      </c>
      <c r="C499" s="84" t="s">
        <v>8579</v>
      </c>
    </row>
    <row r="500" spans="1:3" ht="15">
      <c r="A500" s="80" t="s">
        <v>8457</v>
      </c>
      <c r="B500" s="79" t="s">
        <v>826</v>
      </c>
      <c r="C500" s="84" t="s">
        <v>8579</v>
      </c>
    </row>
    <row r="501" spans="1:3" ht="15">
      <c r="A501" s="80" t="s">
        <v>8457</v>
      </c>
      <c r="B501" s="79" t="s">
        <v>765</v>
      </c>
      <c r="C501" s="84" t="s">
        <v>8579</v>
      </c>
    </row>
    <row r="502" spans="1:3" ht="15">
      <c r="A502" s="80" t="s">
        <v>8457</v>
      </c>
      <c r="B502" s="79" t="s">
        <v>830</v>
      </c>
      <c r="C502" s="84" t="s">
        <v>8579</v>
      </c>
    </row>
    <row r="503" spans="1:3" ht="15">
      <c r="A503" s="80" t="s">
        <v>8457</v>
      </c>
      <c r="B503" s="79" t="s">
        <v>1073</v>
      </c>
      <c r="C503" s="84" t="s">
        <v>8579</v>
      </c>
    </row>
    <row r="504" spans="1:3" ht="15">
      <c r="A504" s="80" t="s">
        <v>8457</v>
      </c>
      <c r="B504" s="79" t="s">
        <v>538</v>
      </c>
      <c r="C504" s="84" t="s">
        <v>8579</v>
      </c>
    </row>
    <row r="505" spans="1:3" ht="15">
      <c r="A505" s="80" t="s">
        <v>8457</v>
      </c>
      <c r="B505" s="79" t="s">
        <v>815</v>
      </c>
      <c r="C505" s="84" t="s">
        <v>8579</v>
      </c>
    </row>
    <row r="506" spans="1:3" ht="15">
      <c r="A506" s="80" t="s">
        <v>8457</v>
      </c>
      <c r="B506" s="79" t="s">
        <v>816</v>
      </c>
      <c r="C506" s="84" t="s">
        <v>8579</v>
      </c>
    </row>
    <row r="507" spans="1:3" ht="15">
      <c r="A507" s="80" t="s">
        <v>8457</v>
      </c>
      <c r="B507" s="79" t="s">
        <v>1058</v>
      </c>
      <c r="C507" s="84" t="s">
        <v>8579</v>
      </c>
    </row>
    <row r="508" spans="1:3" ht="15">
      <c r="A508" s="80" t="s">
        <v>8457</v>
      </c>
      <c r="B508" s="79" t="s">
        <v>561</v>
      </c>
      <c r="C508" s="84" t="s">
        <v>8579</v>
      </c>
    </row>
    <row r="509" spans="1:3" ht="15">
      <c r="A509" s="80" t="s">
        <v>8457</v>
      </c>
      <c r="B509" s="79" t="s">
        <v>817</v>
      </c>
      <c r="C509" s="84" t="s">
        <v>8579</v>
      </c>
    </row>
    <row r="510" spans="1:3" ht="15">
      <c r="A510" s="80" t="s">
        <v>8457</v>
      </c>
      <c r="B510" s="79" t="s">
        <v>921</v>
      </c>
      <c r="C510" s="84" t="s">
        <v>8579</v>
      </c>
    </row>
    <row r="511" spans="1:3" ht="15">
      <c r="A511" s="80" t="s">
        <v>8457</v>
      </c>
      <c r="B511" s="79" t="s">
        <v>906</v>
      </c>
      <c r="C511" s="84" t="s">
        <v>8579</v>
      </c>
    </row>
    <row r="512" spans="1:3" ht="15">
      <c r="A512" s="80" t="s">
        <v>8457</v>
      </c>
      <c r="B512" s="79" t="s">
        <v>579</v>
      </c>
      <c r="C512" s="84" t="s">
        <v>8579</v>
      </c>
    </row>
    <row r="513" spans="1:3" ht="15">
      <c r="A513" s="80" t="s">
        <v>8457</v>
      </c>
      <c r="B513" s="79" t="s">
        <v>1005</v>
      </c>
      <c r="C513" s="84" t="s">
        <v>8579</v>
      </c>
    </row>
    <row r="514" spans="1:3" ht="15">
      <c r="A514" s="80" t="s">
        <v>8457</v>
      </c>
      <c r="B514" s="79" t="s">
        <v>819</v>
      </c>
      <c r="C514" s="84" t="s">
        <v>8579</v>
      </c>
    </row>
    <row r="515" spans="1:3" ht="15">
      <c r="A515" s="80" t="s">
        <v>8457</v>
      </c>
      <c r="B515" s="79" t="s">
        <v>8844</v>
      </c>
      <c r="C515" s="84" t="s">
        <v>8579</v>
      </c>
    </row>
    <row r="516" spans="1:3" ht="15">
      <c r="A516" s="80" t="s">
        <v>8457</v>
      </c>
      <c r="B516" s="79" t="s">
        <v>492</v>
      </c>
      <c r="C516" s="84" t="s">
        <v>8579</v>
      </c>
    </row>
    <row r="517" spans="1:3" ht="15">
      <c r="A517" s="80" t="s">
        <v>8457</v>
      </c>
      <c r="B517" s="79" t="s">
        <v>279</v>
      </c>
      <c r="C517" s="84" t="s">
        <v>8579</v>
      </c>
    </row>
    <row r="518" spans="1:3" ht="15">
      <c r="A518" s="80" t="s">
        <v>8457</v>
      </c>
      <c r="B518" s="79" t="s">
        <v>481</v>
      </c>
      <c r="C518" s="84" t="s">
        <v>8579</v>
      </c>
    </row>
    <row r="519" spans="1:3" ht="15">
      <c r="A519" s="80" t="s">
        <v>8457</v>
      </c>
      <c r="B519" s="79" t="s">
        <v>8915</v>
      </c>
      <c r="C519" s="84" t="s">
        <v>8579</v>
      </c>
    </row>
    <row r="520" spans="1:3" ht="15">
      <c r="A520" s="80" t="s">
        <v>8457</v>
      </c>
      <c r="B520" s="79" t="s">
        <v>8916</v>
      </c>
      <c r="C520" s="84" t="s">
        <v>8579</v>
      </c>
    </row>
    <row r="521" spans="1:3" ht="15">
      <c r="A521" s="80" t="s">
        <v>8457</v>
      </c>
      <c r="B521" s="79" t="s">
        <v>824</v>
      </c>
      <c r="C521" s="84" t="s">
        <v>8579</v>
      </c>
    </row>
    <row r="522" spans="1:3" ht="15">
      <c r="A522" s="80" t="s">
        <v>8457</v>
      </c>
      <c r="B522" s="79" t="s">
        <v>8899</v>
      </c>
      <c r="C522" s="84" t="s">
        <v>8579</v>
      </c>
    </row>
    <row r="523" spans="1:3" ht="15">
      <c r="A523" s="80" t="s">
        <v>8457</v>
      </c>
      <c r="B523" s="79" t="s">
        <v>852</v>
      </c>
      <c r="C523" s="84" t="s">
        <v>8579</v>
      </c>
    </row>
    <row r="524" spans="1:3" ht="15">
      <c r="A524" s="80" t="s">
        <v>8457</v>
      </c>
      <c r="B524" s="79" t="s">
        <v>8900</v>
      </c>
      <c r="C524" s="84" t="s">
        <v>8579</v>
      </c>
    </row>
    <row r="525" spans="1:3" ht="15">
      <c r="A525" s="80" t="s">
        <v>8457</v>
      </c>
      <c r="B525" s="79" t="s">
        <v>1186</v>
      </c>
      <c r="C525" s="84" t="s">
        <v>8579</v>
      </c>
    </row>
    <row r="526" spans="1:3" ht="15">
      <c r="A526" s="80" t="s">
        <v>8457</v>
      </c>
      <c r="B526" s="79" t="s">
        <v>873</v>
      </c>
      <c r="C526" s="84" t="s">
        <v>8579</v>
      </c>
    </row>
    <row r="527" spans="1:3" ht="15">
      <c r="A527" s="80" t="s">
        <v>8457</v>
      </c>
      <c r="B527" s="79" t="s">
        <v>8843</v>
      </c>
      <c r="C527" s="84" t="s">
        <v>8579</v>
      </c>
    </row>
    <row r="528" spans="1:3" ht="15">
      <c r="A528" s="80" t="s">
        <v>8457</v>
      </c>
      <c r="B528" s="79" t="s">
        <v>8845</v>
      </c>
      <c r="C528" s="84" t="s">
        <v>8579</v>
      </c>
    </row>
    <row r="529" spans="1:3" ht="15">
      <c r="A529" s="80" t="s">
        <v>8457</v>
      </c>
      <c r="B529" s="79" t="s">
        <v>8458</v>
      </c>
      <c r="C529" s="84" t="s">
        <v>8579</v>
      </c>
    </row>
    <row r="530" spans="1:3" ht="15">
      <c r="A530" s="80" t="s">
        <v>8456</v>
      </c>
      <c r="B530" s="79" t="s">
        <v>8458</v>
      </c>
      <c r="C530" s="84" t="s">
        <v>8578</v>
      </c>
    </row>
    <row r="531" spans="1:3" ht="15">
      <c r="A531" s="80" t="s">
        <v>8456</v>
      </c>
      <c r="B531" s="79" t="s">
        <v>8460</v>
      </c>
      <c r="C531" s="84" t="s">
        <v>8578</v>
      </c>
    </row>
    <row r="532" spans="1:3" ht="15">
      <c r="A532" s="80" t="s">
        <v>8456</v>
      </c>
      <c r="B532" s="79" t="s">
        <v>8462</v>
      </c>
      <c r="C532" s="84" t="s">
        <v>8578</v>
      </c>
    </row>
    <row r="533" spans="1:3" ht="15">
      <c r="A533" s="80" t="s">
        <v>8456</v>
      </c>
      <c r="B533" s="79" t="s">
        <v>8643</v>
      </c>
      <c r="C533" s="84" t="s">
        <v>8578</v>
      </c>
    </row>
    <row r="534" spans="1:3" ht="15">
      <c r="A534" s="80" t="s">
        <v>8456</v>
      </c>
      <c r="B534" s="79" t="s">
        <v>259</v>
      </c>
      <c r="C534" s="84" t="s">
        <v>8578</v>
      </c>
    </row>
    <row r="535" spans="1:3" ht="15">
      <c r="A535" s="80" t="s">
        <v>8456</v>
      </c>
      <c r="B535" s="79" t="s">
        <v>882</v>
      </c>
      <c r="C535" s="84" t="s">
        <v>8578</v>
      </c>
    </row>
    <row r="536" spans="1:3" ht="15">
      <c r="A536" s="80" t="s">
        <v>8456</v>
      </c>
      <c r="B536" s="79" t="s">
        <v>507</v>
      </c>
      <c r="C536" s="84" t="s">
        <v>8578</v>
      </c>
    </row>
    <row r="537" spans="1:3" ht="15">
      <c r="A537" s="80" t="s">
        <v>8456</v>
      </c>
      <c r="B537" s="79" t="s">
        <v>765</v>
      </c>
      <c r="C537" s="84" t="s">
        <v>8578</v>
      </c>
    </row>
    <row r="538" spans="1:3" ht="15">
      <c r="A538" s="80" t="s">
        <v>8456</v>
      </c>
      <c r="B538" s="79" t="s">
        <v>909</v>
      </c>
      <c r="C538" s="84" t="s">
        <v>8578</v>
      </c>
    </row>
    <row r="539" spans="1:3" ht="15">
      <c r="A539" s="80" t="s">
        <v>8456</v>
      </c>
      <c r="B539" s="79" t="s">
        <v>539</v>
      </c>
      <c r="C539" s="84" t="s">
        <v>8578</v>
      </c>
    </row>
    <row r="540" spans="1:3" ht="15">
      <c r="A540" s="80" t="s">
        <v>8456</v>
      </c>
      <c r="B540" s="79" t="s">
        <v>8917</v>
      </c>
      <c r="C540" s="84" t="s">
        <v>8578</v>
      </c>
    </row>
    <row r="541" spans="1:3" ht="15">
      <c r="A541" s="80" t="s">
        <v>8456</v>
      </c>
      <c r="B541" s="79" t="s">
        <v>875</v>
      </c>
      <c r="C541" s="84" t="s">
        <v>8578</v>
      </c>
    </row>
    <row r="542" spans="1:3" ht="15">
      <c r="A542" s="80" t="s">
        <v>8456</v>
      </c>
      <c r="B542" s="79" t="s">
        <v>8918</v>
      </c>
      <c r="C542" s="84" t="s">
        <v>8578</v>
      </c>
    </row>
    <row r="543" spans="1:3" ht="15">
      <c r="A543" s="80" t="s">
        <v>8456</v>
      </c>
      <c r="B543" s="79" t="s">
        <v>8919</v>
      </c>
      <c r="C543" s="84" t="s">
        <v>8578</v>
      </c>
    </row>
    <row r="544" spans="1:3" ht="15">
      <c r="A544" s="80" t="s">
        <v>8456</v>
      </c>
      <c r="B544" s="79" t="s">
        <v>936</v>
      </c>
      <c r="C544" s="84" t="s">
        <v>8578</v>
      </c>
    </row>
    <row r="545" spans="1:3" ht="15">
      <c r="A545" s="80" t="s">
        <v>8456</v>
      </c>
      <c r="B545" s="79" t="s">
        <v>1099</v>
      </c>
      <c r="C545" s="84" t="s">
        <v>8578</v>
      </c>
    </row>
    <row r="546" spans="1:3" ht="15">
      <c r="A546" s="80" t="s">
        <v>8456</v>
      </c>
      <c r="B546" s="79" t="s">
        <v>931</v>
      </c>
      <c r="C546" s="84" t="s">
        <v>8578</v>
      </c>
    </row>
    <row r="547" spans="1:3" ht="15">
      <c r="A547" s="80" t="s">
        <v>8456</v>
      </c>
      <c r="B547" s="79" t="s">
        <v>1138</v>
      </c>
      <c r="C547" s="84" t="s">
        <v>8578</v>
      </c>
    </row>
    <row r="548" spans="1:3" ht="15">
      <c r="A548" s="80" t="s">
        <v>8456</v>
      </c>
      <c r="B548" s="79" t="s">
        <v>2586</v>
      </c>
      <c r="C548" s="84" t="s">
        <v>8578</v>
      </c>
    </row>
    <row r="549" spans="1:3" ht="15">
      <c r="A549" s="80" t="s">
        <v>8456</v>
      </c>
      <c r="B549" s="79" t="s">
        <v>998</v>
      </c>
      <c r="C549" s="84" t="s">
        <v>8578</v>
      </c>
    </row>
    <row r="550" spans="1:3" ht="15">
      <c r="A550" s="80" t="s">
        <v>8456</v>
      </c>
      <c r="B550" s="79" t="s">
        <v>887</v>
      </c>
      <c r="C550" s="84" t="s">
        <v>8578</v>
      </c>
    </row>
    <row r="551" spans="1:3" ht="15">
      <c r="A551" s="80" t="s">
        <v>8456</v>
      </c>
      <c r="B551" s="79" t="s">
        <v>817</v>
      </c>
      <c r="C551" s="84" t="s">
        <v>8578</v>
      </c>
    </row>
    <row r="552" spans="1:3" ht="15">
      <c r="A552" s="80" t="s">
        <v>8456</v>
      </c>
      <c r="B552" s="79" t="s">
        <v>995</v>
      </c>
      <c r="C552" s="84" t="s">
        <v>8578</v>
      </c>
    </row>
    <row r="553" spans="1:3" ht="15">
      <c r="A553" s="80" t="s">
        <v>8456</v>
      </c>
      <c r="B553" s="79" t="s">
        <v>1119</v>
      </c>
      <c r="C553" s="84" t="s">
        <v>8578</v>
      </c>
    </row>
    <row r="554" spans="1:3" ht="15">
      <c r="A554" s="80" t="s">
        <v>8456</v>
      </c>
      <c r="B554" s="79" t="s">
        <v>830</v>
      </c>
      <c r="C554" s="84" t="s">
        <v>8578</v>
      </c>
    </row>
    <row r="555" spans="1:3" ht="15">
      <c r="A555" s="80" t="s">
        <v>8456</v>
      </c>
      <c r="B555" s="79" t="s">
        <v>487</v>
      </c>
      <c r="C555" s="84" t="s">
        <v>8578</v>
      </c>
    </row>
    <row r="556" spans="1:3" ht="15">
      <c r="A556" s="80" t="s">
        <v>8456</v>
      </c>
      <c r="B556" s="79" t="s">
        <v>815</v>
      </c>
      <c r="C556" s="84" t="s">
        <v>8578</v>
      </c>
    </row>
    <row r="557" spans="1:3" ht="15">
      <c r="A557" s="80" t="s">
        <v>8456</v>
      </c>
      <c r="B557" s="79" t="s">
        <v>1555</v>
      </c>
      <c r="C557" s="84" t="s">
        <v>8578</v>
      </c>
    </row>
    <row r="558" spans="1:3" ht="15">
      <c r="A558" s="80" t="s">
        <v>8456</v>
      </c>
      <c r="B558" s="79" t="s">
        <v>1271</v>
      </c>
      <c r="C558" s="84" t="s">
        <v>8578</v>
      </c>
    </row>
    <row r="559" spans="1:3" ht="15">
      <c r="A559" s="80" t="s">
        <v>8456</v>
      </c>
      <c r="B559" s="79" t="s">
        <v>566</v>
      </c>
      <c r="C559" s="84" t="s">
        <v>8578</v>
      </c>
    </row>
    <row r="560" spans="1:3" ht="15">
      <c r="A560" s="80" t="s">
        <v>8456</v>
      </c>
      <c r="B560" s="79" t="s">
        <v>948</v>
      </c>
      <c r="C560" s="84" t="s">
        <v>8578</v>
      </c>
    </row>
    <row r="561" spans="1:3" ht="15">
      <c r="A561" s="80" t="s">
        <v>8456</v>
      </c>
      <c r="B561" s="79" t="s">
        <v>865</v>
      </c>
      <c r="C561" s="84" t="s">
        <v>8578</v>
      </c>
    </row>
    <row r="562" spans="1:3" ht="15">
      <c r="A562" s="80" t="s">
        <v>8456</v>
      </c>
      <c r="B562" s="79" t="s">
        <v>1940</v>
      </c>
      <c r="C562" s="84" t="s">
        <v>8578</v>
      </c>
    </row>
    <row r="563" spans="1:3" ht="15">
      <c r="A563" s="80" t="s">
        <v>8456</v>
      </c>
      <c r="B563" s="79" t="s">
        <v>840</v>
      </c>
      <c r="C563" s="84" t="s">
        <v>8578</v>
      </c>
    </row>
    <row r="564" spans="1:3" ht="15">
      <c r="A564" s="80" t="s">
        <v>8456</v>
      </c>
      <c r="B564" s="79" t="s">
        <v>2636</v>
      </c>
      <c r="C564" s="84" t="s">
        <v>8578</v>
      </c>
    </row>
    <row r="565" spans="1:3" ht="15">
      <c r="A565" s="80" t="s">
        <v>8456</v>
      </c>
      <c r="B565" s="79" t="s">
        <v>1659</v>
      </c>
      <c r="C565" s="84" t="s">
        <v>8578</v>
      </c>
    </row>
    <row r="566" spans="1:3" ht="15">
      <c r="A566" s="80" t="s">
        <v>8455</v>
      </c>
      <c r="B566" s="79" t="s">
        <v>893</v>
      </c>
      <c r="C566" s="84" t="s">
        <v>8577</v>
      </c>
    </row>
    <row r="567" spans="1:3" ht="15">
      <c r="A567" s="80" t="s">
        <v>8455</v>
      </c>
      <c r="B567" s="79" t="s">
        <v>475</v>
      </c>
      <c r="C567" s="84" t="s">
        <v>8577</v>
      </c>
    </row>
    <row r="568" spans="1:3" ht="15">
      <c r="A568" s="80" t="s">
        <v>8455</v>
      </c>
      <c r="B568" s="79" t="s">
        <v>879</v>
      </c>
      <c r="C568" s="84" t="s">
        <v>8577</v>
      </c>
    </row>
    <row r="569" spans="1:3" ht="15">
      <c r="A569" s="80" t="s">
        <v>8455</v>
      </c>
      <c r="B569" s="79" t="s">
        <v>8462</v>
      </c>
      <c r="C569" s="84" t="s">
        <v>8577</v>
      </c>
    </row>
    <row r="570" spans="1:3" ht="15">
      <c r="A570" s="80" t="s">
        <v>8455</v>
      </c>
      <c r="B570" s="79" t="s">
        <v>826</v>
      </c>
      <c r="C570" s="84" t="s">
        <v>8577</v>
      </c>
    </row>
    <row r="571" spans="1:3" ht="15">
      <c r="A571" s="80" t="s">
        <v>8455</v>
      </c>
      <c r="B571" s="79" t="s">
        <v>765</v>
      </c>
      <c r="C571" s="84" t="s">
        <v>8577</v>
      </c>
    </row>
    <row r="572" spans="1:3" ht="15">
      <c r="A572" s="80" t="s">
        <v>8455</v>
      </c>
      <c r="B572" s="79" t="s">
        <v>830</v>
      </c>
      <c r="C572" s="84" t="s">
        <v>8577</v>
      </c>
    </row>
    <row r="573" spans="1:3" ht="15">
      <c r="A573" s="80" t="s">
        <v>8455</v>
      </c>
      <c r="B573" s="79" t="s">
        <v>1073</v>
      </c>
      <c r="C573" s="84" t="s">
        <v>8577</v>
      </c>
    </row>
    <row r="574" spans="1:3" ht="15">
      <c r="A574" s="80" t="s">
        <v>8455</v>
      </c>
      <c r="B574" s="79" t="s">
        <v>538</v>
      </c>
      <c r="C574" s="84" t="s">
        <v>8577</v>
      </c>
    </row>
    <row r="575" spans="1:3" ht="15">
      <c r="A575" s="80" t="s">
        <v>8455</v>
      </c>
      <c r="B575" s="79" t="s">
        <v>815</v>
      </c>
      <c r="C575" s="84" t="s">
        <v>8577</v>
      </c>
    </row>
    <row r="576" spans="1:3" ht="15">
      <c r="A576" s="80" t="s">
        <v>8455</v>
      </c>
      <c r="B576" s="79" t="s">
        <v>816</v>
      </c>
      <c r="C576" s="84" t="s">
        <v>8577</v>
      </c>
    </row>
    <row r="577" spans="1:3" ht="15">
      <c r="A577" s="80" t="s">
        <v>8455</v>
      </c>
      <c r="B577" s="79" t="s">
        <v>1058</v>
      </c>
      <c r="C577" s="84" t="s">
        <v>8577</v>
      </c>
    </row>
    <row r="578" spans="1:3" ht="15">
      <c r="A578" s="80" t="s">
        <v>8455</v>
      </c>
      <c r="B578" s="79" t="s">
        <v>561</v>
      </c>
      <c r="C578" s="84" t="s">
        <v>8577</v>
      </c>
    </row>
    <row r="579" spans="1:3" ht="15">
      <c r="A579" s="80" t="s">
        <v>8455</v>
      </c>
      <c r="B579" s="79" t="s">
        <v>817</v>
      </c>
      <c r="C579" s="84" t="s">
        <v>8577</v>
      </c>
    </row>
    <row r="580" spans="1:3" ht="15">
      <c r="A580" s="80" t="s">
        <v>8455</v>
      </c>
      <c r="B580" s="79" t="s">
        <v>921</v>
      </c>
      <c r="C580" s="84" t="s">
        <v>8577</v>
      </c>
    </row>
    <row r="581" spans="1:3" ht="15">
      <c r="A581" s="80" t="s">
        <v>8455</v>
      </c>
      <c r="B581" s="79" t="s">
        <v>906</v>
      </c>
      <c r="C581" s="84" t="s">
        <v>8577</v>
      </c>
    </row>
    <row r="582" spans="1:3" ht="15">
      <c r="A582" s="80" t="s">
        <v>8455</v>
      </c>
      <c r="B582" s="79" t="s">
        <v>579</v>
      </c>
      <c r="C582" s="84" t="s">
        <v>8577</v>
      </c>
    </row>
    <row r="583" spans="1:3" ht="15">
      <c r="A583" s="80" t="s">
        <v>8455</v>
      </c>
      <c r="B583" s="79" t="s">
        <v>1005</v>
      </c>
      <c r="C583" s="84" t="s">
        <v>8577</v>
      </c>
    </row>
    <row r="584" spans="1:3" ht="15">
      <c r="A584" s="80" t="s">
        <v>8455</v>
      </c>
      <c r="B584" s="79" t="s">
        <v>819</v>
      </c>
      <c r="C584" s="84" t="s">
        <v>8577</v>
      </c>
    </row>
    <row r="585" spans="1:3" ht="15">
      <c r="A585" s="80" t="s">
        <v>8455</v>
      </c>
      <c r="B585" s="79" t="s">
        <v>8844</v>
      </c>
      <c r="C585" s="84" t="s">
        <v>8577</v>
      </c>
    </row>
    <row r="586" spans="1:3" ht="15">
      <c r="A586" s="80" t="s">
        <v>8455</v>
      </c>
      <c r="B586" s="79" t="s">
        <v>492</v>
      </c>
      <c r="C586" s="84" t="s">
        <v>8577</v>
      </c>
    </row>
    <row r="587" spans="1:3" ht="15">
      <c r="A587" s="80" t="s">
        <v>8455</v>
      </c>
      <c r="B587" s="79" t="s">
        <v>279</v>
      </c>
      <c r="C587" s="84" t="s">
        <v>8577</v>
      </c>
    </row>
    <row r="588" spans="1:3" ht="15">
      <c r="A588" s="80" t="s">
        <v>8455</v>
      </c>
      <c r="B588" s="79" t="s">
        <v>481</v>
      </c>
      <c r="C588" s="84" t="s">
        <v>8577</v>
      </c>
    </row>
    <row r="589" spans="1:3" ht="15">
      <c r="A589" s="80" t="s">
        <v>8455</v>
      </c>
      <c r="B589" s="79" t="s">
        <v>8915</v>
      </c>
      <c r="C589" s="84" t="s">
        <v>8577</v>
      </c>
    </row>
    <row r="590" spans="1:3" ht="15">
      <c r="A590" s="80" t="s">
        <v>8455</v>
      </c>
      <c r="B590" s="79" t="s">
        <v>8916</v>
      </c>
      <c r="C590" s="84" t="s">
        <v>8577</v>
      </c>
    </row>
    <row r="591" spans="1:3" ht="15">
      <c r="A591" s="80" t="s">
        <v>8455</v>
      </c>
      <c r="B591" s="79" t="s">
        <v>824</v>
      </c>
      <c r="C591" s="84" t="s">
        <v>8577</v>
      </c>
    </row>
    <row r="592" spans="1:3" ht="15">
      <c r="A592" s="80" t="s">
        <v>8455</v>
      </c>
      <c r="B592" s="79" t="s">
        <v>8899</v>
      </c>
      <c r="C592" s="84" t="s">
        <v>8577</v>
      </c>
    </row>
    <row r="593" spans="1:3" ht="15">
      <c r="A593" s="80" t="s">
        <v>8455</v>
      </c>
      <c r="B593" s="79" t="s">
        <v>852</v>
      </c>
      <c r="C593" s="84" t="s">
        <v>8577</v>
      </c>
    </row>
    <row r="594" spans="1:3" ht="15">
      <c r="A594" s="80" t="s">
        <v>8455</v>
      </c>
      <c r="B594" s="79" t="s">
        <v>8900</v>
      </c>
      <c r="C594" s="84" t="s">
        <v>8577</v>
      </c>
    </row>
    <row r="595" spans="1:3" ht="15">
      <c r="A595" s="80" t="s">
        <v>8455</v>
      </c>
      <c r="B595" s="79" t="s">
        <v>1186</v>
      </c>
      <c r="C595" s="84" t="s">
        <v>8577</v>
      </c>
    </row>
    <row r="596" spans="1:3" ht="15">
      <c r="A596" s="80" t="s">
        <v>8455</v>
      </c>
      <c r="B596" s="79" t="s">
        <v>873</v>
      </c>
      <c r="C596" s="84" t="s">
        <v>8577</v>
      </c>
    </row>
    <row r="597" spans="1:3" ht="15">
      <c r="A597" s="80" t="s">
        <v>8455</v>
      </c>
      <c r="B597" s="79" t="s">
        <v>8843</v>
      </c>
      <c r="C597" s="84" t="s">
        <v>8577</v>
      </c>
    </row>
    <row r="598" spans="1:3" ht="15">
      <c r="A598" s="80" t="s">
        <v>8455</v>
      </c>
      <c r="B598" s="79" t="s">
        <v>8845</v>
      </c>
      <c r="C598" s="84" t="s">
        <v>8577</v>
      </c>
    </row>
    <row r="599" spans="1:3" ht="15">
      <c r="A599" s="80" t="s">
        <v>8455</v>
      </c>
      <c r="B599" s="79" t="s">
        <v>8458</v>
      </c>
      <c r="C599" s="84" t="s">
        <v>8577</v>
      </c>
    </row>
    <row r="600" spans="1:3" ht="15">
      <c r="A600" s="80" t="s">
        <v>8454</v>
      </c>
      <c r="B600" s="79" t="s">
        <v>893</v>
      </c>
      <c r="C600" s="84" t="s">
        <v>8576</v>
      </c>
    </row>
    <row r="601" spans="1:3" ht="15">
      <c r="A601" s="80" t="s">
        <v>8454</v>
      </c>
      <c r="B601" s="79" t="s">
        <v>475</v>
      </c>
      <c r="C601" s="84" t="s">
        <v>8576</v>
      </c>
    </row>
    <row r="602" spans="1:3" ht="15">
      <c r="A602" s="80" t="s">
        <v>8454</v>
      </c>
      <c r="B602" s="79" t="s">
        <v>879</v>
      </c>
      <c r="C602" s="84" t="s">
        <v>8576</v>
      </c>
    </row>
    <row r="603" spans="1:3" ht="15">
      <c r="A603" s="80" t="s">
        <v>8454</v>
      </c>
      <c r="B603" s="79" t="s">
        <v>8462</v>
      </c>
      <c r="C603" s="84" t="s">
        <v>8576</v>
      </c>
    </row>
    <row r="604" spans="1:3" ht="15">
      <c r="A604" s="80" t="s">
        <v>8454</v>
      </c>
      <c r="B604" s="79" t="s">
        <v>826</v>
      </c>
      <c r="C604" s="84" t="s">
        <v>8576</v>
      </c>
    </row>
    <row r="605" spans="1:3" ht="15">
      <c r="A605" s="80" t="s">
        <v>8454</v>
      </c>
      <c r="B605" s="79" t="s">
        <v>765</v>
      </c>
      <c r="C605" s="84" t="s">
        <v>8576</v>
      </c>
    </row>
    <row r="606" spans="1:3" ht="15">
      <c r="A606" s="80" t="s">
        <v>8454</v>
      </c>
      <c r="B606" s="79" t="s">
        <v>830</v>
      </c>
      <c r="C606" s="84" t="s">
        <v>8576</v>
      </c>
    </row>
    <row r="607" spans="1:3" ht="15">
      <c r="A607" s="80" t="s">
        <v>8454</v>
      </c>
      <c r="B607" s="79" t="s">
        <v>1073</v>
      </c>
      <c r="C607" s="84" t="s">
        <v>8576</v>
      </c>
    </row>
    <row r="608" spans="1:3" ht="15">
      <c r="A608" s="80" t="s">
        <v>8454</v>
      </c>
      <c r="B608" s="79" t="s">
        <v>538</v>
      </c>
      <c r="C608" s="84" t="s">
        <v>8576</v>
      </c>
    </row>
    <row r="609" spans="1:3" ht="15">
      <c r="A609" s="80" t="s">
        <v>8454</v>
      </c>
      <c r="B609" s="79" t="s">
        <v>815</v>
      </c>
      <c r="C609" s="84" t="s">
        <v>8576</v>
      </c>
    </row>
    <row r="610" spans="1:3" ht="15">
      <c r="A610" s="80" t="s">
        <v>8454</v>
      </c>
      <c r="B610" s="79" t="s">
        <v>816</v>
      </c>
      <c r="C610" s="84" t="s">
        <v>8576</v>
      </c>
    </row>
    <row r="611" spans="1:3" ht="15">
      <c r="A611" s="80" t="s">
        <v>8454</v>
      </c>
      <c r="B611" s="79" t="s">
        <v>1058</v>
      </c>
      <c r="C611" s="84" t="s">
        <v>8576</v>
      </c>
    </row>
    <row r="612" spans="1:3" ht="15">
      <c r="A612" s="80" t="s">
        <v>8454</v>
      </c>
      <c r="B612" s="79" t="s">
        <v>561</v>
      </c>
      <c r="C612" s="84" t="s">
        <v>8576</v>
      </c>
    </row>
    <row r="613" spans="1:3" ht="15">
      <c r="A613" s="80" t="s">
        <v>8454</v>
      </c>
      <c r="B613" s="79" t="s">
        <v>817</v>
      </c>
      <c r="C613" s="84" t="s">
        <v>8576</v>
      </c>
    </row>
    <row r="614" spans="1:3" ht="15">
      <c r="A614" s="80" t="s">
        <v>8454</v>
      </c>
      <c r="B614" s="79" t="s">
        <v>921</v>
      </c>
      <c r="C614" s="84" t="s">
        <v>8576</v>
      </c>
    </row>
    <row r="615" spans="1:3" ht="15">
      <c r="A615" s="80" t="s">
        <v>8454</v>
      </c>
      <c r="B615" s="79" t="s">
        <v>906</v>
      </c>
      <c r="C615" s="84" t="s">
        <v>8576</v>
      </c>
    </row>
    <row r="616" spans="1:3" ht="15">
      <c r="A616" s="80" t="s">
        <v>8454</v>
      </c>
      <c r="B616" s="79" t="s">
        <v>579</v>
      </c>
      <c r="C616" s="84" t="s">
        <v>8576</v>
      </c>
    </row>
    <row r="617" spans="1:3" ht="15">
      <c r="A617" s="80" t="s">
        <v>8454</v>
      </c>
      <c r="B617" s="79" t="s">
        <v>1005</v>
      </c>
      <c r="C617" s="84" t="s">
        <v>8576</v>
      </c>
    </row>
    <row r="618" spans="1:3" ht="15">
      <c r="A618" s="80" t="s">
        <v>8454</v>
      </c>
      <c r="B618" s="79" t="s">
        <v>819</v>
      </c>
      <c r="C618" s="84" t="s">
        <v>8576</v>
      </c>
    </row>
    <row r="619" spans="1:3" ht="15">
      <c r="A619" s="80" t="s">
        <v>8454</v>
      </c>
      <c r="B619" s="79" t="s">
        <v>8844</v>
      </c>
      <c r="C619" s="84" t="s">
        <v>8576</v>
      </c>
    </row>
    <row r="620" spans="1:3" ht="15">
      <c r="A620" s="80" t="s">
        <v>8454</v>
      </c>
      <c r="B620" s="79" t="s">
        <v>492</v>
      </c>
      <c r="C620" s="84" t="s">
        <v>8576</v>
      </c>
    </row>
    <row r="621" spans="1:3" ht="15">
      <c r="A621" s="80" t="s">
        <v>8454</v>
      </c>
      <c r="B621" s="79" t="s">
        <v>279</v>
      </c>
      <c r="C621" s="84" t="s">
        <v>8576</v>
      </c>
    </row>
    <row r="622" spans="1:3" ht="15">
      <c r="A622" s="80" t="s">
        <v>8454</v>
      </c>
      <c r="B622" s="79" t="s">
        <v>481</v>
      </c>
      <c r="C622" s="84" t="s">
        <v>8576</v>
      </c>
    </row>
    <row r="623" spans="1:3" ht="15">
      <c r="A623" s="80" t="s">
        <v>8454</v>
      </c>
      <c r="B623" s="79" t="s">
        <v>8915</v>
      </c>
      <c r="C623" s="84" t="s">
        <v>8576</v>
      </c>
    </row>
    <row r="624" spans="1:3" ht="15">
      <c r="A624" s="80" t="s">
        <v>8454</v>
      </c>
      <c r="B624" s="79" t="s">
        <v>8916</v>
      </c>
      <c r="C624" s="84" t="s">
        <v>8576</v>
      </c>
    </row>
    <row r="625" spans="1:3" ht="15">
      <c r="A625" s="80" t="s">
        <v>8454</v>
      </c>
      <c r="B625" s="79" t="s">
        <v>824</v>
      </c>
      <c r="C625" s="84" t="s">
        <v>8576</v>
      </c>
    </row>
    <row r="626" spans="1:3" ht="15">
      <c r="A626" s="80" t="s">
        <v>8454</v>
      </c>
      <c r="B626" s="79" t="s">
        <v>8899</v>
      </c>
      <c r="C626" s="84" t="s">
        <v>8576</v>
      </c>
    </row>
    <row r="627" spans="1:3" ht="15">
      <c r="A627" s="80" t="s">
        <v>8454</v>
      </c>
      <c r="B627" s="79" t="s">
        <v>852</v>
      </c>
      <c r="C627" s="84" t="s">
        <v>8576</v>
      </c>
    </row>
    <row r="628" spans="1:3" ht="15">
      <c r="A628" s="80" t="s">
        <v>8454</v>
      </c>
      <c r="B628" s="79" t="s">
        <v>8900</v>
      </c>
      <c r="C628" s="84" t="s">
        <v>8576</v>
      </c>
    </row>
    <row r="629" spans="1:3" ht="15">
      <c r="A629" s="80" t="s">
        <v>8454</v>
      </c>
      <c r="B629" s="79" t="s">
        <v>1186</v>
      </c>
      <c r="C629" s="84" t="s">
        <v>8576</v>
      </c>
    </row>
    <row r="630" spans="1:3" ht="15">
      <c r="A630" s="80" t="s">
        <v>8454</v>
      </c>
      <c r="B630" s="79" t="s">
        <v>873</v>
      </c>
      <c r="C630" s="84" t="s">
        <v>8576</v>
      </c>
    </row>
    <row r="631" spans="1:3" ht="15">
      <c r="A631" s="80" t="s">
        <v>8454</v>
      </c>
      <c r="B631" s="79" t="s">
        <v>8843</v>
      </c>
      <c r="C631" s="84" t="s">
        <v>8576</v>
      </c>
    </row>
    <row r="632" spans="1:3" ht="15">
      <c r="A632" s="80" t="s">
        <v>8454</v>
      </c>
      <c r="B632" s="79" t="s">
        <v>8845</v>
      </c>
      <c r="C632" s="84" t="s">
        <v>8576</v>
      </c>
    </row>
    <row r="633" spans="1:3" ht="15">
      <c r="A633" s="80" t="s">
        <v>8454</v>
      </c>
      <c r="B633" s="79" t="s">
        <v>8458</v>
      </c>
      <c r="C633" s="84" t="s">
        <v>8576</v>
      </c>
    </row>
    <row r="634" spans="1:3" ht="15">
      <c r="A634" s="80" t="s">
        <v>8460</v>
      </c>
      <c r="B634" s="79" t="s">
        <v>893</v>
      </c>
      <c r="C634" s="84" t="s">
        <v>8582</v>
      </c>
    </row>
    <row r="635" spans="1:3" ht="15">
      <c r="A635" s="80" t="s">
        <v>8460</v>
      </c>
      <c r="B635" s="79" t="s">
        <v>475</v>
      </c>
      <c r="C635" s="84" t="s">
        <v>8582</v>
      </c>
    </row>
    <row r="636" spans="1:3" ht="15">
      <c r="A636" s="80" t="s">
        <v>8460</v>
      </c>
      <c r="B636" s="79" t="s">
        <v>879</v>
      </c>
      <c r="C636" s="84" t="s">
        <v>8582</v>
      </c>
    </row>
    <row r="637" spans="1:3" ht="15">
      <c r="A637" s="80" t="s">
        <v>8460</v>
      </c>
      <c r="B637" s="79" t="s">
        <v>8462</v>
      </c>
      <c r="C637" s="84" t="s">
        <v>8582</v>
      </c>
    </row>
    <row r="638" spans="1:3" ht="15">
      <c r="A638" s="80" t="s">
        <v>8460</v>
      </c>
      <c r="B638" s="79" t="s">
        <v>826</v>
      </c>
      <c r="C638" s="84" t="s">
        <v>8582</v>
      </c>
    </row>
    <row r="639" spans="1:3" ht="15">
      <c r="A639" s="80" t="s">
        <v>8460</v>
      </c>
      <c r="B639" s="79" t="s">
        <v>765</v>
      </c>
      <c r="C639" s="84" t="s">
        <v>8582</v>
      </c>
    </row>
    <row r="640" spans="1:3" ht="15">
      <c r="A640" s="80" t="s">
        <v>8460</v>
      </c>
      <c r="B640" s="79" t="s">
        <v>830</v>
      </c>
      <c r="C640" s="84" t="s">
        <v>8582</v>
      </c>
    </row>
    <row r="641" spans="1:3" ht="15">
      <c r="A641" s="80" t="s">
        <v>8460</v>
      </c>
      <c r="B641" s="79" t="s">
        <v>1073</v>
      </c>
      <c r="C641" s="84" t="s">
        <v>8582</v>
      </c>
    </row>
    <row r="642" spans="1:3" ht="15">
      <c r="A642" s="80" t="s">
        <v>8460</v>
      </c>
      <c r="B642" s="79" t="s">
        <v>538</v>
      </c>
      <c r="C642" s="84" t="s">
        <v>8582</v>
      </c>
    </row>
    <row r="643" spans="1:3" ht="15">
      <c r="A643" s="80" t="s">
        <v>8460</v>
      </c>
      <c r="B643" s="79" t="s">
        <v>815</v>
      </c>
      <c r="C643" s="84" t="s">
        <v>8582</v>
      </c>
    </row>
    <row r="644" spans="1:3" ht="15">
      <c r="A644" s="80" t="s">
        <v>8460</v>
      </c>
      <c r="B644" s="79" t="s">
        <v>816</v>
      </c>
      <c r="C644" s="84" t="s">
        <v>8582</v>
      </c>
    </row>
    <row r="645" spans="1:3" ht="15">
      <c r="A645" s="80" t="s">
        <v>8460</v>
      </c>
      <c r="B645" s="79" t="s">
        <v>1058</v>
      </c>
      <c r="C645" s="84" t="s">
        <v>8582</v>
      </c>
    </row>
    <row r="646" spans="1:3" ht="15">
      <c r="A646" s="80" t="s">
        <v>8460</v>
      </c>
      <c r="B646" s="79" t="s">
        <v>561</v>
      </c>
      <c r="C646" s="84" t="s">
        <v>8582</v>
      </c>
    </row>
    <row r="647" spans="1:3" ht="15">
      <c r="A647" s="80" t="s">
        <v>8460</v>
      </c>
      <c r="B647" s="79" t="s">
        <v>817</v>
      </c>
      <c r="C647" s="84" t="s">
        <v>8582</v>
      </c>
    </row>
    <row r="648" spans="1:3" ht="15">
      <c r="A648" s="80" t="s">
        <v>8460</v>
      </c>
      <c r="B648" s="79" t="s">
        <v>921</v>
      </c>
      <c r="C648" s="84" t="s">
        <v>8582</v>
      </c>
    </row>
    <row r="649" spans="1:3" ht="15">
      <c r="A649" s="80" t="s">
        <v>8460</v>
      </c>
      <c r="B649" s="79" t="s">
        <v>906</v>
      </c>
      <c r="C649" s="84" t="s">
        <v>8582</v>
      </c>
    </row>
    <row r="650" spans="1:3" ht="15">
      <c r="A650" s="80" t="s">
        <v>8460</v>
      </c>
      <c r="B650" s="79" t="s">
        <v>579</v>
      </c>
      <c r="C650" s="84" t="s">
        <v>8582</v>
      </c>
    </row>
    <row r="651" spans="1:3" ht="15">
      <c r="A651" s="80" t="s">
        <v>8460</v>
      </c>
      <c r="B651" s="79" t="s">
        <v>1005</v>
      </c>
      <c r="C651" s="84" t="s">
        <v>8582</v>
      </c>
    </row>
    <row r="652" spans="1:3" ht="15">
      <c r="A652" s="80" t="s">
        <v>8460</v>
      </c>
      <c r="B652" s="79" t="s">
        <v>819</v>
      </c>
      <c r="C652" s="84" t="s">
        <v>8582</v>
      </c>
    </row>
    <row r="653" spans="1:3" ht="15">
      <c r="A653" s="80" t="s">
        <v>8460</v>
      </c>
      <c r="B653" s="79" t="s">
        <v>8844</v>
      </c>
      <c r="C653" s="84" t="s">
        <v>8582</v>
      </c>
    </row>
    <row r="654" spans="1:3" ht="15">
      <c r="A654" s="80" t="s">
        <v>8460</v>
      </c>
      <c r="B654" s="79" t="s">
        <v>492</v>
      </c>
      <c r="C654" s="84" t="s">
        <v>8582</v>
      </c>
    </row>
    <row r="655" spans="1:3" ht="15">
      <c r="A655" s="80" t="s">
        <v>8460</v>
      </c>
      <c r="B655" s="79" t="s">
        <v>279</v>
      </c>
      <c r="C655" s="84" t="s">
        <v>8582</v>
      </c>
    </row>
    <row r="656" spans="1:3" ht="15">
      <c r="A656" s="80" t="s">
        <v>8460</v>
      </c>
      <c r="B656" s="79" t="s">
        <v>481</v>
      </c>
      <c r="C656" s="84" t="s">
        <v>8582</v>
      </c>
    </row>
    <row r="657" spans="1:3" ht="15">
      <c r="A657" s="80" t="s">
        <v>8460</v>
      </c>
      <c r="B657" s="79" t="s">
        <v>8915</v>
      </c>
      <c r="C657" s="84" t="s">
        <v>8582</v>
      </c>
    </row>
    <row r="658" spans="1:3" ht="15">
      <c r="A658" s="80" t="s">
        <v>8460</v>
      </c>
      <c r="B658" s="79" t="s">
        <v>8916</v>
      </c>
      <c r="C658" s="84" t="s">
        <v>8582</v>
      </c>
    </row>
    <row r="659" spans="1:3" ht="15">
      <c r="A659" s="80" t="s">
        <v>8460</v>
      </c>
      <c r="B659" s="79" t="s">
        <v>824</v>
      </c>
      <c r="C659" s="84" t="s">
        <v>8582</v>
      </c>
    </row>
    <row r="660" spans="1:3" ht="15">
      <c r="A660" s="80" t="s">
        <v>8460</v>
      </c>
      <c r="B660" s="79" t="s">
        <v>8899</v>
      </c>
      <c r="C660" s="84" t="s">
        <v>8582</v>
      </c>
    </row>
    <row r="661" spans="1:3" ht="15">
      <c r="A661" s="80" t="s">
        <v>8460</v>
      </c>
      <c r="B661" s="79" t="s">
        <v>852</v>
      </c>
      <c r="C661" s="84" t="s">
        <v>8582</v>
      </c>
    </row>
    <row r="662" spans="1:3" ht="15">
      <c r="A662" s="80" t="s">
        <v>8460</v>
      </c>
      <c r="B662" s="79" t="s">
        <v>8900</v>
      </c>
      <c r="C662" s="84" t="s">
        <v>8582</v>
      </c>
    </row>
    <row r="663" spans="1:3" ht="15">
      <c r="A663" s="80" t="s">
        <v>8460</v>
      </c>
      <c r="B663" s="79" t="s">
        <v>1186</v>
      </c>
      <c r="C663" s="84" t="s">
        <v>8582</v>
      </c>
    </row>
    <row r="664" spans="1:3" ht="15">
      <c r="A664" s="80" t="s">
        <v>8460</v>
      </c>
      <c r="B664" s="79" t="s">
        <v>873</v>
      </c>
      <c r="C664" s="84" t="s">
        <v>8582</v>
      </c>
    </row>
    <row r="665" spans="1:3" ht="15">
      <c r="A665" s="80" t="s">
        <v>8460</v>
      </c>
      <c r="B665" s="79" t="s">
        <v>8843</v>
      </c>
      <c r="C665" s="84" t="s">
        <v>8582</v>
      </c>
    </row>
    <row r="666" spans="1:3" ht="15">
      <c r="A666" s="80" t="s">
        <v>8460</v>
      </c>
      <c r="B666" s="79" t="s">
        <v>8845</v>
      </c>
      <c r="C666" s="84" t="s">
        <v>8582</v>
      </c>
    </row>
    <row r="667" spans="1:3" ht="15">
      <c r="A667" s="80" t="s">
        <v>8460</v>
      </c>
      <c r="B667" s="79" t="s">
        <v>8458</v>
      </c>
      <c r="C667" s="84" t="s">
        <v>8582</v>
      </c>
    </row>
    <row r="668" spans="1:3" ht="15">
      <c r="A668" s="80" t="s">
        <v>8458</v>
      </c>
      <c r="B668" s="79" t="s">
        <v>1048</v>
      </c>
      <c r="C668" s="84" t="s">
        <v>8580</v>
      </c>
    </row>
    <row r="669" spans="1:3" ht="15">
      <c r="A669" s="80" t="s">
        <v>8458</v>
      </c>
      <c r="B669" s="79" t="s">
        <v>8460</v>
      </c>
      <c r="C669" s="84" t="s">
        <v>8580</v>
      </c>
    </row>
    <row r="670" spans="1:3" ht="15">
      <c r="A670" s="80" t="s">
        <v>8458</v>
      </c>
      <c r="B670" s="79" t="s">
        <v>8462</v>
      </c>
      <c r="C670" s="84" t="s">
        <v>8580</v>
      </c>
    </row>
    <row r="671" spans="1:3" ht="15">
      <c r="A671" s="80" t="s">
        <v>8458</v>
      </c>
      <c r="B671" s="79" t="s">
        <v>8643</v>
      </c>
      <c r="C671" s="84" t="s">
        <v>8580</v>
      </c>
    </row>
    <row r="672" spans="1:3" ht="15">
      <c r="A672" s="80" t="s">
        <v>8458</v>
      </c>
      <c r="B672" s="79" t="s">
        <v>259</v>
      </c>
      <c r="C672" s="84" t="s">
        <v>8580</v>
      </c>
    </row>
    <row r="673" spans="1:3" ht="15">
      <c r="A673" s="80" t="s">
        <v>8453</v>
      </c>
      <c r="B673" s="79" t="s">
        <v>1048</v>
      </c>
      <c r="C673" s="84" t="s">
        <v>8575</v>
      </c>
    </row>
    <row r="674" spans="1:3" ht="15">
      <c r="A674" s="80" t="s">
        <v>8453</v>
      </c>
      <c r="B674" s="79" t="s">
        <v>8460</v>
      </c>
      <c r="C674" s="84" t="s">
        <v>8575</v>
      </c>
    </row>
    <row r="675" spans="1:3" ht="15">
      <c r="A675" s="80" t="s">
        <v>8453</v>
      </c>
      <c r="B675" s="79" t="s">
        <v>8462</v>
      </c>
      <c r="C675" s="84" t="s">
        <v>8575</v>
      </c>
    </row>
    <row r="676" spans="1:3" ht="15">
      <c r="A676" s="80" t="s">
        <v>8453</v>
      </c>
      <c r="B676" s="79" t="s">
        <v>8643</v>
      </c>
      <c r="C676" s="84" t="s">
        <v>8575</v>
      </c>
    </row>
    <row r="677" spans="1:3" ht="15">
      <c r="A677" s="80" t="s">
        <v>8453</v>
      </c>
      <c r="B677" s="79" t="s">
        <v>259</v>
      </c>
      <c r="C677" s="84" t="s">
        <v>8575</v>
      </c>
    </row>
    <row r="678" spans="1:3" ht="15">
      <c r="A678" s="80" t="s">
        <v>8453</v>
      </c>
      <c r="B678" s="79" t="s">
        <v>893</v>
      </c>
      <c r="C678" s="84" t="s">
        <v>8574</v>
      </c>
    </row>
    <row r="679" spans="1:3" ht="15">
      <c r="A679" s="80" t="s">
        <v>8453</v>
      </c>
      <c r="B679" s="79" t="s">
        <v>475</v>
      </c>
      <c r="C679" s="84" t="s">
        <v>8574</v>
      </c>
    </row>
    <row r="680" spans="1:3" ht="15">
      <c r="A680" s="80" t="s">
        <v>8453</v>
      </c>
      <c r="B680" s="79" t="s">
        <v>879</v>
      </c>
      <c r="C680" s="84" t="s">
        <v>8574</v>
      </c>
    </row>
    <row r="681" spans="1:3" ht="15">
      <c r="A681" s="80" t="s">
        <v>8453</v>
      </c>
      <c r="B681" s="79" t="s">
        <v>8462</v>
      </c>
      <c r="C681" s="84" t="s">
        <v>8574</v>
      </c>
    </row>
    <row r="682" spans="1:3" ht="15">
      <c r="A682" s="80" t="s">
        <v>8453</v>
      </c>
      <c r="B682" s="79" t="s">
        <v>826</v>
      </c>
      <c r="C682" s="84" t="s">
        <v>8574</v>
      </c>
    </row>
    <row r="683" spans="1:3" ht="15">
      <c r="A683" s="80" t="s">
        <v>8453</v>
      </c>
      <c r="B683" s="79" t="s">
        <v>765</v>
      </c>
      <c r="C683" s="84" t="s">
        <v>8574</v>
      </c>
    </row>
    <row r="684" spans="1:3" ht="15">
      <c r="A684" s="80" t="s">
        <v>8453</v>
      </c>
      <c r="B684" s="79" t="s">
        <v>830</v>
      </c>
      <c r="C684" s="84" t="s">
        <v>8574</v>
      </c>
    </row>
    <row r="685" spans="1:3" ht="15">
      <c r="A685" s="80" t="s">
        <v>8453</v>
      </c>
      <c r="B685" s="79" t="s">
        <v>1073</v>
      </c>
      <c r="C685" s="84" t="s">
        <v>8574</v>
      </c>
    </row>
    <row r="686" spans="1:3" ht="15">
      <c r="A686" s="80" t="s">
        <v>8453</v>
      </c>
      <c r="B686" s="79" t="s">
        <v>538</v>
      </c>
      <c r="C686" s="84" t="s">
        <v>8574</v>
      </c>
    </row>
    <row r="687" spans="1:3" ht="15">
      <c r="A687" s="80" t="s">
        <v>8453</v>
      </c>
      <c r="B687" s="79" t="s">
        <v>815</v>
      </c>
      <c r="C687" s="84" t="s">
        <v>8574</v>
      </c>
    </row>
    <row r="688" spans="1:3" ht="15">
      <c r="A688" s="80" t="s">
        <v>8453</v>
      </c>
      <c r="B688" s="79" t="s">
        <v>816</v>
      </c>
      <c r="C688" s="84" t="s">
        <v>8574</v>
      </c>
    </row>
    <row r="689" spans="1:3" ht="15">
      <c r="A689" s="80" t="s">
        <v>8453</v>
      </c>
      <c r="B689" s="79" t="s">
        <v>1058</v>
      </c>
      <c r="C689" s="84" t="s">
        <v>8574</v>
      </c>
    </row>
    <row r="690" spans="1:3" ht="15">
      <c r="A690" s="80" t="s">
        <v>8453</v>
      </c>
      <c r="B690" s="79" t="s">
        <v>561</v>
      </c>
      <c r="C690" s="84" t="s">
        <v>8574</v>
      </c>
    </row>
    <row r="691" spans="1:3" ht="15">
      <c r="A691" s="80" t="s">
        <v>8453</v>
      </c>
      <c r="B691" s="79" t="s">
        <v>817</v>
      </c>
      <c r="C691" s="84" t="s">
        <v>8574</v>
      </c>
    </row>
    <row r="692" spans="1:3" ht="15">
      <c r="A692" s="80" t="s">
        <v>8453</v>
      </c>
      <c r="B692" s="79" t="s">
        <v>921</v>
      </c>
      <c r="C692" s="84" t="s">
        <v>8574</v>
      </c>
    </row>
    <row r="693" spans="1:3" ht="15">
      <c r="A693" s="80" t="s">
        <v>8453</v>
      </c>
      <c r="B693" s="79" t="s">
        <v>906</v>
      </c>
      <c r="C693" s="84" t="s">
        <v>8574</v>
      </c>
    </row>
    <row r="694" spans="1:3" ht="15">
      <c r="A694" s="80" t="s">
        <v>8453</v>
      </c>
      <c r="B694" s="79" t="s">
        <v>579</v>
      </c>
      <c r="C694" s="84" t="s">
        <v>8574</v>
      </c>
    </row>
    <row r="695" spans="1:3" ht="15">
      <c r="A695" s="80" t="s">
        <v>8453</v>
      </c>
      <c r="B695" s="79" t="s">
        <v>1005</v>
      </c>
      <c r="C695" s="84" t="s">
        <v>8574</v>
      </c>
    </row>
    <row r="696" spans="1:3" ht="15">
      <c r="A696" s="80" t="s">
        <v>8453</v>
      </c>
      <c r="B696" s="79" t="s">
        <v>819</v>
      </c>
      <c r="C696" s="84" t="s">
        <v>8574</v>
      </c>
    </row>
    <row r="697" spans="1:3" ht="15">
      <c r="A697" s="80" t="s">
        <v>8453</v>
      </c>
      <c r="B697" s="79" t="s">
        <v>8844</v>
      </c>
      <c r="C697" s="84" t="s">
        <v>8574</v>
      </c>
    </row>
    <row r="698" spans="1:3" ht="15">
      <c r="A698" s="80" t="s">
        <v>8453</v>
      </c>
      <c r="B698" s="79" t="s">
        <v>492</v>
      </c>
      <c r="C698" s="84" t="s">
        <v>8574</v>
      </c>
    </row>
    <row r="699" spans="1:3" ht="15">
      <c r="A699" s="80" t="s">
        <v>8453</v>
      </c>
      <c r="B699" s="79" t="s">
        <v>279</v>
      </c>
      <c r="C699" s="84" t="s">
        <v>8574</v>
      </c>
    </row>
    <row r="700" spans="1:3" ht="15">
      <c r="A700" s="80" t="s">
        <v>8453</v>
      </c>
      <c r="B700" s="79" t="s">
        <v>481</v>
      </c>
      <c r="C700" s="84" t="s">
        <v>8574</v>
      </c>
    </row>
    <row r="701" spans="1:3" ht="15">
      <c r="A701" s="80" t="s">
        <v>8453</v>
      </c>
      <c r="B701" s="79" t="s">
        <v>8915</v>
      </c>
      <c r="C701" s="84" t="s">
        <v>8574</v>
      </c>
    </row>
    <row r="702" spans="1:3" ht="15">
      <c r="A702" s="80" t="s">
        <v>8453</v>
      </c>
      <c r="B702" s="79" t="s">
        <v>8916</v>
      </c>
      <c r="C702" s="84" t="s">
        <v>8574</v>
      </c>
    </row>
    <row r="703" spans="1:3" ht="15">
      <c r="A703" s="80" t="s">
        <v>8453</v>
      </c>
      <c r="B703" s="79" t="s">
        <v>824</v>
      </c>
      <c r="C703" s="84" t="s">
        <v>8574</v>
      </c>
    </row>
    <row r="704" spans="1:3" ht="15">
      <c r="A704" s="80" t="s">
        <v>8453</v>
      </c>
      <c r="B704" s="79" t="s">
        <v>8899</v>
      </c>
      <c r="C704" s="84" t="s">
        <v>8574</v>
      </c>
    </row>
    <row r="705" spans="1:3" ht="15">
      <c r="A705" s="80" t="s">
        <v>8453</v>
      </c>
      <c r="B705" s="79" t="s">
        <v>852</v>
      </c>
      <c r="C705" s="84" t="s">
        <v>8574</v>
      </c>
    </row>
    <row r="706" spans="1:3" ht="15">
      <c r="A706" s="80" t="s">
        <v>8453</v>
      </c>
      <c r="B706" s="79" t="s">
        <v>8900</v>
      </c>
      <c r="C706" s="84" t="s">
        <v>8574</v>
      </c>
    </row>
    <row r="707" spans="1:3" ht="15">
      <c r="A707" s="80" t="s">
        <v>8453</v>
      </c>
      <c r="B707" s="79" t="s">
        <v>1186</v>
      </c>
      <c r="C707" s="84" t="s">
        <v>8574</v>
      </c>
    </row>
    <row r="708" spans="1:3" ht="15">
      <c r="A708" s="80" t="s">
        <v>8453</v>
      </c>
      <c r="B708" s="79" t="s">
        <v>873</v>
      </c>
      <c r="C708" s="84" t="s">
        <v>8574</v>
      </c>
    </row>
    <row r="709" spans="1:3" ht="15">
      <c r="A709" s="80" t="s">
        <v>8453</v>
      </c>
      <c r="B709" s="79" t="s">
        <v>8843</v>
      </c>
      <c r="C709" s="84" t="s">
        <v>8574</v>
      </c>
    </row>
    <row r="710" spans="1:3" ht="15">
      <c r="A710" s="80" t="s">
        <v>8453</v>
      </c>
      <c r="B710" s="79" t="s">
        <v>8845</v>
      </c>
      <c r="C710" s="84" t="s">
        <v>8574</v>
      </c>
    </row>
    <row r="711" spans="1:3" ht="15">
      <c r="A711" s="80" t="s">
        <v>8453</v>
      </c>
      <c r="B711" s="79" t="s">
        <v>8458</v>
      </c>
      <c r="C711" s="84" t="s">
        <v>8574</v>
      </c>
    </row>
    <row r="712" spans="1:3" ht="15">
      <c r="A712" s="80" t="s">
        <v>8452</v>
      </c>
      <c r="B712" s="79" t="s">
        <v>893</v>
      </c>
      <c r="C712" s="84" t="s">
        <v>8573</v>
      </c>
    </row>
    <row r="713" spans="1:3" ht="15">
      <c r="A713" s="80" t="s">
        <v>8452</v>
      </c>
      <c r="B713" s="79" t="s">
        <v>475</v>
      </c>
      <c r="C713" s="84" t="s">
        <v>8573</v>
      </c>
    </row>
    <row r="714" spans="1:3" ht="15">
      <c r="A714" s="80" t="s">
        <v>8452</v>
      </c>
      <c r="B714" s="79" t="s">
        <v>879</v>
      </c>
      <c r="C714" s="84" t="s">
        <v>8573</v>
      </c>
    </row>
    <row r="715" spans="1:3" ht="15">
      <c r="A715" s="80" t="s">
        <v>8452</v>
      </c>
      <c r="B715" s="79" t="s">
        <v>8462</v>
      </c>
      <c r="C715" s="84" t="s">
        <v>8573</v>
      </c>
    </row>
    <row r="716" spans="1:3" ht="15">
      <c r="A716" s="80" t="s">
        <v>8452</v>
      </c>
      <c r="B716" s="79" t="s">
        <v>826</v>
      </c>
      <c r="C716" s="84" t="s">
        <v>8573</v>
      </c>
    </row>
    <row r="717" spans="1:3" ht="15">
      <c r="A717" s="80" t="s">
        <v>8452</v>
      </c>
      <c r="B717" s="79" t="s">
        <v>765</v>
      </c>
      <c r="C717" s="84" t="s">
        <v>8573</v>
      </c>
    </row>
    <row r="718" spans="1:3" ht="15">
      <c r="A718" s="80" t="s">
        <v>8452</v>
      </c>
      <c r="B718" s="79" t="s">
        <v>830</v>
      </c>
      <c r="C718" s="84" t="s">
        <v>8573</v>
      </c>
    </row>
    <row r="719" spans="1:3" ht="15">
      <c r="A719" s="80" t="s">
        <v>8452</v>
      </c>
      <c r="B719" s="79" t="s">
        <v>1073</v>
      </c>
      <c r="C719" s="84" t="s">
        <v>8573</v>
      </c>
    </row>
    <row r="720" spans="1:3" ht="15">
      <c r="A720" s="80" t="s">
        <v>8452</v>
      </c>
      <c r="B720" s="79" t="s">
        <v>538</v>
      </c>
      <c r="C720" s="84" t="s">
        <v>8573</v>
      </c>
    </row>
    <row r="721" spans="1:3" ht="15">
      <c r="A721" s="80" t="s">
        <v>8452</v>
      </c>
      <c r="B721" s="79" t="s">
        <v>815</v>
      </c>
      <c r="C721" s="84" t="s">
        <v>8573</v>
      </c>
    </row>
    <row r="722" spans="1:3" ht="15">
      <c r="A722" s="80" t="s">
        <v>8452</v>
      </c>
      <c r="B722" s="79" t="s">
        <v>816</v>
      </c>
      <c r="C722" s="84" t="s">
        <v>8573</v>
      </c>
    </row>
    <row r="723" spans="1:3" ht="15">
      <c r="A723" s="80" t="s">
        <v>8452</v>
      </c>
      <c r="B723" s="79" t="s">
        <v>1058</v>
      </c>
      <c r="C723" s="84" t="s">
        <v>8573</v>
      </c>
    </row>
    <row r="724" spans="1:3" ht="15">
      <c r="A724" s="80" t="s">
        <v>8452</v>
      </c>
      <c r="B724" s="79" t="s">
        <v>561</v>
      </c>
      <c r="C724" s="84" t="s">
        <v>8573</v>
      </c>
    </row>
    <row r="725" spans="1:3" ht="15">
      <c r="A725" s="80" t="s">
        <v>8452</v>
      </c>
      <c r="B725" s="79" t="s">
        <v>817</v>
      </c>
      <c r="C725" s="84" t="s">
        <v>8573</v>
      </c>
    </row>
    <row r="726" spans="1:3" ht="15">
      <c r="A726" s="80" t="s">
        <v>8452</v>
      </c>
      <c r="B726" s="79" t="s">
        <v>921</v>
      </c>
      <c r="C726" s="84" t="s">
        <v>8573</v>
      </c>
    </row>
    <row r="727" spans="1:3" ht="15">
      <c r="A727" s="80" t="s">
        <v>8452</v>
      </c>
      <c r="B727" s="79" t="s">
        <v>906</v>
      </c>
      <c r="C727" s="84" t="s">
        <v>8573</v>
      </c>
    </row>
    <row r="728" spans="1:3" ht="15">
      <c r="A728" s="80" t="s">
        <v>8452</v>
      </c>
      <c r="B728" s="79" t="s">
        <v>579</v>
      </c>
      <c r="C728" s="84" t="s">
        <v>8573</v>
      </c>
    </row>
    <row r="729" spans="1:3" ht="15">
      <c r="A729" s="80" t="s">
        <v>8452</v>
      </c>
      <c r="B729" s="79" t="s">
        <v>1005</v>
      </c>
      <c r="C729" s="84" t="s">
        <v>8573</v>
      </c>
    </row>
    <row r="730" spans="1:3" ht="15">
      <c r="A730" s="80" t="s">
        <v>8452</v>
      </c>
      <c r="B730" s="79" t="s">
        <v>819</v>
      </c>
      <c r="C730" s="84" t="s">
        <v>8573</v>
      </c>
    </row>
    <row r="731" spans="1:3" ht="15">
      <c r="A731" s="80" t="s">
        <v>8452</v>
      </c>
      <c r="B731" s="79" t="s">
        <v>8844</v>
      </c>
      <c r="C731" s="84" t="s">
        <v>8573</v>
      </c>
    </row>
    <row r="732" spans="1:3" ht="15">
      <c r="A732" s="80" t="s">
        <v>8452</v>
      </c>
      <c r="B732" s="79" t="s">
        <v>492</v>
      </c>
      <c r="C732" s="84" t="s">
        <v>8573</v>
      </c>
    </row>
    <row r="733" spans="1:3" ht="15">
      <c r="A733" s="80" t="s">
        <v>8452</v>
      </c>
      <c r="B733" s="79" t="s">
        <v>279</v>
      </c>
      <c r="C733" s="84" t="s">
        <v>8573</v>
      </c>
    </row>
    <row r="734" spans="1:3" ht="15">
      <c r="A734" s="80" t="s">
        <v>8452</v>
      </c>
      <c r="B734" s="79" t="s">
        <v>481</v>
      </c>
      <c r="C734" s="84" t="s">
        <v>8573</v>
      </c>
    </row>
    <row r="735" spans="1:3" ht="15">
      <c r="A735" s="80" t="s">
        <v>8452</v>
      </c>
      <c r="B735" s="79" t="s">
        <v>8915</v>
      </c>
      <c r="C735" s="84" t="s">
        <v>8573</v>
      </c>
    </row>
    <row r="736" spans="1:3" ht="15">
      <c r="A736" s="80" t="s">
        <v>8452</v>
      </c>
      <c r="B736" s="79" t="s">
        <v>8916</v>
      </c>
      <c r="C736" s="84" t="s">
        <v>8573</v>
      </c>
    </row>
    <row r="737" spans="1:3" ht="15">
      <c r="A737" s="80" t="s">
        <v>8452</v>
      </c>
      <c r="B737" s="79" t="s">
        <v>824</v>
      </c>
      <c r="C737" s="84" t="s">
        <v>8573</v>
      </c>
    </row>
    <row r="738" spans="1:3" ht="15">
      <c r="A738" s="80" t="s">
        <v>8452</v>
      </c>
      <c r="B738" s="79" t="s">
        <v>8899</v>
      </c>
      <c r="C738" s="84" t="s">
        <v>8573</v>
      </c>
    </row>
    <row r="739" spans="1:3" ht="15">
      <c r="A739" s="80" t="s">
        <v>8452</v>
      </c>
      <c r="B739" s="79" t="s">
        <v>852</v>
      </c>
      <c r="C739" s="84" t="s">
        <v>8573</v>
      </c>
    </row>
    <row r="740" spans="1:3" ht="15">
      <c r="A740" s="80" t="s">
        <v>8452</v>
      </c>
      <c r="B740" s="79" t="s">
        <v>8900</v>
      </c>
      <c r="C740" s="84" t="s">
        <v>8573</v>
      </c>
    </row>
    <row r="741" spans="1:3" ht="15">
      <c r="A741" s="80" t="s">
        <v>8452</v>
      </c>
      <c r="B741" s="79" t="s">
        <v>1186</v>
      </c>
      <c r="C741" s="84" t="s">
        <v>8573</v>
      </c>
    </row>
    <row r="742" spans="1:3" ht="15">
      <c r="A742" s="80" t="s">
        <v>8452</v>
      </c>
      <c r="B742" s="79" t="s">
        <v>873</v>
      </c>
      <c r="C742" s="84" t="s">
        <v>8573</v>
      </c>
    </row>
    <row r="743" spans="1:3" ht="15">
      <c r="A743" s="80" t="s">
        <v>8452</v>
      </c>
      <c r="B743" s="79" t="s">
        <v>8843</v>
      </c>
      <c r="C743" s="84" t="s">
        <v>8573</v>
      </c>
    </row>
    <row r="744" spans="1:3" ht="15">
      <c r="A744" s="80" t="s">
        <v>8452</v>
      </c>
      <c r="B744" s="79" t="s">
        <v>8845</v>
      </c>
      <c r="C744" s="84" t="s">
        <v>8573</v>
      </c>
    </row>
    <row r="745" spans="1:3" ht="15">
      <c r="A745" s="80" t="s">
        <v>8452</v>
      </c>
      <c r="B745" s="79" t="s">
        <v>8458</v>
      </c>
      <c r="C745" s="84" t="s">
        <v>8573</v>
      </c>
    </row>
    <row r="746" spans="1:3" ht="15">
      <c r="A746" s="80" t="s">
        <v>259</v>
      </c>
      <c r="B746" s="79" t="s">
        <v>820</v>
      </c>
      <c r="C746" s="84" t="s">
        <v>8590</v>
      </c>
    </row>
    <row r="747" spans="1:3" ht="15">
      <c r="A747" s="80" t="s">
        <v>259</v>
      </c>
      <c r="B747" s="79" t="s">
        <v>821</v>
      </c>
      <c r="C747" s="84" t="s">
        <v>8590</v>
      </c>
    </row>
    <row r="748" spans="1:3" ht="15">
      <c r="A748" s="80" t="s">
        <v>259</v>
      </c>
      <c r="B748" s="79" t="s">
        <v>8458</v>
      </c>
      <c r="C748" s="84" t="s">
        <v>8590</v>
      </c>
    </row>
    <row r="749" spans="1:3" ht="15">
      <c r="A749" s="80" t="s">
        <v>259</v>
      </c>
      <c r="B749" s="79" t="s">
        <v>817</v>
      </c>
      <c r="C749" s="84" t="s">
        <v>8590</v>
      </c>
    </row>
    <row r="750" spans="1:3" ht="15">
      <c r="A750" s="80" t="s">
        <v>259</v>
      </c>
      <c r="B750" s="79" t="s">
        <v>830</v>
      </c>
      <c r="C750" s="84" t="s">
        <v>8590</v>
      </c>
    </row>
    <row r="751" spans="1:3" ht="15">
      <c r="A751" s="80" t="s">
        <v>259</v>
      </c>
      <c r="B751" s="79" t="s">
        <v>8920</v>
      </c>
      <c r="C751" s="84" t="s">
        <v>8590</v>
      </c>
    </row>
    <row r="752" spans="1:3" ht="15">
      <c r="A752" s="80" t="s">
        <v>259</v>
      </c>
      <c r="B752" s="79" t="s">
        <v>549</v>
      </c>
      <c r="C752" s="84" t="s">
        <v>8590</v>
      </c>
    </row>
    <row r="753" spans="1:3" ht="15">
      <c r="A753" s="80" t="s">
        <v>259</v>
      </c>
      <c r="B753" s="79" t="s">
        <v>818</v>
      </c>
      <c r="C753" s="84" t="s">
        <v>8590</v>
      </c>
    </row>
    <row r="754" spans="1:3" ht="15">
      <c r="A754" s="80" t="s">
        <v>259</v>
      </c>
      <c r="B754" s="79" t="s">
        <v>873</v>
      </c>
      <c r="C754" s="84" t="s">
        <v>8590</v>
      </c>
    </row>
    <row r="755" spans="1:3" ht="15">
      <c r="A755" s="80" t="s">
        <v>259</v>
      </c>
      <c r="B755" s="79" t="s">
        <v>514</v>
      </c>
      <c r="C755" s="84" t="s">
        <v>8590</v>
      </c>
    </row>
    <row r="756" spans="1:3" ht="15">
      <c r="A756" s="80" t="s">
        <v>259</v>
      </c>
      <c r="B756" s="79" t="s">
        <v>819</v>
      </c>
      <c r="C756" s="84" t="s">
        <v>8590</v>
      </c>
    </row>
    <row r="757" spans="1:3" ht="15">
      <c r="A757" s="80" t="s">
        <v>259</v>
      </c>
      <c r="B757" s="79" t="s">
        <v>279</v>
      </c>
      <c r="C757" s="84" t="s">
        <v>8590</v>
      </c>
    </row>
    <row r="758" spans="1:3" ht="15">
      <c r="A758" s="80" t="s">
        <v>259</v>
      </c>
      <c r="B758" s="79" t="s">
        <v>1071</v>
      </c>
      <c r="C758" s="84" t="s">
        <v>8590</v>
      </c>
    </row>
    <row r="759" spans="1:3" ht="15">
      <c r="A759" s="80" t="s">
        <v>259</v>
      </c>
      <c r="B759" s="79" t="s">
        <v>505</v>
      </c>
      <c r="C759" s="84" t="s">
        <v>8590</v>
      </c>
    </row>
    <row r="760" spans="1:3" ht="15">
      <c r="A760" s="80" t="s">
        <v>259</v>
      </c>
      <c r="B760" s="79" t="s">
        <v>485</v>
      </c>
      <c r="C760" s="84" t="s">
        <v>8590</v>
      </c>
    </row>
    <row r="761" spans="1:3" ht="15">
      <c r="A761" s="80" t="s">
        <v>259</v>
      </c>
      <c r="B761" s="79" t="s">
        <v>898</v>
      </c>
      <c r="C761" s="84" t="s">
        <v>8590</v>
      </c>
    </row>
    <row r="762" spans="1:3" ht="15">
      <c r="A762" s="80" t="s">
        <v>259</v>
      </c>
      <c r="B762" s="79" t="s">
        <v>8846</v>
      </c>
      <c r="C762" s="84" t="s">
        <v>8590</v>
      </c>
    </row>
    <row r="763" spans="1:3" ht="15">
      <c r="A763" s="80" t="s">
        <v>259</v>
      </c>
      <c r="B763" s="79" t="s">
        <v>530</v>
      </c>
      <c r="C763" s="84" t="s">
        <v>8590</v>
      </c>
    </row>
    <row r="764" spans="1:3" ht="15">
      <c r="A764" s="80" t="s">
        <v>259</v>
      </c>
      <c r="B764" s="79" t="s">
        <v>1760</v>
      </c>
      <c r="C764" s="84" t="s">
        <v>8590</v>
      </c>
    </row>
    <row r="765" spans="1:3" ht="15">
      <c r="A765" s="80" t="s">
        <v>259</v>
      </c>
      <c r="B765" s="79" t="s">
        <v>826</v>
      </c>
      <c r="C765" s="84" t="s">
        <v>8590</v>
      </c>
    </row>
    <row r="766" spans="1:3" ht="15">
      <c r="A766" s="80" t="s">
        <v>259</v>
      </c>
      <c r="B766" s="79" t="s">
        <v>840</v>
      </c>
      <c r="C766" s="84" t="s">
        <v>8590</v>
      </c>
    </row>
    <row r="767" spans="1:3" ht="15">
      <c r="A767" s="80" t="s">
        <v>259</v>
      </c>
      <c r="B767" s="79" t="s">
        <v>741</v>
      </c>
      <c r="C767" s="84" t="s">
        <v>8590</v>
      </c>
    </row>
    <row r="768" spans="1:3" ht="15">
      <c r="A768" s="80" t="s">
        <v>259</v>
      </c>
      <c r="B768" s="79" t="s">
        <v>8425</v>
      </c>
      <c r="C768" s="84" t="s">
        <v>8590</v>
      </c>
    </row>
    <row r="769" spans="1:3" ht="15">
      <c r="A769" s="80" t="s">
        <v>259</v>
      </c>
      <c r="B769" s="79" t="s">
        <v>1073</v>
      </c>
      <c r="C769" s="84" t="s">
        <v>8590</v>
      </c>
    </row>
    <row r="770" spans="1:3" ht="15">
      <c r="A770" s="80" t="s">
        <v>259</v>
      </c>
      <c r="B770" s="79" t="s">
        <v>538</v>
      </c>
      <c r="C770" s="84" t="s">
        <v>8590</v>
      </c>
    </row>
    <row r="771" spans="1:3" ht="15">
      <c r="A771" s="80" t="s">
        <v>259</v>
      </c>
      <c r="B771" s="79" t="s">
        <v>301</v>
      </c>
      <c r="C771" s="84" t="s">
        <v>8590</v>
      </c>
    </row>
    <row r="772" spans="1:3" ht="15">
      <c r="A772" s="80" t="s">
        <v>259</v>
      </c>
      <c r="B772" s="79" t="s">
        <v>987</v>
      </c>
      <c r="C772" s="84" t="s">
        <v>8590</v>
      </c>
    </row>
    <row r="773" spans="1:3" ht="15">
      <c r="A773" s="80" t="s">
        <v>259</v>
      </c>
      <c r="B773" s="79" t="s">
        <v>534</v>
      </c>
      <c r="C773" s="84" t="s">
        <v>8590</v>
      </c>
    </row>
    <row r="774" spans="1:3" ht="15">
      <c r="A774" s="80" t="s">
        <v>259</v>
      </c>
      <c r="B774" s="79" t="s">
        <v>565</v>
      </c>
      <c r="C774" s="84" t="s">
        <v>8590</v>
      </c>
    </row>
    <row r="775" spans="1:3" ht="15">
      <c r="A775" s="80" t="s">
        <v>8462</v>
      </c>
      <c r="B775" s="79" t="s">
        <v>893</v>
      </c>
      <c r="C775" s="84" t="s">
        <v>8589</v>
      </c>
    </row>
    <row r="776" spans="1:3" ht="15">
      <c r="A776" s="80" t="s">
        <v>8462</v>
      </c>
      <c r="B776" s="79" t="s">
        <v>475</v>
      </c>
      <c r="C776" s="84" t="s">
        <v>8589</v>
      </c>
    </row>
    <row r="777" spans="1:3" ht="15">
      <c r="A777" s="80" t="s">
        <v>8462</v>
      </c>
      <c r="B777" s="79" t="s">
        <v>879</v>
      </c>
      <c r="C777" s="84" t="s">
        <v>8589</v>
      </c>
    </row>
    <row r="778" spans="1:3" ht="15">
      <c r="A778" s="80" t="s">
        <v>8462</v>
      </c>
      <c r="B778" s="79" t="s">
        <v>8462</v>
      </c>
      <c r="C778" s="84" t="s">
        <v>8589</v>
      </c>
    </row>
    <row r="779" spans="1:3" ht="15">
      <c r="A779" s="80" t="s">
        <v>8462</v>
      </c>
      <c r="B779" s="79" t="s">
        <v>826</v>
      </c>
      <c r="C779" s="84" t="s">
        <v>8589</v>
      </c>
    </row>
    <row r="780" spans="1:3" ht="15">
      <c r="A780" s="80" t="s">
        <v>8462</v>
      </c>
      <c r="B780" s="79" t="s">
        <v>765</v>
      </c>
      <c r="C780" s="84" t="s">
        <v>8589</v>
      </c>
    </row>
    <row r="781" spans="1:3" ht="15">
      <c r="A781" s="80" t="s">
        <v>8462</v>
      </c>
      <c r="B781" s="79" t="s">
        <v>830</v>
      </c>
      <c r="C781" s="84" t="s">
        <v>8589</v>
      </c>
    </row>
    <row r="782" spans="1:3" ht="15">
      <c r="A782" s="80" t="s">
        <v>8462</v>
      </c>
      <c r="B782" s="79" t="s">
        <v>1073</v>
      </c>
      <c r="C782" s="84" t="s">
        <v>8589</v>
      </c>
    </row>
    <row r="783" spans="1:3" ht="15">
      <c r="A783" s="80" t="s">
        <v>8462</v>
      </c>
      <c r="B783" s="79" t="s">
        <v>538</v>
      </c>
      <c r="C783" s="84" t="s">
        <v>8589</v>
      </c>
    </row>
    <row r="784" spans="1:3" ht="15">
      <c r="A784" s="80" t="s">
        <v>8462</v>
      </c>
      <c r="B784" s="79" t="s">
        <v>815</v>
      </c>
      <c r="C784" s="84" t="s">
        <v>8589</v>
      </c>
    </row>
    <row r="785" spans="1:3" ht="15">
      <c r="A785" s="80" t="s">
        <v>8462</v>
      </c>
      <c r="B785" s="79" t="s">
        <v>816</v>
      </c>
      <c r="C785" s="84" t="s">
        <v>8589</v>
      </c>
    </row>
    <row r="786" spans="1:3" ht="15">
      <c r="A786" s="80" t="s">
        <v>8462</v>
      </c>
      <c r="B786" s="79" t="s">
        <v>1058</v>
      </c>
      <c r="C786" s="84" t="s">
        <v>8589</v>
      </c>
    </row>
    <row r="787" spans="1:3" ht="15">
      <c r="A787" s="80" t="s">
        <v>8462</v>
      </c>
      <c r="B787" s="79" t="s">
        <v>561</v>
      </c>
      <c r="C787" s="84" t="s">
        <v>8589</v>
      </c>
    </row>
    <row r="788" spans="1:3" ht="15">
      <c r="A788" s="80" t="s">
        <v>8462</v>
      </c>
      <c r="B788" s="79" t="s">
        <v>817</v>
      </c>
      <c r="C788" s="84" t="s">
        <v>8589</v>
      </c>
    </row>
    <row r="789" spans="1:3" ht="15">
      <c r="A789" s="80" t="s">
        <v>8462</v>
      </c>
      <c r="B789" s="79" t="s">
        <v>921</v>
      </c>
      <c r="C789" s="84" t="s">
        <v>8589</v>
      </c>
    </row>
    <row r="790" spans="1:3" ht="15">
      <c r="A790" s="80" t="s">
        <v>8462</v>
      </c>
      <c r="B790" s="79" t="s">
        <v>906</v>
      </c>
      <c r="C790" s="84" t="s">
        <v>8589</v>
      </c>
    </row>
    <row r="791" spans="1:3" ht="15">
      <c r="A791" s="80" t="s">
        <v>8462</v>
      </c>
      <c r="B791" s="79" t="s">
        <v>579</v>
      </c>
      <c r="C791" s="84" t="s">
        <v>8589</v>
      </c>
    </row>
    <row r="792" spans="1:3" ht="15">
      <c r="A792" s="80" t="s">
        <v>8462</v>
      </c>
      <c r="B792" s="79" t="s">
        <v>1005</v>
      </c>
      <c r="C792" s="84" t="s">
        <v>8589</v>
      </c>
    </row>
    <row r="793" spans="1:3" ht="15">
      <c r="A793" s="80" t="s">
        <v>8462</v>
      </c>
      <c r="B793" s="79" t="s">
        <v>819</v>
      </c>
      <c r="C793" s="84" t="s">
        <v>8589</v>
      </c>
    </row>
    <row r="794" spans="1:3" ht="15">
      <c r="A794" s="80" t="s">
        <v>8462</v>
      </c>
      <c r="B794" s="79" t="s">
        <v>8844</v>
      </c>
      <c r="C794" s="84" t="s">
        <v>8589</v>
      </c>
    </row>
    <row r="795" spans="1:3" ht="15">
      <c r="A795" s="80" t="s">
        <v>8462</v>
      </c>
      <c r="B795" s="79" t="s">
        <v>492</v>
      </c>
      <c r="C795" s="84" t="s">
        <v>8589</v>
      </c>
    </row>
    <row r="796" spans="1:3" ht="15">
      <c r="A796" s="80" t="s">
        <v>8462</v>
      </c>
      <c r="B796" s="79" t="s">
        <v>279</v>
      </c>
      <c r="C796" s="84" t="s">
        <v>8589</v>
      </c>
    </row>
    <row r="797" spans="1:3" ht="15">
      <c r="A797" s="80" t="s">
        <v>8462</v>
      </c>
      <c r="B797" s="79" t="s">
        <v>481</v>
      </c>
      <c r="C797" s="84" t="s">
        <v>8589</v>
      </c>
    </row>
    <row r="798" spans="1:3" ht="15">
      <c r="A798" s="80" t="s">
        <v>8462</v>
      </c>
      <c r="B798" s="79" t="s">
        <v>8915</v>
      </c>
      <c r="C798" s="84" t="s">
        <v>8589</v>
      </c>
    </row>
    <row r="799" spans="1:3" ht="15">
      <c r="A799" s="80" t="s">
        <v>8462</v>
      </c>
      <c r="B799" s="79" t="s">
        <v>8916</v>
      </c>
      <c r="C799" s="84" t="s">
        <v>8589</v>
      </c>
    </row>
    <row r="800" spans="1:3" ht="15">
      <c r="A800" s="80" t="s">
        <v>8462</v>
      </c>
      <c r="B800" s="79" t="s">
        <v>824</v>
      </c>
      <c r="C800" s="84" t="s">
        <v>8589</v>
      </c>
    </row>
    <row r="801" spans="1:3" ht="15">
      <c r="A801" s="80" t="s">
        <v>8462</v>
      </c>
      <c r="B801" s="79" t="s">
        <v>8899</v>
      </c>
      <c r="C801" s="84" t="s">
        <v>8589</v>
      </c>
    </row>
    <row r="802" spans="1:3" ht="15">
      <c r="A802" s="80" t="s">
        <v>8462</v>
      </c>
      <c r="B802" s="79" t="s">
        <v>852</v>
      </c>
      <c r="C802" s="84" t="s">
        <v>8589</v>
      </c>
    </row>
    <row r="803" spans="1:3" ht="15">
      <c r="A803" s="80" t="s">
        <v>8462</v>
      </c>
      <c r="B803" s="79" t="s">
        <v>8900</v>
      </c>
      <c r="C803" s="84" t="s">
        <v>8589</v>
      </c>
    </row>
    <row r="804" spans="1:3" ht="15">
      <c r="A804" s="80" t="s">
        <v>8462</v>
      </c>
      <c r="B804" s="79" t="s">
        <v>1186</v>
      </c>
      <c r="C804" s="84" t="s">
        <v>8589</v>
      </c>
    </row>
    <row r="805" spans="1:3" ht="15">
      <c r="A805" s="80" t="s">
        <v>8462</v>
      </c>
      <c r="B805" s="79" t="s">
        <v>873</v>
      </c>
      <c r="C805" s="84" t="s">
        <v>8589</v>
      </c>
    </row>
    <row r="806" spans="1:3" ht="15">
      <c r="A806" s="80" t="s">
        <v>8462</v>
      </c>
      <c r="B806" s="79" t="s">
        <v>8843</v>
      </c>
      <c r="C806" s="84" t="s">
        <v>8589</v>
      </c>
    </row>
    <row r="807" spans="1:3" ht="15">
      <c r="A807" s="80" t="s">
        <v>8462</v>
      </c>
      <c r="B807" s="79" t="s">
        <v>8845</v>
      </c>
      <c r="C807" s="84" t="s">
        <v>8589</v>
      </c>
    </row>
    <row r="808" spans="1:3" ht="15">
      <c r="A808" s="80" t="s">
        <v>8462</v>
      </c>
      <c r="B808" s="79" t="s">
        <v>8458</v>
      </c>
      <c r="C808" s="84" t="s">
        <v>8589</v>
      </c>
    </row>
    <row r="809" spans="1:3" ht="15">
      <c r="A809" s="80" t="s">
        <v>8451</v>
      </c>
      <c r="B809" s="79" t="s">
        <v>893</v>
      </c>
      <c r="C809" s="84" t="s">
        <v>8572</v>
      </c>
    </row>
    <row r="810" spans="1:3" ht="15">
      <c r="A810" s="80" t="s">
        <v>8451</v>
      </c>
      <c r="B810" s="79" t="s">
        <v>475</v>
      </c>
      <c r="C810" s="84" t="s">
        <v>8572</v>
      </c>
    </row>
    <row r="811" spans="1:3" ht="15">
      <c r="A811" s="80" t="s">
        <v>8451</v>
      </c>
      <c r="B811" s="79" t="s">
        <v>879</v>
      </c>
      <c r="C811" s="84" t="s">
        <v>8572</v>
      </c>
    </row>
    <row r="812" spans="1:3" ht="15">
      <c r="A812" s="80" t="s">
        <v>8451</v>
      </c>
      <c r="B812" s="79" t="s">
        <v>8462</v>
      </c>
      <c r="C812" s="84" t="s">
        <v>8572</v>
      </c>
    </row>
    <row r="813" spans="1:3" ht="15">
      <c r="A813" s="80" t="s">
        <v>8451</v>
      </c>
      <c r="B813" s="79" t="s">
        <v>826</v>
      </c>
      <c r="C813" s="84" t="s">
        <v>8572</v>
      </c>
    </row>
    <row r="814" spans="1:3" ht="15">
      <c r="A814" s="80" t="s">
        <v>8451</v>
      </c>
      <c r="B814" s="79" t="s">
        <v>765</v>
      </c>
      <c r="C814" s="84" t="s">
        <v>8572</v>
      </c>
    </row>
    <row r="815" spans="1:3" ht="15">
      <c r="A815" s="80" t="s">
        <v>8451</v>
      </c>
      <c r="B815" s="79" t="s">
        <v>830</v>
      </c>
      <c r="C815" s="84" t="s">
        <v>8572</v>
      </c>
    </row>
    <row r="816" spans="1:3" ht="15">
      <c r="A816" s="80" t="s">
        <v>8451</v>
      </c>
      <c r="B816" s="79" t="s">
        <v>1073</v>
      </c>
      <c r="C816" s="84" t="s">
        <v>8572</v>
      </c>
    </row>
    <row r="817" spans="1:3" ht="15">
      <c r="A817" s="80" t="s">
        <v>8451</v>
      </c>
      <c r="B817" s="79" t="s">
        <v>538</v>
      </c>
      <c r="C817" s="84" t="s">
        <v>8572</v>
      </c>
    </row>
    <row r="818" spans="1:3" ht="15">
      <c r="A818" s="80" t="s">
        <v>8451</v>
      </c>
      <c r="B818" s="79" t="s">
        <v>815</v>
      </c>
      <c r="C818" s="84" t="s">
        <v>8572</v>
      </c>
    </row>
    <row r="819" spans="1:3" ht="15">
      <c r="A819" s="80" t="s">
        <v>8451</v>
      </c>
      <c r="B819" s="79" t="s">
        <v>816</v>
      </c>
      <c r="C819" s="84" t="s">
        <v>8572</v>
      </c>
    </row>
    <row r="820" spans="1:3" ht="15">
      <c r="A820" s="80" t="s">
        <v>8451</v>
      </c>
      <c r="B820" s="79" t="s">
        <v>1058</v>
      </c>
      <c r="C820" s="84" t="s">
        <v>8572</v>
      </c>
    </row>
    <row r="821" spans="1:3" ht="15">
      <c r="A821" s="80" t="s">
        <v>8451</v>
      </c>
      <c r="B821" s="79" t="s">
        <v>561</v>
      </c>
      <c r="C821" s="84" t="s">
        <v>8572</v>
      </c>
    </row>
    <row r="822" spans="1:3" ht="15">
      <c r="A822" s="80" t="s">
        <v>8451</v>
      </c>
      <c r="B822" s="79" t="s">
        <v>817</v>
      </c>
      <c r="C822" s="84" t="s">
        <v>8572</v>
      </c>
    </row>
    <row r="823" spans="1:3" ht="15">
      <c r="A823" s="80" t="s">
        <v>8451</v>
      </c>
      <c r="B823" s="79" t="s">
        <v>921</v>
      </c>
      <c r="C823" s="84" t="s">
        <v>8572</v>
      </c>
    </row>
    <row r="824" spans="1:3" ht="15">
      <c r="A824" s="80" t="s">
        <v>8451</v>
      </c>
      <c r="B824" s="79" t="s">
        <v>906</v>
      </c>
      <c r="C824" s="84" t="s">
        <v>8572</v>
      </c>
    </row>
    <row r="825" spans="1:3" ht="15">
      <c r="A825" s="80" t="s">
        <v>8451</v>
      </c>
      <c r="B825" s="79" t="s">
        <v>579</v>
      </c>
      <c r="C825" s="84" t="s">
        <v>8572</v>
      </c>
    </row>
    <row r="826" spans="1:3" ht="15">
      <c r="A826" s="80" t="s">
        <v>8451</v>
      </c>
      <c r="B826" s="79" t="s">
        <v>1005</v>
      </c>
      <c r="C826" s="84" t="s">
        <v>8572</v>
      </c>
    </row>
    <row r="827" spans="1:3" ht="15">
      <c r="A827" s="80" t="s">
        <v>8451</v>
      </c>
      <c r="B827" s="79" t="s">
        <v>819</v>
      </c>
      <c r="C827" s="84" t="s">
        <v>8572</v>
      </c>
    </row>
    <row r="828" spans="1:3" ht="15">
      <c r="A828" s="80" t="s">
        <v>8451</v>
      </c>
      <c r="B828" s="79" t="s">
        <v>8844</v>
      </c>
      <c r="C828" s="84" t="s">
        <v>8572</v>
      </c>
    </row>
    <row r="829" spans="1:3" ht="15">
      <c r="A829" s="80" t="s">
        <v>8451</v>
      </c>
      <c r="B829" s="79" t="s">
        <v>492</v>
      </c>
      <c r="C829" s="84" t="s">
        <v>8572</v>
      </c>
    </row>
    <row r="830" spans="1:3" ht="15">
      <c r="A830" s="80" t="s">
        <v>8451</v>
      </c>
      <c r="B830" s="79" t="s">
        <v>279</v>
      </c>
      <c r="C830" s="84" t="s">
        <v>8572</v>
      </c>
    </row>
    <row r="831" spans="1:3" ht="15">
      <c r="A831" s="80" t="s">
        <v>8451</v>
      </c>
      <c r="B831" s="79" t="s">
        <v>481</v>
      </c>
      <c r="C831" s="84" t="s">
        <v>8572</v>
      </c>
    </row>
    <row r="832" spans="1:3" ht="15">
      <c r="A832" s="80" t="s">
        <v>8451</v>
      </c>
      <c r="B832" s="79" t="s">
        <v>8915</v>
      </c>
      <c r="C832" s="84" t="s">
        <v>8572</v>
      </c>
    </row>
    <row r="833" spans="1:3" ht="15">
      <c r="A833" s="80" t="s">
        <v>8451</v>
      </c>
      <c r="B833" s="79" t="s">
        <v>8916</v>
      </c>
      <c r="C833" s="84" t="s">
        <v>8572</v>
      </c>
    </row>
    <row r="834" spans="1:3" ht="15">
      <c r="A834" s="80" t="s">
        <v>8451</v>
      </c>
      <c r="B834" s="79" t="s">
        <v>824</v>
      </c>
      <c r="C834" s="84" t="s">
        <v>8572</v>
      </c>
    </row>
    <row r="835" spans="1:3" ht="15">
      <c r="A835" s="80" t="s">
        <v>8451</v>
      </c>
      <c r="B835" s="79" t="s">
        <v>8899</v>
      </c>
      <c r="C835" s="84" t="s">
        <v>8572</v>
      </c>
    </row>
    <row r="836" spans="1:3" ht="15">
      <c r="A836" s="80" t="s">
        <v>8451</v>
      </c>
      <c r="B836" s="79" t="s">
        <v>852</v>
      </c>
      <c r="C836" s="84" t="s">
        <v>8572</v>
      </c>
    </row>
    <row r="837" spans="1:3" ht="15">
      <c r="A837" s="80" t="s">
        <v>8451</v>
      </c>
      <c r="B837" s="79" t="s">
        <v>8900</v>
      </c>
      <c r="C837" s="84" t="s">
        <v>8572</v>
      </c>
    </row>
    <row r="838" spans="1:3" ht="15">
      <c r="A838" s="80" t="s">
        <v>8451</v>
      </c>
      <c r="B838" s="79" t="s">
        <v>1186</v>
      </c>
      <c r="C838" s="84" t="s">
        <v>8572</v>
      </c>
    </row>
    <row r="839" spans="1:3" ht="15">
      <c r="A839" s="80" t="s">
        <v>8451</v>
      </c>
      <c r="B839" s="79" t="s">
        <v>873</v>
      </c>
      <c r="C839" s="84" t="s">
        <v>8572</v>
      </c>
    </row>
    <row r="840" spans="1:3" ht="15">
      <c r="A840" s="80" t="s">
        <v>8451</v>
      </c>
      <c r="B840" s="79" t="s">
        <v>8843</v>
      </c>
      <c r="C840" s="84" t="s">
        <v>8572</v>
      </c>
    </row>
    <row r="841" spans="1:3" ht="15">
      <c r="A841" s="80" t="s">
        <v>8451</v>
      </c>
      <c r="B841" s="79" t="s">
        <v>8845</v>
      </c>
      <c r="C841" s="84" t="s">
        <v>8572</v>
      </c>
    </row>
    <row r="842" spans="1:3" ht="15">
      <c r="A842" s="80" t="s">
        <v>8451</v>
      </c>
      <c r="B842" s="79" t="s">
        <v>8458</v>
      </c>
      <c r="C842" s="84" t="s">
        <v>8572</v>
      </c>
    </row>
    <row r="843" spans="1:3" ht="15">
      <c r="A843" s="80" t="s">
        <v>8451</v>
      </c>
      <c r="B843" s="79" t="s">
        <v>893</v>
      </c>
      <c r="C843" s="84" t="s">
        <v>8571</v>
      </c>
    </row>
    <row r="844" spans="1:3" ht="15">
      <c r="A844" s="80" t="s">
        <v>8451</v>
      </c>
      <c r="B844" s="79" t="s">
        <v>475</v>
      </c>
      <c r="C844" s="84" t="s">
        <v>8571</v>
      </c>
    </row>
    <row r="845" spans="1:3" ht="15">
      <c r="A845" s="80" t="s">
        <v>8451</v>
      </c>
      <c r="B845" s="79" t="s">
        <v>879</v>
      </c>
      <c r="C845" s="84" t="s">
        <v>8571</v>
      </c>
    </row>
    <row r="846" spans="1:3" ht="15">
      <c r="A846" s="80" t="s">
        <v>8451</v>
      </c>
      <c r="B846" s="79" t="s">
        <v>8462</v>
      </c>
      <c r="C846" s="84" t="s">
        <v>8571</v>
      </c>
    </row>
    <row r="847" spans="1:3" ht="15">
      <c r="A847" s="80" t="s">
        <v>8451</v>
      </c>
      <c r="B847" s="79" t="s">
        <v>826</v>
      </c>
      <c r="C847" s="84" t="s">
        <v>8571</v>
      </c>
    </row>
    <row r="848" spans="1:3" ht="15">
      <c r="A848" s="80" t="s">
        <v>8451</v>
      </c>
      <c r="B848" s="79" t="s">
        <v>765</v>
      </c>
      <c r="C848" s="84" t="s">
        <v>8571</v>
      </c>
    </row>
    <row r="849" spans="1:3" ht="15">
      <c r="A849" s="80" t="s">
        <v>8451</v>
      </c>
      <c r="B849" s="79" t="s">
        <v>830</v>
      </c>
      <c r="C849" s="84" t="s">
        <v>8571</v>
      </c>
    </row>
    <row r="850" spans="1:3" ht="15">
      <c r="A850" s="80" t="s">
        <v>8451</v>
      </c>
      <c r="B850" s="79" t="s">
        <v>1073</v>
      </c>
      <c r="C850" s="84" t="s">
        <v>8571</v>
      </c>
    </row>
    <row r="851" spans="1:3" ht="15">
      <c r="A851" s="80" t="s">
        <v>8451</v>
      </c>
      <c r="B851" s="79" t="s">
        <v>538</v>
      </c>
      <c r="C851" s="84" t="s">
        <v>8571</v>
      </c>
    </row>
    <row r="852" spans="1:3" ht="15">
      <c r="A852" s="80" t="s">
        <v>8451</v>
      </c>
      <c r="B852" s="79" t="s">
        <v>815</v>
      </c>
      <c r="C852" s="84" t="s">
        <v>8571</v>
      </c>
    </row>
    <row r="853" spans="1:3" ht="15">
      <c r="A853" s="80" t="s">
        <v>8451</v>
      </c>
      <c r="B853" s="79" t="s">
        <v>816</v>
      </c>
      <c r="C853" s="84" t="s">
        <v>8571</v>
      </c>
    </row>
    <row r="854" spans="1:3" ht="15">
      <c r="A854" s="80" t="s">
        <v>8451</v>
      </c>
      <c r="B854" s="79" t="s">
        <v>1058</v>
      </c>
      <c r="C854" s="84" t="s">
        <v>8571</v>
      </c>
    </row>
    <row r="855" spans="1:3" ht="15">
      <c r="A855" s="80" t="s">
        <v>8451</v>
      </c>
      <c r="B855" s="79" t="s">
        <v>561</v>
      </c>
      <c r="C855" s="84" t="s">
        <v>8571</v>
      </c>
    </row>
    <row r="856" spans="1:3" ht="15">
      <c r="A856" s="80" t="s">
        <v>8451</v>
      </c>
      <c r="B856" s="79" t="s">
        <v>817</v>
      </c>
      <c r="C856" s="84" t="s">
        <v>8571</v>
      </c>
    </row>
    <row r="857" spans="1:3" ht="15">
      <c r="A857" s="80" t="s">
        <v>8451</v>
      </c>
      <c r="B857" s="79" t="s">
        <v>921</v>
      </c>
      <c r="C857" s="84" t="s">
        <v>8571</v>
      </c>
    </row>
    <row r="858" spans="1:3" ht="15">
      <c r="A858" s="80" t="s">
        <v>8451</v>
      </c>
      <c r="B858" s="79" t="s">
        <v>906</v>
      </c>
      <c r="C858" s="84" t="s">
        <v>8571</v>
      </c>
    </row>
    <row r="859" spans="1:3" ht="15">
      <c r="A859" s="80" t="s">
        <v>8451</v>
      </c>
      <c r="B859" s="79" t="s">
        <v>579</v>
      </c>
      <c r="C859" s="84" t="s">
        <v>8571</v>
      </c>
    </row>
    <row r="860" spans="1:3" ht="15">
      <c r="A860" s="80" t="s">
        <v>8451</v>
      </c>
      <c r="B860" s="79" t="s">
        <v>1005</v>
      </c>
      <c r="C860" s="84" t="s">
        <v>8571</v>
      </c>
    </row>
    <row r="861" spans="1:3" ht="15">
      <c r="A861" s="80" t="s">
        <v>8451</v>
      </c>
      <c r="B861" s="79" t="s">
        <v>819</v>
      </c>
      <c r="C861" s="84" t="s">
        <v>8571</v>
      </c>
    </row>
    <row r="862" spans="1:3" ht="15">
      <c r="A862" s="80" t="s">
        <v>8451</v>
      </c>
      <c r="B862" s="79" t="s">
        <v>8844</v>
      </c>
      <c r="C862" s="84" t="s">
        <v>8571</v>
      </c>
    </row>
    <row r="863" spans="1:3" ht="15">
      <c r="A863" s="80" t="s">
        <v>8451</v>
      </c>
      <c r="B863" s="79" t="s">
        <v>492</v>
      </c>
      <c r="C863" s="84" t="s">
        <v>8571</v>
      </c>
    </row>
    <row r="864" spans="1:3" ht="15">
      <c r="A864" s="80" t="s">
        <v>8451</v>
      </c>
      <c r="B864" s="79" t="s">
        <v>279</v>
      </c>
      <c r="C864" s="84" t="s">
        <v>8571</v>
      </c>
    </row>
    <row r="865" spans="1:3" ht="15">
      <c r="A865" s="80" t="s">
        <v>8451</v>
      </c>
      <c r="B865" s="79" t="s">
        <v>481</v>
      </c>
      <c r="C865" s="84" t="s">
        <v>8571</v>
      </c>
    </row>
    <row r="866" spans="1:3" ht="15">
      <c r="A866" s="80" t="s">
        <v>8451</v>
      </c>
      <c r="B866" s="79" t="s">
        <v>8915</v>
      </c>
      <c r="C866" s="84" t="s">
        <v>8571</v>
      </c>
    </row>
    <row r="867" spans="1:3" ht="15">
      <c r="A867" s="80" t="s">
        <v>8451</v>
      </c>
      <c r="B867" s="79" t="s">
        <v>8916</v>
      </c>
      <c r="C867" s="84" t="s">
        <v>8571</v>
      </c>
    </row>
    <row r="868" spans="1:3" ht="15">
      <c r="A868" s="80" t="s">
        <v>8451</v>
      </c>
      <c r="B868" s="79" t="s">
        <v>824</v>
      </c>
      <c r="C868" s="84" t="s">
        <v>8571</v>
      </c>
    </row>
    <row r="869" spans="1:3" ht="15">
      <c r="A869" s="80" t="s">
        <v>8451</v>
      </c>
      <c r="B869" s="79" t="s">
        <v>8899</v>
      </c>
      <c r="C869" s="84" t="s">
        <v>8571</v>
      </c>
    </row>
    <row r="870" spans="1:3" ht="15">
      <c r="A870" s="80" t="s">
        <v>8451</v>
      </c>
      <c r="B870" s="79" t="s">
        <v>852</v>
      </c>
      <c r="C870" s="84" t="s">
        <v>8571</v>
      </c>
    </row>
    <row r="871" spans="1:3" ht="15">
      <c r="A871" s="80" t="s">
        <v>8451</v>
      </c>
      <c r="B871" s="79" t="s">
        <v>8900</v>
      </c>
      <c r="C871" s="84" t="s">
        <v>8571</v>
      </c>
    </row>
    <row r="872" spans="1:3" ht="15">
      <c r="A872" s="80" t="s">
        <v>8451</v>
      </c>
      <c r="B872" s="79" t="s">
        <v>1186</v>
      </c>
      <c r="C872" s="84" t="s">
        <v>8571</v>
      </c>
    </row>
    <row r="873" spans="1:3" ht="15">
      <c r="A873" s="80" t="s">
        <v>8451</v>
      </c>
      <c r="B873" s="79" t="s">
        <v>873</v>
      </c>
      <c r="C873" s="84" t="s">
        <v>8571</v>
      </c>
    </row>
    <row r="874" spans="1:3" ht="15">
      <c r="A874" s="80" t="s">
        <v>8451</v>
      </c>
      <c r="B874" s="79" t="s">
        <v>8843</v>
      </c>
      <c r="C874" s="84" t="s">
        <v>8571</v>
      </c>
    </row>
    <row r="875" spans="1:3" ht="15">
      <c r="A875" s="80" t="s">
        <v>8451</v>
      </c>
      <c r="B875" s="79" t="s">
        <v>8845</v>
      </c>
      <c r="C875" s="84" t="s">
        <v>8571</v>
      </c>
    </row>
    <row r="876" spans="1:3" ht="15">
      <c r="A876" s="80" t="s">
        <v>242</v>
      </c>
      <c r="B876" s="79" t="s">
        <v>841</v>
      </c>
      <c r="C876" s="84" t="s">
        <v>8570</v>
      </c>
    </row>
    <row r="877" spans="1:3" ht="15">
      <c r="A877" s="80" t="s">
        <v>242</v>
      </c>
      <c r="B877" s="79" t="s">
        <v>1155</v>
      </c>
      <c r="C877" s="84" t="s">
        <v>8570</v>
      </c>
    </row>
    <row r="878" spans="1:3" ht="15">
      <c r="A878" s="80" t="s">
        <v>242</v>
      </c>
      <c r="B878" s="79" t="s">
        <v>817</v>
      </c>
      <c r="C878" s="84" t="s">
        <v>8570</v>
      </c>
    </row>
    <row r="879" spans="1:3" ht="15">
      <c r="A879" s="80" t="s">
        <v>242</v>
      </c>
      <c r="B879" s="79" t="s">
        <v>766</v>
      </c>
      <c r="C879" s="84" t="s">
        <v>8570</v>
      </c>
    </row>
    <row r="880" spans="1:3" ht="15">
      <c r="A880" s="80" t="s">
        <v>242</v>
      </c>
      <c r="B880" s="79" t="s">
        <v>498</v>
      </c>
      <c r="C880" s="84" t="s">
        <v>8570</v>
      </c>
    </row>
    <row r="881" spans="1:3" ht="15">
      <c r="A881" s="80" t="s">
        <v>242</v>
      </c>
      <c r="B881" s="79" t="s">
        <v>870</v>
      </c>
      <c r="C881" s="84" t="s">
        <v>8570</v>
      </c>
    </row>
    <row r="882" spans="1:3" ht="15">
      <c r="A882" s="80" t="s">
        <v>242</v>
      </c>
      <c r="B882" s="79" t="s">
        <v>8921</v>
      </c>
      <c r="C882" s="84" t="s">
        <v>8570</v>
      </c>
    </row>
    <row r="883" spans="1:3" ht="15">
      <c r="A883" s="80" t="s">
        <v>242</v>
      </c>
      <c r="B883" s="79" t="s">
        <v>8922</v>
      </c>
      <c r="C883" s="84" t="s">
        <v>8570</v>
      </c>
    </row>
    <row r="884" spans="1:3" ht="15">
      <c r="A884" s="80" t="s">
        <v>242</v>
      </c>
      <c r="B884" s="79" t="s">
        <v>8643</v>
      </c>
      <c r="C884" s="84" t="s">
        <v>8570</v>
      </c>
    </row>
    <row r="885" spans="1:3" ht="15">
      <c r="A885" s="80" t="s">
        <v>242</v>
      </c>
      <c r="B885" s="79" t="s">
        <v>871</v>
      </c>
      <c r="C885" s="84" t="s">
        <v>8570</v>
      </c>
    </row>
    <row r="886" spans="1:3" ht="15">
      <c r="A886" s="80" t="s">
        <v>242</v>
      </c>
      <c r="B886" s="79" t="s">
        <v>8846</v>
      </c>
      <c r="C886" s="84" t="s">
        <v>8570</v>
      </c>
    </row>
    <row r="887" spans="1:3" ht="15">
      <c r="A887" s="80" t="s">
        <v>242</v>
      </c>
      <c r="B887" s="79" t="s">
        <v>254</v>
      </c>
      <c r="C887" s="84" t="s">
        <v>8570</v>
      </c>
    </row>
    <row r="888" spans="1:3" ht="15">
      <c r="A888" s="80" t="s">
        <v>242</v>
      </c>
      <c r="B888" s="79" t="s">
        <v>840</v>
      </c>
      <c r="C888" s="84" t="s">
        <v>8570</v>
      </c>
    </row>
    <row r="889" spans="1:3" ht="15">
      <c r="A889" s="80" t="s">
        <v>242</v>
      </c>
      <c r="B889" s="79" t="s">
        <v>608</v>
      </c>
      <c r="C889" s="84" t="s">
        <v>8570</v>
      </c>
    </row>
    <row r="890" spans="1:3" ht="15">
      <c r="A890" s="80" t="s">
        <v>242</v>
      </c>
      <c r="B890" s="79" t="s">
        <v>8923</v>
      </c>
      <c r="C890" s="84" t="s">
        <v>8570</v>
      </c>
    </row>
    <row r="891" spans="1:3" ht="15">
      <c r="A891" s="80" t="s">
        <v>242</v>
      </c>
      <c r="B891" s="79" t="s">
        <v>8924</v>
      </c>
      <c r="C891" s="84" t="s">
        <v>8570</v>
      </c>
    </row>
    <row r="892" spans="1:3" ht="15">
      <c r="A892" s="80" t="s">
        <v>242</v>
      </c>
      <c r="B892" s="79" t="s">
        <v>485</v>
      </c>
      <c r="C892" s="84" t="s">
        <v>8570</v>
      </c>
    </row>
    <row r="893" spans="1:3" ht="15">
      <c r="A893" s="80" t="s">
        <v>242</v>
      </c>
      <c r="B893" s="79" t="s">
        <v>819</v>
      </c>
      <c r="C893" s="84" t="s">
        <v>8570</v>
      </c>
    </row>
    <row r="894" spans="1:3" ht="15">
      <c r="A894" s="80" t="s">
        <v>242</v>
      </c>
      <c r="B894" s="79" t="s">
        <v>494</v>
      </c>
      <c r="C894" s="84" t="s">
        <v>8570</v>
      </c>
    </row>
    <row r="895" spans="1:3" ht="15">
      <c r="A895" s="80" t="s">
        <v>242</v>
      </c>
      <c r="B895" s="79" t="s">
        <v>279</v>
      </c>
      <c r="C895" s="84" t="s">
        <v>8570</v>
      </c>
    </row>
    <row r="896" spans="1:3" ht="15">
      <c r="A896" s="80" t="s">
        <v>242</v>
      </c>
      <c r="B896" s="79" t="s">
        <v>815</v>
      </c>
      <c r="C896" s="84" t="s">
        <v>8570</v>
      </c>
    </row>
    <row r="897" spans="1:3" ht="15">
      <c r="A897" s="80" t="s">
        <v>242</v>
      </c>
      <c r="B897" s="79" t="s">
        <v>816</v>
      </c>
      <c r="C897" s="84" t="s">
        <v>8570</v>
      </c>
    </row>
    <row r="898" spans="1:3" ht="15">
      <c r="A898" s="80" t="s">
        <v>242</v>
      </c>
      <c r="B898" s="79" t="s">
        <v>561</v>
      </c>
      <c r="C898" s="84" t="s">
        <v>8570</v>
      </c>
    </row>
    <row r="899" spans="1:3" ht="15">
      <c r="A899" s="80" t="s">
        <v>242</v>
      </c>
      <c r="B899" s="79" t="s">
        <v>534</v>
      </c>
      <c r="C899" s="84" t="s">
        <v>8570</v>
      </c>
    </row>
    <row r="900" spans="1:3" ht="15">
      <c r="A900" s="80" t="s">
        <v>242</v>
      </c>
      <c r="B900" s="79" t="s">
        <v>565</v>
      </c>
      <c r="C900" s="84" t="s">
        <v>8570</v>
      </c>
    </row>
    <row r="901" spans="1:3" ht="15">
      <c r="A901" s="80" t="s">
        <v>242</v>
      </c>
      <c r="B901" s="79" t="s">
        <v>566</v>
      </c>
      <c r="C901" s="84" t="s">
        <v>8570</v>
      </c>
    </row>
    <row r="902" spans="1:3" ht="15">
      <c r="A902" s="80" t="s">
        <v>242</v>
      </c>
      <c r="B902" s="79" t="s">
        <v>8925</v>
      </c>
      <c r="C902" s="84" t="s">
        <v>8570</v>
      </c>
    </row>
    <row r="903" spans="1:3" ht="15">
      <c r="A903" s="80" t="s">
        <v>242</v>
      </c>
      <c r="B903" s="79" t="s">
        <v>478</v>
      </c>
      <c r="C903" s="84" t="s">
        <v>8570</v>
      </c>
    </row>
    <row r="904" spans="1:3" ht="15">
      <c r="A904" s="80" t="s">
        <v>242</v>
      </c>
      <c r="B904" s="79" t="s">
        <v>842</v>
      </c>
      <c r="C904" s="84" t="s">
        <v>8570</v>
      </c>
    </row>
    <row r="905" spans="1:3" ht="15">
      <c r="A905" s="80" t="s">
        <v>242</v>
      </c>
      <c r="B905" s="79" t="s">
        <v>8916</v>
      </c>
      <c r="C905" s="84" t="s">
        <v>8570</v>
      </c>
    </row>
    <row r="906" spans="1:3" ht="15">
      <c r="A906" s="80" t="s">
        <v>242</v>
      </c>
      <c r="B906" s="79" t="s">
        <v>824</v>
      </c>
      <c r="C906" s="84" t="s">
        <v>8570</v>
      </c>
    </row>
    <row r="907" spans="1:3" ht="15">
      <c r="A907" s="80" t="s">
        <v>242</v>
      </c>
      <c r="B907" s="79" t="s">
        <v>8926</v>
      </c>
      <c r="C907" s="84" t="s">
        <v>8570</v>
      </c>
    </row>
    <row r="908" spans="1:3" ht="15">
      <c r="A908" s="80" t="s">
        <v>242</v>
      </c>
      <c r="B908" s="79" t="s">
        <v>872</v>
      </c>
      <c r="C908" s="84" t="s">
        <v>8570</v>
      </c>
    </row>
    <row r="909" spans="1:3" ht="15">
      <c r="A909" s="80" t="s">
        <v>242</v>
      </c>
      <c r="B909" s="79" t="s">
        <v>878</v>
      </c>
      <c r="C909" s="84" t="s">
        <v>8570</v>
      </c>
    </row>
    <row r="910" spans="1:3" ht="15">
      <c r="A910" s="80" t="s">
        <v>242</v>
      </c>
      <c r="B910" s="79">
        <v>28</v>
      </c>
      <c r="C910" s="84" t="s">
        <v>8570</v>
      </c>
    </row>
    <row r="911" spans="1:3" ht="15">
      <c r="A911" s="80" t="s">
        <v>243</v>
      </c>
      <c r="B911" s="79" t="s">
        <v>994</v>
      </c>
      <c r="C911" s="84" t="s">
        <v>8569</v>
      </c>
    </row>
    <row r="912" spans="1:3" ht="15">
      <c r="A912" s="80" t="s">
        <v>243</v>
      </c>
      <c r="B912" s="79" t="s">
        <v>8927</v>
      </c>
      <c r="C912" s="84" t="s">
        <v>8569</v>
      </c>
    </row>
    <row r="913" spans="1:3" ht="15">
      <c r="A913" s="80" t="s">
        <v>243</v>
      </c>
      <c r="B913" s="79" t="s">
        <v>1072</v>
      </c>
      <c r="C913" s="84" t="s">
        <v>8569</v>
      </c>
    </row>
    <row r="914" spans="1:3" ht="15">
      <c r="A914" s="80" t="s">
        <v>243</v>
      </c>
      <c r="B914" s="79" t="s">
        <v>840</v>
      </c>
      <c r="C914" s="84" t="s">
        <v>8569</v>
      </c>
    </row>
    <row r="915" spans="1:3" ht="15">
      <c r="A915" s="80" t="s">
        <v>243</v>
      </c>
      <c r="B915" s="79" t="s">
        <v>474</v>
      </c>
      <c r="C915" s="84" t="s">
        <v>8569</v>
      </c>
    </row>
    <row r="916" spans="1:3" ht="15">
      <c r="A916" s="80" t="s">
        <v>243</v>
      </c>
      <c r="B916" s="79" t="s">
        <v>984</v>
      </c>
      <c r="C916" s="84" t="s">
        <v>8569</v>
      </c>
    </row>
    <row r="917" spans="1:3" ht="15">
      <c r="A917" s="80" t="s">
        <v>243</v>
      </c>
      <c r="B917" s="79" t="s">
        <v>685</v>
      </c>
      <c r="C917" s="84" t="s">
        <v>8569</v>
      </c>
    </row>
    <row r="918" spans="1:3" ht="15">
      <c r="A918" s="80" t="s">
        <v>243</v>
      </c>
      <c r="B918" s="79" t="s">
        <v>8928</v>
      </c>
      <c r="C918" s="84" t="s">
        <v>8569</v>
      </c>
    </row>
    <row r="919" spans="1:3" ht="15">
      <c r="A919" s="80" t="s">
        <v>243</v>
      </c>
      <c r="B919" s="79" t="s">
        <v>834</v>
      </c>
      <c r="C919" s="84" t="s">
        <v>8569</v>
      </c>
    </row>
    <row r="920" spans="1:3" ht="15">
      <c r="A920" s="80" t="s">
        <v>243</v>
      </c>
      <c r="B920" s="79" t="s">
        <v>555</v>
      </c>
      <c r="C920" s="84" t="s">
        <v>8569</v>
      </c>
    </row>
    <row r="921" spans="1:3" ht="15">
      <c r="A921" s="80" t="s">
        <v>243</v>
      </c>
      <c r="B921" s="79" t="s">
        <v>884</v>
      </c>
      <c r="C921" s="84" t="s">
        <v>8569</v>
      </c>
    </row>
    <row r="922" spans="1:3" ht="15">
      <c r="A922" s="80" t="s">
        <v>243</v>
      </c>
      <c r="B922" s="79" t="s">
        <v>1381</v>
      </c>
      <c r="C922" s="84" t="s">
        <v>8569</v>
      </c>
    </row>
    <row r="923" spans="1:3" ht="15">
      <c r="A923" s="80" t="s">
        <v>243</v>
      </c>
      <c r="B923" s="79" t="s">
        <v>673</v>
      </c>
      <c r="C923" s="84" t="s">
        <v>8569</v>
      </c>
    </row>
    <row r="924" spans="1:3" ht="15">
      <c r="A924" s="80" t="s">
        <v>243</v>
      </c>
      <c r="B924" s="79" t="s">
        <v>1053</v>
      </c>
      <c r="C924" s="84" t="s">
        <v>8569</v>
      </c>
    </row>
    <row r="925" spans="1:3" ht="15">
      <c r="A925" s="80" t="s">
        <v>243</v>
      </c>
      <c r="B925" s="79" t="s">
        <v>819</v>
      </c>
      <c r="C925" s="84" t="s">
        <v>8569</v>
      </c>
    </row>
    <row r="926" spans="1:3" ht="15">
      <c r="A926" s="80" t="s">
        <v>243</v>
      </c>
      <c r="B926" s="79" t="s">
        <v>1012</v>
      </c>
      <c r="C926" s="84" t="s">
        <v>8569</v>
      </c>
    </row>
    <row r="927" spans="1:3" ht="15">
      <c r="A927" s="80" t="s">
        <v>243</v>
      </c>
      <c r="B927" s="79" t="s">
        <v>506</v>
      </c>
      <c r="C927" s="84" t="s">
        <v>8569</v>
      </c>
    </row>
    <row r="928" spans="1:3" ht="15">
      <c r="A928" s="80" t="s">
        <v>243</v>
      </c>
      <c r="B928" s="79" t="s">
        <v>503</v>
      </c>
      <c r="C928" s="84" t="s">
        <v>8569</v>
      </c>
    </row>
    <row r="929" spans="1:3" ht="15">
      <c r="A929" s="80" t="s">
        <v>243</v>
      </c>
      <c r="B929" s="79" t="s">
        <v>865</v>
      </c>
      <c r="C929" s="84" t="s">
        <v>8569</v>
      </c>
    </row>
    <row r="930" spans="1:3" ht="15">
      <c r="A930" s="80" t="s">
        <v>243</v>
      </c>
      <c r="B930" s="79" t="s">
        <v>535</v>
      </c>
      <c r="C930" s="84" t="s">
        <v>8569</v>
      </c>
    </row>
    <row r="931" spans="1:3" ht="15">
      <c r="A931" s="80" t="s">
        <v>243</v>
      </c>
      <c r="B931" s="79" t="s">
        <v>887</v>
      </c>
      <c r="C931" s="84" t="s">
        <v>8569</v>
      </c>
    </row>
    <row r="932" spans="1:3" ht="15">
      <c r="A932" s="80" t="s">
        <v>243</v>
      </c>
      <c r="B932" s="79" t="s">
        <v>838</v>
      </c>
      <c r="C932" s="84" t="s">
        <v>8569</v>
      </c>
    </row>
    <row r="933" spans="1:3" ht="15">
      <c r="A933" s="80" t="s">
        <v>243</v>
      </c>
      <c r="B933" s="79" t="s">
        <v>943</v>
      </c>
      <c r="C933" s="84" t="s">
        <v>8569</v>
      </c>
    </row>
    <row r="934" spans="1:3" ht="15">
      <c r="A934" s="80" t="s">
        <v>243</v>
      </c>
      <c r="B934" s="79" t="s">
        <v>828</v>
      </c>
      <c r="C934" s="84" t="s">
        <v>8569</v>
      </c>
    </row>
    <row r="935" spans="1:3" ht="15">
      <c r="A935" s="80" t="s">
        <v>243</v>
      </c>
      <c r="B935" s="79" t="s">
        <v>830</v>
      </c>
      <c r="C935" s="84" t="s">
        <v>8569</v>
      </c>
    </row>
    <row r="936" spans="1:3" ht="15">
      <c r="A936" s="80" t="s">
        <v>243</v>
      </c>
      <c r="B936" s="79" t="s">
        <v>574</v>
      </c>
      <c r="C936" s="84" t="s">
        <v>8569</v>
      </c>
    </row>
    <row r="937" spans="1:3" ht="15">
      <c r="A937" s="80" t="s">
        <v>243</v>
      </c>
      <c r="B937" s="79" t="s">
        <v>846</v>
      </c>
      <c r="C937" s="84" t="s">
        <v>8569</v>
      </c>
    </row>
    <row r="938" spans="1:3" ht="15">
      <c r="A938" s="80" t="s">
        <v>243</v>
      </c>
      <c r="B938" s="79" t="s">
        <v>490</v>
      </c>
      <c r="C938" s="84" t="s">
        <v>8569</v>
      </c>
    </row>
    <row r="939" spans="1:3" ht="15">
      <c r="A939" s="80" t="s">
        <v>243</v>
      </c>
      <c r="B939" s="79" t="s">
        <v>893</v>
      </c>
      <c r="C939" s="84" t="s">
        <v>8569</v>
      </c>
    </row>
    <row r="940" spans="1:3" ht="15">
      <c r="A940" s="80" t="s">
        <v>243</v>
      </c>
      <c r="B940" s="79" t="s">
        <v>825</v>
      </c>
      <c r="C940" s="84" t="s">
        <v>8569</v>
      </c>
    </row>
    <row r="941" spans="1:3" ht="15">
      <c r="A941" s="80" t="s">
        <v>243</v>
      </c>
      <c r="B941" s="79" t="s">
        <v>8426</v>
      </c>
      <c r="C941" s="84" t="s">
        <v>8569</v>
      </c>
    </row>
    <row r="942" spans="1:3" ht="15">
      <c r="A942" s="80" t="s">
        <v>243</v>
      </c>
      <c r="B942" s="79" t="s">
        <v>8929</v>
      </c>
      <c r="C942" s="84" t="s">
        <v>8569</v>
      </c>
    </row>
    <row r="943" spans="1:3" ht="15">
      <c r="A943" s="80" t="s">
        <v>243</v>
      </c>
      <c r="B943" s="79" t="s">
        <v>245</v>
      </c>
      <c r="C943" s="84" t="s">
        <v>8569</v>
      </c>
    </row>
    <row r="944" spans="1:3" ht="15">
      <c r="A944" s="80" t="s">
        <v>243</v>
      </c>
      <c r="B944" s="79" t="s">
        <v>259</v>
      </c>
      <c r="C944" s="84" t="s">
        <v>8569</v>
      </c>
    </row>
    <row r="945" spans="1:3" ht="15">
      <c r="A945" s="80" t="s">
        <v>243</v>
      </c>
      <c r="B945" s="79" t="s">
        <v>8930</v>
      </c>
      <c r="C945" s="84" t="s">
        <v>8569</v>
      </c>
    </row>
    <row r="946" spans="1:3" ht="15">
      <c r="A946" s="80" t="s">
        <v>8450</v>
      </c>
      <c r="B946" s="79" t="s">
        <v>8931</v>
      </c>
      <c r="C946" s="84" t="s">
        <v>8568</v>
      </c>
    </row>
    <row r="947" spans="1:3" ht="15">
      <c r="A947" s="80" t="s">
        <v>8450</v>
      </c>
      <c r="B947" s="79" t="s">
        <v>8932</v>
      </c>
      <c r="C947" s="84" t="s">
        <v>8568</v>
      </c>
    </row>
    <row r="948" spans="1:3" ht="15">
      <c r="A948" s="80" t="s">
        <v>8450</v>
      </c>
      <c r="B948" s="79" t="s">
        <v>8484</v>
      </c>
      <c r="C948" s="84" t="s">
        <v>8568</v>
      </c>
    </row>
    <row r="949" spans="1:3" ht="15">
      <c r="A949" s="80" t="s">
        <v>8450</v>
      </c>
      <c r="B949" s="79" t="s">
        <v>259</v>
      </c>
      <c r="C949" s="84" t="s">
        <v>8568</v>
      </c>
    </row>
    <row r="950" spans="1:3" ht="15">
      <c r="A950" s="80" t="s">
        <v>8450</v>
      </c>
      <c r="B950" s="79" t="s">
        <v>8483</v>
      </c>
      <c r="C950" s="84" t="s">
        <v>8568</v>
      </c>
    </row>
    <row r="951" spans="1:3" ht="15">
      <c r="A951" s="80" t="s">
        <v>8450</v>
      </c>
      <c r="B951" s="79" t="s">
        <v>8933</v>
      </c>
      <c r="C951" s="84" t="s">
        <v>8568</v>
      </c>
    </row>
    <row r="952" spans="1:3" ht="15">
      <c r="A952" s="80" t="s">
        <v>8450</v>
      </c>
      <c r="B952" s="79" t="s">
        <v>8934</v>
      </c>
      <c r="C952" s="84" t="s">
        <v>8568</v>
      </c>
    </row>
    <row r="953" spans="1:3" ht="15">
      <c r="A953" s="80" t="s">
        <v>8450</v>
      </c>
      <c r="B953" s="79" t="s">
        <v>8634</v>
      </c>
      <c r="C953" s="84" t="s">
        <v>8568</v>
      </c>
    </row>
    <row r="954" spans="1:3" ht="15">
      <c r="A954" s="80" t="s">
        <v>8450</v>
      </c>
      <c r="B954" s="79" t="s">
        <v>8935</v>
      </c>
      <c r="C954" s="84" t="s">
        <v>8568</v>
      </c>
    </row>
    <row r="955" spans="1:3" ht="15">
      <c r="A955" s="80" t="s">
        <v>8450</v>
      </c>
      <c r="B955" s="79" t="s">
        <v>8936</v>
      </c>
      <c r="C955" s="84" t="s">
        <v>8568</v>
      </c>
    </row>
    <row r="956" spans="1:3" ht="15">
      <c r="A956" s="80" t="s">
        <v>8450</v>
      </c>
      <c r="B956" s="79" t="s">
        <v>8477</v>
      </c>
      <c r="C956" s="84" t="s">
        <v>8568</v>
      </c>
    </row>
    <row r="957" spans="1:3" ht="15">
      <c r="A957" s="80" t="s">
        <v>8450</v>
      </c>
      <c r="B957" s="79" t="s">
        <v>8937</v>
      </c>
      <c r="C957" s="84" t="s">
        <v>8568</v>
      </c>
    </row>
    <row r="958" spans="1:3" ht="15">
      <c r="A958" s="80" t="s">
        <v>8450</v>
      </c>
      <c r="B958" s="79" t="s">
        <v>8475</v>
      </c>
      <c r="C958" s="84" t="s">
        <v>8568</v>
      </c>
    </row>
    <row r="959" spans="1:3" ht="15">
      <c r="A959" s="80" t="s">
        <v>8450</v>
      </c>
      <c r="B959" s="79" t="s">
        <v>8474</v>
      </c>
      <c r="C959" s="84" t="s">
        <v>8568</v>
      </c>
    </row>
    <row r="960" spans="1:3" ht="15">
      <c r="A960" s="80" t="s">
        <v>8450</v>
      </c>
      <c r="B960" s="79" t="s">
        <v>8938</v>
      </c>
      <c r="C960" s="84" t="s">
        <v>8568</v>
      </c>
    </row>
    <row r="961" spans="1:3" ht="15">
      <c r="A961" s="80" t="s">
        <v>8450</v>
      </c>
      <c r="B961" s="79" t="s">
        <v>8939</v>
      </c>
      <c r="C961" s="84" t="s">
        <v>8568</v>
      </c>
    </row>
    <row r="962" spans="1:3" ht="15">
      <c r="A962" s="80" t="s">
        <v>8450</v>
      </c>
      <c r="B962" s="79" t="s">
        <v>8940</v>
      </c>
      <c r="C962" s="84" t="s">
        <v>8568</v>
      </c>
    </row>
    <row r="963" spans="1:3" ht="15">
      <c r="A963" s="80" t="s">
        <v>8450</v>
      </c>
      <c r="B963" s="79" t="s">
        <v>8470</v>
      </c>
      <c r="C963" s="84" t="s">
        <v>8568</v>
      </c>
    </row>
    <row r="964" spans="1:3" ht="15">
      <c r="A964" s="80" t="s">
        <v>8450</v>
      </c>
      <c r="B964" s="79" t="s">
        <v>8941</v>
      </c>
      <c r="C964" s="84" t="s">
        <v>8568</v>
      </c>
    </row>
    <row r="965" spans="1:3" ht="15">
      <c r="A965" s="80" t="s">
        <v>8450</v>
      </c>
      <c r="B965" s="79" t="s">
        <v>8942</v>
      </c>
      <c r="C965" s="84" t="s">
        <v>8568</v>
      </c>
    </row>
    <row r="966" spans="1:3" ht="15">
      <c r="A966" s="80" t="s">
        <v>8450</v>
      </c>
      <c r="B966" s="79" t="s">
        <v>8943</v>
      </c>
      <c r="C966" s="84" t="s">
        <v>8568</v>
      </c>
    </row>
    <row r="967" spans="1:3" ht="15">
      <c r="A967" s="80" t="s">
        <v>8450</v>
      </c>
      <c r="B967" s="79" t="s">
        <v>1101</v>
      </c>
      <c r="C967" s="84" t="s">
        <v>8568</v>
      </c>
    </row>
    <row r="968" spans="1:3" ht="15">
      <c r="A968" s="80" t="s">
        <v>8450</v>
      </c>
      <c r="B968" s="79" t="s">
        <v>931</v>
      </c>
      <c r="C968" s="84" t="s">
        <v>8568</v>
      </c>
    </row>
    <row r="969" spans="1:3" ht="15">
      <c r="A969" s="80" t="s">
        <v>8450</v>
      </c>
      <c r="B969" s="79" t="s">
        <v>710</v>
      </c>
      <c r="C969" s="84" t="s">
        <v>8568</v>
      </c>
    </row>
    <row r="970" spans="1:3" ht="15">
      <c r="A970" s="80" t="s">
        <v>8450</v>
      </c>
      <c r="B970" s="79" t="s">
        <v>831</v>
      </c>
      <c r="C970" s="84" t="s">
        <v>8568</v>
      </c>
    </row>
    <row r="971" spans="1:3" ht="15">
      <c r="A971" s="80" t="s">
        <v>8450</v>
      </c>
      <c r="B971" s="79" t="s">
        <v>821</v>
      </c>
      <c r="C971" s="84" t="s">
        <v>8568</v>
      </c>
    </row>
    <row r="972" spans="1:3" ht="15">
      <c r="A972" s="80" t="s">
        <v>8450</v>
      </c>
      <c r="B972" s="79" t="s">
        <v>8944</v>
      </c>
      <c r="C972" s="84" t="s">
        <v>8568</v>
      </c>
    </row>
    <row r="973" spans="1:3" ht="15">
      <c r="A973" s="80" t="s">
        <v>8450</v>
      </c>
      <c r="B973" s="79" t="s">
        <v>1018</v>
      </c>
      <c r="C973" s="84" t="s">
        <v>8568</v>
      </c>
    </row>
    <row r="974" spans="1:3" ht="15">
      <c r="A974" s="80" t="s">
        <v>8450</v>
      </c>
      <c r="B974" s="79" t="s">
        <v>934</v>
      </c>
      <c r="C974" s="84" t="s">
        <v>8568</v>
      </c>
    </row>
    <row r="975" spans="1:3" ht="15">
      <c r="A975" s="80" t="s">
        <v>8450</v>
      </c>
      <c r="B975" s="79" t="s">
        <v>8945</v>
      </c>
      <c r="C975" s="84" t="s">
        <v>8568</v>
      </c>
    </row>
    <row r="976" spans="1:3" ht="15">
      <c r="A976" s="80" t="s">
        <v>8450</v>
      </c>
      <c r="B976" s="79" t="s">
        <v>1003</v>
      </c>
      <c r="C976" s="84" t="s">
        <v>8568</v>
      </c>
    </row>
    <row r="977" spans="1:3" ht="15">
      <c r="A977" s="80" t="s">
        <v>8450</v>
      </c>
      <c r="B977" s="79" t="s">
        <v>8435</v>
      </c>
      <c r="C977" s="84" t="s">
        <v>8568</v>
      </c>
    </row>
    <row r="978" spans="1:3" ht="15">
      <c r="A978" s="80" t="s">
        <v>8450</v>
      </c>
      <c r="B978" s="79" t="s">
        <v>937</v>
      </c>
      <c r="C978" s="84" t="s">
        <v>8568</v>
      </c>
    </row>
    <row r="979" spans="1:3" ht="15">
      <c r="A979" s="80" t="s">
        <v>8450</v>
      </c>
      <c r="B979" s="79" t="s">
        <v>976</v>
      </c>
      <c r="C979" s="84" t="s">
        <v>8568</v>
      </c>
    </row>
    <row r="980" spans="1:3" ht="15">
      <c r="A980" s="80" t="s">
        <v>8450</v>
      </c>
      <c r="B980" s="79" t="s">
        <v>882</v>
      </c>
      <c r="C980" s="84" t="s">
        <v>8568</v>
      </c>
    </row>
    <row r="981" spans="1:3" ht="15">
      <c r="A981" s="80" t="s">
        <v>8450</v>
      </c>
      <c r="B981" s="79" t="s">
        <v>496</v>
      </c>
      <c r="C981" s="84" t="s">
        <v>8568</v>
      </c>
    </row>
    <row r="982" spans="1:3" ht="15">
      <c r="A982" s="80" t="s">
        <v>8450</v>
      </c>
      <c r="B982" s="79" t="s">
        <v>817</v>
      </c>
      <c r="C982" s="84" t="s">
        <v>8568</v>
      </c>
    </row>
    <row r="983" spans="1:3" ht="15">
      <c r="A983" s="80" t="s">
        <v>8450</v>
      </c>
      <c r="B983" s="79" t="s">
        <v>530</v>
      </c>
      <c r="C983" s="84" t="s">
        <v>8568</v>
      </c>
    </row>
    <row r="984" spans="1:3" ht="15">
      <c r="A984" s="80" t="s">
        <v>8450</v>
      </c>
      <c r="B984" s="79" t="s">
        <v>8946</v>
      </c>
      <c r="C984" s="84" t="s">
        <v>8568</v>
      </c>
    </row>
    <row r="985" spans="1:3" ht="15">
      <c r="A985" s="80" t="s">
        <v>8449</v>
      </c>
      <c r="B985" s="79" t="s">
        <v>8932</v>
      </c>
      <c r="C985" s="84" t="s">
        <v>8567</v>
      </c>
    </row>
    <row r="986" spans="1:3" ht="15">
      <c r="A986" s="80" t="s">
        <v>8449</v>
      </c>
      <c r="B986" s="79" t="s">
        <v>1043</v>
      </c>
      <c r="C986" s="84" t="s">
        <v>8567</v>
      </c>
    </row>
    <row r="987" spans="1:3" ht="15">
      <c r="A987" s="80" t="s">
        <v>8449</v>
      </c>
      <c r="B987" s="79" t="s">
        <v>8947</v>
      </c>
      <c r="C987" s="84" t="s">
        <v>8567</v>
      </c>
    </row>
    <row r="988" spans="1:3" ht="15">
      <c r="A988" s="80" t="s">
        <v>8449</v>
      </c>
      <c r="B988" s="79" t="s">
        <v>8484</v>
      </c>
      <c r="C988" s="84" t="s">
        <v>8567</v>
      </c>
    </row>
    <row r="989" spans="1:3" ht="15">
      <c r="A989" s="80" t="s">
        <v>8449</v>
      </c>
      <c r="B989" s="79" t="s">
        <v>259</v>
      </c>
      <c r="C989" s="84" t="s">
        <v>8567</v>
      </c>
    </row>
    <row r="990" spans="1:3" ht="15">
      <c r="A990" s="80" t="s">
        <v>8449</v>
      </c>
      <c r="B990" s="79" t="s">
        <v>8483</v>
      </c>
      <c r="C990" s="84" t="s">
        <v>8567</v>
      </c>
    </row>
    <row r="991" spans="1:3" ht="15">
      <c r="A991" s="80" t="s">
        <v>8449</v>
      </c>
      <c r="B991" s="79" t="s">
        <v>8933</v>
      </c>
      <c r="C991" s="84" t="s">
        <v>8567</v>
      </c>
    </row>
    <row r="992" spans="1:3" ht="15">
      <c r="A992" s="80" t="s">
        <v>8449</v>
      </c>
      <c r="B992" s="79" t="s">
        <v>8934</v>
      </c>
      <c r="C992" s="84" t="s">
        <v>8567</v>
      </c>
    </row>
    <row r="993" spans="1:3" ht="15">
      <c r="A993" s="80" t="s">
        <v>8449</v>
      </c>
      <c r="B993" s="79" t="s">
        <v>8634</v>
      </c>
      <c r="C993" s="84" t="s">
        <v>8567</v>
      </c>
    </row>
    <row r="994" spans="1:3" ht="15">
      <c r="A994" s="80" t="s">
        <v>8449</v>
      </c>
      <c r="B994" s="79" t="s">
        <v>8935</v>
      </c>
      <c r="C994" s="84" t="s">
        <v>8567</v>
      </c>
    </row>
    <row r="995" spans="1:3" ht="15">
      <c r="A995" s="80" t="s">
        <v>8449</v>
      </c>
      <c r="B995" s="79" t="s">
        <v>8936</v>
      </c>
      <c r="C995" s="84" t="s">
        <v>8567</v>
      </c>
    </row>
    <row r="996" spans="1:3" ht="15">
      <c r="A996" s="80" t="s">
        <v>8449</v>
      </c>
      <c r="B996" s="79" t="s">
        <v>8477</v>
      </c>
      <c r="C996" s="84" t="s">
        <v>8567</v>
      </c>
    </row>
    <row r="997" spans="1:3" ht="15">
      <c r="A997" s="80" t="s">
        <v>8449</v>
      </c>
      <c r="B997" s="79" t="s">
        <v>8937</v>
      </c>
      <c r="C997" s="84" t="s">
        <v>8567</v>
      </c>
    </row>
    <row r="998" spans="1:3" ht="15">
      <c r="A998" s="80" t="s">
        <v>8449</v>
      </c>
      <c r="B998" s="79" t="s">
        <v>8475</v>
      </c>
      <c r="C998" s="84" t="s">
        <v>8567</v>
      </c>
    </row>
    <row r="999" spans="1:3" ht="15">
      <c r="A999" s="80" t="s">
        <v>8449</v>
      </c>
      <c r="B999" s="79" t="s">
        <v>8474</v>
      </c>
      <c r="C999" s="84" t="s">
        <v>8567</v>
      </c>
    </row>
    <row r="1000" spans="1:3" ht="15">
      <c r="A1000" s="80" t="s">
        <v>8449</v>
      </c>
      <c r="B1000" s="79" t="s">
        <v>8938</v>
      </c>
      <c r="C1000" s="84" t="s">
        <v>8567</v>
      </c>
    </row>
    <row r="1001" spans="1:3" ht="15">
      <c r="A1001" s="80" t="s">
        <v>8449</v>
      </c>
      <c r="B1001" s="79" t="s">
        <v>8939</v>
      </c>
      <c r="C1001" s="84" t="s">
        <v>8567</v>
      </c>
    </row>
    <row r="1002" spans="1:3" ht="15">
      <c r="A1002" s="80" t="s">
        <v>8449</v>
      </c>
      <c r="B1002" s="79" t="s">
        <v>8940</v>
      </c>
      <c r="C1002" s="84" t="s">
        <v>8567</v>
      </c>
    </row>
    <row r="1003" spans="1:3" ht="15">
      <c r="A1003" s="80" t="s">
        <v>8449</v>
      </c>
      <c r="B1003" s="79" t="s">
        <v>8470</v>
      </c>
      <c r="C1003" s="84" t="s">
        <v>8567</v>
      </c>
    </row>
    <row r="1004" spans="1:3" ht="15">
      <c r="A1004" s="80" t="s">
        <v>8449</v>
      </c>
      <c r="B1004" s="79" t="s">
        <v>8941</v>
      </c>
      <c r="C1004" s="84" t="s">
        <v>8567</v>
      </c>
    </row>
    <row r="1005" spans="1:3" ht="15">
      <c r="A1005" s="80" t="s">
        <v>8449</v>
      </c>
      <c r="B1005" s="79" t="s">
        <v>8942</v>
      </c>
      <c r="C1005" s="84" t="s">
        <v>8567</v>
      </c>
    </row>
    <row r="1006" spans="1:3" ht="15">
      <c r="A1006" s="80" t="s">
        <v>8449</v>
      </c>
      <c r="B1006" s="79" t="s">
        <v>8943</v>
      </c>
      <c r="C1006" s="84" t="s">
        <v>8567</v>
      </c>
    </row>
    <row r="1007" spans="1:3" ht="15">
      <c r="A1007" s="80" t="s">
        <v>259</v>
      </c>
      <c r="B1007" s="79" t="s">
        <v>893</v>
      </c>
      <c r="C1007" s="84" t="s">
        <v>8595</v>
      </c>
    </row>
    <row r="1008" spans="1:3" ht="15">
      <c r="A1008" s="80" t="s">
        <v>259</v>
      </c>
      <c r="B1008" s="79" t="s">
        <v>475</v>
      </c>
      <c r="C1008" s="84" t="s">
        <v>8595</v>
      </c>
    </row>
    <row r="1009" spans="1:3" ht="15">
      <c r="A1009" s="80" t="s">
        <v>259</v>
      </c>
      <c r="B1009" s="79" t="s">
        <v>879</v>
      </c>
      <c r="C1009" s="84" t="s">
        <v>8595</v>
      </c>
    </row>
    <row r="1010" spans="1:3" ht="15">
      <c r="A1010" s="80" t="s">
        <v>259</v>
      </c>
      <c r="B1010" s="79" t="s">
        <v>8462</v>
      </c>
      <c r="C1010" s="84" t="s">
        <v>8595</v>
      </c>
    </row>
    <row r="1011" spans="1:3" ht="15">
      <c r="A1011" s="80" t="s">
        <v>259</v>
      </c>
      <c r="B1011" s="79" t="s">
        <v>826</v>
      </c>
      <c r="C1011" s="84" t="s">
        <v>8595</v>
      </c>
    </row>
    <row r="1012" spans="1:3" ht="15">
      <c r="A1012" s="80" t="s">
        <v>259</v>
      </c>
      <c r="B1012" s="79" t="s">
        <v>765</v>
      </c>
      <c r="C1012" s="84" t="s">
        <v>8595</v>
      </c>
    </row>
    <row r="1013" spans="1:3" ht="15">
      <c r="A1013" s="80" t="s">
        <v>259</v>
      </c>
      <c r="B1013" s="79" t="s">
        <v>830</v>
      </c>
      <c r="C1013" s="84" t="s">
        <v>8595</v>
      </c>
    </row>
    <row r="1014" spans="1:3" ht="15">
      <c r="A1014" s="80" t="s">
        <v>259</v>
      </c>
      <c r="B1014" s="79" t="s">
        <v>1073</v>
      </c>
      <c r="C1014" s="84" t="s">
        <v>8595</v>
      </c>
    </row>
    <row r="1015" spans="1:3" ht="15">
      <c r="A1015" s="80" t="s">
        <v>259</v>
      </c>
      <c r="B1015" s="79" t="s">
        <v>538</v>
      </c>
      <c r="C1015" s="84" t="s">
        <v>8595</v>
      </c>
    </row>
    <row r="1016" spans="1:3" ht="15">
      <c r="A1016" s="80" t="s">
        <v>259</v>
      </c>
      <c r="B1016" s="79" t="s">
        <v>815</v>
      </c>
      <c r="C1016" s="84" t="s">
        <v>8595</v>
      </c>
    </row>
    <row r="1017" spans="1:3" ht="15">
      <c r="A1017" s="80" t="s">
        <v>259</v>
      </c>
      <c r="B1017" s="79" t="s">
        <v>816</v>
      </c>
      <c r="C1017" s="84" t="s">
        <v>8595</v>
      </c>
    </row>
    <row r="1018" spans="1:3" ht="15">
      <c r="A1018" s="80" t="s">
        <v>259</v>
      </c>
      <c r="B1018" s="79" t="s">
        <v>1058</v>
      </c>
      <c r="C1018" s="84" t="s">
        <v>8595</v>
      </c>
    </row>
    <row r="1019" spans="1:3" ht="15">
      <c r="A1019" s="80" t="s">
        <v>259</v>
      </c>
      <c r="B1019" s="79" t="s">
        <v>561</v>
      </c>
      <c r="C1019" s="84" t="s">
        <v>8595</v>
      </c>
    </row>
    <row r="1020" spans="1:3" ht="15">
      <c r="A1020" s="80" t="s">
        <v>259</v>
      </c>
      <c r="B1020" s="79" t="s">
        <v>817</v>
      </c>
      <c r="C1020" s="84" t="s">
        <v>8595</v>
      </c>
    </row>
    <row r="1021" spans="1:3" ht="15">
      <c r="A1021" s="80" t="s">
        <v>259</v>
      </c>
      <c r="B1021" s="79" t="s">
        <v>921</v>
      </c>
      <c r="C1021" s="84" t="s">
        <v>8595</v>
      </c>
    </row>
    <row r="1022" spans="1:3" ht="15">
      <c r="A1022" s="80" t="s">
        <v>259</v>
      </c>
      <c r="B1022" s="79" t="s">
        <v>906</v>
      </c>
      <c r="C1022" s="84" t="s">
        <v>8595</v>
      </c>
    </row>
    <row r="1023" spans="1:3" ht="15">
      <c r="A1023" s="80" t="s">
        <v>259</v>
      </c>
      <c r="B1023" s="79" t="s">
        <v>579</v>
      </c>
      <c r="C1023" s="84" t="s">
        <v>8595</v>
      </c>
    </row>
    <row r="1024" spans="1:3" ht="15">
      <c r="A1024" s="80" t="s">
        <v>259</v>
      </c>
      <c r="B1024" s="79" t="s">
        <v>1005</v>
      </c>
      <c r="C1024" s="84" t="s">
        <v>8595</v>
      </c>
    </row>
    <row r="1025" spans="1:3" ht="15">
      <c r="A1025" s="80" t="s">
        <v>259</v>
      </c>
      <c r="B1025" s="79" t="s">
        <v>819</v>
      </c>
      <c r="C1025" s="84" t="s">
        <v>8595</v>
      </c>
    </row>
    <row r="1026" spans="1:3" ht="15">
      <c r="A1026" s="80" t="s">
        <v>259</v>
      </c>
      <c r="B1026" s="79" t="s">
        <v>8844</v>
      </c>
      <c r="C1026" s="84" t="s">
        <v>8595</v>
      </c>
    </row>
    <row r="1027" spans="1:3" ht="15">
      <c r="A1027" s="80" t="s">
        <v>259</v>
      </c>
      <c r="B1027" s="79" t="s">
        <v>492</v>
      </c>
      <c r="C1027" s="84" t="s">
        <v>8595</v>
      </c>
    </row>
    <row r="1028" spans="1:3" ht="15">
      <c r="A1028" s="80" t="s">
        <v>259</v>
      </c>
      <c r="B1028" s="79" t="s">
        <v>279</v>
      </c>
      <c r="C1028" s="84" t="s">
        <v>8595</v>
      </c>
    </row>
    <row r="1029" spans="1:3" ht="15">
      <c r="A1029" s="80" t="s">
        <v>259</v>
      </c>
      <c r="B1029" s="79" t="s">
        <v>481</v>
      </c>
      <c r="C1029" s="84" t="s">
        <v>8595</v>
      </c>
    </row>
    <row r="1030" spans="1:3" ht="15">
      <c r="A1030" s="80" t="s">
        <v>259</v>
      </c>
      <c r="B1030" s="79" t="s">
        <v>8915</v>
      </c>
      <c r="C1030" s="84" t="s">
        <v>8595</v>
      </c>
    </row>
    <row r="1031" spans="1:3" ht="15">
      <c r="A1031" s="80" t="s">
        <v>259</v>
      </c>
      <c r="B1031" s="79" t="s">
        <v>8916</v>
      </c>
      <c r="C1031" s="84" t="s">
        <v>8595</v>
      </c>
    </row>
    <row r="1032" spans="1:3" ht="15">
      <c r="A1032" s="80" t="s">
        <v>259</v>
      </c>
      <c r="B1032" s="79" t="s">
        <v>824</v>
      </c>
      <c r="C1032" s="84" t="s">
        <v>8595</v>
      </c>
    </row>
    <row r="1033" spans="1:3" ht="15">
      <c r="A1033" s="80" t="s">
        <v>259</v>
      </c>
      <c r="B1033" s="79" t="s">
        <v>8899</v>
      </c>
      <c r="C1033" s="84" t="s">
        <v>8595</v>
      </c>
    </row>
    <row r="1034" spans="1:3" ht="15">
      <c r="A1034" s="80" t="s">
        <v>259</v>
      </c>
      <c r="B1034" s="79" t="s">
        <v>852</v>
      </c>
      <c r="C1034" s="84" t="s">
        <v>8595</v>
      </c>
    </row>
    <row r="1035" spans="1:3" ht="15">
      <c r="A1035" s="80" t="s">
        <v>259</v>
      </c>
      <c r="B1035" s="79" t="s">
        <v>8900</v>
      </c>
      <c r="C1035" s="84" t="s">
        <v>8595</v>
      </c>
    </row>
    <row r="1036" spans="1:3" ht="15">
      <c r="A1036" s="80" t="s">
        <v>259</v>
      </c>
      <c r="B1036" s="79" t="s">
        <v>1186</v>
      </c>
      <c r="C1036" s="84" t="s">
        <v>8595</v>
      </c>
    </row>
    <row r="1037" spans="1:3" ht="15">
      <c r="A1037" s="80" t="s">
        <v>259</v>
      </c>
      <c r="B1037" s="79" t="s">
        <v>873</v>
      </c>
      <c r="C1037" s="84" t="s">
        <v>8595</v>
      </c>
    </row>
    <row r="1038" spans="1:3" ht="15">
      <c r="A1038" s="80" t="s">
        <v>259</v>
      </c>
      <c r="B1038" s="79" t="s">
        <v>8843</v>
      </c>
      <c r="C1038" s="84" t="s">
        <v>8595</v>
      </c>
    </row>
    <row r="1039" spans="1:3" ht="15">
      <c r="A1039" s="80" t="s">
        <v>259</v>
      </c>
      <c r="B1039" s="79" t="s">
        <v>8845</v>
      </c>
      <c r="C1039" s="84" t="s">
        <v>8595</v>
      </c>
    </row>
    <row r="1040" spans="1:3" ht="15">
      <c r="A1040" s="80" t="s">
        <v>259</v>
      </c>
      <c r="B1040" s="79" t="s">
        <v>8466</v>
      </c>
      <c r="C1040" s="84" t="s">
        <v>8595</v>
      </c>
    </row>
    <row r="1041" spans="1:3" ht="15">
      <c r="A1041" s="80" t="s">
        <v>259</v>
      </c>
      <c r="B1041" s="79" t="s">
        <v>8618</v>
      </c>
      <c r="C1041" s="84" t="s">
        <v>8595</v>
      </c>
    </row>
    <row r="1042" spans="1:3" ht="15">
      <c r="A1042" s="80" t="s">
        <v>8462</v>
      </c>
      <c r="B1042" s="79" t="s">
        <v>893</v>
      </c>
      <c r="C1042" s="84" t="s">
        <v>8594</v>
      </c>
    </row>
    <row r="1043" spans="1:3" ht="15">
      <c r="A1043" s="80" t="s">
        <v>8462</v>
      </c>
      <c r="B1043" s="79" t="s">
        <v>475</v>
      </c>
      <c r="C1043" s="84" t="s">
        <v>8594</v>
      </c>
    </row>
    <row r="1044" spans="1:3" ht="15">
      <c r="A1044" s="80" t="s">
        <v>8462</v>
      </c>
      <c r="B1044" s="79" t="s">
        <v>879</v>
      </c>
      <c r="C1044" s="84" t="s">
        <v>8594</v>
      </c>
    </row>
    <row r="1045" spans="1:3" ht="15">
      <c r="A1045" s="80" t="s">
        <v>8462</v>
      </c>
      <c r="B1045" s="79" t="s">
        <v>8462</v>
      </c>
      <c r="C1045" s="84" t="s">
        <v>8594</v>
      </c>
    </row>
    <row r="1046" spans="1:3" ht="15">
      <c r="A1046" s="80" t="s">
        <v>8462</v>
      </c>
      <c r="B1046" s="79" t="s">
        <v>826</v>
      </c>
      <c r="C1046" s="84" t="s">
        <v>8594</v>
      </c>
    </row>
    <row r="1047" spans="1:3" ht="15">
      <c r="A1047" s="80" t="s">
        <v>8462</v>
      </c>
      <c r="B1047" s="79" t="s">
        <v>765</v>
      </c>
      <c r="C1047" s="84" t="s">
        <v>8594</v>
      </c>
    </row>
    <row r="1048" spans="1:3" ht="15">
      <c r="A1048" s="80" t="s">
        <v>8462</v>
      </c>
      <c r="B1048" s="79" t="s">
        <v>830</v>
      </c>
      <c r="C1048" s="84" t="s">
        <v>8594</v>
      </c>
    </row>
    <row r="1049" spans="1:3" ht="15">
      <c r="A1049" s="80" t="s">
        <v>8462</v>
      </c>
      <c r="B1049" s="79" t="s">
        <v>1073</v>
      </c>
      <c r="C1049" s="84" t="s">
        <v>8594</v>
      </c>
    </row>
    <row r="1050" spans="1:3" ht="15">
      <c r="A1050" s="80" t="s">
        <v>8462</v>
      </c>
      <c r="B1050" s="79" t="s">
        <v>538</v>
      </c>
      <c r="C1050" s="84" t="s">
        <v>8594</v>
      </c>
    </row>
    <row r="1051" spans="1:3" ht="15">
      <c r="A1051" s="80" t="s">
        <v>8462</v>
      </c>
      <c r="B1051" s="79" t="s">
        <v>815</v>
      </c>
      <c r="C1051" s="84" t="s">
        <v>8594</v>
      </c>
    </row>
    <row r="1052" spans="1:3" ht="15">
      <c r="A1052" s="80" t="s">
        <v>8462</v>
      </c>
      <c r="B1052" s="79" t="s">
        <v>816</v>
      </c>
      <c r="C1052" s="84" t="s">
        <v>8594</v>
      </c>
    </row>
    <row r="1053" spans="1:3" ht="15">
      <c r="A1053" s="80" t="s">
        <v>8462</v>
      </c>
      <c r="B1053" s="79" t="s">
        <v>1058</v>
      </c>
      <c r="C1053" s="84" t="s">
        <v>8594</v>
      </c>
    </row>
    <row r="1054" spans="1:3" ht="15">
      <c r="A1054" s="80" t="s">
        <v>8462</v>
      </c>
      <c r="B1054" s="79" t="s">
        <v>561</v>
      </c>
      <c r="C1054" s="84" t="s">
        <v>8594</v>
      </c>
    </row>
    <row r="1055" spans="1:3" ht="15">
      <c r="A1055" s="80" t="s">
        <v>8462</v>
      </c>
      <c r="B1055" s="79" t="s">
        <v>817</v>
      </c>
      <c r="C1055" s="84" t="s">
        <v>8594</v>
      </c>
    </row>
    <row r="1056" spans="1:3" ht="15">
      <c r="A1056" s="80" t="s">
        <v>8462</v>
      </c>
      <c r="B1056" s="79" t="s">
        <v>921</v>
      </c>
      <c r="C1056" s="84" t="s">
        <v>8594</v>
      </c>
    </row>
    <row r="1057" spans="1:3" ht="15">
      <c r="A1057" s="80" t="s">
        <v>8462</v>
      </c>
      <c r="B1057" s="79" t="s">
        <v>906</v>
      </c>
      <c r="C1057" s="84" t="s">
        <v>8594</v>
      </c>
    </row>
    <row r="1058" spans="1:3" ht="15">
      <c r="A1058" s="80" t="s">
        <v>8462</v>
      </c>
      <c r="B1058" s="79" t="s">
        <v>579</v>
      </c>
      <c r="C1058" s="84" t="s">
        <v>8594</v>
      </c>
    </row>
    <row r="1059" spans="1:3" ht="15">
      <c r="A1059" s="80" t="s">
        <v>8462</v>
      </c>
      <c r="B1059" s="79" t="s">
        <v>1005</v>
      </c>
      <c r="C1059" s="84" t="s">
        <v>8594</v>
      </c>
    </row>
    <row r="1060" spans="1:3" ht="15">
      <c r="A1060" s="80" t="s">
        <v>8462</v>
      </c>
      <c r="B1060" s="79" t="s">
        <v>819</v>
      </c>
      <c r="C1060" s="84" t="s">
        <v>8594</v>
      </c>
    </row>
    <row r="1061" spans="1:3" ht="15">
      <c r="A1061" s="80" t="s">
        <v>8462</v>
      </c>
      <c r="B1061" s="79" t="s">
        <v>8844</v>
      </c>
      <c r="C1061" s="84" t="s">
        <v>8594</v>
      </c>
    </row>
    <row r="1062" spans="1:3" ht="15">
      <c r="A1062" s="80" t="s">
        <v>8462</v>
      </c>
      <c r="B1062" s="79" t="s">
        <v>492</v>
      </c>
      <c r="C1062" s="84" t="s">
        <v>8594</v>
      </c>
    </row>
    <row r="1063" spans="1:3" ht="15">
      <c r="A1063" s="80" t="s">
        <v>8462</v>
      </c>
      <c r="B1063" s="79" t="s">
        <v>279</v>
      </c>
      <c r="C1063" s="84" t="s">
        <v>8594</v>
      </c>
    </row>
    <row r="1064" spans="1:3" ht="15">
      <c r="A1064" s="80" t="s">
        <v>8462</v>
      </c>
      <c r="B1064" s="79" t="s">
        <v>481</v>
      </c>
      <c r="C1064" s="84" t="s">
        <v>8594</v>
      </c>
    </row>
    <row r="1065" spans="1:3" ht="15">
      <c r="A1065" s="80" t="s">
        <v>8462</v>
      </c>
      <c r="B1065" s="79" t="s">
        <v>8915</v>
      </c>
      <c r="C1065" s="84" t="s">
        <v>8594</v>
      </c>
    </row>
    <row r="1066" spans="1:3" ht="15">
      <c r="A1066" s="80" t="s">
        <v>8462</v>
      </c>
      <c r="B1066" s="79" t="s">
        <v>8916</v>
      </c>
      <c r="C1066" s="84" t="s">
        <v>8594</v>
      </c>
    </row>
    <row r="1067" spans="1:3" ht="15">
      <c r="A1067" s="80" t="s">
        <v>8462</v>
      </c>
      <c r="B1067" s="79" t="s">
        <v>824</v>
      </c>
      <c r="C1067" s="84" t="s">
        <v>8594</v>
      </c>
    </row>
    <row r="1068" spans="1:3" ht="15">
      <c r="A1068" s="80" t="s">
        <v>8462</v>
      </c>
      <c r="B1068" s="79" t="s">
        <v>8899</v>
      </c>
      <c r="C1068" s="84" t="s">
        <v>8594</v>
      </c>
    </row>
    <row r="1069" spans="1:3" ht="15">
      <c r="A1069" s="80" t="s">
        <v>8462</v>
      </c>
      <c r="B1069" s="79" t="s">
        <v>852</v>
      </c>
      <c r="C1069" s="84" t="s">
        <v>8594</v>
      </c>
    </row>
    <row r="1070" spans="1:3" ht="15">
      <c r="A1070" s="80" t="s">
        <v>8462</v>
      </c>
      <c r="B1070" s="79" t="s">
        <v>8900</v>
      </c>
      <c r="C1070" s="84" t="s">
        <v>8594</v>
      </c>
    </row>
    <row r="1071" spans="1:3" ht="15">
      <c r="A1071" s="80" t="s">
        <v>8462</v>
      </c>
      <c r="B1071" s="79" t="s">
        <v>1186</v>
      </c>
      <c r="C1071" s="84" t="s">
        <v>8594</v>
      </c>
    </row>
    <row r="1072" spans="1:3" ht="15">
      <c r="A1072" s="80" t="s">
        <v>8462</v>
      </c>
      <c r="B1072" s="79" t="s">
        <v>873</v>
      </c>
      <c r="C1072" s="84" t="s">
        <v>8594</v>
      </c>
    </row>
    <row r="1073" spans="1:3" ht="15">
      <c r="A1073" s="80" t="s">
        <v>8462</v>
      </c>
      <c r="B1073" s="79" t="s">
        <v>8843</v>
      </c>
      <c r="C1073" s="84" t="s">
        <v>8594</v>
      </c>
    </row>
    <row r="1074" spans="1:3" ht="15">
      <c r="A1074" s="80" t="s">
        <v>8462</v>
      </c>
      <c r="B1074" s="79" t="s">
        <v>8845</v>
      </c>
      <c r="C1074" s="84" t="s">
        <v>8594</v>
      </c>
    </row>
    <row r="1075" spans="1:3" ht="15">
      <c r="A1075" s="80" t="s">
        <v>8462</v>
      </c>
      <c r="B1075" s="79" t="s">
        <v>8466</v>
      </c>
      <c r="C1075" s="84" t="s">
        <v>8594</v>
      </c>
    </row>
    <row r="1076" spans="1:3" ht="15">
      <c r="A1076" s="80" t="s">
        <v>8462</v>
      </c>
      <c r="B1076" s="79" t="s">
        <v>8618</v>
      </c>
      <c r="C1076" s="84" t="s">
        <v>8594</v>
      </c>
    </row>
    <row r="1077" spans="1:3" ht="15">
      <c r="A1077" s="80" t="s">
        <v>8448</v>
      </c>
      <c r="B1077" s="79" t="s">
        <v>893</v>
      </c>
      <c r="C1077" s="84" t="s">
        <v>8566</v>
      </c>
    </row>
    <row r="1078" spans="1:3" ht="15">
      <c r="A1078" s="80" t="s">
        <v>8448</v>
      </c>
      <c r="B1078" s="79" t="s">
        <v>475</v>
      </c>
      <c r="C1078" s="84" t="s">
        <v>8566</v>
      </c>
    </row>
    <row r="1079" spans="1:3" ht="15">
      <c r="A1079" s="80" t="s">
        <v>8448</v>
      </c>
      <c r="B1079" s="79" t="s">
        <v>879</v>
      </c>
      <c r="C1079" s="84" t="s">
        <v>8566</v>
      </c>
    </row>
    <row r="1080" spans="1:3" ht="15">
      <c r="A1080" s="80" t="s">
        <v>8448</v>
      </c>
      <c r="B1080" s="79" t="s">
        <v>8462</v>
      </c>
      <c r="C1080" s="84" t="s">
        <v>8566</v>
      </c>
    </row>
    <row r="1081" spans="1:3" ht="15">
      <c r="A1081" s="80" t="s">
        <v>8448</v>
      </c>
      <c r="B1081" s="79" t="s">
        <v>826</v>
      </c>
      <c r="C1081" s="84" t="s">
        <v>8566</v>
      </c>
    </row>
    <row r="1082" spans="1:3" ht="15">
      <c r="A1082" s="80" t="s">
        <v>8448</v>
      </c>
      <c r="B1082" s="79" t="s">
        <v>765</v>
      </c>
      <c r="C1082" s="84" t="s">
        <v>8566</v>
      </c>
    </row>
    <row r="1083" spans="1:3" ht="15">
      <c r="A1083" s="80" t="s">
        <v>8448</v>
      </c>
      <c r="B1083" s="79" t="s">
        <v>830</v>
      </c>
      <c r="C1083" s="84" t="s">
        <v>8566</v>
      </c>
    </row>
    <row r="1084" spans="1:3" ht="15">
      <c r="A1084" s="80" t="s">
        <v>8448</v>
      </c>
      <c r="B1084" s="79" t="s">
        <v>1073</v>
      </c>
      <c r="C1084" s="84" t="s">
        <v>8566</v>
      </c>
    </row>
    <row r="1085" spans="1:3" ht="15">
      <c r="A1085" s="80" t="s">
        <v>8448</v>
      </c>
      <c r="B1085" s="79" t="s">
        <v>538</v>
      </c>
      <c r="C1085" s="84" t="s">
        <v>8566</v>
      </c>
    </row>
    <row r="1086" spans="1:3" ht="15">
      <c r="A1086" s="80" t="s">
        <v>8448</v>
      </c>
      <c r="B1086" s="79" t="s">
        <v>815</v>
      </c>
      <c r="C1086" s="84" t="s">
        <v>8566</v>
      </c>
    </row>
    <row r="1087" spans="1:3" ht="15">
      <c r="A1087" s="80" t="s">
        <v>8448</v>
      </c>
      <c r="B1087" s="79" t="s">
        <v>816</v>
      </c>
      <c r="C1087" s="84" t="s">
        <v>8566</v>
      </c>
    </row>
    <row r="1088" spans="1:3" ht="15">
      <c r="A1088" s="80" t="s">
        <v>8448</v>
      </c>
      <c r="B1088" s="79" t="s">
        <v>1058</v>
      </c>
      <c r="C1088" s="84" t="s">
        <v>8566</v>
      </c>
    </row>
    <row r="1089" spans="1:3" ht="15">
      <c r="A1089" s="80" t="s">
        <v>8448</v>
      </c>
      <c r="B1089" s="79" t="s">
        <v>561</v>
      </c>
      <c r="C1089" s="84" t="s">
        <v>8566</v>
      </c>
    </row>
    <row r="1090" spans="1:3" ht="15">
      <c r="A1090" s="80" t="s">
        <v>8448</v>
      </c>
      <c r="B1090" s="79" t="s">
        <v>817</v>
      </c>
      <c r="C1090" s="84" t="s">
        <v>8566</v>
      </c>
    </row>
    <row r="1091" spans="1:3" ht="15">
      <c r="A1091" s="80" t="s">
        <v>8448</v>
      </c>
      <c r="B1091" s="79" t="s">
        <v>921</v>
      </c>
      <c r="C1091" s="84" t="s">
        <v>8566</v>
      </c>
    </row>
    <row r="1092" spans="1:3" ht="15">
      <c r="A1092" s="80" t="s">
        <v>8448</v>
      </c>
      <c r="B1092" s="79" t="s">
        <v>906</v>
      </c>
      <c r="C1092" s="84" t="s">
        <v>8566</v>
      </c>
    </row>
    <row r="1093" spans="1:3" ht="15">
      <c r="A1093" s="80" t="s">
        <v>8448</v>
      </c>
      <c r="B1093" s="79" t="s">
        <v>579</v>
      </c>
      <c r="C1093" s="84" t="s">
        <v>8566</v>
      </c>
    </row>
    <row r="1094" spans="1:3" ht="15">
      <c r="A1094" s="80" t="s">
        <v>8448</v>
      </c>
      <c r="B1094" s="79" t="s">
        <v>1005</v>
      </c>
      <c r="C1094" s="84" t="s">
        <v>8566</v>
      </c>
    </row>
    <row r="1095" spans="1:3" ht="15">
      <c r="A1095" s="80" t="s">
        <v>8448</v>
      </c>
      <c r="B1095" s="79" t="s">
        <v>819</v>
      </c>
      <c r="C1095" s="84" t="s">
        <v>8566</v>
      </c>
    </row>
    <row r="1096" spans="1:3" ht="15">
      <c r="A1096" s="80" t="s">
        <v>8448</v>
      </c>
      <c r="B1096" s="79" t="s">
        <v>8844</v>
      </c>
      <c r="C1096" s="84" t="s">
        <v>8566</v>
      </c>
    </row>
    <row r="1097" spans="1:3" ht="15">
      <c r="A1097" s="80" t="s">
        <v>8448</v>
      </c>
      <c r="B1097" s="79" t="s">
        <v>492</v>
      </c>
      <c r="C1097" s="84" t="s">
        <v>8566</v>
      </c>
    </row>
    <row r="1098" spans="1:3" ht="15">
      <c r="A1098" s="80" t="s">
        <v>8448</v>
      </c>
      <c r="B1098" s="79" t="s">
        <v>279</v>
      </c>
      <c r="C1098" s="84" t="s">
        <v>8566</v>
      </c>
    </row>
    <row r="1099" spans="1:3" ht="15">
      <c r="A1099" s="80" t="s">
        <v>8448</v>
      </c>
      <c r="B1099" s="79" t="s">
        <v>481</v>
      </c>
      <c r="C1099" s="84" t="s">
        <v>8566</v>
      </c>
    </row>
    <row r="1100" spans="1:3" ht="15">
      <c r="A1100" s="80" t="s">
        <v>8448</v>
      </c>
      <c r="B1100" s="79" t="s">
        <v>8915</v>
      </c>
      <c r="C1100" s="84" t="s">
        <v>8566</v>
      </c>
    </row>
    <row r="1101" spans="1:3" ht="15">
      <c r="A1101" s="80" t="s">
        <v>8448</v>
      </c>
      <c r="B1101" s="79" t="s">
        <v>8916</v>
      </c>
      <c r="C1101" s="84" t="s">
        <v>8566</v>
      </c>
    </row>
    <row r="1102" spans="1:3" ht="15">
      <c r="A1102" s="80" t="s">
        <v>8448</v>
      </c>
      <c r="B1102" s="79" t="s">
        <v>824</v>
      </c>
      <c r="C1102" s="84" t="s">
        <v>8566</v>
      </c>
    </row>
    <row r="1103" spans="1:3" ht="15">
      <c r="A1103" s="80" t="s">
        <v>8448</v>
      </c>
      <c r="B1103" s="79" t="s">
        <v>8899</v>
      </c>
      <c r="C1103" s="84" t="s">
        <v>8566</v>
      </c>
    </row>
    <row r="1104" spans="1:3" ht="15">
      <c r="A1104" s="80" t="s">
        <v>8448</v>
      </c>
      <c r="B1104" s="79" t="s">
        <v>852</v>
      </c>
      <c r="C1104" s="84" t="s">
        <v>8566</v>
      </c>
    </row>
    <row r="1105" spans="1:3" ht="15">
      <c r="A1105" s="80" t="s">
        <v>8448</v>
      </c>
      <c r="B1105" s="79" t="s">
        <v>8900</v>
      </c>
      <c r="C1105" s="84" t="s">
        <v>8566</v>
      </c>
    </row>
    <row r="1106" spans="1:3" ht="15">
      <c r="A1106" s="80" t="s">
        <v>8448</v>
      </c>
      <c r="B1106" s="79" t="s">
        <v>1186</v>
      </c>
      <c r="C1106" s="84" t="s">
        <v>8566</v>
      </c>
    </row>
    <row r="1107" spans="1:3" ht="15">
      <c r="A1107" s="80" t="s">
        <v>8448</v>
      </c>
      <c r="B1107" s="79" t="s">
        <v>873</v>
      </c>
      <c r="C1107" s="84" t="s">
        <v>8566</v>
      </c>
    </row>
    <row r="1108" spans="1:3" ht="15">
      <c r="A1108" s="80" t="s">
        <v>8448</v>
      </c>
      <c r="B1108" s="79" t="s">
        <v>8843</v>
      </c>
      <c r="C1108" s="84" t="s">
        <v>8566</v>
      </c>
    </row>
    <row r="1109" spans="1:3" ht="15">
      <c r="A1109" s="80" t="s">
        <v>8448</v>
      </c>
      <c r="B1109" s="79" t="s">
        <v>8845</v>
      </c>
      <c r="C1109" s="84" t="s">
        <v>8566</v>
      </c>
    </row>
    <row r="1110" spans="1:3" ht="15">
      <c r="A1110" s="80" t="s">
        <v>8448</v>
      </c>
      <c r="B1110" s="79" t="s">
        <v>8466</v>
      </c>
      <c r="C1110" s="84" t="s">
        <v>8566</v>
      </c>
    </row>
    <row r="1111" spans="1:3" ht="15">
      <c r="A1111" s="80" t="s">
        <v>8448</v>
      </c>
      <c r="B1111" s="79" t="s">
        <v>8618</v>
      </c>
      <c r="C1111" s="84" t="s">
        <v>8566</v>
      </c>
    </row>
    <row r="1112" spans="1:3" ht="15">
      <c r="A1112" s="80" t="s">
        <v>247</v>
      </c>
      <c r="B1112" s="79" t="s">
        <v>212</v>
      </c>
      <c r="C1112" s="84" t="s">
        <v>294</v>
      </c>
    </row>
    <row r="1113" spans="1:3" ht="15">
      <c r="A1113" s="80" t="s">
        <v>247</v>
      </c>
      <c r="B1113" s="79" t="s">
        <v>853</v>
      </c>
      <c r="C1113" s="84" t="s">
        <v>294</v>
      </c>
    </row>
    <row r="1114" spans="1:3" ht="15">
      <c r="A1114" s="80" t="s">
        <v>247</v>
      </c>
      <c r="B1114" s="79" t="s">
        <v>1092</v>
      </c>
      <c r="C1114" s="84" t="s">
        <v>294</v>
      </c>
    </row>
    <row r="1115" spans="1:3" ht="15">
      <c r="A1115" s="80" t="s">
        <v>247</v>
      </c>
      <c r="B1115" s="79" t="s">
        <v>817</v>
      </c>
      <c r="C1115" s="84" t="s">
        <v>294</v>
      </c>
    </row>
    <row r="1116" spans="1:3" ht="15">
      <c r="A1116" s="80" t="s">
        <v>247</v>
      </c>
      <c r="B1116" s="79" t="s">
        <v>572</v>
      </c>
      <c r="C1116" s="84" t="s">
        <v>294</v>
      </c>
    </row>
    <row r="1117" spans="1:3" ht="15">
      <c r="A1117" s="80" t="s">
        <v>247</v>
      </c>
      <c r="B1117" s="79" t="s">
        <v>902</v>
      </c>
      <c r="C1117" s="84" t="s">
        <v>294</v>
      </c>
    </row>
    <row r="1118" spans="1:3" ht="15">
      <c r="A1118" s="80" t="s">
        <v>247</v>
      </c>
      <c r="B1118" s="79" t="s">
        <v>826</v>
      </c>
      <c r="C1118" s="84" t="s">
        <v>294</v>
      </c>
    </row>
    <row r="1119" spans="1:3" ht="15">
      <c r="A1119" s="80" t="s">
        <v>247</v>
      </c>
      <c r="B1119" s="79" t="s">
        <v>560</v>
      </c>
      <c r="C1119" s="84" t="s">
        <v>294</v>
      </c>
    </row>
    <row r="1120" spans="1:3" ht="15">
      <c r="A1120" s="80" t="s">
        <v>247</v>
      </c>
      <c r="B1120" s="79" t="s">
        <v>301</v>
      </c>
      <c r="C1120" s="84" t="s">
        <v>294</v>
      </c>
    </row>
    <row r="1121" spans="1:3" ht="15">
      <c r="A1121" s="80" t="s">
        <v>247</v>
      </c>
      <c r="B1121" s="79" t="s">
        <v>694</v>
      </c>
      <c r="C1121" s="84" t="s">
        <v>294</v>
      </c>
    </row>
    <row r="1122" spans="1:3" ht="15">
      <c r="A1122" s="80" t="s">
        <v>247</v>
      </c>
      <c r="B1122" s="79" t="s">
        <v>279</v>
      </c>
      <c r="C1122" s="84" t="s">
        <v>294</v>
      </c>
    </row>
    <row r="1123" spans="1:3" ht="15">
      <c r="A1123" s="80" t="s">
        <v>247</v>
      </c>
      <c r="B1123" s="79" t="s">
        <v>597</v>
      </c>
      <c r="C1123" s="84" t="s">
        <v>294</v>
      </c>
    </row>
    <row r="1124" spans="1:3" ht="15">
      <c r="A1124" s="80" t="s">
        <v>247</v>
      </c>
      <c r="B1124" s="79" t="s">
        <v>815</v>
      </c>
      <c r="C1124" s="84" t="s">
        <v>294</v>
      </c>
    </row>
    <row r="1125" spans="1:3" ht="15">
      <c r="A1125" s="80" t="s">
        <v>247</v>
      </c>
      <c r="B1125" s="79" t="s">
        <v>830</v>
      </c>
      <c r="C1125" s="84" t="s">
        <v>294</v>
      </c>
    </row>
    <row r="1126" spans="1:3" ht="15">
      <c r="A1126" s="80" t="s">
        <v>247</v>
      </c>
      <c r="B1126" s="79" t="s">
        <v>480</v>
      </c>
      <c r="C1126" s="84" t="s">
        <v>294</v>
      </c>
    </row>
    <row r="1127" spans="1:3" ht="15">
      <c r="A1127" s="80" t="s">
        <v>247</v>
      </c>
      <c r="B1127" s="79" t="s">
        <v>536</v>
      </c>
      <c r="C1127" s="84" t="s">
        <v>294</v>
      </c>
    </row>
    <row r="1128" spans="1:3" ht="15">
      <c r="A1128" s="80" t="s">
        <v>247</v>
      </c>
      <c r="B1128" s="79" t="s">
        <v>819</v>
      </c>
      <c r="C1128" s="84" t="s">
        <v>294</v>
      </c>
    </row>
    <row r="1129" spans="1:3" ht="15">
      <c r="A1129" s="80" t="s">
        <v>247</v>
      </c>
      <c r="B1129" s="79" t="s">
        <v>923</v>
      </c>
      <c r="C1129" s="84" t="s">
        <v>294</v>
      </c>
    </row>
    <row r="1130" spans="1:3" ht="15">
      <c r="A1130" s="80" t="s">
        <v>247</v>
      </c>
      <c r="B1130" s="79" t="s">
        <v>263</v>
      </c>
      <c r="C1130" s="84" t="s">
        <v>294</v>
      </c>
    </row>
    <row r="1131" spans="1:3" ht="15">
      <c r="A1131" s="80" t="s">
        <v>247</v>
      </c>
      <c r="B1131" s="79" t="s">
        <v>262</v>
      </c>
      <c r="C1131" s="84" t="s">
        <v>294</v>
      </c>
    </row>
    <row r="1132" spans="1:3" ht="15">
      <c r="A1132" s="80" t="s">
        <v>247</v>
      </c>
      <c r="B1132" s="79" t="s">
        <v>261</v>
      </c>
      <c r="C1132" s="84" t="s">
        <v>294</v>
      </c>
    </row>
    <row r="1133" spans="1:3" ht="15">
      <c r="A1133" s="80" t="s">
        <v>247</v>
      </c>
      <c r="B1133" s="79" t="s">
        <v>1084</v>
      </c>
      <c r="C1133" s="84" t="s">
        <v>294</v>
      </c>
    </row>
    <row r="1134" spans="1:3" ht="15">
      <c r="A1134" s="80" t="s">
        <v>247</v>
      </c>
      <c r="B1134" s="79" t="s">
        <v>1069</v>
      </c>
      <c r="C1134" s="84" t="s">
        <v>294</v>
      </c>
    </row>
    <row r="1135" spans="1:3" ht="15">
      <c r="A1135" s="80" t="s">
        <v>247</v>
      </c>
      <c r="B1135" s="79" t="s">
        <v>822</v>
      </c>
      <c r="C1135" s="84" t="s">
        <v>294</v>
      </c>
    </row>
    <row r="1136" spans="1:3" ht="15">
      <c r="A1136" s="80" t="s">
        <v>247</v>
      </c>
      <c r="B1136" s="79" t="s">
        <v>1121</v>
      </c>
      <c r="C1136" s="84" t="s">
        <v>294</v>
      </c>
    </row>
    <row r="1137" spans="1:3" ht="15">
      <c r="A1137" s="80" t="s">
        <v>247</v>
      </c>
      <c r="B1137" s="79" t="s">
        <v>990</v>
      </c>
      <c r="C1137" s="84" t="s">
        <v>294</v>
      </c>
    </row>
    <row r="1138" spans="1:3" ht="15">
      <c r="A1138" s="80" t="s">
        <v>247</v>
      </c>
      <c r="B1138" s="79" t="s">
        <v>1122</v>
      </c>
      <c r="C1138" s="84" t="s">
        <v>294</v>
      </c>
    </row>
    <row r="1139" spans="1:3" ht="15">
      <c r="A1139" s="80" t="s">
        <v>247</v>
      </c>
      <c r="B1139" s="79" t="s">
        <v>1123</v>
      </c>
      <c r="C1139" s="84" t="s">
        <v>294</v>
      </c>
    </row>
    <row r="1140" spans="1:3" ht="15">
      <c r="A1140" s="80" t="s">
        <v>247</v>
      </c>
      <c r="B1140" s="79" t="s">
        <v>259</v>
      </c>
      <c r="C1140" s="84" t="s">
        <v>294</v>
      </c>
    </row>
    <row r="1141" spans="1:3" ht="15">
      <c r="A1141" s="80" t="s">
        <v>247</v>
      </c>
      <c r="B1141" s="79" t="s">
        <v>1124</v>
      </c>
      <c r="C1141" s="84" t="s">
        <v>294</v>
      </c>
    </row>
    <row r="1142" spans="1:3" ht="15">
      <c r="A1142" s="80" t="s">
        <v>247</v>
      </c>
      <c r="B1142" s="79" t="s">
        <v>256</v>
      </c>
      <c r="C1142" s="84" t="s">
        <v>294</v>
      </c>
    </row>
    <row r="1143" spans="1:3" ht="15">
      <c r="A1143" s="80" t="s">
        <v>248</v>
      </c>
      <c r="B1143" s="79" t="s">
        <v>212</v>
      </c>
      <c r="C1143" s="84" t="s">
        <v>295</v>
      </c>
    </row>
    <row r="1144" spans="1:3" ht="15">
      <c r="A1144" s="80" t="s">
        <v>248</v>
      </c>
      <c r="B1144" s="79" t="s">
        <v>853</v>
      </c>
      <c r="C1144" s="84" t="s">
        <v>295</v>
      </c>
    </row>
    <row r="1145" spans="1:3" ht="15">
      <c r="A1145" s="80" t="s">
        <v>248</v>
      </c>
      <c r="B1145" s="79" t="s">
        <v>1092</v>
      </c>
      <c r="C1145" s="84" t="s">
        <v>295</v>
      </c>
    </row>
    <row r="1146" spans="1:3" ht="15">
      <c r="A1146" s="80" t="s">
        <v>248</v>
      </c>
      <c r="B1146" s="79" t="s">
        <v>817</v>
      </c>
      <c r="C1146" s="84" t="s">
        <v>295</v>
      </c>
    </row>
    <row r="1147" spans="1:3" ht="15">
      <c r="A1147" s="80" t="s">
        <v>248</v>
      </c>
      <c r="B1147" s="79" t="s">
        <v>572</v>
      </c>
      <c r="C1147" s="84" t="s">
        <v>295</v>
      </c>
    </row>
    <row r="1148" spans="1:3" ht="15">
      <c r="A1148" s="80" t="s">
        <v>248</v>
      </c>
      <c r="B1148" s="79" t="s">
        <v>902</v>
      </c>
      <c r="C1148" s="84" t="s">
        <v>295</v>
      </c>
    </row>
    <row r="1149" spans="1:3" ht="15">
      <c r="A1149" s="80" t="s">
        <v>248</v>
      </c>
      <c r="B1149" s="79" t="s">
        <v>826</v>
      </c>
      <c r="C1149" s="84" t="s">
        <v>295</v>
      </c>
    </row>
    <row r="1150" spans="1:3" ht="15">
      <c r="A1150" s="80" t="s">
        <v>248</v>
      </c>
      <c r="B1150" s="79" t="s">
        <v>560</v>
      </c>
      <c r="C1150" s="84" t="s">
        <v>295</v>
      </c>
    </row>
    <row r="1151" spans="1:3" ht="15">
      <c r="A1151" s="80" t="s">
        <v>248</v>
      </c>
      <c r="B1151" s="79" t="s">
        <v>301</v>
      </c>
      <c r="C1151" s="84" t="s">
        <v>295</v>
      </c>
    </row>
    <row r="1152" spans="1:3" ht="15">
      <c r="A1152" s="80" t="s">
        <v>248</v>
      </c>
      <c r="B1152" s="79" t="s">
        <v>694</v>
      </c>
      <c r="C1152" s="84" t="s">
        <v>295</v>
      </c>
    </row>
    <row r="1153" spans="1:3" ht="15">
      <c r="A1153" s="80" t="s">
        <v>248</v>
      </c>
      <c r="B1153" s="79" t="s">
        <v>279</v>
      </c>
      <c r="C1153" s="84" t="s">
        <v>295</v>
      </c>
    </row>
    <row r="1154" spans="1:3" ht="15">
      <c r="A1154" s="80" t="s">
        <v>248</v>
      </c>
      <c r="B1154" s="79" t="s">
        <v>597</v>
      </c>
      <c r="C1154" s="84" t="s">
        <v>295</v>
      </c>
    </row>
    <row r="1155" spans="1:3" ht="15">
      <c r="A1155" s="80" t="s">
        <v>248</v>
      </c>
      <c r="B1155" s="79" t="s">
        <v>815</v>
      </c>
      <c r="C1155" s="84" t="s">
        <v>295</v>
      </c>
    </row>
    <row r="1156" spans="1:3" ht="15">
      <c r="A1156" s="80" t="s">
        <v>248</v>
      </c>
      <c r="B1156" s="79" t="s">
        <v>830</v>
      </c>
      <c r="C1156" s="84" t="s">
        <v>295</v>
      </c>
    </row>
    <row r="1157" spans="1:3" ht="15">
      <c r="A1157" s="80" t="s">
        <v>248</v>
      </c>
      <c r="B1157" s="79" t="s">
        <v>480</v>
      </c>
      <c r="C1157" s="84" t="s">
        <v>295</v>
      </c>
    </row>
    <row r="1158" spans="1:3" ht="15">
      <c r="A1158" s="80" t="s">
        <v>248</v>
      </c>
      <c r="B1158" s="79" t="s">
        <v>536</v>
      </c>
      <c r="C1158" s="84" t="s">
        <v>295</v>
      </c>
    </row>
    <row r="1159" spans="1:3" ht="15">
      <c r="A1159" s="80" t="s">
        <v>248</v>
      </c>
      <c r="B1159" s="79" t="s">
        <v>819</v>
      </c>
      <c r="C1159" s="84" t="s">
        <v>295</v>
      </c>
    </row>
    <row r="1160" spans="1:3" ht="15">
      <c r="A1160" s="80" t="s">
        <v>248</v>
      </c>
      <c r="B1160" s="79" t="s">
        <v>923</v>
      </c>
      <c r="C1160" s="84" t="s">
        <v>295</v>
      </c>
    </row>
    <row r="1161" spans="1:3" ht="15">
      <c r="A1161" s="80" t="s">
        <v>248</v>
      </c>
      <c r="B1161" s="79" t="s">
        <v>263</v>
      </c>
      <c r="C1161" s="84" t="s">
        <v>295</v>
      </c>
    </row>
    <row r="1162" spans="1:3" ht="15">
      <c r="A1162" s="80" t="s">
        <v>248</v>
      </c>
      <c r="B1162" s="79" t="s">
        <v>262</v>
      </c>
      <c r="C1162" s="84" t="s">
        <v>295</v>
      </c>
    </row>
    <row r="1163" spans="1:3" ht="15">
      <c r="A1163" s="80" t="s">
        <v>248</v>
      </c>
      <c r="B1163" s="79" t="s">
        <v>261</v>
      </c>
      <c r="C1163" s="84" t="s">
        <v>295</v>
      </c>
    </row>
    <row r="1164" spans="1:3" ht="15">
      <c r="A1164" s="80" t="s">
        <v>248</v>
      </c>
      <c r="B1164" s="79" t="s">
        <v>1084</v>
      </c>
      <c r="C1164" s="84" t="s">
        <v>295</v>
      </c>
    </row>
    <row r="1165" spans="1:3" ht="15">
      <c r="A1165" s="80" t="s">
        <v>248</v>
      </c>
      <c r="B1165" s="79" t="s">
        <v>1069</v>
      </c>
      <c r="C1165" s="84" t="s">
        <v>295</v>
      </c>
    </row>
    <row r="1166" spans="1:3" ht="15">
      <c r="A1166" s="80" t="s">
        <v>248</v>
      </c>
      <c r="B1166" s="79" t="s">
        <v>822</v>
      </c>
      <c r="C1166" s="84" t="s">
        <v>295</v>
      </c>
    </row>
    <row r="1167" spans="1:3" ht="15">
      <c r="A1167" s="80" t="s">
        <v>248</v>
      </c>
      <c r="B1167" s="79" t="s">
        <v>1121</v>
      </c>
      <c r="C1167" s="84" t="s">
        <v>295</v>
      </c>
    </row>
    <row r="1168" spans="1:3" ht="15">
      <c r="A1168" s="80" t="s">
        <v>248</v>
      </c>
      <c r="B1168" s="79" t="s">
        <v>990</v>
      </c>
      <c r="C1168" s="84" t="s">
        <v>295</v>
      </c>
    </row>
    <row r="1169" spans="1:3" ht="15">
      <c r="A1169" s="80" t="s">
        <v>248</v>
      </c>
      <c r="B1169" s="79" t="s">
        <v>1122</v>
      </c>
      <c r="C1169" s="84" t="s">
        <v>295</v>
      </c>
    </row>
    <row r="1170" spans="1:3" ht="15">
      <c r="A1170" s="80" t="s">
        <v>248</v>
      </c>
      <c r="B1170" s="79" t="s">
        <v>1123</v>
      </c>
      <c r="C1170" s="84" t="s">
        <v>295</v>
      </c>
    </row>
    <row r="1171" spans="1:3" ht="15">
      <c r="A1171" s="80" t="s">
        <v>248</v>
      </c>
      <c r="B1171" s="79" t="s">
        <v>259</v>
      </c>
      <c r="C1171" s="84" t="s">
        <v>295</v>
      </c>
    </row>
    <row r="1172" spans="1:3" ht="15">
      <c r="A1172" s="80" t="s">
        <v>248</v>
      </c>
      <c r="B1172" s="79" t="s">
        <v>1124</v>
      </c>
      <c r="C1172" s="84" t="s">
        <v>295</v>
      </c>
    </row>
    <row r="1173" spans="1:3" ht="15">
      <c r="A1173" s="80" t="s">
        <v>248</v>
      </c>
      <c r="B1173" s="79" t="s">
        <v>256</v>
      </c>
      <c r="C1173" s="84" t="s">
        <v>295</v>
      </c>
    </row>
    <row r="1174" spans="1:3" ht="15">
      <c r="A1174" s="80" t="s">
        <v>259</v>
      </c>
      <c r="B1174" s="79" t="s">
        <v>858</v>
      </c>
      <c r="C1174" s="84" t="s">
        <v>8602</v>
      </c>
    </row>
    <row r="1175" spans="1:3" ht="15">
      <c r="A1175" s="80" t="s">
        <v>259</v>
      </c>
      <c r="B1175" s="79">
        <v>19</v>
      </c>
      <c r="C1175" s="84" t="s">
        <v>8602</v>
      </c>
    </row>
    <row r="1176" spans="1:3" ht="15">
      <c r="A1176" s="80" t="s">
        <v>259</v>
      </c>
      <c r="B1176" s="79" t="s">
        <v>815</v>
      </c>
      <c r="C1176" s="84" t="s">
        <v>8602</v>
      </c>
    </row>
    <row r="1177" spans="1:3" ht="15">
      <c r="A1177" s="80" t="s">
        <v>259</v>
      </c>
      <c r="B1177" s="79" t="s">
        <v>8948</v>
      </c>
      <c r="C1177" s="84" t="s">
        <v>8602</v>
      </c>
    </row>
    <row r="1178" spans="1:3" ht="15">
      <c r="A1178" s="80" t="s">
        <v>259</v>
      </c>
      <c r="B1178" s="79" t="s">
        <v>8430</v>
      </c>
      <c r="C1178" s="84" t="s">
        <v>8602</v>
      </c>
    </row>
    <row r="1179" spans="1:3" ht="15">
      <c r="A1179" s="80" t="s">
        <v>259</v>
      </c>
      <c r="B1179" s="79" t="s">
        <v>8949</v>
      </c>
      <c r="C1179" s="84" t="s">
        <v>8602</v>
      </c>
    </row>
    <row r="1180" spans="1:3" ht="15">
      <c r="A1180" s="80" t="s">
        <v>259</v>
      </c>
      <c r="B1180" s="79" t="s">
        <v>483</v>
      </c>
      <c r="C1180" s="84" t="s">
        <v>8602</v>
      </c>
    </row>
    <row r="1181" spans="1:3" ht="15">
      <c r="A1181" s="80" t="s">
        <v>259</v>
      </c>
      <c r="B1181" s="79" t="s">
        <v>530</v>
      </c>
      <c r="C1181" s="84" t="s">
        <v>8602</v>
      </c>
    </row>
    <row r="1182" spans="1:3" ht="15">
      <c r="A1182" s="80" t="s">
        <v>259</v>
      </c>
      <c r="B1182" s="79" t="s">
        <v>658</v>
      </c>
      <c r="C1182" s="84" t="s">
        <v>8602</v>
      </c>
    </row>
    <row r="1183" spans="1:3" ht="15">
      <c r="A1183" s="80" t="s">
        <v>259</v>
      </c>
      <c r="B1183" s="79" t="s">
        <v>541</v>
      </c>
      <c r="C1183" s="84" t="s">
        <v>8602</v>
      </c>
    </row>
    <row r="1184" spans="1:3" ht="15">
      <c r="A1184" s="80" t="s">
        <v>259</v>
      </c>
      <c r="B1184" s="79" t="s">
        <v>484</v>
      </c>
      <c r="C1184" s="84" t="s">
        <v>8602</v>
      </c>
    </row>
    <row r="1185" spans="1:3" ht="15">
      <c r="A1185" s="80" t="s">
        <v>259</v>
      </c>
      <c r="B1185" s="79" t="s">
        <v>817</v>
      </c>
      <c r="C1185" s="84" t="s">
        <v>8602</v>
      </c>
    </row>
    <row r="1186" spans="1:3" ht="15">
      <c r="A1186" s="80" t="s">
        <v>259</v>
      </c>
      <c r="B1186" s="79" t="s">
        <v>5900</v>
      </c>
      <c r="C1186" s="84" t="s">
        <v>8602</v>
      </c>
    </row>
    <row r="1187" spans="1:3" ht="15">
      <c r="A1187" s="80" t="s">
        <v>259</v>
      </c>
      <c r="B1187" s="79" t="s">
        <v>279</v>
      </c>
      <c r="C1187" s="84" t="s">
        <v>8602</v>
      </c>
    </row>
    <row r="1188" spans="1:3" ht="15">
      <c r="A1188" s="80" t="s">
        <v>259</v>
      </c>
      <c r="B1188" s="79" t="s">
        <v>1112</v>
      </c>
      <c r="C1188" s="84" t="s">
        <v>8602</v>
      </c>
    </row>
    <row r="1189" spans="1:3" ht="15">
      <c r="A1189" s="80" t="s">
        <v>259</v>
      </c>
      <c r="B1189" s="79" t="s">
        <v>849</v>
      </c>
      <c r="C1189" s="84" t="s">
        <v>8602</v>
      </c>
    </row>
    <row r="1190" spans="1:3" ht="15">
      <c r="A1190" s="80" t="s">
        <v>259</v>
      </c>
      <c r="B1190" s="79" t="s">
        <v>524</v>
      </c>
      <c r="C1190" s="84" t="s">
        <v>8602</v>
      </c>
    </row>
    <row r="1191" spans="1:3" ht="15">
      <c r="A1191" s="80" t="s">
        <v>259</v>
      </c>
      <c r="B1191" s="79" t="s">
        <v>923</v>
      </c>
      <c r="C1191" s="84" t="s">
        <v>8602</v>
      </c>
    </row>
    <row r="1192" spans="1:3" ht="15">
      <c r="A1192" s="80" t="s">
        <v>259</v>
      </c>
      <c r="B1192" s="79" t="s">
        <v>821</v>
      </c>
      <c r="C1192" s="84" t="s">
        <v>8602</v>
      </c>
    </row>
    <row r="1193" spans="1:3" ht="15">
      <c r="A1193" s="80" t="s">
        <v>259</v>
      </c>
      <c r="B1193" s="79" t="s">
        <v>507</v>
      </c>
      <c r="C1193" s="84" t="s">
        <v>8602</v>
      </c>
    </row>
    <row r="1194" spans="1:3" ht="15">
      <c r="A1194" s="80" t="s">
        <v>259</v>
      </c>
      <c r="B1194" s="79" t="s">
        <v>616</v>
      </c>
      <c r="C1194" s="84" t="s">
        <v>8602</v>
      </c>
    </row>
    <row r="1195" spans="1:3" ht="15">
      <c r="A1195" s="80" t="s">
        <v>259</v>
      </c>
      <c r="B1195" s="79" t="s">
        <v>867</v>
      </c>
      <c r="C1195" s="84" t="s">
        <v>8602</v>
      </c>
    </row>
    <row r="1196" spans="1:3" ht="15">
      <c r="A1196" s="80" t="s">
        <v>259</v>
      </c>
      <c r="B1196" s="79" t="s">
        <v>515</v>
      </c>
      <c r="C1196" s="84" t="s">
        <v>8602</v>
      </c>
    </row>
    <row r="1197" spans="1:3" ht="15">
      <c r="A1197" s="80" t="s">
        <v>259</v>
      </c>
      <c r="B1197" s="79" t="s">
        <v>476</v>
      </c>
      <c r="C1197" s="84" t="s">
        <v>8602</v>
      </c>
    </row>
    <row r="1198" spans="1:3" ht="15">
      <c r="A1198" s="80" t="s">
        <v>259</v>
      </c>
      <c r="B1198" s="79" t="s">
        <v>528</v>
      </c>
      <c r="C1198" s="84" t="s">
        <v>8602</v>
      </c>
    </row>
    <row r="1199" spans="1:3" ht="15">
      <c r="A1199" s="80" t="s">
        <v>259</v>
      </c>
      <c r="B1199" s="79" t="s">
        <v>265</v>
      </c>
      <c r="C1199" s="84" t="s">
        <v>8602</v>
      </c>
    </row>
    <row r="1200" spans="1:3" ht="15">
      <c r="A1200" s="80" t="s">
        <v>259</v>
      </c>
      <c r="B1200" s="79" t="s">
        <v>819</v>
      </c>
      <c r="C1200" s="84" t="s">
        <v>8602</v>
      </c>
    </row>
    <row r="1201" spans="1:3" ht="15">
      <c r="A1201" s="80" t="s">
        <v>259</v>
      </c>
      <c r="B1201" s="79" t="s">
        <v>1373</v>
      </c>
      <c r="C1201" s="84" t="s">
        <v>8602</v>
      </c>
    </row>
    <row r="1202" spans="1:3" ht="15">
      <c r="A1202" s="80" t="s">
        <v>259</v>
      </c>
      <c r="B1202" s="79" t="s">
        <v>838</v>
      </c>
      <c r="C1202" s="84" t="s">
        <v>8602</v>
      </c>
    </row>
    <row r="1203" spans="1:3" ht="15">
      <c r="A1203" s="80" t="s">
        <v>259</v>
      </c>
      <c r="B1203" s="79" t="s">
        <v>8950</v>
      </c>
      <c r="C1203" s="84" t="s">
        <v>8602</v>
      </c>
    </row>
    <row r="1204" spans="1:3" ht="15">
      <c r="A1204" s="80" t="s">
        <v>259</v>
      </c>
      <c r="B1204" s="79" t="s">
        <v>635</v>
      </c>
      <c r="C1204" s="84" t="s">
        <v>8602</v>
      </c>
    </row>
    <row r="1205" spans="1:3" ht="15">
      <c r="A1205" s="80" t="s">
        <v>259</v>
      </c>
      <c r="B1205" s="79" t="s">
        <v>8951</v>
      </c>
      <c r="C1205" s="84" t="s">
        <v>8601</v>
      </c>
    </row>
    <row r="1206" spans="1:3" ht="15">
      <c r="A1206" s="80" t="s">
        <v>259</v>
      </c>
      <c r="B1206" s="79" t="s">
        <v>610</v>
      </c>
      <c r="C1206" s="84" t="s">
        <v>8601</v>
      </c>
    </row>
    <row r="1207" spans="1:3" ht="15">
      <c r="A1207" s="80" t="s">
        <v>259</v>
      </c>
      <c r="B1207" s="79" t="s">
        <v>568</v>
      </c>
      <c r="C1207" s="84" t="s">
        <v>8601</v>
      </c>
    </row>
    <row r="1208" spans="1:3" ht="15">
      <c r="A1208" s="80" t="s">
        <v>259</v>
      </c>
      <c r="B1208" s="79" t="s">
        <v>870</v>
      </c>
      <c r="C1208" s="84" t="s">
        <v>8601</v>
      </c>
    </row>
    <row r="1209" spans="1:3" ht="15">
      <c r="A1209" s="80" t="s">
        <v>259</v>
      </c>
      <c r="B1209" s="79" t="s">
        <v>526</v>
      </c>
      <c r="C1209" s="84" t="s">
        <v>8601</v>
      </c>
    </row>
    <row r="1210" spans="1:3" ht="15">
      <c r="A1210" s="80" t="s">
        <v>259</v>
      </c>
      <c r="B1210" s="79" t="s">
        <v>834</v>
      </c>
      <c r="C1210" s="84" t="s">
        <v>8601</v>
      </c>
    </row>
    <row r="1211" spans="1:3" ht="15">
      <c r="A1211" s="80" t="s">
        <v>259</v>
      </c>
      <c r="B1211" s="79" t="s">
        <v>616</v>
      </c>
      <c r="C1211" s="84" t="s">
        <v>8601</v>
      </c>
    </row>
    <row r="1212" spans="1:3" ht="15">
      <c r="A1212" s="80" t="s">
        <v>259</v>
      </c>
      <c r="B1212" s="79" t="s">
        <v>860</v>
      </c>
      <c r="C1212" s="84" t="s">
        <v>8601</v>
      </c>
    </row>
    <row r="1213" spans="1:3" ht="15">
      <c r="A1213" s="80" t="s">
        <v>259</v>
      </c>
      <c r="B1213" s="79" t="s">
        <v>993</v>
      </c>
      <c r="C1213" s="84" t="s">
        <v>8601</v>
      </c>
    </row>
    <row r="1214" spans="1:3" ht="15">
      <c r="A1214" s="80" t="s">
        <v>259</v>
      </c>
      <c r="B1214" s="79" t="s">
        <v>988</v>
      </c>
      <c r="C1214" s="84" t="s">
        <v>8601</v>
      </c>
    </row>
    <row r="1215" spans="1:3" ht="15">
      <c r="A1215" s="80" t="s">
        <v>259</v>
      </c>
      <c r="B1215" s="79" t="s">
        <v>850</v>
      </c>
      <c r="C1215" s="84" t="s">
        <v>8601</v>
      </c>
    </row>
    <row r="1216" spans="1:3" ht="15">
      <c r="A1216" s="80" t="s">
        <v>259</v>
      </c>
      <c r="B1216" s="79" t="s">
        <v>474</v>
      </c>
      <c r="C1216" s="84" t="s">
        <v>8601</v>
      </c>
    </row>
    <row r="1217" spans="1:3" ht="15">
      <c r="A1217" s="80" t="s">
        <v>259</v>
      </c>
      <c r="B1217" s="79" t="s">
        <v>488</v>
      </c>
      <c r="C1217" s="84" t="s">
        <v>8601</v>
      </c>
    </row>
    <row r="1218" spans="1:3" ht="15">
      <c r="A1218" s="80" t="s">
        <v>259</v>
      </c>
      <c r="B1218" s="79" t="s">
        <v>951</v>
      </c>
      <c r="C1218" s="84" t="s">
        <v>8601</v>
      </c>
    </row>
    <row r="1219" spans="1:3" ht="15">
      <c r="A1219" s="80" t="s">
        <v>259</v>
      </c>
      <c r="B1219" s="79" t="s">
        <v>837</v>
      </c>
      <c r="C1219" s="84" t="s">
        <v>8601</v>
      </c>
    </row>
    <row r="1220" spans="1:3" ht="15">
      <c r="A1220" s="80" t="s">
        <v>259</v>
      </c>
      <c r="B1220" s="79" t="s">
        <v>8428</v>
      </c>
      <c r="C1220" s="84" t="s">
        <v>8601</v>
      </c>
    </row>
    <row r="1221" spans="1:3" ht="15">
      <c r="A1221" s="80" t="s">
        <v>259</v>
      </c>
      <c r="B1221" s="79" t="s">
        <v>8952</v>
      </c>
      <c r="C1221" s="84" t="s">
        <v>8601</v>
      </c>
    </row>
    <row r="1222" spans="1:3" ht="15">
      <c r="A1222" s="80" t="s">
        <v>259</v>
      </c>
      <c r="B1222" s="79" t="s">
        <v>555</v>
      </c>
      <c r="C1222" s="84" t="s">
        <v>8601</v>
      </c>
    </row>
    <row r="1223" spans="1:3" ht="15">
      <c r="A1223" s="80" t="s">
        <v>259</v>
      </c>
      <c r="B1223" s="79" t="s">
        <v>856</v>
      </c>
      <c r="C1223" s="84" t="s">
        <v>8601</v>
      </c>
    </row>
    <row r="1224" spans="1:3" ht="15">
      <c r="A1224" s="80" t="s">
        <v>259</v>
      </c>
      <c r="B1224" s="79">
        <v>2030</v>
      </c>
      <c r="C1224" s="84" t="s">
        <v>8601</v>
      </c>
    </row>
    <row r="1225" spans="1:3" ht="15">
      <c r="A1225" s="80" t="s">
        <v>259</v>
      </c>
      <c r="B1225" s="79" t="s">
        <v>1006</v>
      </c>
      <c r="C1225" s="84" t="s">
        <v>8601</v>
      </c>
    </row>
    <row r="1226" spans="1:3" ht="15">
      <c r="A1226" s="80" t="s">
        <v>259</v>
      </c>
      <c r="B1226" s="79" t="s">
        <v>982</v>
      </c>
      <c r="C1226" s="84" t="s">
        <v>8601</v>
      </c>
    </row>
    <row r="1227" spans="1:3" ht="15">
      <c r="A1227" s="80" t="s">
        <v>259</v>
      </c>
      <c r="B1227" s="79" t="s">
        <v>8431</v>
      </c>
      <c r="C1227" s="84" t="s">
        <v>8601</v>
      </c>
    </row>
    <row r="1228" spans="1:3" ht="15">
      <c r="A1228" s="80" t="s">
        <v>259</v>
      </c>
      <c r="B1228" s="79" t="s">
        <v>842</v>
      </c>
      <c r="C1228" s="84" t="s">
        <v>8601</v>
      </c>
    </row>
    <row r="1229" spans="1:3" ht="15">
      <c r="A1229" s="80" t="s">
        <v>259</v>
      </c>
      <c r="B1229" s="79" t="s">
        <v>704</v>
      </c>
      <c r="C1229" s="84" t="s">
        <v>8601</v>
      </c>
    </row>
    <row r="1230" spans="1:3" ht="15">
      <c r="A1230" s="80" t="s">
        <v>259</v>
      </c>
      <c r="B1230" s="79" t="s">
        <v>1246</v>
      </c>
      <c r="C1230" s="84" t="s">
        <v>8601</v>
      </c>
    </row>
    <row r="1231" spans="1:3" ht="15">
      <c r="A1231" s="80" t="s">
        <v>259</v>
      </c>
      <c r="B1231" s="79" t="s">
        <v>818</v>
      </c>
      <c r="C1231" s="84" t="s">
        <v>8601</v>
      </c>
    </row>
    <row r="1232" spans="1:3" ht="15">
      <c r="A1232" s="80" t="s">
        <v>259</v>
      </c>
      <c r="B1232" s="79" t="s">
        <v>525</v>
      </c>
      <c r="C1232" s="84" t="s">
        <v>8601</v>
      </c>
    </row>
    <row r="1233" spans="1:3" ht="15">
      <c r="A1233" s="80" t="s">
        <v>259</v>
      </c>
      <c r="B1233" s="79" t="s">
        <v>279</v>
      </c>
      <c r="C1233" s="84" t="s">
        <v>8601</v>
      </c>
    </row>
    <row r="1234" spans="1:3" ht="15">
      <c r="A1234" s="80" t="s">
        <v>259</v>
      </c>
      <c r="B1234" s="79" t="s">
        <v>532</v>
      </c>
      <c r="C1234" s="84" t="s">
        <v>8601</v>
      </c>
    </row>
    <row r="1235" spans="1:3" ht="15">
      <c r="A1235" s="80" t="s">
        <v>259</v>
      </c>
      <c r="B1235" s="79" t="s">
        <v>962</v>
      </c>
      <c r="C1235" s="84" t="s">
        <v>8601</v>
      </c>
    </row>
    <row r="1236" spans="1:3" ht="15">
      <c r="A1236" s="80" t="s">
        <v>259</v>
      </c>
      <c r="B1236" s="79" t="s">
        <v>921</v>
      </c>
      <c r="C1236" s="84" t="s">
        <v>8601</v>
      </c>
    </row>
    <row r="1237" spans="1:3" ht="15">
      <c r="A1237" s="80" t="s">
        <v>259</v>
      </c>
      <c r="B1237" s="79" t="s">
        <v>867</v>
      </c>
      <c r="C1237" s="84" t="s">
        <v>8601</v>
      </c>
    </row>
    <row r="1238" spans="1:3" ht="15">
      <c r="A1238" s="80" t="s">
        <v>259</v>
      </c>
      <c r="B1238" s="79" t="s">
        <v>500</v>
      </c>
      <c r="C1238" s="84" t="s">
        <v>8601</v>
      </c>
    </row>
    <row r="1239" spans="1:3" ht="15">
      <c r="A1239" s="80" t="s">
        <v>259</v>
      </c>
      <c r="B1239" s="79" t="s">
        <v>836</v>
      </c>
      <c r="C1239" s="84" t="s">
        <v>8601</v>
      </c>
    </row>
    <row r="1240" spans="1:3" ht="15">
      <c r="A1240" s="80" t="s">
        <v>259</v>
      </c>
      <c r="B1240" s="79" t="s">
        <v>909</v>
      </c>
      <c r="C1240" s="84" t="s">
        <v>8601</v>
      </c>
    </row>
    <row r="1241" spans="1:3" ht="15">
      <c r="A1241" s="80" t="s">
        <v>259</v>
      </c>
      <c r="B1241" s="79" t="s">
        <v>8953</v>
      </c>
      <c r="C1241" s="84" t="s">
        <v>8600</v>
      </c>
    </row>
    <row r="1242" spans="1:3" ht="15">
      <c r="A1242" s="80" t="s">
        <v>259</v>
      </c>
      <c r="B1242" s="79" t="s">
        <v>873</v>
      </c>
      <c r="C1242" s="84" t="s">
        <v>8600</v>
      </c>
    </row>
    <row r="1243" spans="1:3" ht="15">
      <c r="A1243" s="80" t="s">
        <v>259</v>
      </c>
      <c r="B1243" s="79" t="s">
        <v>8843</v>
      </c>
      <c r="C1243" s="84" t="s">
        <v>8600</v>
      </c>
    </row>
    <row r="1244" spans="1:3" ht="15">
      <c r="A1244" s="80" t="s">
        <v>259</v>
      </c>
      <c r="B1244" s="79" t="s">
        <v>970</v>
      </c>
      <c r="C1244" s="84" t="s">
        <v>8600</v>
      </c>
    </row>
    <row r="1245" spans="1:3" ht="15">
      <c r="A1245" s="80" t="s">
        <v>259</v>
      </c>
      <c r="B1245" s="79" t="s">
        <v>8954</v>
      </c>
      <c r="C1245" s="84" t="s">
        <v>8600</v>
      </c>
    </row>
    <row r="1246" spans="1:3" ht="15">
      <c r="A1246" s="80" t="s">
        <v>259</v>
      </c>
      <c r="B1246" s="79" t="s">
        <v>279</v>
      </c>
      <c r="C1246" s="84" t="s">
        <v>8600</v>
      </c>
    </row>
    <row r="1247" spans="1:3" ht="15">
      <c r="A1247" s="80" t="s">
        <v>259</v>
      </c>
      <c r="B1247" s="79" t="s">
        <v>8955</v>
      </c>
      <c r="C1247" s="84" t="s">
        <v>8600</v>
      </c>
    </row>
    <row r="1248" spans="1:3" ht="15">
      <c r="A1248" s="80" t="s">
        <v>259</v>
      </c>
      <c r="B1248" s="79" t="s">
        <v>301</v>
      </c>
      <c r="C1248" s="84" t="s">
        <v>8600</v>
      </c>
    </row>
    <row r="1249" spans="1:3" ht="15">
      <c r="A1249" s="80" t="s">
        <v>259</v>
      </c>
      <c r="B1249" s="79" t="s">
        <v>842</v>
      </c>
      <c r="C1249" s="84" t="s">
        <v>8600</v>
      </c>
    </row>
    <row r="1250" spans="1:3" ht="15">
      <c r="A1250" s="80" t="s">
        <v>259</v>
      </c>
      <c r="B1250" s="79" t="s">
        <v>852</v>
      </c>
      <c r="C1250" s="84" t="s">
        <v>8600</v>
      </c>
    </row>
    <row r="1251" spans="1:3" ht="15">
      <c r="A1251" s="80" t="s">
        <v>259</v>
      </c>
      <c r="B1251" s="79" t="s">
        <v>8434</v>
      </c>
      <c r="C1251" s="84" t="s">
        <v>8600</v>
      </c>
    </row>
    <row r="1252" spans="1:3" ht="15">
      <c r="A1252" s="80" t="s">
        <v>259</v>
      </c>
      <c r="B1252" s="79" t="s">
        <v>8956</v>
      </c>
      <c r="C1252" s="84" t="s">
        <v>8600</v>
      </c>
    </row>
    <row r="1253" spans="1:3" ht="15">
      <c r="A1253" s="80" t="s">
        <v>259</v>
      </c>
      <c r="B1253" s="79" t="s">
        <v>584</v>
      </c>
      <c r="C1253" s="84" t="s">
        <v>8600</v>
      </c>
    </row>
    <row r="1254" spans="1:3" ht="15">
      <c r="A1254" s="80" t="s">
        <v>259</v>
      </c>
      <c r="B1254" s="79" t="s">
        <v>8957</v>
      </c>
      <c r="C1254" s="84" t="s">
        <v>8600</v>
      </c>
    </row>
    <row r="1255" spans="1:3" ht="15">
      <c r="A1255" s="80" t="s">
        <v>259</v>
      </c>
      <c r="B1255" s="79" t="s">
        <v>816</v>
      </c>
      <c r="C1255" s="84" t="s">
        <v>8600</v>
      </c>
    </row>
    <row r="1256" spans="1:3" ht="15">
      <c r="A1256" s="80" t="s">
        <v>259</v>
      </c>
      <c r="B1256" s="79" t="s">
        <v>1020</v>
      </c>
      <c r="C1256" s="84" t="s">
        <v>8600</v>
      </c>
    </row>
    <row r="1257" spans="1:3" ht="15">
      <c r="A1257" s="80" t="s">
        <v>259</v>
      </c>
      <c r="B1257" s="79" t="s">
        <v>8958</v>
      </c>
      <c r="C1257" s="84" t="s">
        <v>8600</v>
      </c>
    </row>
    <row r="1258" spans="1:3" ht="15">
      <c r="A1258" s="80" t="s">
        <v>259</v>
      </c>
      <c r="B1258" s="79" t="s">
        <v>819</v>
      </c>
      <c r="C1258" s="84" t="s">
        <v>8600</v>
      </c>
    </row>
    <row r="1259" spans="1:3" ht="15">
      <c r="A1259" s="80" t="s">
        <v>259</v>
      </c>
      <c r="B1259" s="79" t="s">
        <v>931</v>
      </c>
      <c r="C1259" s="84" t="s">
        <v>8600</v>
      </c>
    </row>
    <row r="1260" spans="1:3" ht="15">
      <c r="A1260" s="80" t="s">
        <v>259</v>
      </c>
      <c r="B1260" s="79" t="s">
        <v>8959</v>
      </c>
      <c r="C1260" s="84" t="s">
        <v>8600</v>
      </c>
    </row>
    <row r="1261" spans="1:3" ht="15">
      <c r="A1261" s="80" t="s">
        <v>8465</v>
      </c>
      <c r="B1261" s="79" t="s">
        <v>1242</v>
      </c>
      <c r="C1261" s="84" t="s">
        <v>8603</v>
      </c>
    </row>
    <row r="1262" spans="1:3" ht="15">
      <c r="A1262" s="80" t="s">
        <v>8465</v>
      </c>
      <c r="B1262" s="79" t="s">
        <v>298</v>
      </c>
      <c r="C1262" s="84" t="s">
        <v>8603</v>
      </c>
    </row>
    <row r="1263" spans="1:3" ht="15">
      <c r="A1263" s="80" t="s">
        <v>8465</v>
      </c>
      <c r="B1263" s="79" t="s">
        <v>8960</v>
      </c>
      <c r="C1263" s="84" t="s">
        <v>8603</v>
      </c>
    </row>
    <row r="1264" spans="1:3" ht="15">
      <c r="A1264" s="80" t="s">
        <v>8465</v>
      </c>
      <c r="B1264" s="79" t="s">
        <v>8961</v>
      </c>
      <c r="C1264" s="84" t="s">
        <v>8603</v>
      </c>
    </row>
    <row r="1265" spans="1:3" ht="15">
      <c r="A1265" s="80" t="s">
        <v>8465</v>
      </c>
      <c r="B1265" s="79" t="s">
        <v>1239</v>
      </c>
      <c r="C1265" s="84" t="s">
        <v>8603</v>
      </c>
    </row>
    <row r="1266" spans="1:3" ht="15">
      <c r="A1266" s="80" t="s">
        <v>8465</v>
      </c>
      <c r="B1266" s="79" t="s">
        <v>714</v>
      </c>
      <c r="C1266" s="84" t="s">
        <v>8603</v>
      </c>
    </row>
    <row r="1267" spans="1:3" ht="15">
      <c r="A1267" s="80" t="s">
        <v>8465</v>
      </c>
      <c r="B1267" s="79" t="s">
        <v>557</v>
      </c>
      <c r="C1267" s="84" t="s">
        <v>8603</v>
      </c>
    </row>
    <row r="1268" spans="1:3" ht="15">
      <c r="A1268" s="80" t="s">
        <v>8465</v>
      </c>
      <c r="B1268" s="79" t="s">
        <v>8962</v>
      </c>
      <c r="C1268" s="84" t="s">
        <v>8603</v>
      </c>
    </row>
    <row r="1269" spans="1:3" ht="15">
      <c r="A1269" s="80" t="s">
        <v>8465</v>
      </c>
      <c r="B1269" s="79" t="s">
        <v>8963</v>
      </c>
      <c r="C1269" s="84" t="s">
        <v>8603</v>
      </c>
    </row>
    <row r="1270" spans="1:3" ht="15">
      <c r="A1270" s="80" t="s">
        <v>8465</v>
      </c>
      <c r="B1270" s="79" t="s">
        <v>8964</v>
      </c>
      <c r="C1270" s="84" t="s">
        <v>8603</v>
      </c>
    </row>
    <row r="1271" spans="1:3" ht="15">
      <c r="A1271" s="80" t="s">
        <v>8465</v>
      </c>
      <c r="B1271" s="79" t="s">
        <v>8965</v>
      </c>
      <c r="C1271" s="84" t="s">
        <v>8603</v>
      </c>
    </row>
    <row r="1272" spans="1:3" ht="15">
      <c r="A1272" s="80" t="s">
        <v>8465</v>
      </c>
      <c r="B1272" s="79" t="s">
        <v>8966</v>
      </c>
      <c r="C1272" s="84" t="s">
        <v>8603</v>
      </c>
    </row>
    <row r="1273" spans="1:3" ht="15">
      <c r="A1273" s="80" t="s">
        <v>8465</v>
      </c>
      <c r="B1273" s="79" t="s">
        <v>1255</v>
      </c>
      <c r="C1273" s="84" t="s">
        <v>8603</v>
      </c>
    </row>
    <row r="1274" spans="1:3" ht="15">
      <c r="A1274" s="80" t="s">
        <v>8465</v>
      </c>
      <c r="B1274" s="79" t="s">
        <v>8967</v>
      </c>
      <c r="C1274" s="84" t="s">
        <v>8603</v>
      </c>
    </row>
    <row r="1275" spans="1:3" ht="15">
      <c r="A1275" s="80" t="s">
        <v>8465</v>
      </c>
      <c r="B1275" s="79">
        <v>26</v>
      </c>
      <c r="C1275" s="84" t="s">
        <v>8603</v>
      </c>
    </row>
    <row r="1276" spans="1:3" ht="15">
      <c r="A1276" s="80" t="s">
        <v>8465</v>
      </c>
      <c r="B1276" s="79" t="s">
        <v>581</v>
      </c>
      <c r="C1276" s="84" t="s">
        <v>8603</v>
      </c>
    </row>
    <row r="1277" spans="1:3" ht="15">
      <c r="A1277" s="80" t="s">
        <v>8465</v>
      </c>
      <c r="B1277" s="79" t="s">
        <v>516</v>
      </c>
      <c r="C1277" s="84" t="s">
        <v>8603</v>
      </c>
    </row>
    <row r="1278" spans="1:3" ht="15">
      <c r="A1278" s="80" t="s">
        <v>8465</v>
      </c>
      <c r="B1278" s="79">
        <v>6</v>
      </c>
      <c r="C1278" s="84" t="s">
        <v>8603</v>
      </c>
    </row>
    <row r="1279" spans="1:3" ht="15">
      <c r="A1279" s="80" t="s">
        <v>8465</v>
      </c>
      <c r="B1279" s="79">
        <v>16</v>
      </c>
      <c r="C1279" s="84" t="s">
        <v>8603</v>
      </c>
    </row>
    <row r="1280" spans="1:3" ht="15">
      <c r="A1280" s="80" t="s">
        <v>8465</v>
      </c>
      <c r="B1280" s="79" t="s">
        <v>8968</v>
      </c>
      <c r="C1280" s="84" t="s">
        <v>8603</v>
      </c>
    </row>
    <row r="1281" spans="1:3" ht="15">
      <c r="A1281" s="80" t="s">
        <v>8465</v>
      </c>
      <c r="B1281" s="79" t="s">
        <v>656</v>
      </c>
      <c r="C1281" s="84" t="s">
        <v>8603</v>
      </c>
    </row>
    <row r="1282" spans="1:3" ht="15">
      <c r="A1282" s="80" t="s">
        <v>8465</v>
      </c>
      <c r="B1282" s="79" t="s">
        <v>664</v>
      </c>
      <c r="C1282" s="84" t="s">
        <v>8603</v>
      </c>
    </row>
    <row r="1283" spans="1:3" ht="15">
      <c r="A1283" s="80" t="s">
        <v>8465</v>
      </c>
      <c r="B1283" s="79" t="s">
        <v>632</v>
      </c>
      <c r="C1283" s="84" t="s">
        <v>8603</v>
      </c>
    </row>
    <row r="1284" spans="1:3" ht="15">
      <c r="A1284" s="80" t="s">
        <v>8465</v>
      </c>
      <c r="B1284" s="79" t="s">
        <v>8969</v>
      </c>
      <c r="C1284" s="84" t="s">
        <v>8603</v>
      </c>
    </row>
    <row r="1285" spans="1:3" ht="15">
      <c r="A1285" s="80" t="s">
        <v>8465</v>
      </c>
      <c r="B1285" s="79">
        <v>58</v>
      </c>
      <c r="C1285" s="84" t="s">
        <v>8603</v>
      </c>
    </row>
    <row r="1286" spans="1:3" ht="15">
      <c r="A1286" s="80" t="s">
        <v>8465</v>
      </c>
      <c r="B1286" s="79">
        <v>8</v>
      </c>
      <c r="C1286" s="84" t="s">
        <v>8603</v>
      </c>
    </row>
    <row r="1287" spans="1:3" ht="15">
      <c r="A1287" s="80" t="s">
        <v>8465</v>
      </c>
      <c r="B1287" s="79" t="s">
        <v>8970</v>
      </c>
      <c r="C1287" s="84" t="s">
        <v>8603</v>
      </c>
    </row>
    <row r="1288" spans="1:3" ht="15">
      <c r="A1288" s="80" t="s">
        <v>8465</v>
      </c>
      <c r="B1288" s="79" t="s">
        <v>8971</v>
      </c>
      <c r="C1288" s="84" t="s">
        <v>8603</v>
      </c>
    </row>
    <row r="1289" spans="1:3" ht="15">
      <c r="A1289" s="80" t="s">
        <v>8465</v>
      </c>
      <c r="B1289" s="79" t="s">
        <v>8972</v>
      </c>
      <c r="C1289" s="84" t="s">
        <v>8603</v>
      </c>
    </row>
    <row r="1290" spans="1:3" ht="15">
      <c r="A1290" s="80" t="s">
        <v>8465</v>
      </c>
      <c r="B1290" s="79">
        <v>60</v>
      </c>
      <c r="C1290" s="84" t="s">
        <v>8603</v>
      </c>
    </row>
    <row r="1291" spans="1:3" ht="15">
      <c r="A1291" s="80" t="s">
        <v>8465</v>
      </c>
      <c r="B1291" s="79">
        <v>82</v>
      </c>
      <c r="C1291" s="84" t="s">
        <v>8603</v>
      </c>
    </row>
    <row r="1292" spans="1:3" ht="15">
      <c r="A1292" s="80" t="s">
        <v>8465</v>
      </c>
      <c r="B1292" s="79" t="s">
        <v>8973</v>
      </c>
      <c r="C1292" s="84" t="s">
        <v>8603</v>
      </c>
    </row>
    <row r="1293" spans="1:3" ht="15">
      <c r="A1293" s="80" t="s">
        <v>8465</v>
      </c>
      <c r="B1293" s="79" t="s">
        <v>8974</v>
      </c>
      <c r="C1293" s="84" t="s">
        <v>8603</v>
      </c>
    </row>
    <row r="1294" spans="1:3" ht="15">
      <c r="A1294" s="80" t="s">
        <v>8465</v>
      </c>
      <c r="B1294" s="79" t="s">
        <v>1026</v>
      </c>
      <c r="C1294" s="84" t="s">
        <v>8603</v>
      </c>
    </row>
    <row r="1295" spans="1:3" ht="15">
      <c r="A1295" s="80" t="s">
        <v>8465</v>
      </c>
      <c r="B1295" s="79" t="s">
        <v>303</v>
      </c>
      <c r="C1295" s="84" t="s">
        <v>8603</v>
      </c>
    </row>
    <row r="1296" spans="1:3" ht="15">
      <c r="A1296" s="80" t="s">
        <v>8465</v>
      </c>
      <c r="B1296" s="79">
        <v>20</v>
      </c>
      <c r="C1296" s="84" t="s">
        <v>8603</v>
      </c>
    </row>
    <row r="1297" spans="1:3" ht="15">
      <c r="A1297" s="80" t="s">
        <v>8465</v>
      </c>
      <c r="B1297" s="79" t="s">
        <v>8975</v>
      </c>
      <c r="C1297" s="84" t="s">
        <v>8603</v>
      </c>
    </row>
    <row r="1298" spans="1:3" ht="15">
      <c r="A1298" s="80" t="s">
        <v>8465</v>
      </c>
      <c r="B1298" s="79" t="s">
        <v>8976</v>
      </c>
      <c r="C1298" s="84" t="s">
        <v>8603</v>
      </c>
    </row>
    <row r="1299" spans="1:3" ht="15">
      <c r="A1299" s="80" t="s">
        <v>8465</v>
      </c>
      <c r="B1299" s="79" t="s">
        <v>8977</v>
      </c>
      <c r="C1299" s="84" t="s">
        <v>8603</v>
      </c>
    </row>
    <row r="1300" spans="1:3" ht="15">
      <c r="A1300" s="80" t="s">
        <v>8465</v>
      </c>
      <c r="B1300" s="79" t="s">
        <v>259</v>
      </c>
      <c r="C1300" s="84" t="s">
        <v>8603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F9648-3729-4E55-8D6E-A901AA3A59A2}">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464</v>
      </c>
      <c r="B1" s="13" t="s">
        <v>8271</v>
      </c>
    </row>
    <row r="2" spans="1:2" ht="15">
      <c r="A2" s="79">
        <v>0</v>
      </c>
      <c r="B2" s="79" t="s">
        <v>8272</v>
      </c>
    </row>
    <row r="3" spans="1:2" ht="15">
      <c r="A3" s="80">
        <v>1</v>
      </c>
      <c r="B3" s="79" t="s">
        <v>8272</v>
      </c>
    </row>
    <row r="4" spans="1:2" ht="15">
      <c r="A4" s="80">
        <v>2</v>
      </c>
      <c r="B4" s="79" t="s">
        <v>8272</v>
      </c>
    </row>
    <row r="5" spans="1:2" ht="15">
      <c r="A5" s="80">
        <v>3</v>
      </c>
      <c r="B5" s="79" t="s">
        <v>8272</v>
      </c>
    </row>
    <row r="6" spans="1:2" ht="15">
      <c r="A6" s="80">
        <v>4</v>
      </c>
      <c r="B6" s="79" t="s">
        <v>8272</v>
      </c>
    </row>
    <row r="7" spans="1:2" ht="15">
      <c r="A7" s="80">
        <v>5</v>
      </c>
      <c r="B7" s="79" t="s">
        <v>8272</v>
      </c>
    </row>
    <row r="8" spans="1:2" ht="15">
      <c r="A8" s="80">
        <v>6</v>
      </c>
      <c r="B8" s="79" t="s">
        <v>8272</v>
      </c>
    </row>
    <row r="9" spans="1:2" ht="15">
      <c r="A9" s="80">
        <v>7</v>
      </c>
      <c r="B9" s="79" t="s">
        <v>8272</v>
      </c>
    </row>
    <row r="10" spans="1:2" ht="15">
      <c r="A10" s="80">
        <v>8</v>
      </c>
      <c r="B10" s="79" t="s">
        <v>8272</v>
      </c>
    </row>
    <row r="11" spans="1:2" ht="15">
      <c r="A11" s="80">
        <v>9</v>
      </c>
      <c r="B11" s="79" t="s">
        <v>8272</v>
      </c>
    </row>
    <row r="12" spans="1:2" ht="15">
      <c r="A12" s="80" t="s">
        <v>816</v>
      </c>
      <c r="B12" s="79" t="s">
        <v>8272</v>
      </c>
    </row>
    <row r="13" spans="1:2" ht="15">
      <c r="A13" s="80" t="s">
        <v>1272</v>
      </c>
      <c r="B13" s="79" t="s">
        <v>8272</v>
      </c>
    </row>
    <row r="14" spans="1:2" ht="15">
      <c r="A14" s="80" t="s">
        <v>890</v>
      </c>
      <c r="B14" s="79" t="s">
        <v>8272</v>
      </c>
    </row>
    <row r="15" spans="1:2" ht="15">
      <c r="A15" s="80" t="s">
        <v>1273</v>
      </c>
      <c r="B15" s="79" t="s">
        <v>8272</v>
      </c>
    </row>
    <row r="16" spans="1:2" ht="15">
      <c r="A16" s="80" t="s">
        <v>1274</v>
      </c>
      <c r="B16" s="79" t="s">
        <v>8272</v>
      </c>
    </row>
    <row r="17" spans="1:2" ht="15">
      <c r="A17" s="80" t="s">
        <v>1275</v>
      </c>
      <c r="B17" s="79" t="s">
        <v>8272</v>
      </c>
    </row>
    <row r="18" spans="1:2" ht="15">
      <c r="A18" s="80" t="s">
        <v>1276</v>
      </c>
      <c r="B18" s="79" t="s">
        <v>8272</v>
      </c>
    </row>
    <row r="19" spans="1:2" ht="15">
      <c r="A19" s="80" t="s">
        <v>979</v>
      </c>
      <c r="B19" s="79" t="s">
        <v>8272</v>
      </c>
    </row>
    <row r="20" spans="1:2" ht="15">
      <c r="A20" s="80" t="s">
        <v>1277</v>
      </c>
      <c r="B20" s="79" t="s">
        <v>8272</v>
      </c>
    </row>
    <row r="21" spans="1:2" ht="15">
      <c r="A21" s="80" t="s">
        <v>866</v>
      </c>
      <c r="B21" s="79" t="s">
        <v>8272</v>
      </c>
    </row>
    <row r="22" spans="1:2" ht="15">
      <c r="A22" s="80" t="s">
        <v>1278</v>
      </c>
      <c r="B22" s="79" t="s">
        <v>8272</v>
      </c>
    </row>
    <row r="23" spans="1:2" ht="15">
      <c r="A23" s="80" t="s">
        <v>1279</v>
      </c>
      <c r="B23" s="79" t="s">
        <v>8272</v>
      </c>
    </row>
    <row r="24" spans="1:2" ht="15">
      <c r="A24" s="80" t="s">
        <v>1280</v>
      </c>
      <c r="B24" s="79" t="s">
        <v>8272</v>
      </c>
    </row>
    <row r="25" spans="1:2" ht="15">
      <c r="A25" s="80" t="s">
        <v>1281</v>
      </c>
      <c r="B25" s="79" t="s">
        <v>8272</v>
      </c>
    </row>
    <row r="26" spans="1:2" ht="15">
      <c r="A26" s="80" t="s">
        <v>1267</v>
      </c>
      <c r="B26" s="79" t="s">
        <v>8272</v>
      </c>
    </row>
    <row r="27" spans="1:2" ht="15">
      <c r="A27" s="80" t="s">
        <v>1282</v>
      </c>
      <c r="B27" s="79" t="s">
        <v>8272</v>
      </c>
    </row>
    <row r="28" spans="1:2" ht="15">
      <c r="A28" s="80" t="s">
        <v>901</v>
      </c>
      <c r="B28" s="79" t="s">
        <v>8272</v>
      </c>
    </row>
    <row r="29" spans="1:2" ht="15">
      <c r="A29" s="80" t="s">
        <v>1283</v>
      </c>
      <c r="B29" s="79" t="s">
        <v>8272</v>
      </c>
    </row>
    <row r="30" spans="1:2" ht="15">
      <c r="A30" s="80" t="s">
        <v>1284</v>
      </c>
      <c r="B30" s="79" t="s">
        <v>8272</v>
      </c>
    </row>
    <row r="31" spans="1:2" ht="15">
      <c r="A31" s="80" t="s">
        <v>1059</v>
      </c>
      <c r="B31" s="79" t="s">
        <v>8272</v>
      </c>
    </row>
    <row r="32" spans="1:2" ht="15">
      <c r="A32" s="80" t="s">
        <v>1285</v>
      </c>
      <c r="B32" s="79" t="s">
        <v>8272</v>
      </c>
    </row>
    <row r="33" spans="1:2" ht="15">
      <c r="A33" s="80" t="s">
        <v>941</v>
      </c>
      <c r="B33" s="79" t="s">
        <v>8272</v>
      </c>
    </row>
    <row r="34" spans="1:2" ht="15">
      <c r="A34" s="80" t="s">
        <v>1074</v>
      </c>
      <c r="B34" s="79" t="s">
        <v>8272</v>
      </c>
    </row>
    <row r="35" spans="1:2" ht="15">
      <c r="A35" s="80" t="s">
        <v>1192</v>
      </c>
      <c r="B35" s="79" t="s">
        <v>8272</v>
      </c>
    </row>
    <row r="36" spans="1:2" ht="15">
      <c r="A36" s="80" t="s">
        <v>1286</v>
      </c>
      <c r="B36" s="79" t="s">
        <v>8272</v>
      </c>
    </row>
    <row r="37" spans="1:2" ht="15">
      <c r="A37" s="80" t="s">
        <v>1287</v>
      </c>
      <c r="B37" s="79" t="s">
        <v>8272</v>
      </c>
    </row>
    <row r="38" spans="1:2" ht="15">
      <c r="A38" s="80" t="s">
        <v>1288</v>
      </c>
      <c r="B38" s="79" t="s">
        <v>8272</v>
      </c>
    </row>
    <row r="39" spans="1:2" ht="15">
      <c r="A39" s="80" t="s">
        <v>1289</v>
      </c>
      <c r="B39" s="79" t="s">
        <v>8272</v>
      </c>
    </row>
    <row r="40" spans="1:2" ht="15">
      <c r="A40" s="80" t="s">
        <v>909</v>
      </c>
      <c r="B40" s="79" t="s">
        <v>8272</v>
      </c>
    </row>
    <row r="41" spans="1:2" ht="15">
      <c r="A41" s="80" t="s">
        <v>1290</v>
      </c>
      <c r="B41" s="79" t="s">
        <v>8272</v>
      </c>
    </row>
    <row r="42" spans="1:2" ht="15">
      <c r="A42" s="80" t="s">
        <v>957</v>
      </c>
      <c r="B42" s="79" t="s">
        <v>8272</v>
      </c>
    </row>
    <row r="43" spans="1:2" ht="15">
      <c r="A43" s="80" t="s">
        <v>1068</v>
      </c>
      <c r="B43" s="79" t="s">
        <v>8272</v>
      </c>
    </row>
    <row r="44" spans="1:2" ht="15">
      <c r="A44" s="80" t="s">
        <v>924</v>
      </c>
      <c r="B44" s="79" t="s">
        <v>8272</v>
      </c>
    </row>
    <row r="45" spans="1:2" ht="15">
      <c r="A45" s="80" t="s">
        <v>1291</v>
      </c>
      <c r="B45" s="79" t="s">
        <v>8272</v>
      </c>
    </row>
    <row r="46" spans="1:2" ht="15">
      <c r="A46" s="80" t="s">
        <v>1292</v>
      </c>
      <c r="B46" s="79" t="s">
        <v>8272</v>
      </c>
    </row>
    <row r="47" spans="1:2" ht="15">
      <c r="A47" s="80" t="s">
        <v>911</v>
      </c>
      <c r="B47" s="79" t="s">
        <v>8272</v>
      </c>
    </row>
    <row r="48" spans="1:2" ht="15">
      <c r="A48" s="80" t="s">
        <v>948</v>
      </c>
      <c r="B48" s="79" t="s">
        <v>8272</v>
      </c>
    </row>
    <row r="49" spans="1:2" ht="15">
      <c r="A49" s="80" t="s">
        <v>1293</v>
      </c>
      <c r="B49" s="79" t="s">
        <v>8272</v>
      </c>
    </row>
    <row r="50" spans="1:2" ht="15">
      <c r="A50" s="80" t="s">
        <v>1016</v>
      </c>
      <c r="B50" s="79" t="s">
        <v>8272</v>
      </c>
    </row>
    <row r="51" spans="1:2" ht="15">
      <c r="A51" s="80" t="s">
        <v>883</v>
      </c>
      <c r="B51" s="79" t="s">
        <v>8272</v>
      </c>
    </row>
    <row r="52" spans="1:2" ht="15">
      <c r="A52" s="80" t="s">
        <v>1294</v>
      </c>
      <c r="B52" s="79" t="s">
        <v>8272</v>
      </c>
    </row>
    <row r="53" spans="1:2" ht="15">
      <c r="A53" s="80" t="s">
        <v>1295</v>
      </c>
      <c r="B53" s="79" t="s">
        <v>8272</v>
      </c>
    </row>
    <row r="54" spans="1:2" ht="15">
      <c r="A54" s="80" t="s">
        <v>1146</v>
      </c>
      <c r="B54" s="79" t="s">
        <v>8272</v>
      </c>
    </row>
    <row r="55" spans="1:2" ht="15">
      <c r="A55" s="80" t="s">
        <v>1296</v>
      </c>
      <c r="B55" s="79" t="s">
        <v>8272</v>
      </c>
    </row>
    <row r="56" spans="1:2" ht="15">
      <c r="A56" s="80" t="s">
        <v>1297</v>
      </c>
      <c r="B56" s="79" t="s">
        <v>8272</v>
      </c>
    </row>
    <row r="57" spans="1:2" ht="15">
      <c r="A57" s="80" t="s">
        <v>834</v>
      </c>
      <c r="B57" s="79" t="s">
        <v>8272</v>
      </c>
    </row>
    <row r="58" spans="1:2" ht="15">
      <c r="A58" s="80" t="s">
        <v>899</v>
      </c>
      <c r="B58" s="79" t="s">
        <v>8272</v>
      </c>
    </row>
    <row r="59" spans="1:2" ht="15">
      <c r="A59" s="80" t="s">
        <v>817</v>
      </c>
      <c r="B59" s="79" t="s">
        <v>8272</v>
      </c>
    </row>
    <row r="60" spans="1:2" ht="15">
      <c r="A60" s="80" t="s">
        <v>954</v>
      </c>
      <c r="B60" s="79" t="s">
        <v>8272</v>
      </c>
    </row>
    <row r="61" spans="1:2" ht="15">
      <c r="A61" s="80" t="s">
        <v>835</v>
      </c>
      <c r="B61" s="79" t="s">
        <v>8272</v>
      </c>
    </row>
    <row r="62" spans="1:2" ht="15">
      <c r="A62" s="80" t="s">
        <v>1231</v>
      </c>
      <c r="B62" s="79" t="s">
        <v>8272</v>
      </c>
    </row>
    <row r="63" spans="1:2" ht="15">
      <c r="A63" s="80" t="s">
        <v>1298</v>
      </c>
      <c r="B63" s="79" t="s">
        <v>8272</v>
      </c>
    </row>
    <row r="64" spans="1:2" ht="15">
      <c r="A64" s="80" t="s">
        <v>1270</v>
      </c>
      <c r="B64" s="79" t="s">
        <v>8272</v>
      </c>
    </row>
    <row r="65" spans="1:2" ht="15">
      <c r="A65" s="80" t="s">
        <v>1299</v>
      </c>
      <c r="B65" s="79" t="s">
        <v>8272</v>
      </c>
    </row>
    <row r="66" spans="1:2" ht="15">
      <c r="A66" s="80" t="s">
        <v>1114</v>
      </c>
      <c r="B66" s="79" t="s">
        <v>8272</v>
      </c>
    </row>
    <row r="67" spans="1:2" ht="15">
      <c r="A67" s="80" t="s">
        <v>1151</v>
      </c>
      <c r="B67" s="79" t="s">
        <v>8272</v>
      </c>
    </row>
    <row r="68" spans="1:2" ht="15">
      <c r="A68" s="80" t="s">
        <v>1300</v>
      </c>
      <c r="B68" s="79" t="s">
        <v>8272</v>
      </c>
    </row>
    <row r="69" spans="1:2" ht="15">
      <c r="A69" s="80" t="s">
        <v>986</v>
      </c>
      <c r="B69" s="79" t="s">
        <v>8272</v>
      </c>
    </row>
    <row r="70" spans="1:2" ht="15">
      <c r="A70" s="80" t="s">
        <v>1301</v>
      </c>
      <c r="B70" s="79" t="s">
        <v>8272</v>
      </c>
    </row>
    <row r="71" spans="1:2" ht="15">
      <c r="A71" s="80" t="s">
        <v>1302</v>
      </c>
      <c r="B71" s="79" t="s">
        <v>8272</v>
      </c>
    </row>
    <row r="72" spans="1:2" ht="15">
      <c r="A72" s="80" t="s">
        <v>840</v>
      </c>
      <c r="B72" s="79" t="s">
        <v>8272</v>
      </c>
    </row>
    <row r="73" spans="1:2" ht="15">
      <c r="A73" s="80" t="s">
        <v>1185</v>
      </c>
      <c r="B73" s="79" t="s">
        <v>8272</v>
      </c>
    </row>
    <row r="74" spans="1:2" ht="15">
      <c r="A74" s="80" t="s">
        <v>1303</v>
      </c>
      <c r="B74" s="79" t="s">
        <v>8272</v>
      </c>
    </row>
    <row r="75" spans="1:2" ht="15">
      <c r="A75" s="80" t="s">
        <v>1304</v>
      </c>
      <c r="B75" s="79" t="s">
        <v>8272</v>
      </c>
    </row>
    <row r="76" spans="1:2" ht="15">
      <c r="A76" s="80" t="s">
        <v>1208</v>
      </c>
      <c r="B76" s="79" t="s">
        <v>8272</v>
      </c>
    </row>
    <row r="77" spans="1:2" ht="15">
      <c r="A77" s="80" t="s">
        <v>1305</v>
      </c>
      <c r="B77" s="79" t="s">
        <v>8272</v>
      </c>
    </row>
    <row r="78" spans="1:2" ht="15">
      <c r="A78" s="80" t="s">
        <v>1306</v>
      </c>
      <c r="B78" s="79" t="s">
        <v>8272</v>
      </c>
    </row>
    <row r="79" spans="1:2" ht="15">
      <c r="A79" s="80" t="s">
        <v>947</v>
      </c>
      <c r="B79" s="79" t="s">
        <v>8272</v>
      </c>
    </row>
    <row r="80" spans="1:2" ht="15">
      <c r="A80" s="80" t="s">
        <v>1307</v>
      </c>
      <c r="B80" s="79" t="s">
        <v>8272</v>
      </c>
    </row>
    <row r="81" spans="1:2" ht="15">
      <c r="A81" s="80" t="s">
        <v>959</v>
      </c>
      <c r="B81" s="79" t="s">
        <v>8272</v>
      </c>
    </row>
    <row r="82" spans="1:2" ht="15">
      <c r="A82" s="80" t="s">
        <v>1308</v>
      </c>
      <c r="B82" s="79" t="s">
        <v>8272</v>
      </c>
    </row>
    <row r="83" spans="1:2" ht="15">
      <c r="A83" s="80" t="s">
        <v>1309</v>
      </c>
      <c r="B83" s="79" t="s">
        <v>8272</v>
      </c>
    </row>
    <row r="84" spans="1:2" ht="15">
      <c r="A84" s="80" t="s">
        <v>879</v>
      </c>
      <c r="B84" s="79" t="s">
        <v>8272</v>
      </c>
    </row>
    <row r="85" spans="1:2" ht="15">
      <c r="A85" s="80" t="s">
        <v>1310</v>
      </c>
      <c r="B85" s="79" t="s">
        <v>8272</v>
      </c>
    </row>
    <row r="86" spans="1:2" ht="15">
      <c r="A86" s="80" t="s">
        <v>869</v>
      </c>
      <c r="B86" s="79" t="s">
        <v>8272</v>
      </c>
    </row>
    <row r="87" spans="1:2" ht="15">
      <c r="A87" s="80" t="s">
        <v>1311</v>
      </c>
      <c r="B87" s="79" t="s">
        <v>8272</v>
      </c>
    </row>
    <row r="88" spans="1:2" ht="15">
      <c r="A88" s="80" t="s">
        <v>1038</v>
      </c>
      <c r="B88" s="79" t="s">
        <v>8272</v>
      </c>
    </row>
    <row r="89" spans="1:2" ht="15">
      <c r="A89" s="80" t="s">
        <v>1312</v>
      </c>
      <c r="B89" s="79" t="s">
        <v>8272</v>
      </c>
    </row>
    <row r="90" spans="1:2" ht="15">
      <c r="A90" s="80" t="s">
        <v>1313</v>
      </c>
      <c r="B90" s="79" t="s">
        <v>8272</v>
      </c>
    </row>
    <row r="91" spans="1:2" ht="15">
      <c r="A91" s="80" t="s">
        <v>1314</v>
      </c>
      <c r="B91" s="79" t="s">
        <v>8272</v>
      </c>
    </row>
    <row r="92" spans="1:2" ht="15">
      <c r="A92" s="80" t="s">
        <v>931</v>
      </c>
      <c r="B92" s="79" t="s">
        <v>8272</v>
      </c>
    </row>
    <row r="93" spans="1:2" ht="15">
      <c r="A93" s="80" t="s">
        <v>1315</v>
      </c>
      <c r="B93" s="79" t="s">
        <v>8272</v>
      </c>
    </row>
    <row r="94" spans="1:2" ht="15">
      <c r="A94" s="80" t="s">
        <v>1104</v>
      </c>
      <c r="B94" s="79" t="s">
        <v>8272</v>
      </c>
    </row>
    <row r="95" spans="1:2" ht="15">
      <c r="A95" s="80" t="s">
        <v>1152</v>
      </c>
      <c r="B95" s="79" t="s">
        <v>8272</v>
      </c>
    </row>
    <row r="96" spans="1:2" ht="15">
      <c r="A96" s="80" t="s">
        <v>1046</v>
      </c>
      <c r="B96" s="79" t="s">
        <v>8272</v>
      </c>
    </row>
    <row r="97" spans="1:2" ht="15">
      <c r="A97" s="80" t="s">
        <v>1139</v>
      </c>
      <c r="B97" s="79" t="s">
        <v>8272</v>
      </c>
    </row>
    <row r="98" spans="1:2" ht="15">
      <c r="A98" s="80" t="s">
        <v>854</v>
      </c>
      <c r="B98" s="79" t="s">
        <v>8272</v>
      </c>
    </row>
    <row r="99" spans="1:2" ht="15">
      <c r="A99" s="80" t="s">
        <v>829</v>
      </c>
      <c r="B99" s="79" t="s">
        <v>8272</v>
      </c>
    </row>
    <row r="100" spans="1:2" ht="15">
      <c r="A100" s="80" t="s">
        <v>1316</v>
      </c>
      <c r="B100" s="79" t="s">
        <v>8272</v>
      </c>
    </row>
    <row r="101" spans="1:2" ht="15">
      <c r="A101" s="80" t="s">
        <v>1317</v>
      </c>
      <c r="B101" s="79" t="s">
        <v>8272</v>
      </c>
    </row>
    <row r="102" spans="1:2" ht="15">
      <c r="A102" s="80" t="s">
        <v>1318</v>
      </c>
      <c r="B102" s="79" t="s">
        <v>8272</v>
      </c>
    </row>
    <row r="103" spans="1:2" ht="15">
      <c r="A103" s="80" t="s">
        <v>1319</v>
      </c>
      <c r="B103" s="79" t="s">
        <v>8272</v>
      </c>
    </row>
    <row r="104" spans="1:2" ht="15">
      <c r="A104" s="80" t="s">
        <v>1320</v>
      </c>
      <c r="B104" s="79" t="s">
        <v>8272</v>
      </c>
    </row>
    <row r="105" spans="1:2" ht="15">
      <c r="A105" s="80" t="s">
        <v>930</v>
      </c>
      <c r="B105" s="79" t="s">
        <v>8272</v>
      </c>
    </row>
    <row r="106" spans="1:2" ht="15">
      <c r="A106" s="80" t="s">
        <v>844</v>
      </c>
      <c r="B106" s="79" t="s">
        <v>8272</v>
      </c>
    </row>
    <row r="107" spans="1:2" ht="15">
      <c r="A107" s="80" t="s">
        <v>1321</v>
      </c>
      <c r="B107" s="79" t="s">
        <v>8272</v>
      </c>
    </row>
    <row r="108" spans="1:2" ht="15">
      <c r="A108" s="80" t="s">
        <v>1322</v>
      </c>
      <c r="B108" s="79" t="s">
        <v>8272</v>
      </c>
    </row>
    <row r="109" spans="1:2" ht="15">
      <c r="A109" s="80" t="s">
        <v>1201</v>
      </c>
      <c r="B109" s="79" t="s">
        <v>8272</v>
      </c>
    </row>
    <row r="110" spans="1:2" ht="15">
      <c r="A110" s="80" t="s">
        <v>1022</v>
      </c>
      <c r="B110" s="79" t="s">
        <v>8272</v>
      </c>
    </row>
    <row r="111" spans="1:2" ht="15">
      <c r="A111" s="80" t="s">
        <v>1323</v>
      </c>
      <c r="B111" s="79" t="s">
        <v>8272</v>
      </c>
    </row>
    <row r="112" spans="1:2" ht="15">
      <c r="A112" s="80" t="s">
        <v>896</v>
      </c>
      <c r="B112" s="79" t="s">
        <v>8272</v>
      </c>
    </row>
    <row r="113" spans="1:2" ht="15">
      <c r="A113" s="80" t="s">
        <v>1324</v>
      </c>
      <c r="B113" s="79" t="s">
        <v>8272</v>
      </c>
    </row>
    <row r="114" spans="1:2" ht="15">
      <c r="A114" s="80" t="s">
        <v>1325</v>
      </c>
      <c r="B114" s="79" t="s">
        <v>8272</v>
      </c>
    </row>
    <row r="115" spans="1:2" ht="15">
      <c r="A115" s="80" t="s">
        <v>1326</v>
      </c>
      <c r="B115" s="79" t="s">
        <v>8272</v>
      </c>
    </row>
    <row r="116" spans="1:2" ht="15">
      <c r="A116" s="80" t="s">
        <v>976</v>
      </c>
      <c r="B116" s="79" t="s">
        <v>8272</v>
      </c>
    </row>
    <row r="117" spans="1:2" ht="15">
      <c r="A117" s="80" t="s">
        <v>856</v>
      </c>
      <c r="B117" s="79" t="s">
        <v>8272</v>
      </c>
    </row>
    <row r="118" spans="1:2" ht="15">
      <c r="A118" s="80" t="s">
        <v>1327</v>
      </c>
      <c r="B118" s="79" t="s">
        <v>8272</v>
      </c>
    </row>
    <row r="119" spans="1:2" ht="15">
      <c r="A119" s="80" t="s">
        <v>1328</v>
      </c>
      <c r="B119" s="79" t="s">
        <v>8272</v>
      </c>
    </row>
    <row r="120" spans="1:2" ht="15">
      <c r="A120" s="80" t="s">
        <v>1329</v>
      </c>
      <c r="B120" s="79" t="s">
        <v>8272</v>
      </c>
    </row>
    <row r="121" spans="1:2" ht="15">
      <c r="A121" s="80" t="s">
        <v>1260</v>
      </c>
      <c r="B121" s="79" t="s">
        <v>8272</v>
      </c>
    </row>
    <row r="122" spans="1:2" ht="15">
      <c r="A122" s="80" t="s">
        <v>867</v>
      </c>
      <c r="B122" s="79" t="s">
        <v>8272</v>
      </c>
    </row>
    <row r="123" spans="1:2" ht="15">
      <c r="A123" s="80" t="s">
        <v>1028</v>
      </c>
      <c r="B123" s="79" t="s">
        <v>8272</v>
      </c>
    </row>
    <row r="124" spans="1:2" ht="15">
      <c r="A124" s="80" t="s">
        <v>922</v>
      </c>
      <c r="B124" s="79" t="s">
        <v>8272</v>
      </c>
    </row>
    <row r="125" spans="1:2" ht="15">
      <c r="A125" s="80" t="s">
        <v>1330</v>
      </c>
      <c r="B125" s="79" t="s">
        <v>8272</v>
      </c>
    </row>
    <row r="126" spans="1:2" ht="15">
      <c r="A126" s="80" t="s">
        <v>1164</v>
      </c>
      <c r="B126" s="79" t="s">
        <v>8272</v>
      </c>
    </row>
    <row r="127" spans="1:2" ht="15">
      <c r="A127" s="80" t="s">
        <v>1331</v>
      </c>
      <c r="B127" s="79" t="s">
        <v>8272</v>
      </c>
    </row>
    <row r="128" spans="1:2" ht="15">
      <c r="A128" s="80" t="s">
        <v>1244</v>
      </c>
      <c r="B128" s="79" t="s">
        <v>8272</v>
      </c>
    </row>
    <row r="129" spans="1:2" ht="15">
      <c r="A129" s="80" t="s">
        <v>1332</v>
      </c>
      <c r="B129" s="79" t="s">
        <v>8272</v>
      </c>
    </row>
    <row r="130" spans="1:2" ht="15">
      <c r="A130" s="80" t="s">
        <v>1333</v>
      </c>
      <c r="B130" s="79" t="s">
        <v>8272</v>
      </c>
    </row>
    <row r="131" spans="1:2" ht="15">
      <c r="A131" s="80" t="s">
        <v>920</v>
      </c>
      <c r="B131" s="79" t="s">
        <v>8272</v>
      </c>
    </row>
    <row r="132" spans="1:2" ht="15">
      <c r="A132" s="80" t="s">
        <v>1334</v>
      </c>
      <c r="B132" s="79" t="s">
        <v>8272</v>
      </c>
    </row>
    <row r="133" spans="1:2" ht="15">
      <c r="A133" s="80" t="s">
        <v>1335</v>
      </c>
      <c r="B133" s="79" t="s">
        <v>8272</v>
      </c>
    </row>
    <row r="134" spans="1:2" ht="15">
      <c r="A134" s="80" t="s">
        <v>1032</v>
      </c>
      <c r="B134" s="79" t="s">
        <v>8272</v>
      </c>
    </row>
    <row r="135" spans="1:2" ht="15">
      <c r="A135" s="80" t="s">
        <v>1004</v>
      </c>
      <c r="B135" s="79" t="s">
        <v>8272</v>
      </c>
    </row>
    <row r="136" spans="1:2" ht="15">
      <c r="A136" s="80" t="s">
        <v>1336</v>
      </c>
      <c r="B136" s="79" t="s">
        <v>8272</v>
      </c>
    </row>
    <row r="137" spans="1:2" ht="15">
      <c r="A137" s="80" t="s">
        <v>1337</v>
      </c>
      <c r="B137" s="79" t="s">
        <v>8272</v>
      </c>
    </row>
    <row r="138" spans="1:2" ht="15">
      <c r="A138" s="80" t="s">
        <v>1338</v>
      </c>
      <c r="B138" s="79" t="s">
        <v>8272</v>
      </c>
    </row>
    <row r="139" spans="1:2" ht="15">
      <c r="A139" s="80" t="s">
        <v>1339</v>
      </c>
      <c r="B139" s="79" t="s">
        <v>8272</v>
      </c>
    </row>
    <row r="140" spans="1:2" ht="15">
      <c r="A140" s="80" t="s">
        <v>1190</v>
      </c>
      <c r="B140" s="79" t="s">
        <v>8272</v>
      </c>
    </row>
    <row r="141" spans="1:2" ht="15">
      <c r="A141" s="80" t="s">
        <v>1340</v>
      </c>
      <c r="B141" s="79" t="s">
        <v>8272</v>
      </c>
    </row>
    <row r="142" spans="1:2" ht="15">
      <c r="A142" s="80" t="s">
        <v>1341</v>
      </c>
      <c r="B142" s="79" t="s">
        <v>8272</v>
      </c>
    </row>
    <row r="143" spans="1:2" ht="15">
      <c r="A143" s="80" t="s">
        <v>1342</v>
      </c>
      <c r="B143" s="79" t="s">
        <v>8272</v>
      </c>
    </row>
    <row r="144" spans="1:2" ht="15">
      <c r="A144" s="80" t="s">
        <v>1343</v>
      </c>
      <c r="B144" s="79" t="s">
        <v>8272</v>
      </c>
    </row>
    <row r="145" spans="1:2" ht="15">
      <c r="A145" s="80" t="s">
        <v>1344</v>
      </c>
      <c r="B145" s="79" t="s">
        <v>8272</v>
      </c>
    </row>
    <row r="146" spans="1:2" ht="15">
      <c r="A146" s="80" t="s">
        <v>949</v>
      </c>
      <c r="B146" s="79" t="s">
        <v>8272</v>
      </c>
    </row>
    <row r="147" spans="1:2" ht="15">
      <c r="A147" s="80" t="s">
        <v>964</v>
      </c>
      <c r="B147" s="79" t="s">
        <v>8272</v>
      </c>
    </row>
    <row r="148" spans="1:2" ht="15">
      <c r="A148" s="80" t="s">
        <v>1345</v>
      </c>
      <c r="B148" s="79" t="s">
        <v>8272</v>
      </c>
    </row>
    <row r="149" spans="1:2" ht="15">
      <c r="A149" s="80" t="s">
        <v>1346</v>
      </c>
      <c r="B149" s="79" t="s">
        <v>8272</v>
      </c>
    </row>
    <row r="150" spans="1:2" ht="15">
      <c r="A150" s="80" t="s">
        <v>1347</v>
      </c>
      <c r="B150" s="79" t="s">
        <v>8272</v>
      </c>
    </row>
    <row r="151" spans="1:2" ht="15">
      <c r="A151" s="80" t="s">
        <v>1348</v>
      </c>
      <c r="B151" s="79" t="s">
        <v>8272</v>
      </c>
    </row>
    <row r="152" spans="1:2" ht="15">
      <c r="A152" s="80" t="s">
        <v>859</v>
      </c>
      <c r="B152" s="79" t="s">
        <v>8272</v>
      </c>
    </row>
    <row r="153" spans="1:2" ht="15">
      <c r="A153" s="80" t="s">
        <v>929</v>
      </c>
      <c r="B153" s="79" t="s">
        <v>8272</v>
      </c>
    </row>
    <row r="154" spans="1:2" ht="15">
      <c r="A154" s="80" t="s">
        <v>1007</v>
      </c>
      <c r="B154" s="79" t="s">
        <v>8272</v>
      </c>
    </row>
    <row r="155" spans="1:2" ht="15">
      <c r="A155" s="80" t="s">
        <v>1349</v>
      </c>
      <c r="B155" s="79" t="s">
        <v>8272</v>
      </c>
    </row>
    <row r="156" spans="1:2" ht="15">
      <c r="A156" s="80" t="s">
        <v>1350</v>
      </c>
      <c r="B156" s="79" t="s">
        <v>8272</v>
      </c>
    </row>
    <row r="157" spans="1:2" ht="15">
      <c r="A157" s="80" t="s">
        <v>1351</v>
      </c>
      <c r="B157" s="79" t="s">
        <v>8272</v>
      </c>
    </row>
    <row r="158" spans="1:2" ht="15">
      <c r="A158" s="80" t="s">
        <v>1171</v>
      </c>
      <c r="B158" s="79" t="s">
        <v>8272</v>
      </c>
    </row>
    <row r="159" spans="1:2" ht="15">
      <c r="A159" s="80" t="s">
        <v>1352</v>
      </c>
      <c r="B159" s="79" t="s">
        <v>8272</v>
      </c>
    </row>
    <row r="160" spans="1:2" ht="15">
      <c r="A160" s="80" t="s">
        <v>1252</v>
      </c>
      <c r="B160" s="79" t="s">
        <v>8272</v>
      </c>
    </row>
    <row r="161" spans="1:2" ht="15">
      <c r="A161" s="80" t="s">
        <v>1353</v>
      </c>
      <c r="B161" s="79" t="s">
        <v>8272</v>
      </c>
    </row>
    <row r="162" spans="1:2" ht="15">
      <c r="A162" s="80" t="s">
        <v>1271</v>
      </c>
      <c r="B162" s="79" t="s">
        <v>8272</v>
      </c>
    </row>
    <row r="163" spans="1:2" ht="15">
      <c r="A163" s="80" t="s">
        <v>1354</v>
      </c>
      <c r="B163" s="79" t="s">
        <v>8272</v>
      </c>
    </row>
    <row r="164" spans="1:2" ht="15">
      <c r="A164" s="80" t="s">
        <v>1116</v>
      </c>
      <c r="B164" s="79" t="s">
        <v>8272</v>
      </c>
    </row>
    <row r="165" spans="1:2" ht="15">
      <c r="A165" s="80" t="s">
        <v>1355</v>
      </c>
      <c r="B165" s="79" t="s">
        <v>8272</v>
      </c>
    </row>
    <row r="166" spans="1:2" ht="15">
      <c r="A166" s="80" t="s">
        <v>923</v>
      </c>
      <c r="B166" s="79" t="s">
        <v>8272</v>
      </c>
    </row>
    <row r="167" spans="1:2" ht="15">
      <c r="A167" s="80" t="s">
        <v>913</v>
      </c>
      <c r="B167" s="79" t="s">
        <v>8272</v>
      </c>
    </row>
    <row r="168" spans="1:2" ht="15">
      <c r="A168" s="80" t="s">
        <v>1356</v>
      </c>
      <c r="B168" s="79" t="s">
        <v>8272</v>
      </c>
    </row>
    <row r="169" spans="1:2" ht="15">
      <c r="A169" s="80" t="s">
        <v>1091</v>
      </c>
      <c r="B169" s="79" t="s">
        <v>8272</v>
      </c>
    </row>
    <row r="170" spans="1:2" ht="15">
      <c r="A170" s="80" t="s">
        <v>1357</v>
      </c>
      <c r="B170" s="79" t="s">
        <v>8272</v>
      </c>
    </row>
    <row r="171" spans="1:2" ht="15">
      <c r="A171" s="80" t="s">
        <v>905</v>
      </c>
      <c r="B171" s="79" t="s">
        <v>8272</v>
      </c>
    </row>
    <row r="172" spans="1:2" ht="15">
      <c r="A172" s="80" t="s">
        <v>910</v>
      </c>
      <c r="B172" s="79" t="s">
        <v>8272</v>
      </c>
    </row>
    <row r="173" spans="1:2" ht="15">
      <c r="A173" s="80" t="s">
        <v>1066</v>
      </c>
      <c r="B173" s="79" t="s">
        <v>8272</v>
      </c>
    </row>
    <row r="174" spans="1:2" ht="15">
      <c r="A174" s="80" t="s">
        <v>1258</v>
      </c>
      <c r="B174" s="79" t="s">
        <v>8272</v>
      </c>
    </row>
    <row r="175" spans="1:2" ht="15">
      <c r="A175" s="80" t="s">
        <v>1089</v>
      </c>
      <c r="B175" s="79" t="s">
        <v>8272</v>
      </c>
    </row>
    <row r="176" spans="1:2" ht="15">
      <c r="A176" s="80" t="s">
        <v>1238</v>
      </c>
      <c r="B176" s="79" t="s">
        <v>8272</v>
      </c>
    </row>
    <row r="177" spans="1:2" ht="15">
      <c r="A177" s="80" t="s">
        <v>863</v>
      </c>
      <c r="B177" s="79" t="s">
        <v>8272</v>
      </c>
    </row>
    <row r="178" spans="1:2" ht="15">
      <c r="A178" s="80" t="s">
        <v>1358</v>
      </c>
      <c r="B178" s="79" t="s">
        <v>8272</v>
      </c>
    </row>
    <row r="179" spans="1:2" ht="15">
      <c r="A179" s="80" t="s">
        <v>1359</v>
      </c>
      <c r="B179" s="79" t="s">
        <v>8272</v>
      </c>
    </row>
    <row r="180" spans="1:2" ht="15">
      <c r="A180" s="80" t="s">
        <v>891</v>
      </c>
      <c r="B180" s="79" t="s">
        <v>8272</v>
      </c>
    </row>
    <row r="181" spans="1:2" ht="15">
      <c r="A181" s="80" t="s">
        <v>1243</v>
      </c>
      <c r="B181" s="79" t="s">
        <v>8272</v>
      </c>
    </row>
    <row r="182" spans="1:2" ht="15">
      <c r="A182" s="80" t="s">
        <v>1360</v>
      </c>
      <c r="B182" s="79" t="s">
        <v>8272</v>
      </c>
    </row>
    <row r="183" spans="1:2" ht="15">
      <c r="A183" s="80" t="s">
        <v>1045</v>
      </c>
      <c r="B183" s="79" t="s">
        <v>8272</v>
      </c>
    </row>
    <row r="184" spans="1:2" ht="15">
      <c r="A184" s="80" t="s">
        <v>1050</v>
      </c>
      <c r="B184" s="79" t="s">
        <v>8272</v>
      </c>
    </row>
    <row r="185" spans="1:2" ht="15">
      <c r="A185" s="80" t="s">
        <v>1361</v>
      </c>
      <c r="B185" s="79" t="s">
        <v>8272</v>
      </c>
    </row>
    <row r="186" spans="1:2" ht="15">
      <c r="A186" s="80" t="s">
        <v>1362</v>
      </c>
      <c r="B186" s="79" t="s">
        <v>8272</v>
      </c>
    </row>
    <row r="187" spans="1:2" ht="15">
      <c r="A187" s="80" t="s">
        <v>1165</v>
      </c>
      <c r="B187" s="79" t="s">
        <v>8272</v>
      </c>
    </row>
    <row r="188" spans="1:2" ht="15">
      <c r="A188" s="80" t="s">
        <v>1363</v>
      </c>
      <c r="B188" s="79" t="s">
        <v>8272</v>
      </c>
    </row>
    <row r="189" spans="1:2" ht="15">
      <c r="A189" s="80" t="s">
        <v>1364</v>
      </c>
      <c r="B189" s="79" t="s">
        <v>8272</v>
      </c>
    </row>
    <row r="190" spans="1:2" ht="15">
      <c r="A190" s="80" t="s">
        <v>1156</v>
      </c>
      <c r="B190" s="79" t="s">
        <v>8272</v>
      </c>
    </row>
    <row r="191" spans="1:2" ht="15">
      <c r="A191" s="80" t="s">
        <v>1365</v>
      </c>
      <c r="B191" s="79" t="s">
        <v>8272</v>
      </c>
    </row>
    <row r="192" spans="1:2" ht="15">
      <c r="A192" s="80" t="s">
        <v>1366</v>
      </c>
      <c r="B192" s="79" t="s">
        <v>8272</v>
      </c>
    </row>
    <row r="193" spans="1:2" ht="15">
      <c r="A193" s="80" t="s">
        <v>1367</v>
      </c>
      <c r="B193" s="79" t="s">
        <v>8272</v>
      </c>
    </row>
    <row r="194" spans="1:2" ht="15">
      <c r="A194" s="80" t="s">
        <v>971</v>
      </c>
      <c r="B194" s="79" t="s">
        <v>8272</v>
      </c>
    </row>
    <row r="195" spans="1:2" ht="15">
      <c r="A195" s="80" t="s">
        <v>1368</v>
      </c>
      <c r="B195" s="79" t="s">
        <v>8272</v>
      </c>
    </row>
    <row r="196" spans="1:2" ht="15">
      <c r="A196" s="80" t="s">
        <v>997</v>
      </c>
      <c r="B196" s="79" t="s">
        <v>8272</v>
      </c>
    </row>
    <row r="197" spans="1:2" ht="15">
      <c r="A197" s="80" t="s">
        <v>1021</v>
      </c>
      <c r="B197" s="79" t="s">
        <v>8272</v>
      </c>
    </row>
    <row r="198" spans="1:2" ht="15">
      <c r="A198" s="80" t="s">
        <v>1369</v>
      </c>
      <c r="B198" s="79" t="s">
        <v>8272</v>
      </c>
    </row>
    <row r="199" spans="1:2" ht="15">
      <c r="A199" s="80" t="s">
        <v>1031</v>
      </c>
      <c r="B199" s="79" t="s">
        <v>8272</v>
      </c>
    </row>
    <row r="200" spans="1:2" ht="15">
      <c r="A200" s="80" t="s">
        <v>1370</v>
      </c>
      <c r="B200" s="79" t="s">
        <v>8272</v>
      </c>
    </row>
    <row r="201" spans="1:2" ht="15">
      <c r="A201" s="80" t="s">
        <v>886</v>
      </c>
      <c r="B201" s="79" t="s">
        <v>8272</v>
      </c>
    </row>
    <row r="202" spans="1:2" ht="15">
      <c r="A202" s="80" t="s">
        <v>1371</v>
      </c>
      <c r="B202" s="79" t="s">
        <v>8272</v>
      </c>
    </row>
    <row r="203" spans="1:2" ht="15">
      <c r="A203" s="80" t="s">
        <v>1067</v>
      </c>
      <c r="B203" s="79" t="s">
        <v>8272</v>
      </c>
    </row>
    <row r="204" spans="1:2" ht="15">
      <c r="A204" s="80" t="s">
        <v>978</v>
      </c>
      <c r="B204" s="79" t="s">
        <v>8272</v>
      </c>
    </row>
    <row r="205" spans="1:2" ht="15">
      <c r="A205" s="80" t="s">
        <v>416</v>
      </c>
      <c r="B205" s="79" t="s">
        <v>8272</v>
      </c>
    </row>
    <row r="206" spans="1:2" ht="15">
      <c r="A206" s="80" t="s">
        <v>1176</v>
      </c>
      <c r="B206" s="79" t="s">
        <v>8272</v>
      </c>
    </row>
    <row r="207" spans="1:2" ht="15">
      <c r="A207" s="80" t="s">
        <v>1203</v>
      </c>
      <c r="B207" s="79" t="s">
        <v>8272</v>
      </c>
    </row>
    <row r="208" spans="1:2" ht="15">
      <c r="A208" s="80" t="s">
        <v>1013</v>
      </c>
      <c r="B208" s="79" t="s">
        <v>8272</v>
      </c>
    </row>
    <row r="209" spans="1:2" ht="15">
      <c r="A209" s="80" t="s">
        <v>1372</v>
      </c>
      <c r="B209" s="79" t="s">
        <v>8272</v>
      </c>
    </row>
    <row r="210" spans="1:2" ht="15">
      <c r="A210" s="80" t="s">
        <v>1373</v>
      </c>
      <c r="B210" s="79" t="s">
        <v>8272</v>
      </c>
    </row>
    <row r="211" spans="1:2" ht="15">
      <c r="A211" s="80" t="s">
        <v>1087</v>
      </c>
      <c r="B211" s="79" t="s">
        <v>8272</v>
      </c>
    </row>
    <row r="212" spans="1:2" ht="15">
      <c r="A212" s="80" t="s">
        <v>1374</v>
      </c>
      <c r="B212" s="79" t="s">
        <v>8272</v>
      </c>
    </row>
    <row r="213" spans="1:2" ht="15">
      <c r="A213" s="80" t="s">
        <v>1249</v>
      </c>
      <c r="B213" s="79" t="s">
        <v>8272</v>
      </c>
    </row>
    <row r="214" spans="1:2" ht="15">
      <c r="A214" s="80" t="s">
        <v>1375</v>
      </c>
      <c r="B214" s="79" t="s">
        <v>8272</v>
      </c>
    </row>
    <row r="215" spans="1:2" ht="15">
      <c r="A215" s="80" t="s">
        <v>282</v>
      </c>
      <c r="B215" s="79" t="s">
        <v>8272</v>
      </c>
    </row>
    <row r="216" spans="1:2" ht="15">
      <c r="A216" s="80" t="s">
        <v>1376</v>
      </c>
      <c r="B216" s="79" t="s">
        <v>8272</v>
      </c>
    </row>
    <row r="217" spans="1:2" ht="15">
      <c r="A217" s="80" t="s">
        <v>1377</v>
      </c>
      <c r="B217" s="79" t="s">
        <v>8272</v>
      </c>
    </row>
    <row r="218" spans="1:2" ht="15">
      <c r="A218" s="80" t="s">
        <v>1378</v>
      </c>
      <c r="B218" s="79" t="s">
        <v>8272</v>
      </c>
    </row>
    <row r="219" spans="1:2" ht="15">
      <c r="A219" s="80" t="s">
        <v>1379</v>
      </c>
      <c r="B219" s="79" t="s">
        <v>8272</v>
      </c>
    </row>
    <row r="220" spans="1:2" ht="15">
      <c r="A220" s="80" t="s">
        <v>1380</v>
      </c>
      <c r="B220" s="79" t="s">
        <v>8272</v>
      </c>
    </row>
    <row r="221" spans="1:2" ht="15">
      <c r="A221" s="80" t="s">
        <v>1381</v>
      </c>
      <c r="B221" s="79" t="s">
        <v>8272</v>
      </c>
    </row>
    <row r="222" spans="1:2" ht="15">
      <c r="A222" s="80" t="s">
        <v>1382</v>
      </c>
      <c r="B222" s="79" t="s">
        <v>8272</v>
      </c>
    </row>
    <row r="223" spans="1:2" ht="15">
      <c r="A223" s="80" t="s">
        <v>1098</v>
      </c>
      <c r="B223" s="79" t="s">
        <v>8272</v>
      </c>
    </row>
    <row r="224" spans="1:2" ht="15">
      <c r="A224" s="80" t="s">
        <v>1383</v>
      </c>
      <c r="B224" s="79" t="s">
        <v>8272</v>
      </c>
    </row>
    <row r="225" spans="1:2" ht="15">
      <c r="A225" s="80" t="s">
        <v>818</v>
      </c>
      <c r="B225" s="79" t="s">
        <v>8272</v>
      </c>
    </row>
    <row r="226" spans="1:2" ht="15">
      <c r="A226" s="80" t="s">
        <v>1162</v>
      </c>
      <c r="B226" s="79" t="s">
        <v>8272</v>
      </c>
    </row>
    <row r="227" spans="1:2" ht="15">
      <c r="A227" s="80" t="s">
        <v>1384</v>
      </c>
      <c r="B227" s="79" t="s">
        <v>8272</v>
      </c>
    </row>
    <row r="228" spans="1:2" ht="15">
      <c r="A228" s="80" t="s">
        <v>1385</v>
      </c>
      <c r="B228" s="79" t="s">
        <v>8272</v>
      </c>
    </row>
    <row r="229" spans="1:2" ht="15">
      <c r="A229" s="80" t="s">
        <v>1386</v>
      </c>
      <c r="B229" s="79" t="s">
        <v>8272</v>
      </c>
    </row>
    <row r="230" spans="1:2" ht="15">
      <c r="A230" s="80" t="s">
        <v>1387</v>
      </c>
      <c r="B230" s="79" t="s">
        <v>8272</v>
      </c>
    </row>
    <row r="231" spans="1:2" ht="15">
      <c r="A231" s="80" t="s">
        <v>940</v>
      </c>
      <c r="B231" s="79" t="s">
        <v>8272</v>
      </c>
    </row>
    <row r="232" spans="1:2" ht="15">
      <c r="A232" s="80" t="s">
        <v>1388</v>
      </c>
      <c r="B232" s="79" t="s">
        <v>8272</v>
      </c>
    </row>
    <row r="233" spans="1:2" ht="15">
      <c r="A233" s="80" t="s">
        <v>1389</v>
      </c>
      <c r="B233" s="79" t="s">
        <v>8272</v>
      </c>
    </row>
    <row r="234" spans="1:2" ht="15">
      <c r="A234" s="80" t="s">
        <v>299</v>
      </c>
      <c r="B234" s="79" t="s">
        <v>8272</v>
      </c>
    </row>
    <row r="235" spans="1:2" ht="15">
      <c r="A235" s="80" t="s">
        <v>975</v>
      </c>
      <c r="B235" s="79" t="s">
        <v>8272</v>
      </c>
    </row>
    <row r="236" spans="1:2" ht="15">
      <c r="A236" s="80" t="s">
        <v>870</v>
      </c>
      <c r="B236" s="79" t="s">
        <v>8272</v>
      </c>
    </row>
    <row r="237" spans="1:2" ht="15">
      <c r="A237" s="80" t="s">
        <v>1390</v>
      </c>
      <c r="B237" s="79" t="s">
        <v>8272</v>
      </c>
    </row>
    <row r="238" spans="1:2" ht="15">
      <c r="A238" s="80" t="s">
        <v>877</v>
      </c>
      <c r="B238" s="79" t="s">
        <v>8272</v>
      </c>
    </row>
    <row r="239" spans="1:2" ht="15">
      <c r="A239" s="80" t="s">
        <v>1391</v>
      </c>
      <c r="B239" s="79" t="s">
        <v>8272</v>
      </c>
    </row>
    <row r="240" spans="1:2" ht="15">
      <c r="A240" s="80" t="s">
        <v>1075</v>
      </c>
      <c r="B240" s="79" t="s">
        <v>8272</v>
      </c>
    </row>
    <row r="241" spans="1:2" ht="15">
      <c r="A241" s="80" t="s">
        <v>1392</v>
      </c>
      <c r="B241" s="79" t="s">
        <v>8272</v>
      </c>
    </row>
    <row r="242" spans="1:2" ht="15">
      <c r="A242" s="80" t="s">
        <v>1393</v>
      </c>
      <c r="B242" s="79" t="s">
        <v>8272</v>
      </c>
    </row>
    <row r="243" spans="1:2" ht="15">
      <c r="A243" s="80" t="s">
        <v>1394</v>
      </c>
      <c r="B243" s="79" t="s">
        <v>8272</v>
      </c>
    </row>
    <row r="244" spans="1:2" ht="15">
      <c r="A244" s="80" t="s">
        <v>1395</v>
      </c>
      <c r="B244" s="79" t="s">
        <v>8272</v>
      </c>
    </row>
    <row r="245" spans="1:2" ht="15">
      <c r="A245" s="80" t="s">
        <v>1396</v>
      </c>
      <c r="B245" s="79" t="s">
        <v>8272</v>
      </c>
    </row>
    <row r="246" spans="1:2" ht="15">
      <c r="A246" s="80" t="s">
        <v>1397</v>
      </c>
      <c r="B246" s="79" t="s">
        <v>8272</v>
      </c>
    </row>
    <row r="247" spans="1:2" ht="15">
      <c r="A247" s="80" t="s">
        <v>1398</v>
      </c>
      <c r="B247" s="79" t="s">
        <v>8272</v>
      </c>
    </row>
    <row r="248" spans="1:2" ht="15">
      <c r="A248" s="80" t="s">
        <v>1399</v>
      </c>
      <c r="B248" s="79" t="s">
        <v>8272</v>
      </c>
    </row>
    <row r="249" spans="1:2" ht="15">
      <c r="A249" s="80" t="s">
        <v>1186</v>
      </c>
      <c r="B249" s="79" t="s">
        <v>8272</v>
      </c>
    </row>
    <row r="250" spans="1:2" ht="15">
      <c r="A250" s="80" t="s">
        <v>1400</v>
      </c>
      <c r="B250" s="79" t="s">
        <v>8272</v>
      </c>
    </row>
    <row r="251" spans="1:2" ht="15">
      <c r="A251" s="80" t="s">
        <v>900</v>
      </c>
      <c r="B251" s="79" t="s">
        <v>8272</v>
      </c>
    </row>
    <row r="252" spans="1:2" ht="15">
      <c r="A252" s="80" t="s">
        <v>916</v>
      </c>
      <c r="B252" s="79" t="s">
        <v>8272</v>
      </c>
    </row>
    <row r="253" spans="1:2" ht="15">
      <c r="A253" s="80" t="s">
        <v>1401</v>
      </c>
      <c r="B253" s="79" t="s">
        <v>8272</v>
      </c>
    </row>
    <row r="254" spans="1:2" ht="15">
      <c r="A254" s="80" t="s">
        <v>1029</v>
      </c>
      <c r="B254" s="79" t="s">
        <v>8272</v>
      </c>
    </row>
    <row r="255" spans="1:2" ht="15">
      <c r="A255" s="80" t="s">
        <v>1402</v>
      </c>
      <c r="B255" s="79" t="s">
        <v>8272</v>
      </c>
    </row>
    <row r="256" spans="1:2" ht="15">
      <c r="A256" s="80" t="s">
        <v>846</v>
      </c>
      <c r="B256" s="79" t="s">
        <v>8272</v>
      </c>
    </row>
    <row r="257" spans="1:2" ht="15">
      <c r="A257" s="80" t="s">
        <v>1403</v>
      </c>
      <c r="B257" s="79" t="s">
        <v>8272</v>
      </c>
    </row>
    <row r="258" spans="1:2" ht="15">
      <c r="A258" s="80" t="s">
        <v>1014</v>
      </c>
      <c r="B258" s="79" t="s">
        <v>8272</v>
      </c>
    </row>
    <row r="259" spans="1:2" ht="15">
      <c r="A259" s="80" t="s">
        <v>1404</v>
      </c>
      <c r="B259" s="79" t="s">
        <v>8272</v>
      </c>
    </row>
    <row r="260" spans="1:2" ht="15">
      <c r="A260" s="80" t="s">
        <v>1207</v>
      </c>
      <c r="B260" s="79" t="s">
        <v>8272</v>
      </c>
    </row>
    <row r="261" spans="1:2" ht="15">
      <c r="A261" s="80" t="s">
        <v>1405</v>
      </c>
      <c r="B261" s="79" t="s">
        <v>8272</v>
      </c>
    </row>
    <row r="262" spans="1:2" ht="15">
      <c r="A262" s="80" t="s">
        <v>1406</v>
      </c>
      <c r="B262" s="79" t="s">
        <v>8272</v>
      </c>
    </row>
    <row r="263" spans="1:2" ht="15">
      <c r="A263" s="80" t="s">
        <v>996</v>
      </c>
      <c r="B263" s="79" t="s">
        <v>8272</v>
      </c>
    </row>
    <row r="264" spans="1:2" ht="15">
      <c r="A264" s="80" t="s">
        <v>1407</v>
      </c>
      <c r="B264" s="79" t="s">
        <v>8272</v>
      </c>
    </row>
    <row r="265" spans="1:2" ht="15">
      <c r="A265" s="80" t="s">
        <v>1408</v>
      </c>
      <c r="B265" s="79" t="s">
        <v>8272</v>
      </c>
    </row>
    <row r="266" spans="1:2" ht="15">
      <c r="A266" s="80" t="s">
        <v>988</v>
      </c>
      <c r="B266" s="79" t="s">
        <v>8272</v>
      </c>
    </row>
    <row r="267" spans="1:2" ht="15">
      <c r="A267" s="80" t="s">
        <v>1409</v>
      </c>
      <c r="B267" s="79" t="s">
        <v>8272</v>
      </c>
    </row>
    <row r="268" spans="1:2" ht="15">
      <c r="A268" s="80" t="s">
        <v>1410</v>
      </c>
      <c r="B268" s="79" t="s">
        <v>8272</v>
      </c>
    </row>
    <row r="269" spans="1:2" ht="15">
      <c r="A269" s="80" t="s">
        <v>853</v>
      </c>
      <c r="B269" s="79" t="s">
        <v>8272</v>
      </c>
    </row>
    <row r="270" spans="1:2" ht="15">
      <c r="A270" s="80" t="s">
        <v>1411</v>
      </c>
      <c r="B270" s="79" t="s">
        <v>8272</v>
      </c>
    </row>
    <row r="271" spans="1:2" ht="15">
      <c r="A271" s="80" t="s">
        <v>1412</v>
      </c>
      <c r="B271" s="79" t="s">
        <v>8272</v>
      </c>
    </row>
    <row r="272" spans="1:2" ht="15">
      <c r="A272" s="80" t="s">
        <v>1413</v>
      </c>
      <c r="B272" s="79" t="s">
        <v>8272</v>
      </c>
    </row>
    <row r="273" spans="1:2" ht="15">
      <c r="A273" s="80" t="s">
        <v>925</v>
      </c>
      <c r="B273" s="79" t="s">
        <v>8272</v>
      </c>
    </row>
    <row r="274" spans="1:2" ht="15">
      <c r="A274" s="80" t="s">
        <v>1414</v>
      </c>
      <c r="B274" s="79" t="s">
        <v>8272</v>
      </c>
    </row>
    <row r="275" spans="1:2" ht="15">
      <c r="A275" s="80" t="s">
        <v>1415</v>
      </c>
      <c r="B275" s="79" t="s">
        <v>8272</v>
      </c>
    </row>
    <row r="276" spans="1:2" ht="15">
      <c r="A276" s="80" t="s">
        <v>1416</v>
      </c>
      <c r="B276" s="79" t="s">
        <v>8272</v>
      </c>
    </row>
    <row r="277" spans="1:2" ht="15">
      <c r="A277" s="80" t="s">
        <v>837</v>
      </c>
      <c r="B277" s="79" t="s">
        <v>8272</v>
      </c>
    </row>
    <row r="278" spans="1:2" ht="15">
      <c r="A278" s="80" t="s">
        <v>1199</v>
      </c>
      <c r="B278" s="79" t="s">
        <v>8272</v>
      </c>
    </row>
    <row r="279" spans="1:2" ht="15">
      <c r="A279" s="80" t="s">
        <v>1417</v>
      </c>
      <c r="B279" s="79" t="s">
        <v>8272</v>
      </c>
    </row>
    <row r="280" spans="1:2" ht="15">
      <c r="A280" s="80" t="s">
        <v>1418</v>
      </c>
      <c r="B280" s="79" t="s">
        <v>8272</v>
      </c>
    </row>
    <row r="281" spans="1:2" ht="15">
      <c r="A281" s="80" t="s">
        <v>1419</v>
      </c>
      <c r="B281" s="79" t="s">
        <v>8272</v>
      </c>
    </row>
    <row r="282" spans="1:2" ht="15">
      <c r="A282" s="80" t="s">
        <v>1420</v>
      </c>
      <c r="B282" s="79" t="s">
        <v>8272</v>
      </c>
    </row>
    <row r="283" spans="1:2" ht="15">
      <c r="A283" s="80" t="s">
        <v>1421</v>
      </c>
      <c r="B283" s="79" t="s">
        <v>8272</v>
      </c>
    </row>
    <row r="284" spans="1:2" ht="15">
      <c r="A284" s="80" t="s">
        <v>876</v>
      </c>
      <c r="B284" s="79" t="s">
        <v>8272</v>
      </c>
    </row>
    <row r="285" spans="1:2" ht="15">
      <c r="A285" s="80" t="s">
        <v>880</v>
      </c>
      <c r="B285" s="79" t="s">
        <v>8272</v>
      </c>
    </row>
    <row r="286" spans="1:2" ht="15">
      <c r="A286" s="80" t="s">
        <v>1422</v>
      </c>
      <c r="B286" s="79" t="s">
        <v>8272</v>
      </c>
    </row>
    <row r="287" spans="1:2" ht="15">
      <c r="A287" s="80" t="s">
        <v>1423</v>
      </c>
      <c r="B287" s="79" t="s">
        <v>8272</v>
      </c>
    </row>
    <row r="288" spans="1:2" ht="15">
      <c r="A288" s="80" t="s">
        <v>1424</v>
      </c>
      <c r="B288" s="79" t="s">
        <v>8272</v>
      </c>
    </row>
    <row r="289" spans="1:2" ht="15">
      <c r="A289" s="80" t="s">
        <v>1425</v>
      </c>
      <c r="B289" s="79" t="s">
        <v>8272</v>
      </c>
    </row>
    <row r="290" spans="1:2" ht="15">
      <c r="A290" s="80" t="s">
        <v>1426</v>
      </c>
      <c r="B290" s="79" t="s">
        <v>8272</v>
      </c>
    </row>
    <row r="291" spans="1:2" ht="15">
      <c r="A291" s="80" t="s">
        <v>1427</v>
      </c>
      <c r="B291" s="79" t="s">
        <v>8272</v>
      </c>
    </row>
    <row r="292" spans="1:2" ht="15">
      <c r="A292" s="80" t="s">
        <v>1428</v>
      </c>
      <c r="B292" s="79" t="s">
        <v>8272</v>
      </c>
    </row>
    <row r="293" spans="1:2" ht="15">
      <c r="A293" s="80" t="s">
        <v>1429</v>
      </c>
      <c r="B293" s="79" t="s">
        <v>8272</v>
      </c>
    </row>
    <row r="294" spans="1:2" ht="15">
      <c r="A294" s="80" t="s">
        <v>302</v>
      </c>
      <c r="B294" s="79" t="s">
        <v>8272</v>
      </c>
    </row>
    <row r="295" spans="1:2" ht="15">
      <c r="A295" s="80" t="s">
        <v>1233</v>
      </c>
      <c r="B295" s="79" t="s">
        <v>8272</v>
      </c>
    </row>
    <row r="296" spans="1:2" ht="15">
      <c r="A296" s="80" t="s">
        <v>1430</v>
      </c>
      <c r="B296" s="79" t="s">
        <v>8272</v>
      </c>
    </row>
    <row r="297" spans="1:2" ht="15">
      <c r="A297" s="80" t="s">
        <v>1224</v>
      </c>
      <c r="B297" s="79" t="s">
        <v>8272</v>
      </c>
    </row>
    <row r="298" spans="1:2" ht="15">
      <c r="A298" s="80" t="s">
        <v>944</v>
      </c>
      <c r="B298" s="79" t="s">
        <v>8272</v>
      </c>
    </row>
    <row r="299" spans="1:2" ht="15">
      <c r="A299" s="80" t="s">
        <v>1077</v>
      </c>
      <c r="B299" s="79" t="s">
        <v>8272</v>
      </c>
    </row>
    <row r="300" spans="1:2" ht="15">
      <c r="A300" s="80" t="s">
        <v>889</v>
      </c>
      <c r="B300" s="79" t="s">
        <v>8272</v>
      </c>
    </row>
    <row r="301" spans="1:2" ht="15">
      <c r="A301" s="80" t="s">
        <v>1431</v>
      </c>
      <c r="B301" s="79" t="s">
        <v>8272</v>
      </c>
    </row>
    <row r="302" spans="1:2" ht="15">
      <c r="A302" s="80" t="s">
        <v>1432</v>
      </c>
      <c r="B302" s="79" t="s">
        <v>8272</v>
      </c>
    </row>
    <row r="303" spans="1:2" ht="15">
      <c r="A303" s="80" t="s">
        <v>1433</v>
      </c>
      <c r="B303" s="79" t="s">
        <v>8272</v>
      </c>
    </row>
    <row r="304" spans="1:2" ht="15">
      <c r="A304" s="80" t="s">
        <v>1434</v>
      </c>
      <c r="B304" s="79" t="s">
        <v>8272</v>
      </c>
    </row>
    <row r="305" spans="1:2" ht="15">
      <c r="A305" s="80" t="s">
        <v>1435</v>
      </c>
      <c r="B305" s="79" t="s">
        <v>8272</v>
      </c>
    </row>
    <row r="306" spans="1:2" ht="15">
      <c r="A306" s="80" t="s">
        <v>1436</v>
      </c>
      <c r="B306" s="79" t="s">
        <v>8272</v>
      </c>
    </row>
    <row r="307" spans="1:2" ht="15">
      <c r="A307" s="80" t="s">
        <v>1437</v>
      </c>
      <c r="B307" s="79" t="s">
        <v>8272</v>
      </c>
    </row>
    <row r="308" spans="1:2" ht="15">
      <c r="A308" s="80" t="s">
        <v>1438</v>
      </c>
      <c r="B308" s="79" t="s">
        <v>8272</v>
      </c>
    </row>
    <row r="309" spans="1:2" ht="15">
      <c r="A309" s="80" t="s">
        <v>861</v>
      </c>
      <c r="B309" s="79" t="s">
        <v>8272</v>
      </c>
    </row>
    <row r="310" spans="1:2" ht="15">
      <c r="A310" s="80" t="s">
        <v>1439</v>
      </c>
      <c r="B310" s="79" t="s">
        <v>8272</v>
      </c>
    </row>
    <row r="311" spans="1:2" ht="15">
      <c r="A311" s="80" t="s">
        <v>1219</v>
      </c>
      <c r="B311" s="79" t="s">
        <v>8272</v>
      </c>
    </row>
    <row r="312" spans="1:2" ht="15">
      <c r="A312" s="80" t="s">
        <v>1440</v>
      </c>
      <c r="B312" s="79" t="s">
        <v>8272</v>
      </c>
    </row>
    <row r="313" spans="1:2" ht="15">
      <c r="A313" s="80" t="s">
        <v>1441</v>
      </c>
      <c r="B313" s="79" t="s">
        <v>8272</v>
      </c>
    </row>
    <row r="314" spans="1:2" ht="15">
      <c r="A314" s="80" t="s">
        <v>1442</v>
      </c>
      <c r="B314" s="79" t="s">
        <v>8272</v>
      </c>
    </row>
    <row r="315" spans="1:2" ht="15">
      <c r="A315" s="80" t="s">
        <v>1443</v>
      </c>
      <c r="B315" s="79" t="s">
        <v>8272</v>
      </c>
    </row>
    <row r="316" spans="1:2" ht="15">
      <c r="A316" s="80" t="s">
        <v>1180</v>
      </c>
      <c r="B316" s="79" t="s">
        <v>8272</v>
      </c>
    </row>
    <row r="317" spans="1:2" ht="15">
      <c r="A317" s="80" t="s">
        <v>1444</v>
      </c>
      <c r="B317" s="79" t="s">
        <v>8272</v>
      </c>
    </row>
    <row r="318" spans="1:2" ht="15">
      <c r="A318" s="80" t="s">
        <v>1445</v>
      </c>
      <c r="B318" s="79" t="s">
        <v>8272</v>
      </c>
    </row>
    <row r="319" spans="1:2" ht="15">
      <c r="A319" s="80" t="s">
        <v>831</v>
      </c>
      <c r="B319" s="79" t="s">
        <v>8272</v>
      </c>
    </row>
    <row r="320" spans="1:2" ht="15">
      <c r="A320" s="80" t="s">
        <v>1446</v>
      </c>
      <c r="B320" s="79" t="s">
        <v>8272</v>
      </c>
    </row>
    <row r="321" spans="1:2" ht="15">
      <c r="A321" s="80" t="s">
        <v>1154</v>
      </c>
      <c r="B321" s="79" t="s">
        <v>8272</v>
      </c>
    </row>
    <row r="322" spans="1:2" ht="15">
      <c r="A322" s="80" t="s">
        <v>1447</v>
      </c>
      <c r="B322" s="79" t="s">
        <v>8272</v>
      </c>
    </row>
    <row r="323" spans="1:2" ht="15">
      <c r="A323" s="80" t="s">
        <v>301</v>
      </c>
      <c r="B323" s="79" t="s">
        <v>8272</v>
      </c>
    </row>
    <row r="324" spans="1:2" ht="15">
      <c r="A324" s="80" t="s">
        <v>1448</v>
      </c>
      <c r="B324" s="79" t="s">
        <v>8272</v>
      </c>
    </row>
    <row r="325" spans="1:2" ht="15">
      <c r="A325" s="80" t="s">
        <v>1081</v>
      </c>
      <c r="B325" s="79" t="s">
        <v>8272</v>
      </c>
    </row>
    <row r="326" spans="1:2" ht="15">
      <c r="A326" s="80" t="s">
        <v>1449</v>
      </c>
      <c r="B326" s="79" t="s">
        <v>8272</v>
      </c>
    </row>
    <row r="327" spans="1:2" ht="15">
      <c r="A327" s="80" t="s">
        <v>1120</v>
      </c>
      <c r="B327" s="79" t="s">
        <v>8272</v>
      </c>
    </row>
    <row r="328" spans="1:2" ht="15">
      <c r="A328" s="80" t="s">
        <v>1450</v>
      </c>
      <c r="B328" s="79" t="s">
        <v>8272</v>
      </c>
    </row>
    <row r="329" spans="1:2" ht="15">
      <c r="A329" s="80" t="s">
        <v>1236</v>
      </c>
      <c r="B329" s="79" t="s">
        <v>8272</v>
      </c>
    </row>
    <row r="330" spans="1:2" ht="15">
      <c r="A330" s="80" t="s">
        <v>1103</v>
      </c>
      <c r="B330" s="79" t="s">
        <v>8272</v>
      </c>
    </row>
    <row r="331" spans="1:2" ht="15">
      <c r="A331" s="80" t="s">
        <v>968</v>
      </c>
      <c r="B331" s="79" t="s">
        <v>8272</v>
      </c>
    </row>
    <row r="332" spans="1:2" ht="15">
      <c r="A332" s="80" t="s">
        <v>1451</v>
      </c>
      <c r="B332" s="79" t="s">
        <v>8272</v>
      </c>
    </row>
    <row r="333" spans="1:2" ht="15">
      <c r="A333" s="80" t="s">
        <v>815</v>
      </c>
      <c r="B333" s="79" t="s">
        <v>8272</v>
      </c>
    </row>
    <row r="334" spans="1:2" ht="15">
      <c r="A334" s="80" t="s">
        <v>1452</v>
      </c>
      <c r="B334" s="79" t="s">
        <v>8272</v>
      </c>
    </row>
    <row r="335" spans="1:2" ht="15">
      <c r="A335" s="80" t="s">
        <v>1453</v>
      </c>
      <c r="B335" s="79" t="s">
        <v>8272</v>
      </c>
    </row>
    <row r="336" spans="1:2" ht="15">
      <c r="A336" s="80" t="s">
        <v>1454</v>
      </c>
      <c r="B336" s="79" t="s">
        <v>8272</v>
      </c>
    </row>
    <row r="337" spans="1:2" ht="15">
      <c r="A337" s="80" t="s">
        <v>825</v>
      </c>
      <c r="B337" s="79" t="s">
        <v>8272</v>
      </c>
    </row>
    <row r="338" spans="1:2" ht="15">
      <c r="A338" s="80" t="s">
        <v>1455</v>
      </c>
      <c r="B338" s="79" t="s">
        <v>8272</v>
      </c>
    </row>
    <row r="339" spans="1:2" ht="15">
      <c r="A339" s="80" t="s">
        <v>1456</v>
      </c>
      <c r="B339" s="79" t="s">
        <v>8272</v>
      </c>
    </row>
    <row r="340" spans="1:2" ht="15">
      <c r="A340" s="80" t="s">
        <v>1245</v>
      </c>
      <c r="B340" s="79" t="s">
        <v>8272</v>
      </c>
    </row>
    <row r="341" spans="1:2" ht="15">
      <c r="A341" s="80" t="s">
        <v>1457</v>
      </c>
      <c r="B341" s="79" t="s">
        <v>8272</v>
      </c>
    </row>
    <row r="342" spans="1:2" ht="15">
      <c r="A342" s="80" t="s">
        <v>1458</v>
      </c>
      <c r="B342" s="79" t="s">
        <v>8272</v>
      </c>
    </row>
    <row r="343" spans="1:2" ht="15">
      <c r="A343" s="80" t="s">
        <v>955</v>
      </c>
      <c r="B343" s="79" t="s">
        <v>8272</v>
      </c>
    </row>
    <row r="344" spans="1:2" ht="15">
      <c r="A344" s="80" t="s">
        <v>1459</v>
      </c>
      <c r="B344" s="79" t="s">
        <v>8272</v>
      </c>
    </row>
    <row r="345" spans="1:2" ht="15">
      <c r="A345" s="80" t="s">
        <v>1460</v>
      </c>
      <c r="B345" s="79" t="s">
        <v>8272</v>
      </c>
    </row>
    <row r="346" spans="1:2" ht="15">
      <c r="A346" s="80" t="s">
        <v>1461</v>
      </c>
      <c r="B346" s="79" t="s">
        <v>8272</v>
      </c>
    </row>
    <row r="347" spans="1:2" ht="15">
      <c r="A347" s="80" t="s">
        <v>1027</v>
      </c>
      <c r="B347" s="79" t="s">
        <v>8272</v>
      </c>
    </row>
    <row r="348" spans="1:2" ht="15">
      <c r="A348" s="80" t="s">
        <v>1462</v>
      </c>
      <c r="B348" s="79" t="s">
        <v>8272</v>
      </c>
    </row>
    <row r="349" spans="1:2" ht="15">
      <c r="A349" s="80" t="s">
        <v>1463</v>
      </c>
      <c r="B349" s="79" t="s">
        <v>8272</v>
      </c>
    </row>
    <row r="350" spans="1:2" ht="15">
      <c r="A350" s="80" t="s">
        <v>912</v>
      </c>
      <c r="B350" s="79" t="s">
        <v>8272</v>
      </c>
    </row>
    <row r="351" spans="1:2" ht="15">
      <c r="A351" s="80" t="s">
        <v>1015</v>
      </c>
      <c r="B351" s="79" t="s">
        <v>8272</v>
      </c>
    </row>
    <row r="352" spans="1:2" ht="15">
      <c r="A352" s="80" t="s">
        <v>1464</v>
      </c>
      <c r="B352" s="79" t="s">
        <v>8272</v>
      </c>
    </row>
    <row r="353" spans="1:2" ht="15">
      <c r="A353" s="80" t="s">
        <v>1010</v>
      </c>
      <c r="B353" s="79" t="s">
        <v>8272</v>
      </c>
    </row>
    <row r="354" spans="1:2" ht="15">
      <c r="A354" s="80" t="s">
        <v>1141</v>
      </c>
      <c r="B354" s="79" t="s">
        <v>8272</v>
      </c>
    </row>
    <row r="355" spans="1:2" ht="15">
      <c r="A355" s="80" t="s">
        <v>1465</v>
      </c>
      <c r="B355" s="79" t="s">
        <v>8272</v>
      </c>
    </row>
    <row r="356" spans="1:2" ht="15">
      <c r="A356" s="80" t="s">
        <v>1466</v>
      </c>
      <c r="B356" s="79" t="s">
        <v>8272</v>
      </c>
    </row>
    <row r="357" spans="1:2" ht="15">
      <c r="A357" s="80" t="s">
        <v>894</v>
      </c>
      <c r="B357" s="79" t="s">
        <v>8272</v>
      </c>
    </row>
    <row r="358" spans="1:2" ht="15">
      <c r="A358" s="80" t="s">
        <v>1467</v>
      </c>
      <c r="B358" s="79" t="s">
        <v>8272</v>
      </c>
    </row>
    <row r="359" spans="1:2" ht="15">
      <c r="A359" s="80" t="s">
        <v>1468</v>
      </c>
      <c r="B359" s="79" t="s">
        <v>8272</v>
      </c>
    </row>
    <row r="360" spans="1:2" ht="15">
      <c r="A360" s="80" t="s">
        <v>1469</v>
      </c>
      <c r="B360" s="79" t="s">
        <v>8272</v>
      </c>
    </row>
    <row r="361" spans="1:2" ht="15">
      <c r="A361" s="80" t="s">
        <v>992</v>
      </c>
      <c r="B361" s="79" t="s">
        <v>8272</v>
      </c>
    </row>
    <row r="362" spans="1:2" ht="15">
      <c r="A362" s="80" t="s">
        <v>1470</v>
      </c>
      <c r="B362" s="79" t="s">
        <v>8272</v>
      </c>
    </row>
    <row r="363" spans="1:2" ht="15">
      <c r="A363" s="80" t="s">
        <v>1170</v>
      </c>
      <c r="B363" s="79" t="s">
        <v>8272</v>
      </c>
    </row>
    <row r="364" spans="1:2" ht="15">
      <c r="A364" s="80" t="s">
        <v>1145</v>
      </c>
      <c r="B364" s="79" t="s">
        <v>8272</v>
      </c>
    </row>
    <row r="365" spans="1:2" ht="15">
      <c r="A365" s="80" t="s">
        <v>1127</v>
      </c>
      <c r="B365" s="79" t="s">
        <v>8272</v>
      </c>
    </row>
    <row r="366" spans="1:2" ht="15">
      <c r="A366" s="80" t="s">
        <v>1268</v>
      </c>
      <c r="B366" s="79" t="s">
        <v>8272</v>
      </c>
    </row>
    <row r="367" spans="1:2" ht="15">
      <c r="A367" s="80" t="s">
        <v>1471</v>
      </c>
      <c r="B367" s="79" t="s">
        <v>8272</v>
      </c>
    </row>
    <row r="368" spans="1:2" ht="15">
      <c r="A368" s="80" t="s">
        <v>934</v>
      </c>
      <c r="B368" s="79" t="s">
        <v>8272</v>
      </c>
    </row>
    <row r="369" spans="1:2" ht="15">
      <c r="A369" s="80" t="s">
        <v>1008</v>
      </c>
      <c r="B369" s="79" t="s">
        <v>8272</v>
      </c>
    </row>
    <row r="370" spans="1:2" ht="15">
      <c r="A370" s="80" t="s">
        <v>1229</v>
      </c>
      <c r="B370" s="79" t="s">
        <v>8272</v>
      </c>
    </row>
    <row r="371" spans="1:2" ht="15">
      <c r="A371" s="80" t="s">
        <v>999</v>
      </c>
      <c r="B371" s="79" t="s">
        <v>8272</v>
      </c>
    </row>
    <row r="372" spans="1:2" ht="15">
      <c r="A372" s="80" t="s">
        <v>1472</v>
      </c>
      <c r="B372" s="79" t="s">
        <v>8272</v>
      </c>
    </row>
    <row r="373" spans="1:2" ht="15">
      <c r="A373" s="80" t="s">
        <v>939</v>
      </c>
      <c r="B373" s="79" t="s">
        <v>8272</v>
      </c>
    </row>
    <row r="374" spans="1:2" ht="15">
      <c r="A374" s="80" t="s">
        <v>927</v>
      </c>
      <c r="B374" s="79" t="s">
        <v>8272</v>
      </c>
    </row>
    <row r="375" spans="1:2" ht="15">
      <c r="A375" s="80" t="s">
        <v>1473</v>
      </c>
      <c r="B375" s="79" t="s">
        <v>8272</v>
      </c>
    </row>
    <row r="376" spans="1:2" ht="15">
      <c r="A376" s="80" t="s">
        <v>1012</v>
      </c>
      <c r="B376" s="79" t="s">
        <v>8272</v>
      </c>
    </row>
    <row r="377" spans="1:2" ht="15">
      <c r="A377" s="80" t="s">
        <v>960</v>
      </c>
      <c r="B377" s="79" t="s">
        <v>8272</v>
      </c>
    </row>
    <row r="378" spans="1:2" ht="15">
      <c r="A378" s="80" t="s">
        <v>917</v>
      </c>
      <c r="B378" s="79" t="s">
        <v>8272</v>
      </c>
    </row>
    <row r="379" spans="1:2" ht="15">
      <c r="A379" s="80" t="s">
        <v>1039</v>
      </c>
      <c r="B379" s="79" t="s">
        <v>8272</v>
      </c>
    </row>
    <row r="380" spans="1:2" ht="15">
      <c r="A380" s="80" t="s">
        <v>1040</v>
      </c>
      <c r="B380" s="79" t="s">
        <v>8272</v>
      </c>
    </row>
    <row r="381" spans="1:2" ht="15">
      <c r="A381" s="80" t="s">
        <v>1254</v>
      </c>
      <c r="B381" s="79" t="s">
        <v>8272</v>
      </c>
    </row>
    <row r="382" spans="1:2" ht="15">
      <c r="A382" s="80" t="s">
        <v>1474</v>
      </c>
      <c r="B382" s="79" t="s">
        <v>8272</v>
      </c>
    </row>
    <row r="383" spans="1:2" ht="15">
      <c r="A383" s="80" t="s">
        <v>1475</v>
      </c>
      <c r="B383" s="79" t="s">
        <v>8272</v>
      </c>
    </row>
    <row r="384" spans="1:2" ht="15">
      <c r="A384" s="80" t="s">
        <v>1155</v>
      </c>
      <c r="B384" s="79" t="s">
        <v>8272</v>
      </c>
    </row>
    <row r="385" spans="1:2" ht="15">
      <c r="A385" s="80" t="s">
        <v>839</v>
      </c>
      <c r="B385" s="79" t="s">
        <v>8272</v>
      </c>
    </row>
    <row r="386" spans="1:2" ht="15">
      <c r="A386" s="80" t="s">
        <v>1037</v>
      </c>
      <c r="B386" s="79" t="s">
        <v>8272</v>
      </c>
    </row>
    <row r="387" spans="1:2" ht="15">
      <c r="A387" s="80" t="s">
        <v>1476</v>
      </c>
      <c r="B387" s="79" t="s">
        <v>8272</v>
      </c>
    </row>
    <row r="388" spans="1:2" ht="15">
      <c r="A388" s="80" t="s">
        <v>1477</v>
      </c>
      <c r="B388" s="79" t="s">
        <v>8272</v>
      </c>
    </row>
    <row r="389" spans="1:2" ht="15">
      <c r="A389" s="80" t="s">
        <v>1478</v>
      </c>
      <c r="B389" s="79" t="s">
        <v>8272</v>
      </c>
    </row>
    <row r="390" spans="1:2" ht="15">
      <c r="A390" s="80" t="s">
        <v>1078</v>
      </c>
      <c r="B390" s="79" t="s">
        <v>8272</v>
      </c>
    </row>
    <row r="391" spans="1:2" ht="15">
      <c r="A391" s="80" t="s">
        <v>1479</v>
      </c>
      <c r="B391" s="79" t="s">
        <v>8272</v>
      </c>
    </row>
    <row r="392" spans="1:2" ht="15">
      <c r="A392" s="80" t="s">
        <v>1480</v>
      </c>
      <c r="B392" s="79" t="s">
        <v>8272</v>
      </c>
    </row>
    <row r="393" spans="1:2" ht="15">
      <c r="A393" s="80" t="s">
        <v>1481</v>
      </c>
      <c r="B393" s="79" t="s">
        <v>8272</v>
      </c>
    </row>
    <row r="394" spans="1:2" ht="15">
      <c r="A394" s="80" t="s">
        <v>1482</v>
      </c>
      <c r="B394" s="79" t="s">
        <v>8272</v>
      </c>
    </row>
    <row r="395" spans="1:2" ht="15">
      <c r="A395" s="80" t="s">
        <v>860</v>
      </c>
      <c r="B395" s="79" t="s">
        <v>8272</v>
      </c>
    </row>
    <row r="396" spans="1:2" ht="15">
      <c r="A396" s="80" t="s">
        <v>1483</v>
      </c>
      <c r="B396" s="79" t="s">
        <v>8272</v>
      </c>
    </row>
    <row r="397" spans="1:2" ht="15">
      <c r="A397" s="80" t="s">
        <v>945</v>
      </c>
      <c r="B397" s="79" t="s">
        <v>8272</v>
      </c>
    </row>
    <row r="398" spans="1:2" ht="15">
      <c r="A398" s="80" t="s">
        <v>1484</v>
      </c>
      <c r="B398" s="79" t="s">
        <v>8272</v>
      </c>
    </row>
    <row r="399" spans="1:2" ht="15">
      <c r="A399" s="80" t="s">
        <v>932</v>
      </c>
      <c r="B399" s="79" t="s">
        <v>8272</v>
      </c>
    </row>
    <row r="400" spans="1:2" ht="15">
      <c r="A400" s="80" t="s">
        <v>1485</v>
      </c>
      <c r="B400" s="79" t="s">
        <v>8272</v>
      </c>
    </row>
    <row r="401" spans="1:2" ht="15">
      <c r="A401" s="80" t="s">
        <v>1486</v>
      </c>
      <c r="B401" s="79" t="s">
        <v>8272</v>
      </c>
    </row>
    <row r="402" spans="1:2" ht="15">
      <c r="A402" s="80" t="s">
        <v>1487</v>
      </c>
      <c r="B402" s="79" t="s">
        <v>8272</v>
      </c>
    </row>
    <row r="403" spans="1:2" ht="15">
      <c r="A403" s="80" t="s">
        <v>977</v>
      </c>
      <c r="B403" s="79" t="s">
        <v>8272</v>
      </c>
    </row>
    <row r="404" spans="1:2" ht="15">
      <c r="A404" s="80" t="s">
        <v>906</v>
      </c>
      <c r="B404" s="79" t="s">
        <v>8272</v>
      </c>
    </row>
    <row r="405" spans="1:2" ht="15">
      <c r="A405" s="80" t="s">
        <v>1488</v>
      </c>
      <c r="B405" s="79" t="s">
        <v>8272</v>
      </c>
    </row>
    <row r="406" spans="1:2" ht="15">
      <c r="A406" s="80" t="s">
        <v>1489</v>
      </c>
      <c r="B406" s="79" t="s">
        <v>8272</v>
      </c>
    </row>
    <row r="407" spans="1:2" ht="15">
      <c r="A407" s="80" t="s">
        <v>1490</v>
      </c>
      <c r="B407" s="79" t="s">
        <v>8272</v>
      </c>
    </row>
    <row r="408" spans="1:2" ht="15">
      <c r="A408" s="80" t="s">
        <v>1018</v>
      </c>
      <c r="B408" s="79" t="s">
        <v>8272</v>
      </c>
    </row>
    <row r="409" spans="1:2" ht="15">
      <c r="A409" s="80" t="s">
        <v>1491</v>
      </c>
      <c r="B409" s="79" t="s">
        <v>8272</v>
      </c>
    </row>
    <row r="410" spans="1:2" ht="15">
      <c r="A410" s="80" t="s">
        <v>1083</v>
      </c>
      <c r="B410" s="79" t="s">
        <v>8272</v>
      </c>
    </row>
    <row r="411" spans="1:2" ht="15">
      <c r="A411" s="80" t="s">
        <v>1492</v>
      </c>
      <c r="B411" s="79" t="s">
        <v>8272</v>
      </c>
    </row>
    <row r="412" spans="1:2" ht="15">
      <c r="A412" s="80" t="s">
        <v>892</v>
      </c>
      <c r="B412" s="79" t="s">
        <v>8272</v>
      </c>
    </row>
    <row r="413" spans="1:2" ht="15">
      <c r="A413" s="80" t="s">
        <v>1210</v>
      </c>
      <c r="B413" s="79" t="s">
        <v>8272</v>
      </c>
    </row>
    <row r="414" spans="1:2" ht="15">
      <c r="A414" s="80" t="s">
        <v>989</v>
      </c>
      <c r="B414" s="79" t="s">
        <v>8272</v>
      </c>
    </row>
    <row r="415" spans="1:2" ht="15">
      <c r="A415" s="80" t="s">
        <v>1493</v>
      </c>
      <c r="B415" s="79" t="s">
        <v>8272</v>
      </c>
    </row>
    <row r="416" spans="1:2" ht="15">
      <c r="A416" s="80" t="s">
        <v>1494</v>
      </c>
      <c r="B416" s="79" t="s">
        <v>8272</v>
      </c>
    </row>
    <row r="417" spans="1:2" ht="15">
      <c r="A417" s="80" t="s">
        <v>1495</v>
      </c>
      <c r="B417" s="79" t="s">
        <v>8272</v>
      </c>
    </row>
    <row r="418" spans="1:2" ht="15">
      <c r="A418" s="80" t="s">
        <v>1496</v>
      </c>
      <c r="B418" s="79" t="s">
        <v>8272</v>
      </c>
    </row>
    <row r="419" spans="1:2" ht="15">
      <c r="A419" s="80" t="s">
        <v>1497</v>
      </c>
      <c r="B419" s="79" t="s">
        <v>8272</v>
      </c>
    </row>
    <row r="420" spans="1:2" ht="15">
      <c r="A420" s="80" t="s">
        <v>828</v>
      </c>
      <c r="B420" s="79" t="s">
        <v>8272</v>
      </c>
    </row>
    <row r="421" spans="1:2" ht="15">
      <c r="A421" s="80" t="s">
        <v>1053</v>
      </c>
      <c r="B421" s="79" t="s">
        <v>8272</v>
      </c>
    </row>
    <row r="422" spans="1:2" ht="15">
      <c r="A422" s="80" t="s">
        <v>1498</v>
      </c>
      <c r="B422" s="79" t="s">
        <v>8272</v>
      </c>
    </row>
    <row r="423" spans="1:2" ht="15">
      <c r="A423" s="80" t="s">
        <v>1499</v>
      </c>
      <c r="B423" s="79" t="s">
        <v>8272</v>
      </c>
    </row>
    <row r="424" spans="1:2" ht="15">
      <c r="A424" s="80" t="s">
        <v>1500</v>
      </c>
      <c r="B424" s="79" t="s">
        <v>8272</v>
      </c>
    </row>
    <row r="425" spans="1:2" ht="15">
      <c r="A425" s="80" t="s">
        <v>887</v>
      </c>
      <c r="B425" s="79" t="s">
        <v>8272</v>
      </c>
    </row>
    <row r="426" spans="1:2" ht="15">
      <c r="A426" s="80" t="s">
        <v>1057</v>
      </c>
      <c r="B426" s="79" t="s">
        <v>8272</v>
      </c>
    </row>
    <row r="427" spans="1:2" ht="15">
      <c r="A427" s="80" t="s">
        <v>1501</v>
      </c>
      <c r="B427" s="79" t="s">
        <v>8272</v>
      </c>
    </row>
    <row r="428" spans="1:2" ht="15">
      <c r="A428" s="80" t="s">
        <v>857</v>
      </c>
      <c r="B428" s="79" t="s">
        <v>8272</v>
      </c>
    </row>
    <row r="429" spans="1:2" ht="15">
      <c r="A429" s="80" t="s">
        <v>1502</v>
      </c>
      <c r="B429" s="79" t="s">
        <v>8272</v>
      </c>
    </row>
    <row r="430" spans="1:2" ht="15">
      <c r="A430" s="80" t="s">
        <v>1503</v>
      </c>
      <c r="B430" s="79" t="s">
        <v>8272</v>
      </c>
    </row>
    <row r="431" spans="1:2" ht="15">
      <c r="A431" s="80" t="s">
        <v>862</v>
      </c>
      <c r="B431" s="79" t="s">
        <v>8272</v>
      </c>
    </row>
    <row r="432" spans="1:2" ht="15">
      <c r="A432" s="80" t="s">
        <v>1504</v>
      </c>
      <c r="B432" s="79" t="s">
        <v>8272</v>
      </c>
    </row>
    <row r="433" spans="1:2" ht="15">
      <c r="A433" s="80" t="s">
        <v>1505</v>
      </c>
      <c r="B433" s="79" t="s">
        <v>8272</v>
      </c>
    </row>
    <row r="434" spans="1:2" ht="15">
      <c r="A434" s="80" t="s">
        <v>1073</v>
      </c>
      <c r="B434" s="79" t="s">
        <v>8272</v>
      </c>
    </row>
    <row r="435" spans="1:2" ht="15">
      <c r="A435" s="80" t="s">
        <v>1506</v>
      </c>
      <c r="B435" s="79" t="s">
        <v>8272</v>
      </c>
    </row>
    <row r="436" spans="1:2" ht="15">
      <c r="A436" s="80" t="s">
        <v>1507</v>
      </c>
      <c r="B436" s="79" t="s">
        <v>8272</v>
      </c>
    </row>
    <row r="437" spans="1:2" ht="15">
      <c r="A437" s="80" t="s">
        <v>843</v>
      </c>
      <c r="B437" s="79" t="s">
        <v>8272</v>
      </c>
    </row>
    <row r="438" spans="1:2" ht="15">
      <c r="A438" s="80" t="s">
        <v>1508</v>
      </c>
      <c r="B438" s="79" t="s">
        <v>8272</v>
      </c>
    </row>
    <row r="439" spans="1:2" ht="15">
      <c r="A439" s="80" t="s">
        <v>827</v>
      </c>
      <c r="B439" s="79" t="s">
        <v>8272</v>
      </c>
    </row>
    <row r="440" spans="1:2" ht="15">
      <c r="A440" s="80" t="s">
        <v>1214</v>
      </c>
      <c r="B440" s="79" t="s">
        <v>8272</v>
      </c>
    </row>
    <row r="441" spans="1:2" ht="15">
      <c r="A441" s="80" t="s">
        <v>1509</v>
      </c>
      <c r="B441" s="79" t="s">
        <v>8272</v>
      </c>
    </row>
    <row r="442" spans="1:2" ht="15">
      <c r="A442" s="80" t="s">
        <v>1510</v>
      </c>
      <c r="B442" s="79" t="s">
        <v>8272</v>
      </c>
    </row>
    <row r="443" spans="1:2" ht="15">
      <c r="A443" s="80" t="s">
        <v>1088</v>
      </c>
      <c r="B443" s="79" t="s">
        <v>8272</v>
      </c>
    </row>
    <row r="444" spans="1:2" ht="15">
      <c r="A444" s="80" t="s">
        <v>1511</v>
      </c>
      <c r="B444" s="79" t="s">
        <v>8272</v>
      </c>
    </row>
    <row r="445" spans="1:2" ht="15">
      <c r="A445" s="80" t="s">
        <v>1512</v>
      </c>
      <c r="B445" s="79" t="s">
        <v>8272</v>
      </c>
    </row>
    <row r="446" spans="1:2" ht="15">
      <c r="A446" s="80" t="s">
        <v>1064</v>
      </c>
      <c r="B446" s="79" t="s">
        <v>8272</v>
      </c>
    </row>
    <row r="447" spans="1:2" ht="15">
      <c r="A447" s="80" t="s">
        <v>951</v>
      </c>
      <c r="B447" s="79" t="s">
        <v>8272</v>
      </c>
    </row>
    <row r="448" spans="1:2" ht="15">
      <c r="A448" s="80" t="s">
        <v>1513</v>
      </c>
      <c r="B448" s="79" t="s">
        <v>8272</v>
      </c>
    </row>
    <row r="449" spans="1:2" ht="15">
      <c r="A449" s="80" t="s">
        <v>991</v>
      </c>
      <c r="B449" s="79" t="s">
        <v>8272</v>
      </c>
    </row>
    <row r="450" spans="1:2" ht="15">
      <c r="A450" s="80" t="s">
        <v>1514</v>
      </c>
      <c r="B450" s="79" t="s">
        <v>8272</v>
      </c>
    </row>
    <row r="451" spans="1:2" ht="15">
      <c r="A451" s="80" t="s">
        <v>961</v>
      </c>
      <c r="B451" s="79" t="s">
        <v>8272</v>
      </c>
    </row>
    <row r="452" spans="1:2" ht="15">
      <c r="A452" s="80" t="s">
        <v>427</v>
      </c>
      <c r="B452" s="79" t="s">
        <v>8272</v>
      </c>
    </row>
    <row r="453" spans="1:2" ht="15">
      <c r="A453" s="80" t="s">
        <v>1198</v>
      </c>
      <c r="B453" s="79" t="s">
        <v>8272</v>
      </c>
    </row>
    <row r="454" spans="1:2" ht="15">
      <c r="A454" s="80" t="s">
        <v>1264</v>
      </c>
      <c r="B454" s="79" t="s">
        <v>8272</v>
      </c>
    </row>
    <row r="455" spans="1:2" ht="15">
      <c r="A455" s="80" t="s">
        <v>1515</v>
      </c>
      <c r="B455" s="79" t="s">
        <v>8272</v>
      </c>
    </row>
    <row r="456" spans="1:2" ht="15">
      <c r="A456" s="80" t="s">
        <v>1516</v>
      </c>
      <c r="B456" s="79" t="s">
        <v>8272</v>
      </c>
    </row>
    <row r="457" spans="1:2" ht="15">
      <c r="A457" s="80" t="s">
        <v>1517</v>
      </c>
      <c r="B457" s="79" t="s">
        <v>8272</v>
      </c>
    </row>
    <row r="458" spans="1:2" ht="15">
      <c r="A458" s="80" t="s">
        <v>1518</v>
      </c>
      <c r="B458" s="79" t="s">
        <v>8272</v>
      </c>
    </row>
    <row r="459" spans="1:2" ht="15">
      <c r="A459" s="80" t="s">
        <v>1519</v>
      </c>
      <c r="B459" s="79" t="s">
        <v>8272</v>
      </c>
    </row>
    <row r="460" spans="1:2" ht="15">
      <c r="A460" s="80" t="s">
        <v>1520</v>
      </c>
      <c r="B460" s="79" t="s">
        <v>8272</v>
      </c>
    </row>
    <row r="461" spans="1:2" ht="15">
      <c r="A461" s="80" t="s">
        <v>1521</v>
      </c>
      <c r="B461" s="79" t="s">
        <v>8272</v>
      </c>
    </row>
    <row r="462" spans="1:2" ht="15">
      <c r="A462" s="80" t="s">
        <v>1188</v>
      </c>
      <c r="B462" s="79" t="s">
        <v>8272</v>
      </c>
    </row>
    <row r="463" spans="1:2" ht="15">
      <c r="A463" s="80" t="s">
        <v>850</v>
      </c>
      <c r="B463" s="79" t="s">
        <v>8272</v>
      </c>
    </row>
    <row r="464" spans="1:2" ht="15">
      <c r="A464" s="80" t="s">
        <v>1237</v>
      </c>
      <c r="B464" s="79" t="s">
        <v>8272</v>
      </c>
    </row>
    <row r="465" spans="1:2" ht="15">
      <c r="A465" s="80" t="s">
        <v>937</v>
      </c>
      <c r="B465" s="79" t="s">
        <v>8272</v>
      </c>
    </row>
    <row r="466" spans="1:2" ht="15">
      <c r="A466" s="80" t="s">
        <v>1522</v>
      </c>
      <c r="B466" s="79" t="s">
        <v>8272</v>
      </c>
    </row>
    <row r="467" spans="1:2" ht="15">
      <c r="A467" s="80" t="s">
        <v>1523</v>
      </c>
      <c r="B467" s="79" t="s">
        <v>8272</v>
      </c>
    </row>
    <row r="468" spans="1:2" ht="15">
      <c r="A468" s="80" t="s">
        <v>1524</v>
      </c>
      <c r="B468" s="79" t="s">
        <v>8272</v>
      </c>
    </row>
    <row r="469" spans="1:2" ht="15">
      <c r="A469" s="80" t="s">
        <v>1525</v>
      </c>
      <c r="B469" s="79" t="s">
        <v>8272</v>
      </c>
    </row>
    <row r="470" spans="1:2" ht="15">
      <c r="A470" s="80" t="s">
        <v>1526</v>
      </c>
      <c r="B470" s="79" t="s">
        <v>8272</v>
      </c>
    </row>
    <row r="471" spans="1:2" ht="15">
      <c r="A471" s="80" t="s">
        <v>1527</v>
      </c>
      <c r="B471" s="79" t="s">
        <v>8272</v>
      </c>
    </row>
    <row r="472" spans="1:2" ht="15">
      <c r="A472" s="80" t="s">
        <v>1528</v>
      </c>
      <c r="B472" s="79" t="s">
        <v>8272</v>
      </c>
    </row>
    <row r="473" spans="1:2" ht="15">
      <c r="A473" s="80" t="s">
        <v>872</v>
      </c>
      <c r="B473" s="79" t="s">
        <v>8272</v>
      </c>
    </row>
    <row r="474" spans="1:2" ht="15">
      <c r="A474" s="80" t="s">
        <v>874</v>
      </c>
      <c r="B474" s="79" t="s">
        <v>8272</v>
      </c>
    </row>
    <row r="475" spans="1:2" ht="15">
      <c r="A475" s="80" t="s">
        <v>1000</v>
      </c>
      <c r="B475" s="79" t="s">
        <v>8272</v>
      </c>
    </row>
    <row r="476" spans="1:2" ht="15">
      <c r="A476" s="80" t="s">
        <v>1529</v>
      </c>
      <c r="B476" s="79" t="s">
        <v>8272</v>
      </c>
    </row>
    <row r="477" spans="1:2" ht="15">
      <c r="A477" s="80" t="s">
        <v>935</v>
      </c>
      <c r="B477" s="79" t="s">
        <v>8272</v>
      </c>
    </row>
    <row r="478" spans="1:2" ht="15">
      <c r="A478" s="80" t="s">
        <v>1080</v>
      </c>
      <c r="B478" s="79" t="s">
        <v>8272</v>
      </c>
    </row>
    <row r="479" spans="1:2" ht="15">
      <c r="A479" s="80" t="s">
        <v>1530</v>
      </c>
      <c r="B479" s="79" t="s">
        <v>8272</v>
      </c>
    </row>
    <row r="480" spans="1:2" ht="15">
      <c r="A480" s="80" t="s">
        <v>970</v>
      </c>
      <c r="B480" s="79" t="s">
        <v>8272</v>
      </c>
    </row>
    <row r="481" spans="1:2" ht="15">
      <c r="A481" s="80" t="s">
        <v>1531</v>
      </c>
      <c r="B481" s="79" t="s">
        <v>8272</v>
      </c>
    </row>
    <row r="482" spans="1:2" ht="15">
      <c r="A482" s="80" t="s">
        <v>871</v>
      </c>
      <c r="B482" s="79" t="s">
        <v>8272</v>
      </c>
    </row>
    <row r="483" spans="1:2" ht="15">
      <c r="A483" s="80" t="s">
        <v>1044</v>
      </c>
      <c r="B483" s="79" t="s">
        <v>8272</v>
      </c>
    </row>
    <row r="484" spans="1:2" ht="15">
      <c r="A484" s="80" t="s">
        <v>1532</v>
      </c>
      <c r="B484" s="79" t="s">
        <v>8272</v>
      </c>
    </row>
    <row r="485" spans="1:2" ht="15">
      <c r="A485" s="80" t="s">
        <v>1533</v>
      </c>
      <c r="B485" s="79" t="s">
        <v>8272</v>
      </c>
    </row>
    <row r="486" spans="1:2" ht="15">
      <c r="A486" s="80" t="s">
        <v>1534</v>
      </c>
      <c r="B486" s="79" t="s">
        <v>8272</v>
      </c>
    </row>
    <row r="487" spans="1:2" ht="15">
      <c r="A487" s="80" t="s">
        <v>1535</v>
      </c>
      <c r="B487" s="79" t="s">
        <v>8272</v>
      </c>
    </row>
    <row r="488" spans="1:2" ht="15">
      <c r="A488" s="80" t="s">
        <v>842</v>
      </c>
      <c r="B488" s="79" t="s">
        <v>8272</v>
      </c>
    </row>
    <row r="489" spans="1:2" ht="15">
      <c r="A489" s="80" t="s">
        <v>1536</v>
      </c>
      <c r="B489" s="79" t="s">
        <v>8272</v>
      </c>
    </row>
    <row r="490" spans="1:2" ht="15">
      <c r="A490" s="80" t="s">
        <v>1005</v>
      </c>
      <c r="B490" s="79" t="s">
        <v>8272</v>
      </c>
    </row>
    <row r="491" spans="1:2" ht="15">
      <c r="A491" s="80" t="s">
        <v>895</v>
      </c>
      <c r="B491" s="79" t="s">
        <v>8272</v>
      </c>
    </row>
    <row r="492" spans="1:2" ht="15">
      <c r="A492" s="80" t="s">
        <v>1537</v>
      </c>
      <c r="B492" s="79" t="s">
        <v>8272</v>
      </c>
    </row>
    <row r="493" spans="1:2" ht="15">
      <c r="A493" s="80" t="s">
        <v>1001</v>
      </c>
      <c r="B493" s="79" t="s">
        <v>8272</v>
      </c>
    </row>
    <row r="494" spans="1:2" ht="15">
      <c r="A494" s="80" t="s">
        <v>1538</v>
      </c>
      <c r="B494" s="79" t="s">
        <v>8272</v>
      </c>
    </row>
    <row r="495" spans="1:2" ht="15">
      <c r="A495" s="80" t="s">
        <v>1539</v>
      </c>
      <c r="B495" s="79" t="s">
        <v>8272</v>
      </c>
    </row>
    <row r="496" spans="1:2" ht="15">
      <c r="A496" s="80" t="s">
        <v>1109</v>
      </c>
      <c r="B496" s="79" t="s">
        <v>8272</v>
      </c>
    </row>
    <row r="497" spans="1:2" ht="15">
      <c r="A497" s="80" t="s">
        <v>1540</v>
      </c>
      <c r="B497" s="79" t="s">
        <v>8272</v>
      </c>
    </row>
    <row r="498" spans="1:2" ht="15">
      <c r="A498" s="80" t="s">
        <v>1541</v>
      </c>
      <c r="B498" s="79" t="s">
        <v>8272</v>
      </c>
    </row>
    <row r="499" spans="1:2" ht="15">
      <c r="A499" s="80" t="s">
        <v>1542</v>
      </c>
      <c r="B499" s="79" t="s">
        <v>8272</v>
      </c>
    </row>
    <row r="500" spans="1:2" ht="15">
      <c r="A500" s="80" t="s">
        <v>855</v>
      </c>
      <c r="B500" s="79" t="s">
        <v>8272</v>
      </c>
    </row>
    <row r="501" spans="1:2" ht="15">
      <c r="A501" s="80" t="s">
        <v>1543</v>
      </c>
      <c r="B501" s="79" t="s">
        <v>8272</v>
      </c>
    </row>
    <row r="502" spans="1:2" ht="15">
      <c r="A502" s="80" t="s">
        <v>1265</v>
      </c>
      <c r="B502" s="79" t="s">
        <v>8272</v>
      </c>
    </row>
    <row r="503" spans="1:2" ht="15">
      <c r="A503" s="80" t="s">
        <v>1544</v>
      </c>
      <c r="B503" s="79" t="s">
        <v>8272</v>
      </c>
    </row>
    <row r="504" spans="1:2" ht="15">
      <c r="A504" s="80" t="s">
        <v>915</v>
      </c>
      <c r="B504" s="79" t="s">
        <v>8272</v>
      </c>
    </row>
    <row r="505" spans="1:2" ht="15">
      <c r="A505" s="80" t="s">
        <v>1026</v>
      </c>
      <c r="B505" s="79" t="s">
        <v>8272</v>
      </c>
    </row>
    <row r="506" spans="1:2" ht="15">
      <c r="A506" s="80" t="s">
        <v>1545</v>
      </c>
      <c r="B506" s="79" t="s">
        <v>8272</v>
      </c>
    </row>
    <row r="507" spans="1:2" ht="15">
      <c r="A507" s="80" t="s">
        <v>1184</v>
      </c>
      <c r="B507" s="79" t="s">
        <v>8272</v>
      </c>
    </row>
    <row r="508" spans="1:2" ht="15">
      <c r="A508" s="80" t="s">
        <v>1546</v>
      </c>
      <c r="B508" s="79" t="s">
        <v>8272</v>
      </c>
    </row>
    <row r="509" spans="1:2" ht="15">
      <c r="A509" s="80" t="s">
        <v>1547</v>
      </c>
      <c r="B509" s="79" t="s">
        <v>8272</v>
      </c>
    </row>
    <row r="510" spans="1:2" ht="15">
      <c r="A510" s="80" t="s">
        <v>1548</v>
      </c>
      <c r="B510" s="79" t="s">
        <v>8272</v>
      </c>
    </row>
    <row r="511" spans="1:2" ht="15">
      <c r="A511" s="80" t="s">
        <v>918</v>
      </c>
      <c r="B511" s="79" t="s">
        <v>8272</v>
      </c>
    </row>
    <row r="512" spans="1:2" ht="15">
      <c r="A512" s="80" t="s">
        <v>1549</v>
      </c>
      <c r="B512" s="79" t="s">
        <v>8272</v>
      </c>
    </row>
    <row r="513" spans="1:2" ht="15">
      <c r="A513" s="80" t="s">
        <v>1550</v>
      </c>
      <c r="B513" s="79" t="s">
        <v>8272</v>
      </c>
    </row>
    <row r="514" spans="1:2" ht="15">
      <c r="A514" s="80" t="s">
        <v>1551</v>
      </c>
      <c r="B514" s="79" t="s">
        <v>8272</v>
      </c>
    </row>
    <row r="515" spans="1:2" ht="15">
      <c r="A515" s="80" t="s">
        <v>1552</v>
      </c>
      <c r="B515" s="79" t="s">
        <v>8272</v>
      </c>
    </row>
    <row r="516" spans="1:2" ht="15">
      <c r="A516" s="80" t="s">
        <v>1553</v>
      </c>
      <c r="B516" s="79" t="s">
        <v>8272</v>
      </c>
    </row>
    <row r="517" spans="1:2" ht="15">
      <c r="A517" s="80" t="s">
        <v>1554</v>
      </c>
      <c r="B517" s="79" t="s">
        <v>8272</v>
      </c>
    </row>
    <row r="518" spans="1:2" ht="15">
      <c r="A518" s="80" t="s">
        <v>1555</v>
      </c>
      <c r="B518" s="79" t="s">
        <v>8272</v>
      </c>
    </row>
    <row r="519" spans="1:2" ht="15">
      <c r="A519" s="80" t="s">
        <v>1556</v>
      </c>
      <c r="B519" s="79" t="s">
        <v>8272</v>
      </c>
    </row>
    <row r="520" spans="1:2" ht="15">
      <c r="A520" s="80" t="s">
        <v>1205</v>
      </c>
      <c r="B520" s="79" t="s">
        <v>8272</v>
      </c>
    </row>
    <row r="521" spans="1:2" ht="15">
      <c r="A521" s="80" t="s">
        <v>1052</v>
      </c>
      <c r="B521" s="79" t="s">
        <v>8272</v>
      </c>
    </row>
    <row r="522" spans="1:2" ht="15">
      <c r="A522" s="80" t="s">
        <v>972</v>
      </c>
      <c r="B522" s="79" t="s">
        <v>8272</v>
      </c>
    </row>
    <row r="523" spans="1:2" ht="15">
      <c r="A523" s="80" t="s">
        <v>1118</v>
      </c>
      <c r="B523" s="79" t="s">
        <v>8272</v>
      </c>
    </row>
    <row r="524" spans="1:2" ht="15">
      <c r="A524" s="80" t="s">
        <v>1557</v>
      </c>
      <c r="B524" s="79" t="s">
        <v>8272</v>
      </c>
    </row>
    <row r="525" spans="1:2" ht="15">
      <c r="A525" s="80" t="s">
        <v>1558</v>
      </c>
      <c r="B525" s="79" t="s">
        <v>8272</v>
      </c>
    </row>
    <row r="526" spans="1:2" ht="15">
      <c r="A526" s="80" t="s">
        <v>864</v>
      </c>
      <c r="B526" s="79" t="s">
        <v>8272</v>
      </c>
    </row>
    <row r="527" spans="1:2" ht="15">
      <c r="A527" s="80" t="s">
        <v>1559</v>
      </c>
      <c r="B527" s="79" t="s">
        <v>8272</v>
      </c>
    </row>
    <row r="528" spans="1:2" ht="15">
      <c r="A528" s="80" t="s">
        <v>1253</v>
      </c>
      <c r="B528" s="79" t="s">
        <v>8272</v>
      </c>
    </row>
    <row r="529" spans="1:2" ht="15">
      <c r="A529" s="80" t="s">
        <v>1560</v>
      </c>
      <c r="B529" s="79" t="s">
        <v>8272</v>
      </c>
    </row>
    <row r="530" spans="1:2" ht="15">
      <c r="A530" s="80" t="s">
        <v>1561</v>
      </c>
      <c r="B530" s="79" t="s">
        <v>8272</v>
      </c>
    </row>
    <row r="531" spans="1:2" ht="15">
      <c r="A531" s="80" t="s">
        <v>1110</v>
      </c>
      <c r="B531" s="79" t="s">
        <v>8272</v>
      </c>
    </row>
    <row r="532" spans="1:2" ht="15">
      <c r="A532" s="80" t="s">
        <v>985</v>
      </c>
      <c r="B532" s="79" t="s">
        <v>8272</v>
      </c>
    </row>
    <row r="533" spans="1:2" ht="15">
      <c r="A533" s="80" t="s">
        <v>1562</v>
      </c>
      <c r="B533" s="79" t="s">
        <v>8272</v>
      </c>
    </row>
    <row r="534" spans="1:2" ht="15">
      <c r="A534" s="80" t="s">
        <v>1138</v>
      </c>
      <c r="B534" s="79" t="s">
        <v>8272</v>
      </c>
    </row>
    <row r="535" spans="1:2" ht="15">
      <c r="A535" s="80" t="s">
        <v>1020</v>
      </c>
      <c r="B535" s="79" t="s">
        <v>8272</v>
      </c>
    </row>
    <row r="536" spans="1:2" ht="15">
      <c r="A536" s="80" t="s">
        <v>1563</v>
      </c>
      <c r="B536" s="79" t="s">
        <v>8272</v>
      </c>
    </row>
    <row r="537" spans="1:2" ht="15">
      <c r="A537" s="80" t="s">
        <v>1564</v>
      </c>
      <c r="B537" s="79" t="s">
        <v>8272</v>
      </c>
    </row>
    <row r="538" spans="1:2" ht="15">
      <c r="A538" s="80" t="s">
        <v>1565</v>
      </c>
      <c r="B538" s="79" t="s">
        <v>8272</v>
      </c>
    </row>
    <row r="539" spans="1:2" ht="15">
      <c r="A539" s="80" t="s">
        <v>1566</v>
      </c>
      <c r="B539" s="79" t="s">
        <v>8272</v>
      </c>
    </row>
    <row r="540" spans="1:2" ht="15">
      <c r="A540" s="80" t="s">
        <v>1567</v>
      </c>
      <c r="B540" s="79" t="s">
        <v>8272</v>
      </c>
    </row>
    <row r="541" spans="1:2" ht="15">
      <c r="A541" s="80" t="s">
        <v>1568</v>
      </c>
      <c r="B541" s="79" t="s">
        <v>8272</v>
      </c>
    </row>
    <row r="542" spans="1:2" ht="15">
      <c r="A542" s="80" t="s">
        <v>1569</v>
      </c>
      <c r="B542" s="79" t="s">
        <v>8272</v>
      </c>
    </row>
    <row r="543" spans="1:2" ht="15">
      <c r="A543" s="80" t="s">
        <v>1570</v>
      </c>
      <c r="B543" s="79" t="s">
        <v>8272</v>
      </c>
    </row>
    <row r="544" spans="1:2" ht="15">
      <c r="A544" s="80" t="s">
        <v>1571</v>
      </c>
      <c r="B544" s="79" t="s">
        <v>8272</v>
      </c>
    </row>
    <row r="545" spans="1:2" ht="15">
      <c r="A545" s="80" t="s">
        <v>1187</v>
      </c>
      <c r="B545" s="79" t="s">
        <v>8272</v>
      </c>
    </row>
    <row r="546" spans="1:2" ht="15">
      <c r="A546" s="80" t="s">
        <v>824</v>
      </c>
      <c r="B546" s="79" t="s">
        <v>8272</v>
      </c>
    </row>
    <row r="547" spans="1:2" ht="15">
      <c r="A547" s="80" t="s">
        <v>1177</v>
      </c>
      <c r="B547" s="79" t="s">
        <v>8272</v>
      </c>
    </row>
    <row r="548" spans="1:2" ht="15">
      <c r="A548" s="80" t="s">
        <v>1036</v>
      </c>
      <c r="B548" s="79" t="s">
        <v>8272</v>
      </c>
    </row>
    <row r="549" spans="1:2" ht="15">
      <c r="A549" s="80" t="s">
        <v>1572</v>
      </c>
      <c r="B549" s="79" t="s">
        <v>8272</v>
      </c>
    </row>
    <row r="550" spans="1:2" ht="15">
      <c r="A550" s="80" t="s">
        <v>903</v>
      </c>
      <c r="B550" s="79" t="s">
        <v>8272</v>
      </c>
    </row>
    <row r="551" spans="1:2" ht="15">
      <c r="A551" s="80" t="s">
        <v>1056</v>
      </c>
      <c r="B551" s="79" t="s">
        <v>8272</v>
      </c>
    </row>
    <row r="552" spans="1:2" ht="15">
      <c r="A552" s="80" t="s">
        <v>1227</v>
      </c>
      <c r="B552" s="79" t="s">
        <v>8272</v>
      </c>
    </row>
    <row r="553" spans="1:2" ht="15">
      <c r="A553" s="80" t="s">
        <v>1573</v>
      </c>
      <c r="B553" s="79" t="s">
        <v>8272</v>
      </c>
    </row>
    <row r="554" spans="1:2" ht="15">
      <c r="A554" s="80" t="s">
        <v>1574</v>
      </c>
      <c r="B554" s="79" t="s">
        <v>8272</v>
      </c>
    </row>
    <row r="555" spans="1:2" ht="15">
      <c r="A555" s="80" t="s">
        <v>1575</v>
      </c>
      <c r="B555" s="79" t="s">
        <v>8272</v>
      </c>
    </row>
    <row r="556" spans="1:2" ht="15">
      <c r="A556" s="80" t="s">
        <v>888</v>
      </c>
      <c r="B556" s="79" t="s">
        <v>8272</v>
      </c>
    </row>
    <row r="557" spans="1:2" ht="15">
      <c r="A557" s="80" t="s">
        <v>1576</v>
      </c>
      <c r="B557" s="79" t="s">
        <v>8272</v>
      </c>
    </row>
    <row r="558" spans="1:2" ht="15">
      <c r="A558" s="80" t="s">
        <v>1577</v>
      </c>
      <c r="B558" s="79" t="s">
        <v>8272</v>
      </c>
    </row>
    <row r="559" spans="1:2" ht="15">
      <c r="A559" s="80" t="s">
        <v>1578</v>
      </c>
      <c r="B559" s="79" t="s">
        <v>8272</v>
      </c>
    </row>
    <row r="560" spans="1:2" ht="15">
      <c r="A560" s="80" t="s">
        <v>1579</v>
      </c>
      <c r="B560" s="79" t="s">
        <v>8272</v>
      </c>
    </row>
    <row r="561" spans="1:2" ht="15">
      <c r="A561" s="80" t="s">
        <v>1259</v>
      </c>
      <c r="B561" s="79" t="s">
        <v>8272</v>
      </c>
    </row>
    <row r="562" spans="1:2" ht="15">
      <c r="A562" s="80" t="s">
        <v>1090</v>
      </c>
      <c r="B562" s="79" t="s">
        <v>8272</v>
      </c>
    </row>
    <row r="563" spans="1:2" ht="15">
      <c r="A563" s="80" t="s">
        <v>1580</v>
      </c>
      <c r="B563" s="79" t="s">
        <v>8272</v>
      </c>
    </row>
    <row r="564" spans="1:2" ht="15">
      <c r="A564" s="80" t="s">
        <v>1019</v>
      </c>
      <c r="B564" s="79" t="s">
        <v>8272</v>
      </c>
    </row>
    <row r="565" spans="1:2" ht="15">
      <c r="A565" s="80" t="s">
        <v>1581</v>
      </c>
      <c r="B565" s="79" t="s">
        <v>8272</v>
      </c>
    </row>
    <row r="566" spans="1:2" ht="15">
      <c r="A566" s="80" t="s">
        <v>1582</v>
      </c>
      <c r="B566" s="79" t="s">
        <v>8272</v>
      </c>
    </row>
    <row r="567" spans="1:2" ht="15">
      <c r="A567" s="80" t="s">
        <v>1583</v>
      </c>
      <c r="B567" s="79" t="s">
        <v>8272</v>
      </c>
    </row>
    <row r="568" spans="1:2" ht="15">
      <c r="A568" s="80" t="s">
        <v>1094</v>
      </c>
      <c r="B568" s="79" t="s">
        <v>8272</v>
      </c>
    </row>
    <row r="569" spans="1:2" ht="15">
      <c r="A569" s="80" t="s">
        <v>384</v>
      </c>
      <c r="B569" s="79" t="s">
        <v>8272</v>
      </c>
    </row>
    <row r="570" spans="1:2" ht="15">
      <c r="A570" s="80" t="s">
        <v>1584</v>
      </c>
      <c r="B570" s="79" t="s">
        <v>8272</v>
      </c>
    </row>
    <row r="571" spans="1:2" ht="15">
      <c r="A571" s="80" t="s">
        <v>974</v>
      </c>
      <c r="B571" s="79" t="s">
        <v>8272</v>
      </c>
    </row>
    <row r="572" spans="1:2" ht="15">
      <c r="A572" s="80" t="s">
        <v>1585</v>
      </c>
      <c r="B572" s="79" t="s">
        <v>8272</v>
      </c>
    </row>
    <row r="573" spans="1:2" ht="15">
      <c r="A573" s="80" t="s">
        <v>1586</v>
      </c>
      <c r="B573" s="79" t="s">
        <v>8272</v>
      </c>
    </row>
    <row r="574" spans="1:2" ht="15">
      <c r="A574" s="80" t="s">
        <v>1587</v>
      </c>
      <c r="B574" s="79" t="s">
        <v>8272</v>
      </c>
    </row>
    <row r="575" spans="1:2" ht="15">
      <c r="A575" s="80" t="s">
        <v>981</v>
      </c>
      <c r="B575" s="79" t="s">
        <v>8272</v>
      </c>
    </row>
    <row r="576" spans="1:2" ht="15">
      <c r="A576" s="80" t="s">
        <v>1588</v>
      </c>
      <c r="B576" s="79" t="s">
        <v>8272</v>
      </c>
    </row>
    <row r="577" spans="1:2" ht="15">
      <c r="A577" s="80" t="s">
        <v>1589</v>
      </c>
      <c r="B577" s="79" t="s">
        <v>8272</v>
      </c>
    </row>
    <row r="578" spans="1:2" ht="15">
      <c r="A578" s="80" t="s">
        <v>1590</v>
      </c>
      <c r="B578" s="79" t="s">
        <v>8272</v>
      </c>
    </row>
    <row r="579" spans="1:2" ht="15">
      <c r="A579" s="80" t="s">
        <v>1591</v>
      </c>
      <c r="B579" s="79" t="s">
        <v>8272</v>
      </c>
    </row>
    <row r="580" spans="1:2" ht="15">
      <c r="A580" s="80" t="s">
        <v>1592</v>
      </c>
      <c r="B580" s="79" t="s">
        <v>8272</v>
      </c>
    </row>
    <row r="581" spans="1:2" ht="15">
      <c r="A581" s="80" t="s">
        <v>1593</v>
      </c>
      <c r="B581" s="79" t="s">
        <v>8272</v>
      </c>
    </row>
    <row r="582" spans="1:2" ht="15">
      <c r="A582" s="80" t="s">
        <v>1035</v>
      </c>
      <c r="B582" s="79" t="s">
        <v>8272</v>
      </c>
    </row>
    <row r="583" spans="1:2" ht="15">
      <c r="A583" s="80" t="s">
        <v>1594</v>
      </c>
      <c r="B583" s="79" t="s">
        <v>8272</v>
      </c>
    </row>
    <row r="584" spans="1:2" ht="15">
      <c r="A584" s="80" t="s">
        <v>1250</v>
      </c>
      <c r="B584" s="79" t="s">
        <v>8272</v>
      </c>
    </row>
    <row r="585" spans="1:2" ht="15">
      <c r="A585" s="80" t="s">
        <v>1595</v>
      </c>
      <c r="B585" s="79" t="s">
        <v>8272</v>
      </c>
    </row>
    <row r="586" spans="1:2" ht="15">
      <c r="A586" s="80" t="s">
        <v>1596</v>
      </c>
      <c r="B586" s="79" t="s">
        <v>8272</v>
      </c>
    </row>
    <row r="587" spans="1:2" ht="15">
      <c r="A587" s="80" t="s">
        <v>1597</v>
      </c>
      <c r="B587" s="79" t="s">
        <v>8272</v>
      </c>
    </row>
    <row r="588" spans="1:2" ht="15">
      <c r="A588" s="80" t="s">
        <v>897</v>
      </c>
      <c r="B588" s="79" t="s">
        <v>8272</v>
      </c>
    </row>
    <row r="589" spans="1:2" ht="15">
      <c r="A589" s="80" t="s">
        <v>1092</v>
      </c>
      <c r="B589" s="79" t="s">
        <v>8272</v>
      </c>
    </row>
    <row r="590" spans="1:2" ht="15">
      <c r="A590" s="80" t="s">
        <v>1598</v>
      </c>
      <c r="B590" s="79" t="s">
        <v>8272</v>
      </c>
    </row>
    <row r="591" spans="1:2" ht="15">
      <c r="A591" s="80" t="s">
        <v>965</v>
      </c>
      <c r="B591" s="79" t="s">
        <v>8272</v>
      </c>
    </row>
    <row r="592" spans="1:2" ht="15">
      <c r="A592" s="80" t="s">
        <v>926</v>
      </c>
      <c r="B592" s="79" t="s">
        <v>8272</v>
      </c>
    </row>
    <row r="593" spans="1:2" ht="15">
      <c r="A593" s="80" t="s">
        <v>1599</v>
      </c>
      <c r="B593" s="79" t="s">
        <v>8272</v>
      </c>
    </row>
    <row r="594" spans="1:2" ht="15">
      <c r="A594" s="80" t="s">
        <v>1600</v>
      </c>
      <c r="B594" s="79" t="s">
        <v>8272</v>
      </c>
    </row>
    <row r="595" spans="1:2" ht="15">
      <c r="A595" s="80" t="s">
        <v>1601</v>
      </c>
      <c r="B595" s="79" t="s">
        <v>8272</v>
      </c>
    </row>
    <row r="596" spans="1:2" ht="15">
      <c r="A596" s="80" t="s">
        <v>1602</v>
      </c>
      <c r="B596" s="79" t="s">
        <v>8272</v>
      </c>
    </row>
    <row r="597" spans="1:2" ht="15">
      <c r="A597" s="80" t="s">
        <v>1603</v>
      </c>
      <c r="B597" s="79" t="s">
        <v>8272</v>
      </c>
    </row>
    <row r="598" spans="1:2" ht="15">
      <c r="A598" s="80" t="s">
        <v>1604</v>
      </c>
      <c r="B598" s="79" t="s">
        <v>8272</v>
      </c>
    </row>
    <row r="599" spans="1:2" ht="15">
      <c r="A599" s="80" t="s">
        <v>1605</v>
      </c>
      <c r="B599" s="79" t="s">
        <v>8272</v>
      </c>
    </row>
    <row r="600" spans="1:2" ht="15">
      <c r="A600" s="80" t="s">
        <v>1606</v>
      </c>
      <c r="B600" s="79" t="s">
        <v>8272</v>
      </c>
    </row>
    <row r="601" spans="1:2" ht="15">
      <c r="A601" s="80" t="s">
        <v>1607</v>
      </c>
      <c r="B601" s="79" t="s">
        <v>8272</v>
      </c>
    </row>
    <row r="602" spans="1:2" ht="15">
      <c r="A602" s="80" t="s">
        <v>1608</v>
      </c>
      <c r="B602" s="79" t="s">
        <v>8272</v>
      </c>
    </row>
    <row r="603" spans="1:2" ht="15">
      <c r="A603" s="80" t="s">
        <v>1609</v>
      </c>
      <c r="B603" s="79" t="s">
        <v>8272</v>
      </c>
    </row>
    <row r="604" spans="1:2" ht="15">
      <c r="A604" s="80" t="s">
        <v>962</v>
      </c>
      <c r="B604" s="79" t="s">
        <v>8272</v>
      </c>
    </row>
    <row r="605" spans="1:2" ht="15">
      <c r="A605" s="80" t="s">
        <v>1202</v>
      </c>
      <c r="B605" s="79" t="s">
        <v>8272</v>
      </c>
    </row>
    <row r="606" spans="1:2" ht="15">
      <c r="A606" s="80" t="s">
        <v>1610</v>
      </c>
      <c r="B606" s="79" t="s">
        <v>8272</v>
      </c>
    </row>
    <row r="607" spans="1:2" ht="15">
      <c r="A607" s="80" t="s">
        <v>1611</v>
      </c>
      <c r="B607" s="79" t="s">
        <v>8272</v>
      </c>
    </row>
    <row r="608" spans="1:2" ht="15">
      <c r="A608" s="80" t="s">
        <v>1206</v>
      </c>
      <c r="B608" s="79" t="s">
        <v>8272</v>
      </c>
    </row>
    <row r="609" spans="1:2" ht="15">
      <c r="A609" s="80" t="s">
        <v>1097</v>
      </c>
      <c r="B609" s="79" t="s">
        <v>8272</v>
      </c>
    </row>
    <row r="610" spans="1:2" ht="15">
      <c r="A610" s="80" t="s">
        <v>1612</v>
      </c>
      <c r="B610" s="79" t="s">
        <v>8272</v>
      </c>
    </row>
    <row r="611" spans="1:2" ht="15">
      <c r="A611" s="80" t="s">
        <v>1113</v>
      </c>
      <c r="B611" s="79" t="s">
        <v>8272</v>
      </c>
    </row>
    <row r="612" spans="1:2" ht="15">
      <c r="A612" s="80" t="s">
        <v>1613</v>
      </c>
      <c r="B612" s="79" t="s">
        <v>8272</v>
      </c>
    </row>
    <row r="613" spans="1:2" ht="15">
      <c r="A613" s="80" t="s">
        <v>1614</v>
      </c>
      <c r="B613" s="79" t="s">
        <v>8272</v>
      </c>
    </row>
    <row r="614" spans="1:2" ht="15">
      <c r="A614" s="80" t="s">
        <v>1615</v>
      </c>
      <c r="B614" s="79" t="s">
        <v>8272</v>
      </c>
    </row>
    <row r="615" spans="1:2" ht="15">
      <c r="A615" s="80" t="s">
        <v>1616</v>
      </c>
      <c r="B615" s="79" t="s">
        <v>8272</v>
      </c>
    </row>
    <row r="616" spans="1:2" ht="15">
      <c r="A616" s="80" t="s">
        <v>1065</v>
      </c>
      <c r="B616" s="79" t="s">
        <v>8272</v>
      </c>
    </row>
    <row r="617" spans="1:2" ht="15">
      <c r="A617" s="80" t="s">
        <v>1617</v>
      </c>
      <c r="B617" s="79" t="s">
        <v>8272</v>
      </c>
    </row>
    <row r="618" spans="1:2" ht="15">
      <c r="A618" s="80" t="s">
        <v>1618</v>
      </c>
      <c r="B618" s="79" t="s">
        <v>8272</v>
      </c>
    </row>
    <row r="619" spans="1:2" ht="15">
      <c r="A619" s="80" t="s">
        <v>1172</v>
      </c>
      <c r="B619" s="79" t="s">
        <v>8272</v>
      </c>
    </row>
    <row r="620" spans="1:2" ht="15">
      <c r="A620" s="80" t="s">
        <v>1619</v>
      </c>
      <c r="B620" s="79" t="s">
        <v>8272</v>
      </c>
    </row>
    <row r="621" spans="1:2" ht="15">
      <c r="A621" s="80" t="s">
        <v>1241</v>
      </c>
      <c r="B621" s="79" t="s">
        <v>8272</v>
      </c>
    </row>
    <row r="622" spans="1:2" ht="15">
      <c r="A622" s="80" t="s">
        <v>1620</v>
      </c>
      <c r="B622" s="79" t="s">
        <v>8272</v>
      </c>
    </row>
    <row r="623" spans="1:2" ht="15">
      <c r="A623" s="80" t="s">
        <v>1621</v>
      </c>
      <c r="B623" s="79" t="s">
        <v>8272</v>
      </c>
    </row>
    <row r="624" spans="1:2" ht="15">
      <c r="A624" s="80" t="s">
        <v>1061</v>
      </c>
      <c r="B624" s="79" t="s">
        <v>8272</v>
      </c>
    </row>
    <row r="625" spans="1:2" ht="15">
      <c r="A625" s="80" t="s">
        <v>845</v>
      </c>
      <c r="B625" s="79" t="s">
        <v>8272</v>
      </c>
    </row>
    <row r="626" spans="1:2" ht="15">
      <c r="A626" s="80" t="s">
        <v>868</v>
      </c>
      <c r="B626" s="79" t="s">
        <v>8272</v>
      </c>
    </row>
    <row r="627" spans="1:2" ht="15">
      <c r="A627" s="80" t="s">
        <v>1622</v>
      </c>
      <c r="B627" s="79" t="s">
        <v>8272</v>
      </c>
    </row>
    <row r="628" spans="1:2" ht="15">
      <c r="A628" s="80" t="s">
        <v>928</v>
      </c>
      <c r="B628" s="79" t="s">
        <v>8272</v>
      </c>
    </row>
    <row r="629" spans="1:2" ht="15">
      <c r="A629" s="80" t="s">
        <v>1009</v>
      </c>
      <c r="B629" s="79" t="s">
        <v>8272</v>
      </c>
    </row>
    <row r="630" spans="1:2" ht="15">
      <c r="A630" s="80" t="s">
        <v>1623</v>
      </c>
      <c r="B630" s="79" t="s">
        <v>8272</v>
      </c>
    </row>
    <row r="631" spans="1:2" ht="15">
      <c r="A631" s="80" t="s">
        <v>993</v>
      </c>
      <c r="B631" s="79" t="s">
        <v>8272</v>
      </c>
    </row>
    <row r="632" spans="1:2" ht="15">
      <c r="A632" s="80" t="s">
        <v>1051</v>
      </c>
      <c r="B632" s="79" t="s">
        <v>8272</v>
      </c>
    </row>
    <row r="633" spans="1:2" ht="15">
      <c r="A633" s="80" t="s">
        <v>1049</v>
      </c>
      <c r="B633" s="79" t="s">
        <v>8272</v>
      </c>
    </row>
    <row r="634" spans="1:2" ht="15">
      <c r="A634" s="80" t="s">
        <v>1624</v>
      </c>
      <c r="B634" s="79" t="s">
        <v>8272</v>
      </c>
    </row>
    <row r="635" spans="1:2" ht="15">
      <c r="A635" s="80" t="s">
        <v>826</v>
      </c>
      <c r="B635" s="79" t="s">
        <v>8272</v>
      </c>
    </row>
    <row r="636" spans="1:2" ht="15">
      <c r="A636" s="80" t="s">
        <v>1625</v>
      </c>
      <c r="B636" s="79" t="s">
        <v>8272</v>
      </c>
    </row>
    <row r="637" spans="1:2" ht="15">
      <c r="A637" s="80" t="s">
        <v>1079</v>
      </c>
      <c r="B637" s="79" t="s">
        <v>8272</v>
      </c>
    </row>
    <row r="638" spans="1:2" ht="15">
      <c r="A638" s="80" t="s">
        <v>1626</v>
      </c>
      <c r="B638" s="79" t="s">
        <v>8272</v>
      </c>
    </row>
    <row r="639" spans="1:2" ht="15">
      <c r="A639" s="80" t="s">
        <v>1627</v>
      </c>
      <c r="B639" s="79" t="s">
        <v>8272</v>
      </c>
    </row>
    <row r="640" spans="1:2" ht="15">
      <c r="A640" s="80" t="s">
        <v>1628</v>
      </c>
      <c r="B640" s="79" t="s">
        <v>8272</v>
      </c>
    </row>
    <row r="641" spans="1:2" ht="15">
      <c r="A641" s="80" t="s">
        <v>1629</v>
      </c>
      <c r="B641" s="79" t="s">
        <v>8272</v>
      </c>
    </row>
    <row r="642" spans="1:2" ht="15">
      <c r="A642" s="80" t="s">
        <v>830</v>
      </c>
      <c r="B642" s="79" t="s">
        <v>8272</v>
      </c>
    </row>
    <row r="643" spans="1:2" ht="15">
      <c r="A643" s="80" t="s">
        <v>987</v>
      </c>
      <c r="B643" s="79" t="s">
        <v>8272</v>
      </c>
    </row>
    <row r="644" spans="1:2" ht="15">
      <c r="A644" s="80" t="s">
        <v>1630</v>
      </c>
      <c r="B644" s="79" t="s">
        <v>8272</v>
      </c>
    </row>
    <row r="645" spans="1:2" ht="15">
      <c r="A645" s="80" t="s">
        <v>851</v>
      </c>
      <c r="B645" s="79" t="s">
        <v>8272</v>
      </c>
    </row>
    <row r="646" spans="1:2" ht="15">
      <c r="A646" s="80" t="s">
        <v>1023</v>
      </c>
      <c r="B646" s="79" t="s">
        <v>8272</v>
      </c>
    </row>
    <row r="647" spans="1:2" ht="15">
      <c r="A647" s="80" t="s">
        <v>980</v>
      </c>
      <c r="B647" s="79" t="s">
        <v>8272</v>
      </c>
    </row>
    <row r="648" spans="1:2" ht="15">
      <c r="A648" s="80" t="s">
        <v>1631</v>
      </c>
      <c r="B648" s="79" t="s">
        <v>8272</v>
      </c>
    </row>
    <row r="649" spans="1:2" ht="15">
      <c r="A649" s="80" t="s">
        <v>1072</v>
      </c>
      <c r="B649" s="79" t="s">
        <v>8272</v>
      </c>
    </row>
    <row r="650" spans="1:2" ht="15">
      <c r="A650" s="80" t="s">
        <v>1632</v>
      </c>
      <c r="B650" s="79" t="s">
        <v>8272</v>
      </c>
    </row>
    <row r="651" spans="1:2" ht="15">
      <c r="A651" s="80" t="s">
        <v>1633</v>
      </c>
      <c r="B651" s="79" t="s">
        <v>8272</v>
      </c>
    </row>
    <row r="652" spans="1:2" ht="15">
      <c r="A652" s="80" t="s">
        <v>1634</v>
      </c>
      <c r="B652" s="79" t="s">
        <v>8272</v>
      </c>
    </row>
    <row r="653" spans="1:2" ht="15">
      <c r="A653" s="80" t="s">
        <v>1635</v>
      </c>
      <c r="B653" s="79" t="s">
        <v>8272</v>
      </c>
    </row>
    <row r="654" spans="1:2" ht="15">
      <c r="A654" s="80" t="s">
        <v>1636</v>
      </c>
      <c r="B654" s="79" t="s">
        <v>8272</v>
      </c>
    </row>
    <row r="655" spans="1:2" ht="15">
      <c r="A655" s="80" t="s">
        <v>1637</v>
      </c>
      <c r="B655" s="79" t="s">
        <v>8272</v>
      </c>
    </row>
    <row r="656" spans="1:2" ht="15">
      <c r="A656" s="80" t="s">
        <v>1638</v>
      </c>
      <c r="B656" s="79" t="s">
        <v>8272</v>
      </c>
    </row>
    <row r="657" spans="1:2" ht="15">
      <c r="A657" s="80" t="s">
        <v>1639</v>
      </c>
      <c r="B657" s="79" t="s">
        <v>8272</v>
      </c>
    </row>
    <row r="658" spans="1:2" ht="15">
      <c r="A658" s="80" t="s">
        <v>1640</v>
      </c>
      <c r="B658" s="79" t="s">
        <v>8272</v>
      </c>
    </row>
    <row r="659" spans="1:2" ht="15">
      <c r="A659" s="80" t="s">
        <v>1641</v>
      </c>
      <c r="B659" s="79" t="s">
        <v>8272</v>
      </c>
    </row>
    <row r="660" spans="1:2" ht="15">
      <c r="A660" s="80" t="s">
        <v>1642</v>
      </c>
      <c r="B660" s="79" t="s">
        <v>8272</v>
      </c>
    </row>
    <row r="661" spans="1:2" ht="15">
      <c r="A661" s="80" t="s">
        <v>1643</v>
      </c>
      <c r="B661" s="79" t="s">
        <v>8272</v>
      </c>
    </row>
    <row r="662" spans="1:2" ht="15">
      <c r="A662" s="80" t="s">
        <v>1644</v>
      </c>
      <c r="B662" s="79" t="s">
        <v>8272</v>
      </c>
    </row>
    <row r="663" spans="1:2" ht="15">
      <c r="A663" s="80" t="s">
        <v>1645</v>
      </c>
      <c r="B663" s="79" t="s">
        <v>8272</v>
      </c>
    </row>
    <row r="664" spans="1:2" ht="15">
      <c r="A664" s="80" t="s">
        <v>1646</v>
      </c>
      <c r="B664" s="79" t="s">
        <v>8272</v>
      </c>
    </row>
    <row r="665" spans="1:2" ht="15">
      <c r="A665" s="80" t="s">
        <v>1647</v>
      </c>
      <c r="B665" s="79" t="s">
        <v>8272</v>
      </c>
    </row>
    <row r="666" spans="1:2" ht="15">
      <c r="A666" s="80" t="s">
        <v>1648</v>
      </c>
      <c r="B666" s="79" t="s">
        <v>8272</v>
      </c>
    </row>
    <row r="667" spans="1:2" ht="15">
      <c r="A667" s="80" t="s">
        <v>838</v>
      </c>
      <c r="B667" s="79" t="s">
        <v>8272</v>
      </c>
    </row>
    <row r="668" spans="1:2" ht="15">
      <c r="A668" s="80" t="s">
        <v>995</v>
      </c>
      <c r="B668" s="79" t="s">
        <v>8272</v>
      </c>
    </row>
    <row r="669" spans="1:2" ht="15">
      <c r="A669" s="80" t="s">
        <v>1649</v>
      </c>
      <c r="B669" s="79" t="s">
        <v>8272</v>
      </c>
    </row>
    <row r="670" spans="1:2" ht="15">
      <c r="A670" s="80" t="s">
        <v>1650</v>
      </c>
      <c r="B670" s="79" t="s">
        <v>8272</v>
      </c>
    </row>
    <row r="671" spans="1:2" ht="15">
      <c r="A671" s="80" t="s">
        <v>1651</v>
      </c>
      <c r="B671" s="79" t="s">
        <v>8272</v>
      </c>
    </row>
    <row r="672" spans="1:2" ht="15">
      <c r="A672" s="80" t="s">
        <v>1652</v>
      </c>
      <c r="B672" s="79" t="s">
        <v>8272</v>
      </c>
    </row>
    <row r="673" spans="1:2" ht="15">
      <c r="A673" s="80" t="s">
        <v>1653</v>
      </c>
      <c r="B673" s="79" t="s">
        <v>8272</v>
      </c>
    </row>
    <row r="674" spans="1:2" ht="15">
      <c r="A674" s="80" t="s">
        <v>1654</v>
      </c>
      <c r="B674" s="79" t="s">
        <v>8272</v>
      </c>
    </row>
    <row r="675" spans="1:2" ht="15">
      <c r="A675" s="80" t="s">
        <v>1655</v>
      </c>
      <c r="B675" s="79" t="s">
        <v>8272</v>
      </c>
    </row>
    <row r="676" spans="1:2" ht="15">
      <c r="A676" s="80" t="s">
        <v>1656</v>
      </c>
      <c r="B676" s="79" t="s">
        <v>8272</v>
      </c>
    </row>
    <row r="677" spans="1:2" ht="15">
      <c r="A677" s="80" t="s">
        <v>1167</v>
      </c>
      <c r="B677" s="79" t="s">
        <v>8272</v>
      </c>
    </row>
    <row r="678" spans="1:2" ht="15">
      <c r="A678" s="80" t="s">
        <v>1657</v>
      </c>
      <c r="B678" s="79" t="s">
        <v>8272</v>
      </c>
    </row>
    <row r="679" spans="1:2" ht="15">
      <c r="A679" s="80" t="s">
        <v>833</v>
      </c>
      <c r="B679" s="79" t="s">
        <v>8272</v>
      </c>
    </row>
    <row r="680" spans="1:2" ht="15">
      <c r="A680" s="80" t="s">
        <v>958</v>
      </c>
      <c r="B680" s="79" t="s">
        <v>8272</v>
      </c>
    </row>
    <row r="681" spans="1:2" ht="15">
      <c r="A681" s="80" t="s">
        <v>1658</v>
      </c>
      <c r="B681" s="79" t="s">
        <v>8272</v>
      </c>
    </row>
    <row r="682" spans="1:2" ht="15">
      <c r="A682" s="80" t="s">
        <v>1659</v>
      </c>
      <c r="B682" s="79" t="s">
        <v>8272</v>
      </c>
    </row>
    <row r="683" spans="1:2" ht="15">
      <c r="A683" s="80" t="s">
        <v>1660</v>
      </c>
      <c r="B683" s="79" t="s">
        <v>8272</v>
      </c>
    </row>
    <row r="684" spans="1:2" ht="15">
      <c r="A684" s="80" t="s">
        <v>1111</v>
      </c>
      <c r="B684" s="79" t="s">
        <v>8272</v>
      </c>
    </row>
    <row r="685" spans="1:2" ht="15">
      <c r="A685" s="80" t="s">
        <v>1093</v>
      </c>
      <c r="B685" s="79" t="s">
        <v>8272</v>
      </c>
    </row>
    <row r="686" spans="1:2" ht="15">
      <c r="A686" s="80" t="s">
        <v>1661</v>
      </c>
      <c r="B686" s="79" t="s">
        <v>8272</v>
      </c>
    </row>
    <row r="687" spans="1:2" ht="15">
      <c r="A687" s="80" t="s">
        <v>1662</v>
      </c>
      <c r="B687" s="79" t="s">
        <v>8272</v>
      </c>
    </row>
    <row r="688" spans="1:2" ht="15">
      <c r="A688" s="80" t="s">
        <v>1663</v>
      </c>
      <c r="B688" s="79" t="s">
        <v>8272</v>
      </c>
    </row>
    <row r="689" spans="1:2" ht="15">
      <c r="A689" s="80" t="s">
        <v>847</v>
      </c>
      <c r="B689" s="79" t="s">
        <v>8272</v>
      </c>
    </row>
    <row r="690" spans="1:2" ht="15">
      <c r="A690" s="80" t="s">
        <v>1161</v>
      </c>
      <c r="B690" s="79" t="s">
        <v>8272</v>
      </c>
    </row>
    <row r="691" spans="1:2" ht="15">
      <c r="A691" s="80" t="s">
        <v>1664</v>
      </c>
      <c r="B691" s="79" t="s">
        <v>8272</v>
      </c>
    </row>
    <row r="692" spans="1:2" ht="15">
      <c r="A692" s="80" t="s">
        <v>1136</v>
      </c>
      <c r="B692" s="79" t="s">
        <v>8272</v>
      </c>
    </row>
    <row r="693" spans="1:2" ht="15">
      <c r="A693" s="80" t="s">
        <v>1082</v>
      </c>
      <c r="B693" s="79" t="s">
        <v>8272</v>
      </c>
    </row>
    <row r="694" spans="1:2" ht="15">
      <c r="A694" s="80" t="s">
        <v>1047</v>
      </c>
      <c r="B694" s="79" t="s">
        <v>8272</v>
      </c>
    </row>
    <row r="695" spans="1:2" ht="15">
      <c r="A695" s="80" t="s">
        <v>1665</v>
      </c>
      <c r="B695" s="79" t="s">
        <v>8272</v>
      </c>
    </row>
    <row r="696" spans="1:2" ht="15">
      <c r="A696" s="80" t="s">
        <v>819</v>
      </c>
      <c r="B696" s="79" t="s">
        <v>8272</v>
      </c>
    </row>
    <row r="697" spans="1:2" ht="15">
      <c r="A697" s="80" t="s">
        <v>823</v>
      </c>
      <c r="B697" s="79" t="s">
        <v>8272</v>
      </c>
    </row>
    <row r="698" spans="1:2" ht="15">
      <c r="A698" s="80" t="s">
        <v>907</v>
      </c>
      <c r="B698" s="79" t="s">
        <v>8272</v>
      </c>
    </row>
    <row r="699" spans="1:2" ht="15">
      <c r="A699" s="80" t="s">
        <v>936</v>
      </c>
      <c r="B699" s="79" t="s">
        <v>8272</v>
      </c>
    </row>
    <row r="700" spans="1:2" ht="15">
      <c r="A700" s="80" t="s">
        <v>1063</v>
      </c>
      <c r="B700" s="79" t="s">
        <v>8272</v>
      </c>
    </row>
    <row r="701" spans="1:2" ht="15">
      <c r="A701" s="80" t="s">
        <v>1058</v>
      </c>
      <c r="B701" s="79" t="s">
        <v>8272</v>
      </c>
    </row>
    <row r="702" spans="1:2" ht="15">
      <c r="A702" s="80" t="s">
        <v>1666</v>
      </c>
      <c r="B702" s="79" t="s">
        <v>8272</v>
      </c>
    </row>
    <row r="703" spans="1:2" ht="15">
      <c r="A703" s="80" t="s">
        <v>1070</v>
      </c>
      <c r="B703" s="79" t="s">
        <v>8272</v>
      </c>
    </row>
    <row r="704" spans="1:2" ht="15">
      <c r="A704" s="80" t="s">
        <v>1667</v>
      </c>
      <c r="B704" s="79" t="s">
        <v>8272</v>
      </c>
    </row>
    <row r="705" spans="1:2" ht="15">
      <c r="A705" s="80" t="s">
        <v>1668</v>
      </c>
      <c r="B705" s="79" t="s">
        <v>8272</v>
      </c>
    </row>
    <row r="706" spans="1:2" ht="15">
      <c r="A706" s="80" t="s">
        <v>1669</v>
      </c>
      <c r="B706" s="79" t="s">
        <v>8272</v>
      </c>
    </row>
    <row r="707" spans="1:2" ht="15">
      <c r="A707" s="80" t="s">
        <v>1670</v>
      </c>
      <c r="B707" s="79" t="s">
        <v>8272</v>
      </c>
    </row>
    <row r="708" spans="1:2" ht="15">
      <c r="A708" s="80" t="s">
        <v>967</v>
      </c>
      <c r="B708" s="79" t="s">
        <v>8272</v>
      </c>
    </row>
    <row r="709" spans="1:2" ht="15">
      <c r="A709" s="80" t="s">
        <v>1671</v>
      </c>
      <c r="B709" s="79" t="s">
        <v>8272</v>
      </c>
    </row>
    <row r="710" spans="1:2" ht="15">
      <c r="A710" s="80" t="s">
        <v>1672</v>
      </c>
      <c r="B710" s="79" t="s">
        <v>8272</v>
      </c>
    </row>
    <row r="711" spans="1:2" ht="15">
      <c r="A711" s="80" t="s">
        <v>1673</v>
      </c>
      <c r="B711" s="79" t="s">
        <v>8272</v>
      </c>
    </row>
    <row r="712" spans="1:2" ht="15">
      <c r="A712" s="80" t="s">
        <v>1674</v>
      </c>
      <c r="B712" s="79" t="s">
        <v>8272</v>
      </c>
    </row>
    <row r="713" spans="1:2" ht="15">
      <c r="A713" s="80" t="s">
        <v>1675</v>
      </c>
      <c r="B713" s="79" t="s">
        <v>8272</v>
      </c>
    </row>
    <row r="714" spans="1:2" ht="15">
      <c r="A714" s="80" t="s">
        <v>1676</v>
      </c>
      <c r="B714" s="79" t="s">
        <v>8272</v>
      </c>
    </row>
    <row r="715" spans="1:2" ht="15">
      <c r="A715" s="80" t="s">
        <v>1677</v>
      </c>
      <c r="B715" s="79" t="s">
        <v>8272</v>
      </c>
    </row>
    <row r="716" spans="1:2" ht="15">
      <c r="A716" s="80" t="s">
        <v>1209</v>
      </c>
      <c r="B716" s="79" t="s">
        <v>8272</v>
      </c>
    </row>
    <row r="717" spans="1:2" ht="15">
      <c r="A717" s="80" t="s">
        <v>1140</v>
      </c>
      <c r="B717" s="79" t="s">
        <v>8272</v>
      </c>
    </row>
    <row r="718" spans="1:2" ht="15">
      <c r="A718" s="80" t="s">
        <v>1678</v>
      </c>
      <c r="B718" s="79" t="s">
        <v>8272</v>
      </c>
    </row>
    <row r="719" spans="1:2" ht="15">
      <c r="A719" s="80" t="s">
        <v>1679</v>
      </c>
      <c r="B719" s="79" t="s">
        <v>8272</v>
      </c>
    </row>
    <row r="720" spans="1:2" ht="15">
      <c r="A720" s="80" t="s">
        <v>1680</v>
      </c>
      <c r="B720" s="79" t="s">
        <v>8272</v>
      </c>
    </row>
    <row r="721" spans="1:2" ht="15">
      <c r="A721" s="80" t="s">
        <v>1681</v>
      </c>
      <c r="B721" s="79" t="s">
        <v>8272</v>
      </c>
    </row>
    <row r="722" spans="1:2" ht="15">
      <c r="A722" s="80" t="s">
        <v>1117</v>
      </c>
      <c r="B722" s="79" t="s">
        <v>8272</v>
      </c>
    </row>
    <row r="723" spans="1:2" ht="15">
      <c r="A723" s="80" t="s">
        <v>1682</v>
      </c>
      <c r="B723" s="79" t="s">
        <v>8272</v>
      </c>
    </row>
    <row r="724" spans="1:2" ht="15">
      <c r="A724" s="80" t="s">
        <v>1683</v>
      </c>
      <c r="B724" s="79" t="s">
        <v>8272</v>
      </c>
    </row>
    <row r="725" spans="1:2" ht="15">
      <c r="A725" s="80" t="s">
        <v>1160</v>
      </c>
      <c r="B725" s="79" t="s">
        <v>8272</v>
      </c>
    </row>
    <row r="726" spans="1:2" ht="15">
      <c r="A726" s="80" t="s">
        <v>1684</v>
      </c>
      <c r="B726" s="79" t="s">
        <v>8272</v>
      </c>
    </row>
    <row r="727" spans="1:2" ht="15">
      <c r="A727" s="80" t="s">
        <v>1685</v>
      </c>
      <c r="B727" s="79" t="s">
        <v>8272</v>
      </c>
    </row>
    <row r="728" spans="1:2" ht="15">
      <c r="A728" s="80" t="s">
        <v>983</v>
      </c>
      <c r="B728" s="79" t="s">
        <v>8272</v>
      </c>
    </row>
    <row r="729" spans="1:2" ht="15">
      <c r="A729" s="80" t="s">
        <v>1686</v>
      </c>
      <c r="B729" s="79" t="s">
        <v>8272</v>
      </c>
    </row>
    <row r="730" spans="1:2" ht="15">
      <c r="A730" s="80" t="s">
        <v>848</v>
      </c>
      <c r="B730" s="79" t="s">
        <v>8272</v>
      </c>
    </row>
    <row r="731" spans="1:2" ht="15">
      <c r="A731" s="80" t="s">
        <v>1158</v>
      </c>
      <c r="B731" s="79" t="s">
        <v>8272</v>
      </c>
    </row>
    <row r="732" spans="1:2" ht="15">
      <c r="A732" s="80" t="s">
        <v>1149</v>
      </c>
      <c r="B732" s="79" t="s">
        <v>8272</v>
      </c>
    </row>
    <row r="733" spans="1:2" ht="15">
      <c r="A733" s="80" t="s">
        <v>1687</v>
      </c>
      <c r="B733" s="79" t="s">
        <v>8272</v>
      </c>
    </row>
    <row r="734" spans="1:2" ht="15">
      <c r="A734" s="80" t="s">
        <v>1688</v>
      </c>
      <c r="B734" s="79" t="s">
        <v>8272</v>
      </c>
    </row>
    <row r="735" spans="1:2" ht="15">
      <c r="A735" s="80" t="s">
        <v>902</v>
      </c>
      <c r="B735" s="79" t="s">
        <v>8272</v>
      </c>
    </row>
    <row r="736" spans="1:2" ht="15">
      <c r="A736" s="80" t="s">
        <v>1095</v>
      </c>
      <c r="B736" s="79" t="s">
        <v>8272</v>
      </c>
    </row>
    <row r="737" spans="1:2" ht="15">
      <c r="A737" s="80" t="s">
        <v>1212</v>
      </c>
      <c r="B737" s="79" t="s">
        <v>8272</v>
      </c>
    </row>
    <row r="738" spans="1:2" ht="15">
      <c r="A738" s="80" t="s">
        <v>1689</v>
      </c>
      <c r="B738" s="79" t="s">
        <v>8272</v>
      </c>
    </row>
    <row r="739" spans="1:2" ht="15">
      <c r="A739" s="80" t="s">
        <v>1690</v>
      </c>
      <c r="B739" s="79" t="s">
        <v>8272</v>
      </c>
    </row>
    <row r="740" spans="1:2" ht="15">
      <c r="A740" s="80" t="s">
        <v>1691</v>
      </c>
      <c r="B740" s="79" t="s">
        <v>8272</v>
      </c>
    </row>
    <row r="741" spans="1:2" ht="15">
      <c r="A741" s="80" t="s">
        <v>1041</v>
      </c>
      <c r="B741" s="79" t="s">
        <v>8272</v>
      </c>
    </row>
    <row r="742" spans="1:2" ht="15">
      <c r="A742" s="80" t="s">
        <v>919</v>
      </c>
      <c r="B742" s="79" t="s">
        <v>8272</v>
      </c>
    </row>
    <row r="743" spans="1:2" ht="15">
      <c r="A743" s="80" t="s">
        <v>1086</v>
      </c>
      <c r="B743" s="79" t="s">
        <v>8272</v>
      </c>
    </row>
    <row r="744" spans="1:2" ht="15">
      <c r="A744" s="80" t="s">
        <v>832</v>
      </c>
      <c r="B744" s="79" t="s">
        <v>8272</v>
      </c>
    </row>
    <row r="745" spans="1:2" ht="15">
      <c r="A745" s="80" t="s">
        <v>1042</v>
      </c>
      <c r="B745" s="79" t="s">
        <v>8272</v>
      </c>
    </row>
    <row r="746" spans="1:2" ht="15">
      <c r="A746" s="80" t="s">
        <v>1017</v>
      </c>
      <c r="B746" s="79" t="s">
        <v>8272</v>
      </c>
    </row>
    <row r="747" spans="1:2" ht="15">
      <c r="A747" s="80" t="s">
        <v>1692</v>
      </c>
      <c r="B747" s="79" t="s">
        <v>8272</v>
      </c>
    </row>
    <row r="748" spans="1:2" ht="15">
      <c r="A748" s="80" t="s">
        <v>1693</v>
      </c>
      <c r="B748" s="79" t="s">
        <v>8272</v>
      </c>
    </row>
    <row r="749" spans="1:2" ht="15">
      <c r="A749" s="80" t="s">
        <v>904</v>
      </c>
      <c r="B749" s="79" t="s">
        <v>8272</v>
      </c>
    </row>
    <row r="750" spans="1:2" ht="15">
      <c r="A750" s="80" t="s">
        <v>1694</v>
      </c>
      <c r="B750" s="79" t="s">
        <v>8272</v>
      </c>
    </row>
    <row r="751" spans="1:2" ht="15">
      <c r="A751" s="80" t="s">
        <v>1695</v>
      </c>
      <c r="B751" s="79" t="s">
        <v>8272</v>
      </c>
    </row>
    <row r="752" spans="1:2" ht="15">
      <c r="A752" s="80" t="s">
        <v>1696</v>
      </c>
      <c r="B752" s="79" t="s">
        <v>8272</v>
      </c>
    </row>
    <row r="753" spans="1:2" ht="15">
      <c r="A753" s="80" t="s">
        <v>1119</v>
      </c>
      <c r="B753" s="79" t="s">
        <v>8272</v>
      </c>
    </row>
    <row r="754" spans="1:2" ht="15">
      <c r="A754" s="80" t="s">
        <v>1060</v>
      </c>
      <c r="B754" s="79" t="s">
        <v>8272</v>
      </c>
    </row>
    <row r="755" spans="1:2" ht="15">
      <c r="A755" s="80" t="s">
        <v>921</v>
      </c>
      <c r="B755" s="79" t="s">
        <v>8272</v>
      </c>
    </row>
    <row r="756" spans="1:2" ht="15">
      <c r="A756" s="80" t="s">
        <v>1697</v>
      </c>
      <c r="B756" s="79" t="s">
        <v>8272</v>
      </c>
    </row>
    <row r="757" spans="1:2" ht="15">
      <c r="A757" s="80" t="s">
        <v>1698</v>
      </c>
      <c r="B757" s="79" t="s">
        <v>8272</v>
      </c>
    </row>
    <row r="758" spans="1:2" ht="15">
      <c r="A758" s="80" t="s">
        <v>1699</v>
      </c>
      <c r="B758" s="79" t="s">
        <v>8272</v>
      </c>
    </row>
    <row r="759" spans="1:2" ht="15">
      <c r="A759" s="80" t="s">
        <v>973</v>
      </c>
      <c r="B759" s="79" t="s">
        <v>8272</v>
      </c>
    </row>
    <row r="760" spans="1:2" ht="15">
      <c r="A760" s="80" t="s">
        <v>1247</v>
      </c>
      <c r="B760" s="79" t="s">
        <v>8272</v>
      </c>
    </row>
    <row r="761" spans="1:2" ht="15">
      <c r="A761" s="80" t="s">
        <v>1700</v>
      </c>
      <c r="B761" s="79" t="s">
        <v>8272</v>
      </c>
    </row>
    <row r="762" spans="1:2" ht="15">
      <c r="A762" s="80" t="s">
        <v>1129</v>
      </c>
      <c r="B762" s="79" t="s">
        <v>8272</v>
      </c>
    </row>
    <row r="763" spans="1:2" ht="15">
      <c r="A763" s="80" t="s">
        <v>1701</v>
      </c>
      <c r="B763" s="79" t="s">
        <v>8272</v>
      </c>
    </row>
    <row r="764" spans="1:2" ht="15">
      <c r="A764" s="80" t="s">
        <v>1702</v>
      </c>
      <c r="B764" s="79" t="s">
        <v>8272</v>
      </c>
    </row>
    <row r="765" spans="1:2" ht="15">
      <c r="A765" s="80" t="s">
        <v>1703</v>
      </c>
      <c r="B765" s="79" t="s">
        <v>8272</v>
      </c>
    </row>
    <row r="766" spans="1:2" ht="15">
      <c r="A766" s="80" t="s">
        <v>1704</v>
      </c>
      <c r="B766" s="79" t="s">
        <v>8272</v>
      </c>
    </row>
    <row r="767" spans="1:2" ht="15">
      <c r="A767" s="80" t="s">
        <v>849</v>
      </c>
      <c r="B767" s="79" t="s">
        <v>8272</v>
      </c>
    </row>
    <row r="768" spans="1:2" ht="15">
      <c r="A768" s="80" t="s">
        <v>1705</v>
      </c>
      <c r="B768" s="79" t="s">
        <v>8272</v>
      </c>
    </row>
    <row r="769" spans="1:2" ht="15">
      <c r="A769" s="80" t="s">
        <v>1706</v>
      </c>
      <c r="B769" s="79" t="s">
        <v>8272</v>
      </c>
    </row>
    <row r="770" spans="1:2" ht="15">
      <c r="A770" s="80" t="s">
        <v>1707</v>
      </c>
      <c r="B770" s="79" t="s">
        <v>8272</v>
      </c>
    </row>
    <row r="771" spans="1:2" ht="15">
      <c r="A771" s="80" t="s">
        <v>1708</v>
      </c>
      <c r="B771" s="79" t="s">
        <v>8272</v>
      </c>
    </row>
    <row r="772" spans="1:2" ht="15">
      <c r="A772" s="80" t="s">
        <v>1709</v>
      </c>
      <c r="B772" s="79" t="s">
        <v>8272</v>
      </c>
    </row>
    <row r="773" spans="1:2" ht="15">
      <c r="A773" s="80" t="s">
        <v>1710</v>
      </c>
      <c r="B773" s="79" t="s">
        <v>8272</v>
      </c>
    </row>
    <row r="774" spans="1:2" ht="15">
      <c r="A774" s="80" t="s">
        <v>1711</v>
      </c>
      <c r="B774" s="79" t="s">
        <v>8272</v>
      </c>
    </row>
    <row r="775" spans="1:2" ht="15">
      <c r="A775" s="80" t="s">
        <v>1712</v>
      </c>
      <c r="B775" s="79" t="s">
        <v>8272</v>
      </c>
    </row>
    <row r="776" spans="1:2" ht="15">
      <c r="A776" s="80" t="s">
        <v>1115</v>
      </c>
      <c r="B776" s="79" t="s">
        <v>8272</v>
      </c>
    </row>
    <row r="777" spans="1:2" ht="15">
      <c r="A777" s="80" t="s">
        <v>1713</v>
      </c>
      <c r="B777" s="79" t="s">
        <v>8272</v>
      </c>
    </row>
    <row r="778" spans="1:2" ht="15">
      <c r="A778" s="80" t="s">
        <v>1714</v>
      </c>
      <c r="B778" s="79" t="s">
        <v>8272</v>
      </c>
    </row>
    <row r="779" spans="1:2" ht="15">
      <c r="A779" s="80" t="s">
        <v>1715</v>
      </c>
      <c r="B779" s="79" t="s">
        <v>8272</v>
      </c>
    </row>
    <row r="780" spans="1:2" ht="15">
      <c r="A780" s="80" t="s">
        <v>1716</v>
      </c>
      <c r="B780" s="79" t="s">
        <v>8272</v>
      </c>
    </row>
    <row r="781" spans="1:2" ht="15">
      <c r="A781" s="80" t="s">
        <v>1717</v>
      </c>
      <c r="B781" s="79" t="s">
        <v>8272</v>
      </c>
    </row>
    <row r="782" spans="1:2" ht="15">
      <c r="A782" s="80" t="s">
        <v>908</v>
      </c>
      <c r="B782" s="79" t="s">
        <v>8272</v>
      </c>
    </row>
    <row r="783" spans="1:2" ht="15">
      <c r="A783" s="80" t="s">
        <v>1718</v>
      </c>
      <c r="B783" s="79" t="s">
        <v>8272</v>
      </c>
    </row>
    <row r="784" spans="1:2" ht="15">
      <c r="A784" s="80" t="s">
        <v>1719</v>
      </c>
      <c r="B784" s="79" t="s">
        <v>8272</v>
      </c>
    </row>
    <row r="785" spans="1:2" ht="15">
      <c r="A785" s="80" t="s">
        <v>1720</v>
      </c>
      <c r="B785" s="79" t="s">
        <v>8272</v>
      </c>
    </row>
    <row r="786" spans="1:2" ht="15">
      <c r="A786" s="80" t="s">
        <v>1721</v>
      </c>
      <c r="B786" s="79" t="s">
        <v>8272</v>
      </c>
    </row>
    <row r="787" spans="1:2" ht="15">
      <c r="A787" s="80" t="s">
        <v>1722</v>
      </c>
      <c r="B787" s="79" t="s">
        <v>8272</v>
      </c>
    </row>
    <row r="788" spans="1:2" ht="15">
      <c r="A788" s="80" t="s">
        <v>1723</v>
      </c>
      <c r="B788" s="79" t="s">
        <v>8272</v>
      </c>
    </row>
    <row r="789" spans="1:2" ht="15">
      <c r="A789" s="80" t="s">
        <v>1724</v>
      </c>
      <c r="B789" s="79" t="s">
        <v>8272</v>
      </c>
    </row>
    <row r="790" spans="1:2" ht="15">
      <c r="A790" s="80" t="s">
        <v>1725</v>
      </c>
      <c r="B790" s="79" t="s">
        <v>8272</v>
      </c>
    </row>
    <row r="791" spans="1:2" ht="15">
      <c r="A791" s="80" t="s">
        <v>1726</v>
      </c>
      <c r="B791" s="79" t="s">
        <v>8272</v>
      </c>
    </row>
    <row r="792" spans="1:2" ht="15">
      <c r="A792" s="80" t="s">
        <v>1024</v>
      </c>
      <c r="B792" s="79" t="s">
        <v>8272</v>
      </c>
    </row>
    <row r="793" spans="1:2" ht="15">
      <c r="A793" s="80" t="s">
        <v>1727</v>
      </c>
      <c r="B793" s="79" t="s">
        <v>8272</v>
      </c>
    </row>
    <row r="794" spans="1:2" ht="15">
      <c r="A794" s="80" t="s">
        <v>956</v>
      </c>
      <c r="B794" s="79" t="s">
        <v>8272</v>
      </c>
    </row>
    <row r="795" spans="1:2" ht="15">
      <c r="A795" s="80" t="s">
        <v>1728</v>
      </c>
      <c r="B795" s="79" t="s">
        <v>8272</v>
      </c>
    </row>
    <row r="796" spans="1:2" ht="15">
      <c r="A796" s="80" t="s">
        <v>1169</v>
      </c>
      <c r="B796" s="79" t="s">
        <v>8272</v>
      </c>
    </row>
    <row r="797" spans="1:2" ht="15">
      <c r="A797" s="80" t="s">
        <v>1266</v>
      </c>
      <c r="B797" s="79" t="s">
        <v>8272</v>
      </c>
    </row>
    <row r="798" spans="1:2" ht="15">
      <c r="A798" s="80" t="s">
        <v>1729</v>
      </c>
      <c r="B798" s="79" t="s">
        <v>8272</v>
      </c>
    </row>
    <row r="799" spans="1:2" ht="15">
      <c r="A799" s="80" t="s">
        <v>1730</v>
      </c>
      <c r="B799" s="79" t="s">
        <v>8272</v>
      </c>
    </row>
    <row r="800" spans="1:2" ht="15">
      <c r="A800" s="80" t="s">
        <v>254</v>
      </c>
      <c r="B800" s="79" t="s">
        <v>8272</v>
      </c>
    </row>
    <row r="801" spans="1:2" ht="15">
      <c r="A801" s="80" t="s">
        <v>1731</v>
      </c>
      <c r="B801" s="79" t="s">
        <v>8272</v>
      </c>
    </row>
    <row r="802" spans="1:2" ht="15">
      <c r="A802" s="80" t="s">
        <v>1732</v>
      </c>
      <c r="B802" s="79" t="s">
        <v>8272</v>
      </c>
    </row>
    <row r="803" spans="1:2" ht="15">
      <c r="A803" s="80" t="s">
        <v>1733</v>
      </c>
      <c r="B803" s="79" t="s">
        <v>8272</v>
      </c>
    </row>
    <row r="804" spans="1:2" ht="15">
      <c r="A804" s="80" t="s">
        <v>1734</v>
      </c>
      <c r="B804" s="79" t="s">
        <v>8272</v>
      </c>
    </row>
    <row r="805" spans="1:2" ht="15">
      <c r="A805" s="80" t="s">
        <v>1735</v>
      </c>
      <c r="B805" s="79" t="s">
        <v>8272</v>
      </c>
    </row>
    <row r="806" spans="1:2" ht="15">
      <c r="A806" s="80" t="s">
        <v>966</v>
      </c>
      <c r="B806" s="79" t="s">
        <v>8272</v>
      </c>
    </row>
    <row r="807" spans="1:2" ht="15">
      <c r="A807" s="80" t="s">
        <v>1736</v>
      </c>
      <c r="B807" s="79" t="s">
        <v>8272</v>
      </c>
    </row>
    <row r="808" spans="1:2" ht="15">
      <c r="A808" s="80" t="s">
        <v>1150</v>
      </c>
      <c r="B808" s="79" t="s">
        <v>8272</v>
      </c>
    </row>
    <row r="809" spans="1:2" ht="15">
      <c r="A809" s="80" t="s">
        <v>1737</v>
      </c>
      <c r="B809" s="79" t="s">
        <v>8272</v>
      </c>
    </row>
    <row r="810" spans="1:2" ht="15">
      <c r="A810" s="80" t="s">
        <v>1738</v>
      </c>
      <c r="B810" s="79" t="s">
        <v>8272</v>
      </c>
    </row>
    <row r="811" spans="1:2" ht="15">
      <c r="A811" s="80" t="s">
        <v>984</v>
      </c>
      <c r="B811" s="79" t="s">
        <v>8272</v>
      </c>
    </row>
    <row r="812" spans="1:2" ht="15">
      <c r="A812" s="80" t="s">
        <v>938</v>
      </c>
      <c r="B812" s="79" t="s">
        <v>8272</v>
      </c>
    </row>
    <row r="813" spans="1:2" ht="15">
      <c r="A813" s="80" t="s">
        <v>1739</v>
      </c>
      <c r="B813" s="79" t="s">
        <v>8272</v>
      </c>
    </row>
    <row r="814" spans="1:2" ht="15">
      <c r="A814" s="80" t="s">
        <v>1740</v>
      </c>
      <c r="B814" s="79" t="s">
        <v>8272</v>
      </c>
    </row>
    <row r="815" spans="1:2" ht="15">
      <c r="A815" s="80" t="s">
        <v>1741</v>
      </c>
      <c r="B815" s="79" t="s">
        <v>8272</v>
      </c>
    </row>
    <row r="816" spans="1:2" ht="15">
      <c r="A816" s="80" t="s">
        <v>884</v>
      </c>
      <c r="B816" s="79" t="s">
        <v>8272</v>
      </c>
    </row>
    <row r="817" spans="1:2" ht="15">
      <c r="A817" s="80" t="s">
        <v>898</v>
      </c>
      <c r="B817" s="79" t="s">
        <v>8272</v>
      </c>
    </row>
    <row r="818" spans="1:2" ht="15">
      <c r="A818" s="80" t="s">
        <v>1261</v>
      </c>
      <c r="B818" s="79" t="s">
        <v>8272</v>
      </c>
    </row>
    <row r="819" spans="1:2" ht="15">
      <c r="A819" s="80" t="s">
        <v>914</v>
      </c>
      <c r="B819" s="79" t="s">
        <v>8272</v>
      </c>
    </row>
    <row r="820" spans="1:2" ht="15">
      <c r="A820" s="80" t="s">
        <v>1742</v>
      </c>
      <c r="B820" s="79" t="s">
        <v>8272</v>
      </c>
    </row>
    <row r="821" spans="1:2" ht="15">
      <c r="A821" s="80" t="s">
        <v>1743</v>
      </c>
      <c r="B821" s="79" t="s">
        <v>8272</v>
      </c>
    </row>
    <row r="822" spans="1:2" ht="15">
      <c r="A822" s="80" t="s">
        <v>1744</v>
      </c>
      <c r="B822" s="79" t="s">
        <v>8272</v>
      </c>
    </row>
    <row r="823" spans="1:2" ht="15">
      <c r="A823" s="80" t="s">
        <v>1099</v>
      </c>
      <c r="B823" s="79" t="s">
        <v>8272</v>
      </c>
    </row>
    <row r="824" spans="1:2" ht="15">
      <c r="A824" s="80" t="s">
        <v>1745</v>
      </c>
      <c r="B824" s="79" t="s">
        <v>8272</v>
      </c>
    </row>
    <row r="825" spans="1:2" ht="15">
      <c r="A825" s="80" t="s">
        <v>1746</v>
      </c>
      <c r="B825" s="79" t="s">
        <v>8272</v>
      </c>
    </row>
    <row r="826" spans="1:2" ht="15">
      <c r="A826" s="80" t="s">
        <v>1747</v>
      </c>
      <c r="B826" s="79" t="s">
        <v>8272</v>
      </c>
    </row>
    <row r="827" spans="1:2" ht="15">
      <c r="A827" s="80" t="s">
        <v>1748</v>
      </c>
      <c r="B827" s="79" t="s">
        <v>8272</v>
      </c>
    </row>
    <row r="828" spans="1:2" ht="15">
      <c r="A828" s="80" t="s">
        <v>1749</v>
      </c>
      <c r="B828" s="79" t="s">
        <v>8272</v>
      </c>
    </row>
    <row r="829" spans="1:2" ht="15">
      <c r="A829" s="80" t="s">
        <v>1750</v>
      </c>
      <c r="B829" s="79" t="s">
        <v>8272</v>
      </c>
    </row>
    <row r="830" spans="1:2" ht="15">
      <c r="A830" s="80" t="s">
        <v>952</v>
      </c>
      <c r="B830" s="79" t="s">
        <v>8272</v>
      </c>
    </row>
    <row r="831" spans="1:2" ht="15">
      <c r="A831" s="80" t="s">
        <v>1751</v>
      </c>
      <c r="B831" s="79" t="s">
        <v>8272</v>
      </c>
    </row>
    <row r="832" spans="1:2" ht="15">
      <c r="A832" s="80" t="s">
        <v>1752</v>
      </c>
      <c r="B832" s="79" t="s">
        <v>8272</v>
      </c>
    </row>
    <row r="833" spans="1:2" ht="15">
      <c r="A833" s="80" t="s">
        <v>950</v>
      </c>
      <c r="B833" s="79" t="s">
        <v>8272</v>
      </c>
    </row>
    <row r="834" spans="1:2" ht="15">
      <c r="A834" s="80" t="s">
        <v>1030</v>
      </c>
      <c r="B834" s="79" t="s">
        <v>8272</v>
      </c>
    </row>
    <row r="835" spans="1:2" ht="15">
      <c r="A835" s="80" t="s">
        <v>1235</v>
      </c>
      <c r="B835" s="79" t="s">
        <v>8272</v>
      </c>
    </row>
    <row r="836" spans="1:2" ht="15">
      <c r="A836" s="80" t="s">
        <v>942</v>
      </c>
      <c r="B836" s="79" t="s">
        <v>8272</v>
      </c>
    </row>
    <row r="837" spans="1:2" ht="15">
      <c r="A837" s="80" t="s">
        <v>1753</v>
      </c>
      <c r="B837" s="79" t="s">
        <v>8272</v>
      </c>
    </row>
    <row r="838" spans="1:2" ht="15">
      <c r="A838" s="80" t="s">
        <v>821</v>
      </c>
      <c r="B838" s="79" t="s">
        <v>8272</v>
      </c>
    </row>
    <row r="839" spans="1:2" ht="15">
      <c r="A839" s="80" t="s">
        <v>1754</v>
      </c>
      <c r="B839" s="79" t="s">
        <v>8272</v>
      </c>
    </row>
    <row r="840" spans="1:2" ht="15">
      <c r="A840" s="80" t="s">
        <v>1755</v>
      </c>
      <c r="B840" s="79" t="s">
        <v>8272</v>
      </c>
    </row>
    <row r="841" spans="1:2" ht="15">
      <c r="A841" s="80" t="s">
        <v>1232</v>
      </c>
      <c r="B841" s="79" t="s">
        <v>8272</v>
      </c>
    </row>
    <row r="842" spans="1:2" ht="15">
      <c r="A842" s="80" t="s">
        <v>1756</v>
      </c>
      <c r="B842" s="79" t="s">
        <v>8272</v>
      </c>
    </row>
    <row r="843" spans="1:2" ht="15">
      <c r="A843" s="80" t="s">
        <v>1757</v>
      </c>
      <c r="B843" s="79" t="s">
        <v>8272</v>
      </c>
    </row>
    <row r="844" spans="1:2" ht="15">
      <c r="A844" s="80" t="s">
        <v>1758</v>
      </c>
      <c r="B844" s="79" t="s">
        <v>8272</v>
      </c>
    </row>
    <row r="845" spans="1:2" ht="15">
      <c r="A845" s="80" t="s">
        <v>873</v>
      </c>
      <c r="B845" s="79" t="s">
        <v>8272</v>
      </c>
    </row>
    <row r="846" spans="1:2" ht="15">
      <c r="A846" s="80" t="s">
        <v>1759</v>
      </c>
      <c r="B846" s="79" t="s">
        <v>8272</v>
      </c>
    </row>
    <row r="847" spans="1:2" ht="15">
      <c r="A847" s="80" t="s">
        <v>1760</v>
      </c>
      <c r="B847" s="79" t="s">
        <v>8272</v>
      </c>
    </row>
    <row r="848" spans="1:2" ht="15">
      <c r="A848" s="80" t="s">
        <v>1144</v>
      </c>
      <c r="B848" s="79" t="s">
        <v>8272</v>
      </c>
    </row>
    <row r="849" spans="1:2" ht="15">
      <c r="A849" s="80" t="s">
        <v>1761</v>
      </c>
      <c r="B849" s="79" t="s">
        <v>8272</v>
      </c>
    </row>
    <row r="850" spans="1:2" ht="15">
      <c r="A850" s="80" t="s">
        <v>1762</v>
      </c>
      <c r="B850" s="79" t="s">
        <v>8272</v>
      </c>
    </row>
    <row r="851" spans="1:2" ht="15">
      <c r="A851" s="80" t="s">
        <v>1763</v>
      </c>
      <c r="B851" s="79" t="s">
        <v>8272</v>
      </c>
    </row>
    <row r="852" spans="1:2" ht="15">
      <c r="A852" s="80" t="s">
        <v>1764</v>
      </c>
      <c r="B852" s="79" t="s">
        <v>8272</v>
      </c>
    </row>
    <row r="853" spans="1:2" ht="15">
      <c r="A853" s="80" t="s">
        <v>1765</v>
      </c>
      <c r="B853" s="79" t="s">
        <v>8273</v>
      </c>
    </row>
    <row r="854" spans="1:2" ht="15">
      <c r="A854" s="80" t="s">
        <v>1766</v>
      </c>
      <c r="B854" s="79" t="s">
        <v>8273</v>
      </c>
    </row>
    <row r="855" spans="1:2" ht="15">
      <c r="A855" s="80" t="s">
        <v>1767</v>
      </c>
      <c r="B855" s="79" t="s">
        <v>8273</v>
      </c>
    </row>
    <row r="856" spans="1:2" ht="15">
      <c r="A856" s="80" t="s">
        <v>1768</v>
      </c>
      <c r="B856" s="79" t="s">
        <v>8273</v>
      </c>
    </row>
    <row r="857" spans="1:2" ht="15">
      <c r="A857" s="80" t="s">
        <v>1769</v>
      </c>
      <c r="B857" s="79" t="s">
        <v>8273</v>
      </c>
    </row>
    <row r="858" spans="1:2" ht="15">
      <c r="A858" s="80" t="s">
        <v>1770</v>
      </c>
      <c r="B858" s="79" t="s">
        <v>8273</v>
      </c>
    </row>
    <row r="859" spans="1:2" ht="15">
      <c r="A859" s="80" t="s">
        <v>731</v>
      </c>
      <c r="B859" s="79" t="s">
        <v>8273</v>
      </c>
    </row>
    <row r="860" spans="1:2" ht="15">
      <c r="A860" s="80" t="s">
        <v>1771</v>
      </c>
      <c r="B860" s="79" t="s">
        <v>8273</v>
      </c>
    </row>
    <row r="861" spans="1:2" ht="15">
      <c r="A861" s="80" t="s">
        <v>1772</v>
      </c>
      <c r="B861" s="79" t="s">
        <v>8273</v>
      </c>
    </row>
    <row r="862" spans="1:2" ht="15">
      <c r="A862" s="80" t="s">
        <v>1773</v>
      </c>
      <c r="B862" s="79" t="s">
        <v>8273</v>
      </c>
    </row>
    <row r="863" spans="1:2" ht="15">
      <c r="A863" s="80" t="s">
        <v>1774</v>
      </c>
      <c r="B863" s="79" t="s">
        <v>8273</v>
      </c>
    </row>
    <row r="864" spans="1:2" ht="15">
      <c r="A864" s="80" t="s">
        <v>1775</v>
      </c>
      <c r="B864" s="79" t="s">
        <v>8273</v>
      </c>
    </row>
    <row r="865" spans="1:2" ht="15">
      <c r="A865" s="80" t="s">
        <v>1776</v>
      </c>
      <c r="B865" s="79" t="s">
        <v>8273</v>
      </c>
    </row>
    <row r="866" spans="1:2" ht="15">
      <c r="A866" s="80" t="s">
        <v>1777</v>
      </c>
      <c r="B866" s="79" t="s">
        <v>8273</v>
      </c>
    </row>
    <row r="867" spans="1:2" ht="15">
      <c r="A867" s="80" t="s">
        <v>1778</v>
      </c>
      <c r="B867" s="79" t="s">
        <v>8273</v>
      </c>
    </row>
    <row r="868" spans="1:2" ht="15">
      <c r="A868" s="80" t="s">
        <v>1779</v>
      </c>
      <c r="B868" s="79" t="s">
        <v>8273</v>
      </c>
    </row>
    <row r="869" spans="1:2" ht="15">
      <c r="A869" s="80" t="s">
        <v>1780</v>
      </c>
      <c r="B869" s="79" t="s">
        <v>8273</v>
      </c>
    </row>
    <row r="870" spans="1:2" ht="15">
      <c r="A870" s="80" t="s">
        <v>1781</v>
      </c>
      <c r="B870" s="79" t="s">
        <v>8273</v>
      </c>
    </row>
    <row r="871" spans="1:2" ht="15">
      <c r="A871" s="80" t="s">
        <v>1782</v>
      </c>
      <c r="B871" s="79" t="s">
        <v>8273</v>
      </c>
    </row>
    <row r="872" spans="1:2" ht="15">
      <c r="A872" s="80" t="s">
        <v>1783</v>
      </c>
      <c r="B872" s="79" t="s">
        <v>8273</v>
      </c>
    </row>
    <row r="873" spans="1:2" ht="15">
      <c r="A873" s="80" t="s">
        <v>1784</v>
      </c>
      <c r="B873" s="79" t="s">
        <v>8273</v>
      </c>
    </row>
    <row r="874" spans="1:2" ht="15">
      <c r="A874" s="80" t="s">
        <v>752</v>
      </c>
      <c r="B874" s="79" t="s">
        <v>8273</v>
      </c>
    </row>
    <row r="875" spans="1:2" ht="15">
      <c r="A875" s="80" t="s">
        <v>716</v>
      </c>
      <c r="B875" s="79" t="s">
        <v>8273</v>
      </c>
    </row>
    <row r="876" spans="1:2" ht="15">
      <c r="A876" s="80" t="s">
        <v>1785</v>
      </c>
      <c r="B876" s="79" t="s">
        <v>8273</v>
      </c>
    </row>
    <row r="877" spans="1:2" ht="15">
      <c r="A877" s="80" t="s">
        <v>1786</v>
      </c>
      <c r="B877" s="79" t="s">
        <v>8273</v>
      </c>
    </row>
    <row r="878" spans="1:2" ht="15">
      <c r="A878" s="80" t="s">
        <v>1787</v>
      </c>
      <c r="B878" s="79" t="s">
        <v>8273</v>
      </c>
    </row>
    <row r="879" spans="1:2" ht="15">
      <c r="A879" s="80" t="s">
        <v>1788</v>
      </c>
      <c r="B879" s="79" t="s">
        <v>8273</v>
      </c>
    </row>
    <row r="880" spans="1:2" ht="15">
      <c r="A880" s="80" t="s">
        <v>1789</v>
      </c>
      <c r="B880" s="79" t="s">
        <v>8273</v>
      </c>
    </row>
    <row r="881" spans="1:2" ht="15">
      <c r="A881" s="80" t="s">
        <v>1790</v>
      </c>
      <c r="B881" s="79" t="s">
        <v>8273</v>
      </c>
    </row>
    <row r="882" spans="1:2" ht="15">
      <c r="A882" s="80" t="s">
        <v>1791</v>
      </c>
      <c r="B882" s="79" t="s">
        <v>8273</v>
      </c>
    </row>
    <row r="883" spans="1:2" ht="15">
      <c r="A883" s="80" t="s">
        <v>1792</v>
      </c>
      <c r="B883" s="79" t="s">
        <v>8273</v>
      </c>
    </row>
    <row r="884" spans="1:2" ht="15">
      <c r="A884" s="80" t="s">
        <v>1793</v>
      </c>
      <c r="B884" s="79" t="s">
        <v>8273</v>
      </c>
    </row>
    <row r="885" spans="1:2" ht="15">
      <c r="A885" s="80" t="s">
        <v>1794</v>
      </c>
      <c r="B885" s="79" t="s">
        <v>8273</v>
      </c>
    </row>
    <row r="886" spans="1:2" ht="15">
      <c r="A886" s="80" t="s">
        <v>1795</v>
      </c>
      <c r="B886" s="79" t="s">
        <v>8273</v>
      </c>
    </row>
    <row r="887" spans="1:2" ht="15">
      <c r="A887" s="80" t="s">
        <v>1796</v>
      </c>
      <c r="B887" s="79" t="s">
        <v>8273</v>
      </c>
    </row>
    <row r="888" spans="1:2" ht="15">
      <c r="A888" s="80" t="s">
        <v>1797</v>
      </c>
      <c r="B888" s="79" t="s">
        <v>8273</v>
      </c>
    </row>
    <row r="889" spans="1:2" ht="15">
      <c r="A889" s="80" t="s">
        <v>746</v>
      </c>
      <c r="B889" s="79" t="s">
        <v>8273</v>
      </c>
    </row>
    <row r="890" spans="1:2" ht="15">
      <c r="A890" s="80" t="s">
        <v>1798</v>
      </c>
      <c r="B890" s="79" t="s">
        <v>8273</v>
      </c>
    </row>
    <row r="891" spans="1:2" ht="15">
      <c r="A891" s="80" t="s">
        <v>1799</v>
      </c>
      <c r="B891" s="79" t="s">
        <v>8273</v>
      </c>
    </row>
    <row r="892" spans="1:2" ht="15">
      <c r="A892" s="80" t="s">
        <v>1800</v>
      </c>
      <c r="B892" s="79" t="s">
        <v>8273</v>
      </c>
    </row>
    <row r="893" spans="1:2" ht="15">
      <c r="A893" s="80" t="s">
        <v>1801</v>
      </c>
      <c r="B893" s="79" t="s">
        <v>8273</v>
      </c>
    </row>
    <row r="894" spans="1:2" ht="15">
      <c r="A894" s="80" t="s">
        <v>1802</v>
      </c>
      <c r="B894" s="79" t="s">
        <v>8273</v>
      </c>
    </row>
    <row r="895" spans="1:2" ht="15">
      <c r="A895" s="80" t="s">
        <v>1803</v>
      </c>
      <c r="B895" s="79" t="s">
        <v>8273</v>
      </c>
    </row>
    <row r="896" spans="1:2" ht="15">
      <c r="A896" s="80" t="s">
        <v>1804</v>
      </c>
      <c r="B896" s="79" t="s">
        <v>8273</v>
      </c>
    </row>
    <row r="897" spans="1:2" ht="15">
      <c r="A897" s="80" t="s">
        <v>1805</v>
      </c>
      <c r="B897" s="79" t="s">
        <v>8273</v>
      </c>
    </row>
    <row r="898" spans="1:2" ht="15">
      <c r="A898" s="80" t="s">
        <v>1806</v>
      </c>
      <c r="B898" s="79" t="s">
        <v>8273</v>
      </c>
    </row>
    <row r="899" spans="1:2" ht="15">
      <c r="A899" s="80" t="s">
        <v>1807</v>
      </c>
      <c r="B899" s="79" t="s">
        <v>8273</v>
      </c>
    </row>
    <row r="900" spans="1:2" ht="15">
      <c r="A900" s="80" t="s">
        <v>1808</v>
      </c>
      <c r="B900" s="79" t="s">
        <v>8273</v>
      </c>
    </row>
    <row r="901" spans="1:2" ht="15">
      <c r="A901" s="80" t="s">
        <v>625</v>
      </c>
      <c r="B901" s="79" t="s">
        <v>8273</v>
      </c>
    </row>
    <row r="902" spans="1:2" ht="15">
      <c r="A902" s="80" t="s">
        <v>1809</v>
      </c>
      <c r="B902" s="79" t="s">
        <v>8273</v>
      </c>
    </row>
    <row r="903" spans="1:2" ht="15">
      <c r="A903" s="80" t="s">
        <v>1810</v>
      </c>
      <c r="B903" s="79" t="s">
        <v>8273</v>
      </c>
    </row>
    <row r="904" spans="1:2" ht="15">
      <c r="A904" s="80" t="s">
        <v>1811</v>
      </c>
      <c r="B904" s="79" t="s">
        <v>8273</v>
      </c>
    </row>
    <row r="905" spans="1:2" ht="15">
      <c r="A905" s="80" t="s">
        <v>1812</v>
      </c>
      <c r="B905" s="79" t="s">
        <v>8273</v>
      </c>
    </row>
    <row r="906" spans="1:2" ht="15">
      <c r="A906" s="80" t="s">
        <v>1813</v>
      </c>
      <c r="B906" s="79" t="s">
        <v>8273</v>
      </c>
    </row>
    <row r="907" spans="1:2" ht="15">
      <c r="A907" s="80" t="s">
        <v>582</v>
      </c>
      <c r="B907" s="79" t="s">
        <v>8273</v>
      </c>
    </row>
    <row r="908" spans="1:2" ht="15">
      <c r="A908" s="80" t="s">
        <v>1814</v>
      </c>
      <c r="B908" s="79" t="s">
        <v>8273</v>
      </c>
    </row>
    <row r="909" spans="1:2" ht="15">
      <c r="A909" s="80" t="s">
        <v>1815</v>
      </c>
      <c r="B909" s="79" t="s">
        <v>8273</v>
      </c>
    </row>
    <row r="910" spans="1:2" ht="15">
      <c r="A910" s="80" t="s">
        <v>1816</v>
      </c>
      <c r="B910" s="79" t="s">
        <v>8273</v>
      </c>
    </row>
    <row r="911" spans="1:2" ht="15">
      <c r="A911" s="80" t="s">
        <v>1817</v>
      </c>
      <c r="B911" s="79" t="s">
        <v>8273</v>
      </c>
    </row>
    <row r="912" spans="1:2" ht="15">
      <c r="A912" s="80" t="s">
        <v>1818</v>
      </c>
      <c r="B912" s="79" t="s">
        <v>8273</v>
      </c>
    </row>
    <row r="913" spans="1:2" ht="15">
      <c r="A913" s="80" t="s">
        <v>1819</v>
      </c>
      <c r="B913" s="79" t="s">
        <v>8273</v>
      </c>
    </row>
    <row r="914" spans="1:2" ht="15">
      <c r="A914" s="80" t="s">
        <v>733</v>
      </c>
      <c r="B914" s="79" t="s">
        <v>8273</v>
      </c>
    </row>
    <row r="915" spans="1:2" ht="15">
      <c r="A915" s="80" t="s">
        <v>1820</v>
      </c>
      <c r="B915" s="79" t="s">
        <v>8273</v>
      </c>
    </row>
    <row r="916" spans="1:2" ht="15">
      <c r="A916" s="80" t="s">
        <v>1821</v>
      </c>
      <c r="B916" s="79" t="s">
        <v>8273</v>
      </c>
    </row>
    <row r="917" spans="1:2" ht="15">
      <c r="A917" s="80" t="s">
        <v>1822</v>
      </c>
      <c r="B917" s="79" t="s">
        <v>8273</v>
      </c>
    </row>
    <row r="918" spans="1:2" ht="15">
      <c r="A918" s="80" t="s">
        <v>1823</v>
      </c>
      <c r="B918" s="79" t="s">
        <v>8273</v>
      </c>
    </row>
    <row r="919" spans="1:2" ht="15">
      <c r="A919" s="80" t="s">
        <v>1824</v>
      </c>
      <c r="B919" s="79" t="s">
        <v>8273</v>
      </c>
    </row>
    <row r="920" spans="1:2" ht="15">
      <c r="A920" s="80" t="s">
        <v>1825</v>
      </c>
      <c r="B920" s="79" t="s">
        <v>8273</v>
      </c>
    </row>
    <row r="921" spans="1:2" ht="15">
      <c r="A921" s="80" t="s">
        <v>1826</v>
      </c>
      <c r="B921" s="79" t="s">
        <v>8273</v>
      </c>
    </row>
    <row r="922" spans="1:2" ht="15">
      <c r="A922" s="80" t="s">
        <v>782</v>
      </c>
      <c r="B922" s="79" t="s">
        <v>8273</v>
      </c>
    </row>
    <row r="923" spans="1:2" ht="15">
      <c r="A923" s="80" t="s">
        <v>1827</v>
      </c>
      <c r="B923" s="79" t="s">
        <v>8273</v>
      </c>
    </row>
    <row r="924" spans="1:2" ht="15">
      <c r="A924" s="80" t="s">
        <v>1828</v>
      </c>
      <c r="B924" s="79" t="s">
        <v>8273</v>
      </c>
    </row>
    <row r="925" spans="1:2" ht="15">
      <c r="A925" s="80" t="s">
        <v>1829</v>
      </c>
      <c r="B925" s="79" t="s">
        <v>8273</v>
      </c>
    </row>
    <row r="926" spans="1:2" ht="15">
      <c r="A926" s="80" t="s">
        <v>1830</v>
      </c>
      <c r="B926" s="79" t="s">
        <v>8273</v>
      </c>
    </row>
    <row r="927" spans="1:2" ht="15">
      <c r="A927" s="80" t="s">
        <v>1831</v>
      </c>
      <c r="B927" s="79" t="s">
        <v>8273</v>
      </c>
    </row>
    <row r="928" spans="1:2" ht="15">
      <c r="A928" s="80" t="s">
        <v>1832</v>
      </c>
      <c r="B928" s="79" t="s">
        <v>8273</v>
      </c>
    </row>
    <row r="929" spans="1:2" ht="15">
      <c r="A929" s="80" t="s">
        <v>1833</v>
      </c>
      <c r="B929" s="79" t="s">
        <v>8273</v>
      </c>
    </row>
    <row r="930" spans="1:2" ht="15">
      <c r="A930" s="80" t="s">
        <v>1834</v>
      </c>
      <c r="B930" s="79" t="s">
        <v>8273</v>
      </c>
    </row>
    <row r="931" spans="1:2" ht="15">
      <c r="A931" s="80" t="s">
        <v>1835</v>
      </c>
      <c r="B931" s="79" t="s">
        <v>8273</v>
      </c>
    </row>
    <row r="932" spans="1:2" ht="15">
      <c r="A932" s="80" t="s">
        <v>1836</v>
      </c>
      <c r="B932" s="79" t="s">
        <v>8273</v>
      </c>
    </row>
    <row r="933" spans="1:2" ht="15">
      <c r="A933" s="80" t="s">
        <v>1837</v>
      </c>
      <c r="B933" s="79" t="s">
        <v>8273</v>
      </c>
    </row>
    <row r="934" spans="1:2" ht="15">
      <c r="A934" s="80" t="s">
        <v>1838</v>
      </c>
      <c r="B934" s="79" t="s">
        <v>8273</v>
      </c>
    </row>
    <row r="935" spans="1:2" ht="15">
      <c r="A935" s="80" t="s">
        <v>1839</v>
      </c>
      <c r="B935" s="79" t="s">
        <v>8273</v>
      </c>
    </row>
    <row r="936" spans="1:2" ht="15">
      <c r="A936" s="80" t="s">
        <v>1840</v>
      </c>
      <c r="B936" s="79" t="s">
        <v>8273</v>
      </c>
    </row>
    <row r="937" spans="1:2" ht="15">
      <c r="A937" s="80" t="s">
        <v>1841</v>
      </c>
      <c r="B937" s="79" t="s">
        <v>8273</v>
      </c>
    </row>
    <row r="938" spans="1:2" ht="15">
      <c r="A938" s="80" t="s">
        <v>1842</v>
      </c>
      <c r="B938" s="79" t="s">
        <v>8273</v>
      </c>
    </row>
    <row r="939" spans="1:2" ht="15">
      <c r="A939" s="80" t="s">
        <v>1843</v>
      </c>
      <c r="B939" s="79" t="s">
        <v>8273</v>
      </c>
    </row>
    <row r="940" spans="1:2" ht="15">
      <c r="A940" s="80" t="s">
        <v>1844</v>
      </c>
      <c r="B940" s="79" t="s">
        <v>8273</v>
      </c>
    </row>
    <row r="941" spans="1:2" ht="15">
      <c r="A941" s="80" t="s">
        <v>558</v>
      </c>
      <c r="B941" s="79" t="s">
        <v>8273</v>
      </c>
    </row>
    <row r="942" spans="1:2" ht="15">
      <c r="A942" s="80" t="s">
        <v>1845</v>
      </c>
      <c r="B942" s="79" t="s">
        <v>8273</v>
      </c>
    </row>
    <row r="943" spans="1:2" ht="15">
      <c r="A943" s="80" t="s">
        <v>1846</v>
      </c>
      <c r="B943" s="79" t="s">
        <v>8273</v>
      </c>
    </row>
    <row r="944" spans="1:2" ht="15">
      <c r="A944" s="80" t="s">
        <v>1847</v>
      </c>
      <c r="B944" s="79" t="s">
        <v>8273</v>
      </c>
    </row>
    <row r="945" spans="1:2" ht="15">
      <c r="A945" s="80" t="s">
        <v>1848</v>
      </c>
      <c r="B945" s="79" t="s">
        <v>8273</v>
      </c>
    </row>
    <row r="946" spans="1:2" ht="15">
      <c r="A946" s="80" t="s">
        <v>1849</v>
      </c>
      <c r="B946" s="79" t="s">
        <v>8273</v>
      </c>
    </row>
    <row r="947" spans="1:2" ht="15">
      <c r="A947" s="80" t="s">
        <v>1850</v>
      </c>
      <c r="B947" s="79" t="s">
        <v>8273</v>
      </c>
    </row>
    <row r="948" spans="1:2" ht="15">
      <c r="A948" s="80" t="s">
        <v>1851</v>
      </c>
      <c r="B948" s="79" t="s">
        <v>8273</v>
      </c>
    </row>
    <row r="949" spans="1:2" ht="15">
      <c r="A949" s="80" t="s">
        <v>1852</v>
      </c>
      <c r="B949" s="79" t="s">
        <v>8273</v>
      </c>
    </row>
    <row r="950" spans="1:2" ht="15">
      <c r="A950" s="80" t="s">
        <v>1853</v>
      </c>
      <c r="B950" s="79" t="s">
        <v>8273</v>
      </c>
    </row>
    <row r="951" spans="1:2" ht="15">
      <c r="A951" s="80" t="s">
        <v>1854</v>
      </c>
      <c r="B951" s="79" t="s">
        <v>8273</v>
      </c>
    </row>
    <row r="952" spans="1:2" ht="15">
      <c r="A952" s="80" t="s">
        <v>1855</v>
      </c>
      <c r="B952" s="79" t="s">
        <v>8273</v>
      </c>
    </row>
    <row r="953" spans="1:2" ht="15">
      <c r="A953" s="80" t="s">
        <v>1856</v>
      </c>
      <c r="B953" s="79" t="s">
        <v>8273</v>
      </c>
    </row>
    <row r="954" spans="1:2" ht="15">
      <c r="A954" s="80" t="s">
        <v>1857</v>
      </c>
      <c r="B954" s="79" t="s">
        <v>8273</v>
      </c>
    </row>
    <row r="955" spans="1:2" ht="15">
      <c r="A955" s="80" t="s">
        <v>1858</v>
      </c>
      <c r="B955" s="79" t="s">
        <v>8273</v>
      </c>
    </row>
    <row r="956" spans="1:2" ht="15">
      <c r="A956" s="80" t="s">
        <v>1859</v>
      </c>
      <c r="B956" s="79" t="s">
        <v>8273</v>
      </c>
    </row>
    <row r="957" spans="1:2" ht="15">
      <c r="A957" s="80" t="s">
        <v>1860</v>
      </c>
      <c r="B957" s="79" t="s">
        <v>8273</v>
      </c>
    </row>
    <row r="958" spans="1:2" ht="15">
      <c r="A958" s="80" t="s">
        <v>1861</v>
      </c>
      <c r="B958" s="79" t="s">
        <v>8273</v>
      </c>
    </row>
    <row r="959" spans="1:2" ht="15">
      <c r="A959" s="80" t="s">
        <v>1862</v>
      </c>
      <c r="B959" s="79" t="s">
        <v>8273</v>
      </c>
    </row>
    <row r="960" spans="1:2" ht="15">
      <c r="A960" s="80" t="s">
        <v>1863</v>
      </c>
      <c r="B960" s="79" t="s">
        <v>8273</v>
      </c>
    </row>
    <row r="961" spans="1:2" ht="15">
      <c r="A961" s="80" t="s">
        <v>1864</v>
      </c>
      <c r="B961" s="79" t="s">
        <v>8273</v>
      </c>
    </row>
    <row r="962" spans="1:2" ht="15">
      <c r="A962" s="80" t="s">
        <v>1865</v>
      </c>
      <c r="B962" s="79" t="s">
        <v>8273</v>
      </c>
    </row>
    <row r="963" spans="1:2" ht="15">
      <c r="A963" s="80" t="s">
        <v>636</v>
      </c>
      <c r="B963" s="79" t="s">
        <v>8273</v>
      </c>
    </row>
    <row r="964" spans="1:2" ht="15">
      <c r="A964" s="80" t="s">
        <v>1866</v>
      </c>
      <c r="B964" s="79" t="s">
        <v>8273</v>
      </c>
    </row>
    <row r="965" spans="1:2" ht="15">
      <c r="A965" s="80" t="s">
        <v>1867</v>
      </c>
      <c r="B965" s="79" t="s">
        <v>8273</v>
      </c>
    </row>
    <row r="966" spans="1:2" ht="15">
      <c r="A966" s="80" t="s">
        <v>1868</v>
      </c>
      <c r="B966" s="79" t="s">
        <v>8273</v>
      </c>
    </row>
    <row r="967" spans="1:2" ht="15">
      <c r="A967" s="80" t="s">
        <v>1869</v>
      </c>
      <c r="B967" s="79" t="s">
        <v>8273</v>
      </c>
    </row>
    <row r="968" spans="1:2" ht="15">
      <c r="A968" s="80" t="s">
        <v>763</v>
      </c>
      <c r="B968" s="79" t="s">
        <v>8273</v>
      </c>
    </row>
    <row r="969" spans="1:2" ht="15">
      <c r="A969" s="80" t="s">
        <v>1870</v>
      </c>
      <c r="B969" s="79" t="s">
        <v>8273</v>
      </c>
    </row>
    <row r="970" spans="1:2" ht="15">
      <c r="A970" s="80" t="s">
        <v>1871</v>
      </c>
      <c r="B970" s="79" t="s">
        <v>8273</v>
      </c>
    </row>
    <row r="971" spans="1:2" ht="15">
      <c r="A971" s="80" t="s">
        <v>1872</v>
      </c>
      <c r="B971" s="79" t="s">
        <v>8273</v>
      </c>
    </row>
    <row r="972" spans="1:2" ht="15">
      <c r="A972" s="80" t="s">
        <v>1873</v>
      </c>
      <c r="B972" s="79" t="s">
        <v>8273</v>
      </c>
    </row>
    <row r="973" spans="1:2" ht="15">
      <c r="A973" s="80" t="s">
        <v>1874</v>
      </c>
      <c r="B973" s="79" t="s">
        <v>8273</v>
      </c>
    </row>
    <row r="974" spans="1:2" ht="15">
      <c r="A974" s="80" t="s">
        <v>1875</v>
      </c>
      <c r="B974" s="79" t="s">
        <v>8273</v>
      </c>
    </row>
    <row r="975" spans="1:2" ht="15">
      <c r="A975" s="80" t="s">
        <v>1876</v>
      </c>
      <c r="B975" s="79" t="s">
        <v>8273</v>
      </c>
    </row>
    <row r="976" spans="1:2" ht="15">
      <c r="A976" s="80" t="s">
        <v>1877</v>
      </c>
      <c r="B976" s="79" t="s">
        <v>8273</v>
      </c>
    </row>
    <row r="977" spans="1:2" ht="15">
      <c r="A977" s="80" t="s">
        <v>1878</v>
      </c>
      <c r="B977" s="79" t="s">
        <v>8273</v>
      </c>
    </row>
    <row r="978" spans="1:2" ht="15">
      <c r="A978" s="80" t="s">
        <v>1879</v>
      </c>
      <c r="B978" s="79" t="s">
        <v>8273</v>
      </c>
    </row>
    <row r="979" spans="1:2" ht="15">
      <c r="A979" s="80" t="s">
        <v>1880</v>
      </c>
      <c r="B979" s="79" t="s">
        <v>8273</v>
      </c>
    </row>
    <row r="980" spans="1:2" ht="15">
      <c r="A980" s="80" t="s">
        <v>1881</v>
      </c>
      <c r="B980" s="79" t="s">
        <v>8273</v>
      </c>
    </row>
    <row r="981" spans="1:2" ht="15">
      <c r="A981" s="80" t="s">
        <v>1882</v>
      </c>
      <c r="B981" s="79" t="s">
        <v>8273</v>
      </c>
    </row>
    <row r="982" spans="1:2" ht="15">
      <c r="A982" s="80" t="s">
        <v>1883</v>
      </c>
      <c r="B982" s="79" t="s">
        <v>8273</v>
      </c>
    </row>
    <row r="983" spans="1:2" ht="15">
      <c r="A983" s="80" t="s">
        <v>1884</v>
      </c>
      <c r="B983" s="79" t="s">
        <v>8273</v>
      </c>
    </row>
    <row r="984" spans="1:2" ht="15">
      <c r="A984" s="80" t="s">
        <v>1885</v>
      </c>
      <c r="B984" s="79" t="s">
        <v>8273</v>
      </c>
    </row>
    <row r="985" spans="1:2" ht="15">
      <c r="A985" s="80" t="s">
        <v>1886</v>
      </c>
      <c r="B985" s="79" t="s">
        <v>8273</v>
      </c>
    </row>
    <row r="986" spans="1:2" ht="15">
      <c r="A986" s="80" t="s">
        <v>1887</v>
      </c>
      <c r="B986" s="79" t="s">
        <v>8273</v>
      </c>
    </row>
    <row r="987" spans="1:2" ht="15">
      <c r="A987" s="80" t="s">
        <v>1888</v>
      </c>
      <c r="B987" s="79" t="s">
        <v>8273</v>
      </c>
    </row>
    <row r="988" spans="1:2" ht="15">
      <c r="A988" s="80" t="s">
        <v>1889</v>
      </c>
      <c r="B988" s="79" t="s">
        <v>8273</v>
      </c>
    </row>
    <row r="989" spans="1:2" ht="15">
      <c r="A989" s="80" t="s">
        <v>1890</v>
      </c>
      <c r="B989" s="79" t="s">
        <v>8273</v>
      </c>
    </row>
    <row r="990" spans="1:2" ht="15">
      <c r="A990" s="80" t="s">
        <v>1891</v>
      </c>
      <c r="B990" s="79" t="s">
        <v>8273</v>
      </c>
    </row>
    <row r="991" spans="1:2" ht="15">
      <c r="A991" s="80" t="s">
        <v>1892</v>
      </c>
      <c r="B991" s="79" t="s">
        <v>8273</v>
      </c>
    </row>
    <row r="992" spans="1:2" ht="15">
      <c r="A992" s="80" t="s">
        <v>1893</v>
      </c>
      <c r="B992" s="79" t="s">
        <v>8273</v>
      </c>
    </row>
    <row r="993" spans="1:2" ht="15">
      <c r="A993" s="80" t="s">
        <v>1894</v>
      </c>
      <c r="B993" s="79" t="s">
        <v>8273</v>
      </c>
    </row>
    <row r="994" spans="1:2" ht="15">
      <c r="A994" s="80" t="s">
        <v>1895</v>
      </c>
      <c r="B994" s="79" t="s">
        <v>8273</v>
      </c>
    </row>
    <row r="995" spans="1:2" ht="15">
      <c r="A995" s="80" t="s">
        <v>1896</v>
      </c>
      <c r="B995" s="79" t="s">
        <v>8273</v>
      </c>
    </row>
    <row r="996" spans="1:2" ht="15">
      <c r="A996" s="80" t="s">
        <v>1897</v>
      </c>
      <c r="B996" s="79" t="s">
        <v>8273</v>
      </c>
    </row>
    <row r="997" spans="1:2" ht="15">
      <c r="A997" s="80" t="s">
        <v>1898</v>
      </c>
      <c r="B997" s="79" t="s">
        <v>8273</v>
      </c>
    </row>
    <row r="998" spans="1:2" ht="15">
      <c r="A998" s="80" t="s">
        <v>1899</v>
      </c>
      <c r="B998" s="79" t="s">
        <v>8273</v>
      </c>
    </row>
    <row r="999" spans="1:2" ht="15">
      <c r="A999" s="80" t="s">
        <v>1900</v>
      </c>
      <c r="B999" s="79" t="s">
        <v>8273</v>
      </c>
    </row>
    <row r="1000" spans="1:2" ht="15">
      <c r="A1000" s="80" t="s">
        <v>1901</v>
      </c>
      <c r="B1000" s="79" t="s">
        <v>8273</v>
      </c>
    </row>
    <row r="1001" spans="1:2" ht="15">
      <c r="A1001" s="80" t="s">
        <v>1902</v>
      </c>
      <c r="B1001" s="79" t="s">
        <v>8273</v>
      </c>
    </row>
    <row r="1002" spans="1:2" ht="15">
      <c r="A1002" s="80" t="s">
        <v>1903</v>
      </c>
      <c r="B1002" s="79" t="s">
        <v>8273</v>
      </c>
    </row>
    <row r="1003" spans="1:2" ht="15">
      <c r="A1003" s="80" t="s">
        <v>1904</v>
      </c>
      <c r="B1003" s="79" t="s">
        <v>8273</v>
      </c>
    </row>
    <row r="1004" spans="1:2" ht="15">
      <c r="A1004" s="80" t="s">
        <v>1905</v>
      </c>
      <c r="B1004" s="79" t="s">
        <v>8273</v>
      </c>
    </row>
    <row r="1005" spans="1:2" ht="15">
      <c r="A1005" s="80" t="s">
        <v>1906</v>
      </c>
      <c r="B1005" s="79" t="s">
        <v>8273</v>
      </c>
    </row>
    <row r="1006" spans="1:2" ht="15">
      <c r="A1006" s="80" t="s">
        <v>1907</v>
      </c>
      <c r="B1006" s="79" t="s">
        <v>8273</v>
      </c>
    </row>
    <row r="1007" spans="1:2" ht="15">
      <c r="A1007" s="80" t="s">
        <v>1908</v>
      </c>
      <c r="B1007" s="79" t="s">
        <v>8273</v>
      </c>
    </row>
    <row r="1008" spans="1:2" ht="15">
      <c r="A1008" s="80" t="s">
        <v>669</v>
      </c>
      <c r="B1008" s="79" t="s">
        <v>8273</v>
      </c>
    </row>
    <row r="1009" spans="1:2" ht="15">
      <c r="A1009" s="80" t="s">
        <v>1909</v>
      </c>
      <c r="B1009" s="79" t="s">
        <v>8273</v>
      </c>
    </row>
    <row r="1010" spans="1:2" ht="15">
      <c r="A1010" s="80" t="s">
        <v>1910</v>
      </c>
      <c r="B1010" s="79" t="s">
        <v>8273</v>
      </c>
    </row>
    <row r="1011" spans="1:2" ht="15">
      <c r="A1011" s="80" t="s">
        <v>1911</v>
      </c>
      <c r="B1011" s="79" t="s">
        <v>8273</v>
      </c>
    </row>
    <row r="1012" spans="1:2" ht="15">
      <c r="A1012" s="80" t="s">
        <v>1912</v>
      </c>
      <c r="B1012" s="79" t="s">
        <v>8273</v>
      </c>
    </row>
    <row r="1013" spans="1:2" ht="15">
      <c r="A1013" s="80" t="s">
        <v>1913</v>
      </c>
      <c r="B1013" s="79" t="s">
        <v>8273</v>
      </c>
    </row>
    <row r="1014" spans="1:2" ht="15">
      <c r="A1014" s="80" t="s">
        <v>1914</v>
      </c>
      <c r="B1014" s="79" t="s">
        <v>8273</v>
      </c>
    </row>
    <row r="1015" spans="1:2" ht="15">
      <c r="A1015" s="80" t="s">
        <v>1200</v>
      </c>
      <c r="B1015" s="79" t="s">
        <v>8273</v>
      </c>
    </row>
    <row r="1016" spans="1:2" ht="15">
      <c r="A1016" s="80" t="s">
        <v>1915</v>
      </c>
      <c r="B1016" s="79" t="s">
        <v>8273</v>
      </c>
    </row>
    <row r="1017" spans="1:2" ht="15">
      <c r="A1017" s="80" t="s">
        <v>1916</v>
      </c>
      <c r="B1017" s="79" t="s">
        <v>8273</v>
      </c>
    </row>
    <row r="1018" spans="1:2" ht="15">
      <c r="A1018" s="80" t="s">
        <v>1917</v>
      </c>
      <c r="B1018" s="79" t="s">
        <v>8273</v>
      </c>
    </row>
    <row r="1019" spans="1:2" ht="15">
      <c r="A1019" s="80" t="s">
        <v>1918</v>
      </c>
      <c r="B1019" s="79" t="s">
        <v>8273</v>
      </c>
    </row>
    <row r="1020" spans="1:2" ht="15">
      <c r="A1020" s="80" t="s">
        <v>1919</v>
      </c>
      <c r="B1020" s="79" t="s">
        <v>8273</v>
      </c>
    </row>
    <row r="1021" spans="1:2" ht="15">
      <c r="A1021" s="80" t="s">
        <v>1920</v>
      </c>
      <c r="B1021" s="79" t="s">
        <v>8273</v>
      </c>
    </row>
    <row r="1022" spans="1:2" ht="15">
      <c r="A1022" s="80" t="s">
        <v>691</v>
      </c>
      <c r="B1022" s="79" t="s">
        <v>8273</v>
      </c>
    </row>
    <row r="1023" spans="1:2" ht="15">
      <c r="A1023" s="80" t="s">
        <v>1921</v>
      </c>
      <c r="B1023" s="79" t="s">
        <v>8273</v>
      </c>
    </row>
    <row r="1024" spans="1:2" ht="15">
      <c r="A1024" s="80" t="s">
        <v>1922</v>
      </c>
      <c r="B1024" s="79" t="s">
        <v>8273</v>
      </c>
    </row>
    <row r="1025" spans="1:2" ht="15">
      <c r="A1025" s="80" t="s">
        <v>1923</v>
      </c>
      <c r="B1025" s="79" t="s">
        <v>8273</v>
      </c>
    </row>
    <row r="1026" spans="1:2" ht="15">
      <c r="A1026" s="80" t="s">
        <v>564</v>
      </c>
      <c r="B1026" s="79" t="s">
        <v>8273</v>
      </c>
    </row>
    <row r="1027" spans="1:2" ht="15">
      <c r="A1027" s="80" t="s">
        <v>1924</v>
      </c>
      <c r="B1027" s="79" t="s">
        <v>8273</v>
      </c>
    </row>
    <row r="1028" spans="1:2" ht="15">
      <c r="A1028" s="80" t="s">
        <v>1925</v>
      </c>
      <c r="B1028" s="79" t="s">
        <v>8273</v>
      </c>
    </row>
    <row r="1029" spans="1:2" ht="15">
      <c r="A1029" s="80" t="s">
        <v>1926</v>
      </c>
      <c r="B1029" s="79" t="s">
        <v>8273</v>
      </c>
    </row>
    <row r="1030" spans="1:2" ht="15">
      <c r="A1030" s="80" t="s">
        <v>1927</v>
      </c>
      <c r="B1030" s="79" t="s">
        <v>8273</v>
      </c>
    </row>
    <row r="1031" spans="1:2" ht="15">
      <c r="A1031" s="80" t="s">
        <v>1928</v>
      </c>
      <c r="B1031" s="79" t="s">
        <v>8273</v>
      </c>
    </row>
    <row r="1032" spans="1:2" ht="15">
      <c r="A1032" s="80" t="s">
        <v>1929</v>
      </c>
      <c r="B1032" s="79" t="s">
        <v>8273</v>
      </c>
    </row>
    <row r="1033" spans="1:2" ht="15">
      <c r="A1033" s="80" t="s">
        <v>1930</v>
      </c>
      <c r="B1033" s="79" t="s">
        <v>8273</v>
      </c>
    </row>
    <row r="1034" spans="1:2" ht="15">
      <c r="A1034" s="80" t="s">
        <v>1931</v>
      </c>
      <c r="B1034" s="79" t="s">
        <v>8273</v>
      </c>
    </row>
    <row r="1035" spans="1:2" ht="15">
      <c r="A1035" s="80" t="s">
        <v>1932</v>
      </c>
      <c r="B1035" s="79" t="s">
        <v>8273</v>
      </c>
    </row>
    <row r="1036" spans="1:2" ht="15">
      <c r="A1036" s="80" t="s">
        <v>1933</v>
      </c>
      <c r="B1036" s="79" t="s">
        <v>8273</v>
      </c>
    </row>
    <row r="1037" spans="1:2" ht="15">
      <c r="A1037" s="80" t="s">
        <v>1934</v>
      </c>
      <c r="B1037" s="79" t="s">
        <v>8273</v>
      </c>
    </row>
    <row r="1038" spans="1:2" ht="15">
      <c r="A1038" s="80" t="s">
        <v>1935</v>
      </c>
      <c r="B1038" s="79" t="s">
        <v>8273</v>
      </c>
    </row>
    <row r="1039" spans="1:2" ht="15">
      <c r="A1039" s="80" t="s">
        <v>1936</v>
      </c>
      <c r="B1039" s="79" t="s">
        <v>8273</v>
      </c>
    </row>
    <row r="1040" spans="1:2" ht="15">
      <c r="A1040" s="80" t="s">
        <v>1937</v>
      </c>
      <c r="B1040" s="79" t="s">
        <v>8273</v>
      </c>
    </row>
    <row r="1041" spans="1:2" ht="15">
      <c r="A1041" s="80" t="s">
        <v>1938</v>
      </c>
      <c r="B1041" s="79" t="s">
        <v>8273</v>
      </c>
    </row>
    <row r="1042" spans="1:2" ht="15">
      <c r="A1042" s="80" t="s">
        <v>1939</v>
      </c>
      <c r="B1042" s="79" t="s">
        <v>8273</v>
      </c>
    </row>
    <row r="1043" spans="1:2" ht="15">
      <c r="A1043" s="80" t="s">
        <v>702</v>
      </c>
      <c r="B1043" s="79" t="s">
        <v>8273</v>
      </c>
    </row>
    <row r="1044" spans="1:2" ht="15">
      <c r="A1044" s="80" t="s">
        <v>1940</v>
      </c>
      <c r="B1044" s="79" t="s">
        <v>8273</v>
      </c>
    </row>
    <row r="1045" spans="1:2" ht="15">
      <c r="A1045" s="80" t="s">
        <v>1941</v>
      </c>
      <c r="B1045" s="79" t="s">
        <v>8273</v>
      </c>
    </row>
    <row r="1046" spans="1:2" ht="15">
      <c r="A1046" s="80" t="s">
        <v>1942</v>
      </c>
      <c r="B1046" s="79" t="s">
        <v>8273</v>
      </c>
    </row>
    <row r="1047" spans="1:2" ht="15">
      <c r="A1047" s="80" t="s">
        <v>1943</v>
      </c>
      <c r="B1047" s="79" t="s">
        <v>8273</v>
      </c>
    </row>
    <row r="1048" spans="1:2" ht="15">
      <c r="A1048" s="80" t="s">
        <v>515</v>
      </c>
      <c r="B1048" s="79" t="s">
        <v>8273</v>
      </c>
    </row>
    <row r="1049" spans="1:2" ht="15">
      <c r="A1049" s="80" t="s">
        <v>1944</v>
      </c>
      <c r="B1049" s="79" t="s">
        <v>8273</v>
      </c>
    </row>
    <row r="1050" spans="1:2" ht="15">
      <c r="A1050" s="80" t="s">
        <v>1945</v>
      </c>
      <c r="B1050" s="79" t="s">
        <v>8273</v>
      </c>
    </row>
    <row r="1051" spans="1:2" ht="15">
      <c r="A1051" s="80" t="s">
        <v>1946</v>
      </c>
      <c r="B1051" s="79" t="s">
        <v>8273</v>
      </c>
    </row>
    <row r="1052" spans="1:2" ht="15">
      <c r="A1052" s="80" t="s">
        <v>503</v>
      </c>
      <c r="B1052" s="79" t="s">
        <v>8273</v>
      </c>
    </row>
    <row r="1053" spans="1:2" ht="15">
      <c r="A1053" s="80" t="s">
        <v>1947</v>
      </c>
      <c r="B1053" s="79" t="s">
        <v>8273</v>
      </c>
    </row>
    <row r="1054" spans="1:2" ht="15">
      <c r="A1054" s="80" t="s">
        <v>1948</v>
      </c>
      <c r="B1054" s="79" t="s">
        <v>8273</v>
      </c>
    </row>
    <row r="1055" spans="1:2" ht="15">
      <c r="A1055" s="80" t="s">
        <v>1949</v>
      </c>
      <c r="B1055" s="79" t="s">
        <v>8273</v>
      </c>
    </row>
    <row r="1056" spans="1:2" ht="15">
      <c r="A1056" s="80" t="s">
        <v>1950</v>
      </c>
      <c r="B1056" s="79" t="s">
        <v>8273</v>
      </c>
    </row>
    <row r="1057" spans="1:2" ht="15">
      <c r="A1057" s="80" t="s">
        <v>666</v>
      </c>
      <c r="B1057" s="79" t="s">
        <v>8273</v>
      </c>
    </row>
    <row r="1058" spans="1:2" ht="15">
      <c r="A1058" s="80" t="s">
        <v>1951</v>
      </c>
      <c r="B1058" s="79" t="s">
        <v>8273</v>
      </c>
    </row>
    <row r="1059" spans="1:2" ht="15">
      <c r="A1059" s="80" t="s">
        <v>1952</v>
      </c>
      <c r="B1059" s="79" t="s">
        <v>8273</v>
      </c>
    </row>
    <row r="1060" spans="1:2" ht="15">
      <c r="A1060" s="80" t="s">
        <v>1953</v>
      </c>
      <c r="B1060" s="79" t="s">
        <v>8273</v>
      </c>
    </row>
    <row r="1061" spans="1:2" ht="15">
      <c r="A1061" s="80" t="s">
        <v>1954</v>
      </c>
      <c r="B1061" s="79" t="s">
        <v>8273</v>
      </c>
    </row>
    <row r="1062" spans="1:2" ht="15">
      <c r="A1062" s="80" t="s">
        <v>1955</v>
      </c>
      <c r="B1062" s="79" t="s">
        <v>8273</v>
      </c>
    </row>
    <row r="1063" spans="1:2" ht="15">
      <c r="A1063" s="80" t="s">
        <v>1956</v>
      </c>
      <c r="B1063" s="79" t="s">
        <v>8273</v>
      </c>
    </row>
    <row r="1064" spans="1:2" ht="15">
      <c r="A1064" s="80" t="s">
        <v>1957</v>
      </c>
      <c r="B1064" s="79" t="s">
        <v>8273</v>
      </c>
    </row>
    <row r="1065" spans="1:2" ht="15">
      <c r="A1065" s="80" t="s">
        <v>1958</v>
      </c>
      <c r="B1065" s="79" t="s">
        <v>8273</v>
      </c>
    </row>
    <row r="1066" spans="1:2" ht="15">
      <c r="A1066" s="80" t="s">
        <v>1959</v>
      </c>
      <c r="B1066" s="79" t="s">
        <v>8273</v>
      </c>
    </row>
    <row r="1067" spans="1:2" ht="15">
      <c r="A1067" s="80" t="s">
        <v>1960</v>
      </c>
      <c r="B1067" s="79" t="s">
        <v>8273</v>
      </c>
    </row>
    <row r="1068" spans="1:2" ht="15">
      <c r="A1068" s="80" t="s">
        <v>1961</v>
      </c>
      <c r="B1068" s="79" t="s">
        <v>8273</v>
      </c>
    </row>
    <row r="1069" spans="1:2" ht="15">
      <c r="A1069" s="80" t="s">
        <v>1962</v>
      </c>
      <c r="B1069" s="79" t="s">
        <v>8273</v>
      </c>
    </row>
    <row r="1070" spans="1:2" ht="15">
      <c r="A1070" s="80" t="s">
        <v>1963</v>
      </c>
      <c r="B1070" s="79" t="s">
        <v>8273</v>
      </c>
    </row>
    <row r="1071" spans="1:2" ht="15">
      <c r="A1071" s="80" t="s">
        <v>1964</v>
      </c>
      <c r="B1071" s="79" t="s">
        <v>8273</v>
      </c>
    </row>
    <row r="1072" spans="1:2" ht="15">
      <c r="A1072" s="80" t="s">
        <v>1965</v>
      </c>
      <c r="B1072" s="79" t="s">
        <v>8273</v>
      </c>
    </row>
    <row r="1073" spans="1:2" ht="15">
      <c r="A1073" s="80" t="s">
        <v>1966</v>
      </c>
      <c r="B1073" s="79" t="s">
        <v>8273</v>
      </c>
    </row>
    <row r="1074" spans="1:2" ht="15">
      <c r="A1074" s="80" t="s">
        <v>1967</v>
      </c>
      <c r="B1074" s="79" t="s">
        <v>8273</v>
      </c>
    </row>
    <row r="1075" spans="1:2" ht="15">
      <c r="A1075" s="80" t="s">
        <v>1968</v>
      </c>
      <c r="B1075" s="79" t="s">
        <v>8273</v>
      </c>
    </row>
    <row r="1076" spans="1:2" ht="15">
      <c r="A1076" s="80" t="s">
        <v>1969</v>
      </c>
      <c r="B1076" s="79" t="s">
        <v>8273</v>
      </c>
    </row>
    <row r="1077" spans="1:2" ht="15">
      <c r="A1077" s="80" t="s">
        <v>1970</v>
      </c>
      <c r="B1077" s="79" t="s">
        <v>8273</v>
      </c>
    </row>
    <row r="1078" spans="1:2" ht="15">
      <c r="A1078" s="80" t="s">
        <v>1971</v>
      </c>
      <c r="B1078" s="79" t="s">
        <v>8273</v>
      </c>
    </row>
    <row r="1079" spans="1:2" ht="15">
      <c r="A1079" s="80" t="s">
        <v>1972</v>
      </c>
      <c r="B1079" s="79" t="s">
        <v>8273</v>
      </c>
    </row>
    <row r="1080" spans="1:2" ht="15">
      <c r="A1080" s="80" t="s">
        <v>1973</v>
      </c>
      <c r="B1080" s="79" t="s">
        <v>8273</v>
      </c>
    </row>
    <row r="1081" spans="1:2" ht="15">
      <c r="A1081" s="80" t="s">
        <v>1974</v>
      </c>
      <c r="B1081" s="79" t="s">
        <v>8273</v>
      </c>
    </row>
    <row r="1082" spans="1:2" ht="15">
      <c r="A1082" s="80" t="s">
        <v>1975</v>
      </c>
      <c r="B1082" s="79" t="s">
        <v>8273</v>
      </c>
    </row>
    <row r="1083" spans="1:2" ht="15">
      <c r="A1083" s="80" t="s">
        <v>1976</v>
      </c>
      <c r="B1083" s="79" t="s">
        <v>8273</v>
      </c>
    </row>
    <row r="1084" spans="1:2" ht="15">
      <c r="A1084" s="80" t="s">
        <v>1977</v>
      </c>
      <c r="B1084" s="79" t="s">
        <v>8273</v>
      </c>
    </row>
    <row r="1085" spans="1:2" ht="15">
      <c r="A1085" s="80" t="s">
        <v>1978</v>
      </c>
      <c r="B1085" s="79" t="s">
        <v>8273</v>
      </c>
    </row>
    <row r="1086" spans="1:2" ht="15">
      <c r="A1086" s="80" t="s">
        <v>1979</v>
      </c>
      <c r="B1086" s="79" t="s">
        <v>8273</v>
      </c>
    </row>
    <row r="1087" spans="1:2" ht="15">
      <c r="A1087" s="80" t="s">
        <v>617</v>
      </c>
      <c r="B1087" s="79" t="s">
        <v>8273</v>
      </c>
    </row>
    <row r="1088" spans="1:2" ht="15">
      <c r="A1088" s="80" t="s">
        <v>1980</v>
      </c>
      <c r="B1088" s="79" t="s">
        <v>8273</v>
      </c>
    </row>
    <row r="1089" spans="1:2" ht="15">
      <c r="A1089" s="80" t="s">
        <v>618</v>
      </c>
      <c r="B1089" s="79" t="s">
        <v>8273</v>
      </c>
    </row>
    <row r="1090" spans="1:2" ht="15">
      <c r="A1090" s="80" t="s">
        <v>1981</v>
      </c>
      <c r="B1090" s="79" t="s">
        <v>8273</v>
      </c>
    </row>
    <row r="1091" spans="1:2" ht="15">
      <c r="A1091" s="80" t="s">
        <v>1982</v>
      </c>
      <c r="B1091" s="79" t="s">
        <v>8273</v>
      </c>
    </row>
    <row r="1092" spans="1:2" ht="15">
      <c r="A1092" s="80" t="s">
        <v>1983</v>
      </c>
      <c r="B1092" s="79" t="s">
        <v>8273</v>
      </c>
    </row>
    <row r="1093" spans="1:2" ht="15">
      <c r="A1093" s="80" t="s">
        <v>1984</v>
      </c>
      <c r="B1093" s="79" t="s">
        <v>8273</v>
      </c>
    </row>
    <row r="1094" spans="1:2" ht="15">
      <c r="A1094" s="80" t="s">
        <v>1985</v>
      </c>
      <c r="B1094" s="79" t="s">
        <v>8273</v>
      </c>
    </row>
    <row r="1095" spans="1:2" ht="15">
      <c r="A1095" s="80" t="s">
        <v>1986</v>
      </c>
      <c r="B1095" s="79" t="s">
        <v>8273</v>
      </c>
    </row>
    <row r="1096" spans="1:2" ht="15">
      <c r="A1096" s="80" t="s">
        <v>1987</v>
      </c>
      <c r="B1096" s="79" t="s">
        <v>8273</v>
      </c>
    </row>
    <row r="1097" spans="1:2" ht="15">
      <c r="A1097" s="80" t="s">
        <v>1988</v>
      </c>
      <c r="B1097" s="79" t="s">
        <v>8273</v>
      </c>
    </row>
    <row r="1098" spans="1:2" ht="15">
      <c r="A1098" s="80" t="s">
        <v>1989</v>
      </c>
      <c r="B1098" s="79" t="s">
        <v>8273</v>
      </c>
    </row>
    <row r="1099" spans="1:2" ht="15">
      <c r="A1099" s="80" t="s">
        <v>1990</v>
      </c>
      <c r="B1099" s="79" t="s">
        <v>8273</v>
      </c>
    </row>
    <row r="1100" spans="1:2" ht="15">
      <c r="A1100" s="80" t="s">
        <v>1991</v>
      </c>
      <c r="B1100" s="79" t="s">
        <v>8273</v>
      </c>
    </row>
    <row r="1101" spans="1:2" ht="15">
      <c r="A1101" s="80" t="s">
        <v>1992</v>
      </c>
      <c r="B1101" s="79" t="s">
        <v>8273</v>
      </c>
    </row>
    <row r="1102" spans="1:2" ht="15">
      <c r="A1102" s="80" t="s">
        <v>1993</v>
      </c>
      <c r="B1102" s="79" t="s">
        <v>8273</v>
      </c>
    </row>
    <row r="1103" spans="1:2" ht="15">
      <c r="A1103" s="80" t="s">
        <v>1994</v>
      </c>
      <c r="B1103" s="79" t="s">
        <v>8273</v>
      </c>
    </row>
    <row r="1104" spans="1:2" ht="15">
      <c r="A1104" s="80" t="s">
        <v>1995</v>
      </c>
      <c r="B1104" s="79" t="s">
        <v>8273</v>
      </c>
    </row>
    <row r="1105" spans="1:2" ht="15">
      <c r="A1105" s="80" t="s">
        <v>1996</v>
      </c>
      <c r="B1105" s="79" t="s">
        <v>8273</v>
      </c>
    </row>
    <row r="1106" spans="1:2" ht="15">
      <c r="A1106" s="80" t="s">
        <v>1997</v>
      </c>
      <c r="B1106" s="79" t="s">
        <v>8273</v>
      </c>
    </row>
    <row r="1107" spans="1:2" ht="15">
      <c r="A1107" s="80" t="s">
        <v>773</v>
      </c>
      <c r="B1107" s="79" t="s">
        <v>8273</v>
      </c>
    </row>
    <row r="1108" spans="1:2" ht="15">
      <c r="A1108" s="80" t="s">
        <v>1998</v>
      </c>
      <c r="B1108" s="79" t="s">
        <v>8273</v>
      </c>
    </row>
    <row r="1109" spans="1:2" ht="15">
      <c r="A1109" s="80" t="s">
        <v>1999</v>
      </c>
      <c r="B1109" s="79" t="s">
        <v>8273</v>
      </c>
    </row>
    <row r="1110" spans="1:2" ht="15">
      <c r="A1110" s="80" t="s">
        <v>2000</v>
      </c>
      <c r="B1110" s="79" t="s">
        <v>8273</v>
      </c>
    </row>
    <row r="1111" spans="1:2" ht="15">
      <c r="A1111" s="80" t="s">
        <v>2001</v>
      </c>
      <c r="B1111" s="79" t="s">
        <v>8273</v>
      </c>
    </row>
    <row r="1112" spans="1:2" ht="15">
      <c r="A1112" s="80" t="s">
        <v>726</v>
      </c>
      <c r="B1112" s="79" t="s">
        <v>8273</v>
      </c>
    </row>
    <row r="1113" spans="1:2" ht="15">
      <c r="A1113" s="80" t="s">
        <v>2002</v>
      </c>
      <c r="B1113" s="79" t="s">
        <v>8273</v>
      </c>
    </row>
    <row r="1114" spans="1:2" ht="15">
      <c r="A1114" s="80" t="s">
        <v>2003</v>
      </c>
      <c r="B1114" s="79" t="s">
        <v>8273</v>
      </c>
    </row>
    <row r="1115" spans="1:2" ht="15">
      <c r="A1115" s="80" t="s">
        <v>2004</v>
      </c>
      <c r="B1115" s="79" t="s">
        <v>8273</v>
      </c>
    </row>
    <row r="1116" spans="1:2" ht="15">
      <c r="A1116" s="80" t="s">
        <v>2005</v>
      </c>
      <c r="B1116" s="79" t="s">
        <v>8273</v>
      </c>
    </row>
    <row r="1117" spans="1:2" ht="15">
      <c r="A1117" s="80" t="s">
        <v>544</v>
      </c>
      <c r="B1117" s="79" t="s">
        <v>8273</v>
      </c>
    </row>
    <row r="1118" spans="1:2" ht="15">
      <c r="A1118" s="80" t="s">
        <v>2006</v>
      </c>
      <c r="B1118" s="79" t="s">
        <v>8273</v>
      </c>
    </row>
    <row r="1119" spans="1:2" ht="15">
      <c r="A1119" s="80" t="s">
        <v>2007</v>
      </c>
      <c r="B1119" s="79" t="s">
        <v>8273</v>
      </c>
    </row>
    <row r="1120" spans="1:2" ht="15">
      <c r="A1120" s="80" t="s">
        <v>2008</v>
      </c>
      <c r="B1120" s="79" t="s">
        <v>8273</v>
      </c>
    </row>
    <row r="1121" spans="1:2" ht="15">
      <c r="A1121" s="80" t="s">
        <v>2009</v>
      </c>
      <c r="B1121" s="79" t="s">
        <v>8273</v>
      </c>
    </row>
    <row r="1122" spans="1:2" ht="15">
      <c r="A1122" s="80" t="s">
        <v>2010</v>
      </c>
      <c r="B1122" s="79" t="s">
        <v>8273</v>
      </c>
    </row>
    <row r="1123" spans="1:2" ht="15">
      <c r="A1123" s="80" t="s">
        <v>2011</v>
      </c>
      <c r="B1123" s="79" t="s">
        <v>8273</v>
      </c>
    </row>
    <row r="1124" spans="1:2" ht="15">
      <c r="A1124" s="80" t="s">
        <v>2012</v>
      </c>
      <c r="B1124" s="79" t="s">
        <v>8273</v>
      </c>
    </row>
    <row r="1125" spans="1:2" ht="15">
      <c r="A1125" s="80" t="s">
        <v>2013</v>
      </c>
      <c r="B1125" s="79" t="s">
        <v>8273</v>
      </c>
    </row>
    <row r="1126" spans="1:2" ht="15">
      <c r="A1126" s="80" t="s">
        <v>2014</v>
      </c>
      <c r="B1126" s="79" t="s">
        <v>8273</v>
      </c>
    </row>
    <row r="1127" spans="1:2" ht="15">
      <c r="A1127" s="80" t="s">
        <v>2015</v>
      </c>
      <c r="B1127" s="79" t="s">
        <v>8273</v>
      </c>
    </row>
    <row r="1128" spans="1:2" ht="15">
      <c r="A1128" s="80" t="s">
        <v>2016</v>
      </c>
      <c r="B1128" s="79" t="s">
        <v>8273</v>
      </c>
    </row>
    <row r="1129" spans="1:2" ht="15">
      <c r="A1129" s="80" t="s">
        <v>2017</v>
      </c>
      <c r="B1129" s="79" t="s">
        <v>8273</v>
      </c>
    </row>
    <row r="1130" spans="1:2" ht="15">
      <c r="A1130" s="80" t="s">
        <v>2018</v>
      </c>
      <c r="B1130" s="79" t="s">
        <v>8273</v>
      </c>
    </row>
    <row r="1131" spans="1:2" ht="15">
      <c r="A1131" s="80" t="s">
        <v>2019</v>
      </c>
      <c r="B1131" s="79" t="s">
        <v>8273</v>
      </c>
    </row>
    <row r="1132" spans="1:2" ht="15">
      <c r="A1132" s="80" t="s">
        <v>2020</v>
      </c>
      <c r="B1132" s="79" t="s">
        <v>8273</v>
      </c>
    </row>
    <row r="1133" spans="1:2" ht="15">
      <c r="A1133" s="80" t="s">
        <v>2021</v>
      </c>
      <c r="B1133" s="79" t="s">
        <v>8273</v>
      </c>
    </row>
    <row r="1134" spans="1:2" ht="15">
      <c r="A1134" s="80" t="s">
        <v>2022</v>
      </c>
      <c r="B1134" s="79" t="s">
        <v>8273</v>
      </c>
    </row>
    <row r="1135" spans="1:2" ht="15">
      <c r="A1135" s="80" t="s">
        <v>2023</v>
      </c>
      <c r="B1135" s="79" t="s">
        <v>8273</v>
      </c>
    </row>
    <row r="1136" spans="1:2" ht="15">
      <c r="A1136" s="80" t="s">
        <v>2024</v>
      </c>
      <c r="B1136" s="79" t="s">
        <v>8273</v>
      </c>
    </row>
    <row r="1137" spans="1:2" ht="15">
      <c r="A1137" s="80" t="s">
        <v>2025</v>
      </c>
      <c r="B1137" s="79" t="s">
        <v>8273</v>
      </c>
    </row>
    <row r="1138" spans="1:2" ht="15">
      <c r="A1138" s="80" t="s">
        <v>2026</v>
      </c>
      <c r="B1138" s="79" t="s">
        <v>8273</v>
      </c>
    </row>
    <row r="1139" spans="1:2" ht="15">
      <c r="A1139" s="80" t="s">
        <v>2027</v>
      </c>
      <c r="B1139" s="79" t="s">
        <v>8273</v>
      </c>
    </row>
    <row r="1140" spans="1:2" ht="15">
      <c r="A1140" s="80" t="s">
        <v>2028</v>
      </c>
      <c r="B1140" s="79" t="s">
        <v>8273</v>
      </c>
    </row>
    <row r="1141" spans="1:2" ht="15">
      <c r="A1141" s="80" t="s">
        <v>2029</v>
      </c>
      <c r="B1141" s="79" t="s">
        <v>8273</v>
      </c>
    </row>
    <row r="1142" spans="1:2" ht="15">
      <c r="A1142" s="80" t="s">
        <v>2030</v>
      </c>
      <c r="B1142" s="79" t="s">
        <v>8273</v>
      </c>
    </row>
    <row r="1143" spans="1:2" ht="15">
      <c r="A1143" s="80" t="s">
        <v>2031</v>
      </c>
      <c r="B1143" s="79" t="s">
        <v>8273</v>
      </c>
    </row>
    <row r="1144" spans="1:2" ht="15">
      <c r="A1144" s="80" t="s">
        <v>2032</v>
      </c>
      <c r="B1144" s="79" t="s">
        <v>8273</v>
      </c>
    </row>
    <row r="1145" spans="1:2" ht="15">
      <c r="A1145" s="80" t="s">
        <v>2033</v>
      </c>
      <c r="B1145" s="79" t="s">
        <v>8273</v>
      </c>
    </row>
    <row r="1146" spans="1:2" ht="15">
      <c r="A1146" s="80" t="s">
        <v>2034</v>
      </c>
      <c r="B1146" s="79" t="s">
        <v>8273</v>
      </c>
    </row>
    <row r="1147" spans="1:2" ht="15">
      <c r="A1147" s="80" t="s">
        <v>2035</v>
      </c>
      <c r="B1147" s="79" t="s">
        <v>8273</v>
      </c>
    </row>
    <row r="1148" spans="1:2" ht="15">
      <c r="A1148" s="80" t="s">
        <v>2036</v>
      </c>
      <c r="B1148" s="79" t="s">
        <v>8273</v>
      </c>
    </row>
    <row r="1149" spans="1:2" ht="15">
      <c r="A1149" s="80" t="s">
        <v>2037</v>
      </c>
      <c r="B1149" s="79" t="s">
        <v>8273</v>
      </c>
    </row>
    <row r="1150" spans="1:2" ht="15">
      <c r="A1150" s="80" t="s">
        <v>2038</v>
      </c>
      <c r="B1150" s="79" t="s">
        <v>8273</v>
      </c>
    </row>
    <row r="1151" spans="1:2" ht="15">
      <c r="A1151" s="80" t="s">
        <v>2039</v>
      </c>
      <c r="B1151" s="79" t="s">
        <v>8273</v>
      </c>
    </row>
    <row r="1152" spans="1:2" ht="15">
      <c r="A1152" s="80" t="s">
        <v>2040</v>
      </c>
      <c r="B1152" s="79" t="s">
        <v>8273</v>
      </c>
    </row>
    <row r="1153" spans="1:2" ht="15">
      <c r="A1153" s="80" t="s">
        <v>649</v>
      </c>
      <c r="B1153" s="79" t="s">
        <v>8273</v>
      </c>
    </row>
    <row r="1154" spans="1:2" ht="15">
      <c r="A1154" s="80" t="s">
        <v>774</v>
      </c>
      <c r="B1154" s="79" t="s">
        <v>8273</v>
      </c>
    </row>
    <row r="1155" spans="1:2" ht="15">
      <c r="A1155" s="80" t="s">
        <v>2041</v>
      </c>
      <c r="B1155" s="79" t="s">
        <v>8273</v>
      </c>
    </row>
    <row r="1156" spans="1:2" ht="15">
      <c r="A1156" s="80" t="s">
        <v>2042</v>
      </c>
      <c r="B1156" s="79" t="s">
        <v>8273</v>
      </c>
    </row>
    <row r="1157" spans="1:2" ht="15">
      <c r="A1157" s="80" t="s">
        <v>2043</v>
      </c>
      <c r="B1157" s="79" t="s">
        <v>8273</v>
      </c>
    </row>
    <row r="1158" spans="1:2" ht="15">
      <c r="A1158" s="80" t="s">
        <v>2044</v>
      </c>
      <c r="B1158" s="79" t="s">
        <v>8273</v>
      </c>
    </row>
    <row r="1159" spans="1:2" ht="15">
      <c r="A1159" s="80" t="s">
        <v>2045</v>
      </c>
      <c r="B1159" s="79" t="s">
        <v>8273</v>
      </c>
    </row>
    <row r="1160" spans="1:2" ht="15">
      <c r="A1160" s="80" t="s">
        <v>2046</v>
      </c>
      <c r="B1160" s="79" t="s">
        <v>8273</v>
      </c>
    </row>
    <row r="1161" spans="1:2" ht="15">
      <c r="A1161" s="80" t="s">
        <v>2047</v>
      </c>
      <c r="B1161" s="79" t="s">
        <v>8273</v>
      </c>
    </row>
    <row r="1162" spans="1:2" ht="15">
      <c r="A1162" s="80" t="s">
        <v>2048</v>
      </c>
      <c r="B1162" s="79" t="s">
        <v>8273</v>
      </c>
    </row>
    <row r="1163" spans="1:2" ht="15">
      <c r="A1163" s="80" t="s">
        <v>2049</v>
      </c>
      <c r="B1163" s="79" t="s">
        <v>8273</v>
      </c>
    </row>
    <row r="1164" spans="1:2" ht="15">
      <c r="A1164" s="80" t="s">
        <v>2050</v>
      </c>
      <c r="B1164" s="79" t="s">
        <v>8273</v>
      </c>
    </row>
    <row r="1165" spans="1:2" ht="15">
      <c r="A1165" s="80" t="s">
        <v>2051</v>
      </c>
      <c r="B1165" s="79" t="s">
        <v>8273</v>
      </c>
    </row>
    <row r="1166" spans="1:2" ht="15">
      <c r="A1166" s="80" t="s">
        <v>514</v>
      </c>
      <c r="B1166" s="79" t="s">
        <v>8273</v>
      </c>
    </row>
    <row r="1167" spans="1:2" ht="15">
      <c r="A1167" s="80" t="s">
        <v>2052</v>
      </c>
      <c r="B1167" s="79" t="s">
        <v>8273</v>
      </c>
    </row>
    <row r="1168" spans="1:2" ht="15">
      <c r="A1168" s="80" t="s">
        <v>2053</v>
      </c>
      <c r="B1168" s="79" t="s">
        <v>8273</v>
      </c>
    </row>
    <row r="1169" spans="1:2" ht="15">
      <c r="A1169" s="80" t="s">
        <v>2054</v>
      </c>
      <c r="B1169" s="79" t="s">
        <v>8273</v>
      </c>
    </row>
    <row r="1170" spans="1:2" ht="15">
      <c r="A1170" s="80" t="s">
        <v>2055</v>
      </c>
      <c r="B1170" s="79" t="s">
        <v>8273</v>
      </c>
    </row>
    <row r="1171" spans="1:2" ht="15">
      <c r="A1171" s="80" t="s">
        <v>2056</v>
      </c>
      <c r="B1171" s="79" t="s">
        <v>8273</v>
      </c>
    </row>
    <row r="1172" spans="1:2" ht="15">
      <c r="A1172" s="80" t="s">
        <v>2057</v>
      </c>
      <c r="B1172" s="79" t="s">
        <v>8273</v>
      </c>
    </row>
    <row r="1173" spans="1:2" ht="15">
      <c r="A1173" s="80" t="s">
        <v>2058</v>
      </c>
      <c r="B1173" s="79" t="s">
        <v>8273</v>
      </c>
    </row>
    <row r="1174" spans="1:2" ht="15">
      <c r="A1174" s="80" t="s">
        <v>2059</v>
      </c>
      <c r="B1174" s="79" t="s">
        <v>8273</v>
      </c>
    </row>
    <row r="1175" spans="1:2" ht="15">
      <c r="A1175" s="80" t="s">
        <v>2060</v>
      </c>
      <c r="B1175" s="79" t="s">
        <v>8273</v>
      </c>
    </row>
    <row r="1176" spans="1:2" ht="15">
      <c r="A1176" s="80" t="s">
        <v>2061</v>
      </c>
      <c r="B1176" s="79" t="s">
        <v>8273</v>
      </c>
    </row>
    <row r="1177" spans="1:2" ht="15">
      <c r="A1177" s="80" t="s">
        <v>2062</v>
      </c>
      <c r="B1177" s="79" t="s">
        <v>8273</v>
      </c>
    </row>
    <row r="1178" spans="1:2" ht="15">
      <c r="A1178" s="80" t="s">
        <v>2063</v>
      </c>
      <c r="B1178" s="79" t="s">
        <v>8273</v>
      </c>
    </row>
    <row r="1179" spans="1:2" ht="15">
      <c r="A1179" s="80" t="s">
        <v>2064</v>
      </c>
      <c r="B1179" s="79" t="s">
        <v>8273</v>
      </c>
    </row>
    <row r="1180" spans="1:2" ht="15">
      <c r="A1180" s="80" t="s">
        <v>2065</v>
      </c>
      <c r="B1180" s="79" t="s">
        <v>8273</v>
      </c>
    </row>
    <row r="1181" spans="1:2" ht="15">
      <c r="A1181" s="80" t="s">
        <v>663</v>
      </c>
      <c r="B1181" s="79" t="s">
        <v>8273</v>
      </c>
    </row>
    <row r="1182" spans="1:2" ht="15">
      <c r="A1182" s="80" t="s">
        <v>2066</v>
      </c>
      <c r="B1182" s="79" t="s">
        <v>8273</v>
      </c>
    </row>
    <row r="1183" spans="1:2" ht="15">
      <c r="A1183" s="80" t="s">
        <v>2067</v>
      </c>
      <c r="B1183" s="79" t="s">
        <v>8273</v>
      </c>
    </row>
    <row r="1184" spans="1:2" ht="15">
      <c r="A1184" s="80" t="s">
        <v>2068</v>
      </c>
      <c r="B1184" s="79" t="s">
        <v>8273</v>
      </c>
    </row>
    <row r="1185" spans="1:2" ht="15">
      <c r="A1185" s="80" t="s">
        <v>1147</v>
      </c>
      <c r="B1185" s="79" t="s">
        <v>8273</v>
      </c>
    </row>
    <row r="1186" spans="1:2" ht="15">
      <c r="A1186" s="80" t="s">
        <v>2069</v>
      </c>
      <c r="B1186" s="79" t="s">
        <v>8273</v>
      </c>
    </row>
    <row r="1187" spans="1:2" ht="15">
      <c r="A1187" s="80" t="s">
        <v>2070</v>
      </c>
      <c r="B1187" s="79" t="s">
        <v>8273</v>
      </c>
    </row>
    <row r="1188" spans="1:2" ht="15">
      <c r="A1188" s="80" t="s">
        <v>2071</v>
      </c>
      <c r="B1188" s="79" t="s">
        <v>8273</v>
      </c>
    </row>
    <row r="1189" spans="1:2" ht="15">
      <c r="A1189" s="80" t="s">
        <v>2072</v>
      </c>
      <c r="B1189" s="79" t="s">
        <v>8273</v>
      </c>
    </row>
    <row r="1190" spans="1:2" ht="15">
      <c r="A1190" s="80" t="s">
        <v>644</v>
      </c>
      <c r="B1190" s="79" t="s">
        <v>8273</v>
      </c>
    </row>
    <row r="1191" spans="1:2" ht="15">
      <c r="A1191" s="80" t="s">
        <v>2073</v>
      </c>
      <c r="B1191" s="79" t="s">
        <v>8273</v>
      </c>
    </row>
    <row r="1192" spans="1:2" ht="15">
      <c r="A1192" s="80" t="s">
        <v>2074</v>
      </c>
      <c r="B1192" s="79" t="s">
        <v>8273</v>
      </c>
    </row>
    <row r="1193" spans="1:2" ht="15">
      <c r="A1193" s="80" t="s">
        <v>2075</v>
      </c>
      <c r="B1193" s="79" t="s">
        <v>8273</v>
      </c>
    </row>
    <row r="1194" spans="1:2" ht="15">
      <c r="A1194" s="80" t="s">
        <v>1096</v>
      </c>
      <c r="B1194" s="79" t="s">
        <v>8273</v>
      </c>
    </row>
    <row r="1195" spans="1:2" ht="15">
      <c r="A1195" s="80" t="s">
        <v>2076</v>
      </c>
      <c r="B1195" s="79" t="s">
        <v>8273</v>
      </c>
    </row>
    <row r="1196" spans="1:2" ht="15">
      <c r="A1196" s="80" t="s">
        <v>2077</v>
      </c>
      <c r="B1196" s="79" t="s">
        <v>8273</v>
      </c>
    </row>
    <row r="1197" spans="1:2" ht="15">
      <c r="A1197" s="80" t="s">
        <v>2078</v>
      </c>
      <c r="B1197" s="79" t="s">
        <v>8273</v>
      </c>
    </row>
    <row r="1198" spans="1:2" ht="15">
      <c r="A1198" s="80" t="s">
        <v>2079</v>
      </c>
      <c r="B1198" s="79" t="s">
        <v>8273</v>
      </c>
    </row>
    <row r="1199" spans="1:2" ht="15">
      <c r="A1199" s="80" t="s">
        <v>2080</v>
      </c>
      <c r="B1199" s="79" t="s">
        <v>8273</v>
      </c>
    </row>
    <row r="1200" spans="1:2" ht="15">
      <c r="A1200" s="80" t="s">
        <v>2081</v>
      </c>
      <c r="B1200" s="79" t="s">
        <v>8273</v>
      </c>
    </row>
    <row r="1201" spans="1:2" ht="15">
      <c r="A1201" s="80" t="s">
        <v>489</v>
      </c>
      <c r="B1201" s="79" t="s">
        <v>8273</v>
      </c>
    </row>
    <row r="1202" spans="1:2" ht="15">
      <c r="A1202" s="80" t="s">
        <v>2082</v>
      </c>
      <c r="B1202" s="79" t="s">
        <v>8273</v>
      </c>
    </row>
    <row r="1203" spans="1:2" ht="15">
      <c r="A1203" s="80" t="s">
        <v>2083</v>
      </c>
      <c r="B1203" s="79" t="s">
        <v>8273</v>
      </c>
    </row>
    <row r="1204" spans="1:2" ht="15">
      <c r="A1204" s="80" t="s">
        <v>2084</v>
      </c>
      <c r="B1204" s="79" t="s">
        <v>8273</v>
      </c>
    </row>
    <row r="1205" spans="1:2" ht="15">
      <c r="A1205" s="80" t="s">
        <v>2085</v>
      </c>
      <c r="B1205" s="79" t="s">
        <v>8273</v>
      </c>
    </row>
    <row r="1206" spans="1:2" ht="15">
      <c r="A1206" s="80" t="s">
        <v>2086</v>
      </c>
      <c r="B1206" s="79" t="s">
        <v>8273</v>
      </c>
    </row>
    <row r="1207" spans="1:2" ht="15">
      <c r="A1207" s="80" t="s">
        <v>2087</v>
      </c>
      <c r="B1207" s="79" t="s">
        <v>8273</v>
      </c>
    </row>
    <row r="1208" spans="1:2" ht="15">
      <c r="A1208" s="80" t="s">
        <v>2088</v>
      </c>
      <c r="B1208" s="79" t="s">
        <v>8273</v>
      </c>
    </row>
    <row r="1209" spans="1:2" ht="15">
      <c r="A1209" s="80" t="s">
        <v>2089</v>
      </c>
      <c r="B1209" s="79" t="s">
        <v>8273</v>
      </c>
    </row>
    <row r="1210" spans="1:2" ht="15">
      <c r="A1210" s="80" t="s">
        <v>2090</v>
      </c>
      <c r="B1210" s="79" t="s">
        <v>8273</v>
      </c>
    </row>
    <row r="1211" spans="1:2" ht="15">
      <c r="A1211" s="80" t="s">
        <v>2091</v>
      </c>
      <c r="B1211" s="79" t="s">
        <v>8273</v>
      </c>
    </row>
    <row r="1212" spans="1:2" ht="15">
      <c r="A1212" s="80" t="s">
        <v>2092</v>
      </c>
      <c r="B1212" s="79" t="s">
        <v>8273</v>
      </c>
    </row>
    <row r="1213" spans="1:2" ht="15">
      <c r="A1213" s="80" t="s">
        <v>2093</v>
      </c>
      <c r="B1213" s="79" t="s">
        <v>8273</v>
      </c>
    </row>
    <row r="1214" spans="1:2" ht="15">
      <c r="A1214" s="80" t="s">
        <v>2094</v>
      </c>
      <c r="B1214" s="79" t="s">
        <v>8273</v>
      </c>
    </row>
    <row r="1215" spans="1:2" ht="15">
      <c r="A1215" s="80" t="s">
        <v>1189</v>
      </c>
      <c r="B1215" s="79" t="s">
        <v>8273</v>
      </c>
    </row>
    <row r="1216" spans="1:2" ht="15">
      <c r="A1216" s="80" t="s">
        <v>2095</v>
      </c>
      <c r="B1216" s="79" t="s">
        <v>8273</v>
      </c>
    </row>
    <row r="1217" spans="1:2" ht="15">
      <c r="A1217" s="80" t="s">
        <v>2096</v>
      </c>
      <c r="B1217" s="79" t="s">
        <v>8273</v>
      </c>
    </row>
    <row r="1218" spans="1:2" ht="15">
      <c r="A1218" s="80" t="s">
        <v>2097</v>
      </c>
      <c r="B1218" s="79" t="s">
        <v>8273</v>
      </c>
    </row>
    <row r="1219" spans="1:2" ht="15">
      <c r="A1219" s="80" t="s">
        <v>2098</v>
      </c>
      <c r="B1219" s="79" t="s">
        <v>8273</v>
      </c>
    </row>
    <row r="1220" spans="1:2" ht="15">
      <c r="A1220" s="80" t="s">
        <v>2099</v>
      </c>
      <c r="B1220" s="79" t="s">
        <v>8273</v>
      </c>
    </row>
    <row r="1221" spans="1:2" ht="15">
      <c r="A1221" s="80" t="s">
        <v>677</v>
      </c>
      <c r="B1221" s="79" t="s">
        <v>8273</v>
      </c>
    </row>
    <row r="1222" spans="1:2" ht="15">
      <c r="A1222" s="80" t="s">
        <v>2100</v>
      </c>
      <c r="B1222" s="79" t="s">
        <v>8273</v>
      </c>
    </row>
    <row r="1223" spans="1:2" ht="15">
      <c r="A1223" s="80" t="s">
        <v>2101</v>
      </c>
      <c r="B1223" s="79" t="s">
        <v>8273</v>
      </c>
    </row>
    <row r="1224" spans="1:2" ht="15">
      <c r="A1224" s="80" t="s">
        <v>2102</v>
      </c>
      <c r="B1224" s="79" t="s">
        <v>8273</v>
      </c>
    </row>
    <row r="1225" spans="1:2" ht="15">
      <c r="A1225" s="80" t="s">
        <v>2103</v>
      </c>
      <c r="B1225" s="79" t="s">
        <v>8273</v>
      </c>
    </row>
    <row r="1226" spans="1:2" ht="15">
      <c r="A1226" s="80" t="s">
        <v>2104</v>
      </c>
      <c r="B1226" s="79" t="s">
        <v>8273</v>
      </c>
    </row>
    <row r="1227" spans="1:2" ht="15">
      <c r="A1227" s="80" t="s">
        <v>2105</v>
      </c>
      <c r="B1227" s="79" t="s">
        <v>8273</v>
      </c>
    </row>
    <row r="1228" spans="1:2" ht="15">
      <c r="A1228" s="80" t="s">
        <v>2106</v>
      </c>
      <c r="B1228" s="79" t="s">
        <v>8273</v>
      </c>
    </row>
    <row r="1229" spans="1:2" ht="15">
      <c r="A1229" s="80" t="s">
        <v>2107</v>
      </c>
      <c r="B1229" s="79" t="s">
        <v>8273</v>
      </c>
    </row>
    <row r="1230" spans="1:2" ht="15">
      <c r="A1230" s="80" t="s">
        <v>2108</v>
      </c>
      <c r="B1230" s="79" t="s">
        <v>8273</v>
      </c>
    </row>
    <row r="1231" spans="1:2" ht="15">
      <c r="A1231" s="80" t="s">
        <v>2109</v>
      </c>
      <c r="B1231" s="79" t="s">
        <v>8273</v>
      </c>
    </row>
    <row r="1232" spans="1:2" ht="15">
      <c r="A1232" s="80" t="s">
        <v>2110</v>
      </c>
      <c r="B1232" s="79" t="s">
        <v>8273</v>
      </c>
    </row>
    <row r="1233" spans="1:2" ht="15">
      <c r="A1233" s="80" t="s">
        <v>2111</v>
      </c>
      <c r="B1233" s="79" t="s">
        <v>8273</v>
      </c>
    </row>
    <row r="1234" spans="1:2" ht="15">
      <c r="A1234" s="80" t="s">
        <v>764</v>
      </c>
      <c r="B1234" s="79" t="s">
        <v>8273</v>
      </c>
    </row>
    <row r="1235" spans="1:2" ht="15">
      <c r="A1235" s="80" t="s">
        <v>2112</v>
      </c>
      <c r="B1235" s="79" t="s">
        <v>8273</v>
      </c>
    </row>
    <row r="1236" spans="1:2" ht="15">
      <c r="A1236" s="80" t="s">
        <v>2113</v>
      </c>
      <c r="B1236" s="79" t="s">
        <v>8273</v>
      </c>
    </row>
    <row r="1237" spans="1:2" ht="15">
      <c r="A1237" s="80" t="s">
        <v>692</v>
      </c>
      <c r="B1237" s="79" t="s">
        <v>8273</v>
      </c>
    </row>
    <row r="1238" spans="1:2" ht="15">
      <c r="A1238" s="80" t="s">
        <v>2114</v>
      </c>
      <c r="B1238" s="79" t="s">
        <v>8273</v>
      </c>
    </row>
    <row r="1239" spans="1:2" ht="15">
      <c r="A1239" s="80" t="s">
        <v>603</v>
      </c>
      <c r="B1239" s="79" t="s">
        <v>8273</v>
      </c>
    </row>
    <row r="1240" spans="1:2" ht="15">
      <c r="A1240" s="80" t="s">
        <v>2115</v>
      </c>
      <c r="B1240" s="79" t="s">
        <v>8273</v>
      </c>
    </row>
    <row r="1241" spans="1:2" ht="15">
      <c r="A1241" s="80" t="s">
        <v>2116</v>
      </c>
      <c r="B1241" s="79" t="s">
        <v>8273</v>
      </c>
    </row>
    <row r="1242" spans="1:2" ht="15">
      <c r="A1242" s="80" t="s">
        <v>2117</v>
      </c>
      <c r="B1242" s="79" t="s">
        <v>8273</v>
      </c>
    </row>
    <row r="1243" spans="1:2" ht="15">
      <c r="A1243" s="80" t="s">
        <v>2118</v>
      </c>
      <c r="B1243" s="79" t="s">
        <v>8273</v>
      </c>
    </row>
    <row r="1244" spans="1:2" ht="15">
      <c r="A1244" s="80" t="s">
        <v>2119</v>
      </c>
      <c r="B1244" s="79" t="s">
        <v>8273</v>
      </c>
    </row>
    <row r="1245" spans="1:2" ht="15">
      <c r="A1245" s="80" t="s">
        <v>2120</v>
      </c>
      <c r="B1245" s="79" t="s">
        <v>8273</v>
      </c>
    </row>
    <row r="1246" spans="1:2" ht="15">
      <c r="A1246" s="80" t="s">
        <v>2121</v>
      </c>
      <c r="B1246" s="79" t="s">
        <v>8273</v>
      </c>
    </row>
    <row r="1247" spans="1:2" ht="15">
      <c r="A1247" s="80" t="s">
        <v>2122</v>
      </c>
      <c r="B1247" s="79" t="s">
        <v>8273</v>
      </c>
    </row>
    <row r="1248" spans="1:2" ht="15">
      <c r="A1248" s="80" t="s">
        <v>2123</v>
      </c>
      <c r="B1248" s="79" t="s">
        <v>8273</v>
      </c>
    </row>
    <row r="1249" spans="1:2" ht="15">
      <c r="A1249" s="80" t="s">
        <v>2124</v>
      </c>
      <c r="B1249" s="79" t="s">
        <v>8273</v>
      </c>
    </row>
    <row r="1250" spans="1:2" ht="15">
      <c r="A1250" s="80" t="s">
        <v>2125</v>
      </c>
      <c r="B1250" s="79" t="s">
        <v>8273</v>
      </c>
    </row>
    <row r="1251" spans="1:2" ht="15">
      <c r="A1251" s="80" t="s">
        <v>2126</v>
      </c>
      <c r="B1251" s="79" t="s">
        <v>8273</v>
      </c>
    </row>
    <row r="1252" spans="1:2" ht="15">
      <c r="A1252" s="80" t="s">
        <v>2127</v>
      </c>
      <c r="B1252" s="79" t="s">
        <v>8273</v>
      </c>
    </row>
    <row r="1253" spans="1:2" ht="15">
      <c r="A1253" s="80" t="s">
        <v>2128</v>
      </c>
      <c r="B1253" s="79" t="s">
        <v>8273</v>
      </c>
    </row>
    <row r="1254" spans="1:2" ht="15">
      <c r="A1254" s="80" t="s">
        <v>2129</v>
      </c>
      <c r="B1254" s="79" t="s">
        <v>8273</v>
      </c>
    </row>
    <row r="1255" spans="1:2" ht="15">
      <c r="A1255" s="80" t="s">
        <v>2130</v>
      </c>
      <c r="B1255" s="79" t="s">
        <v>8273</v>
      </c>
    </row>
    <row r="1256" spans="1:2" ht="15">
      <c r="A1256" s="80" t="s">
        <v>578</v>
      </c>
      <c r="B1256" s="79" t="s">
        <v>8273</v>
      </c>
    </row>
    <row r="1257" spans="1:2" ht="15">
      <c r="A1257" s="80" t="s">
        <v>522</v>
      </c>
      <c r="B1257" s="79" t="s">
        <v>8273</v>
      </c>
    </row>
    <row r="1258" spans="1:2" ht="15">
      <c r="A1258" s="80" t="s">
        <v>2131</v>
      </c>
      <c r="B1258" s="79" t="s">
        <v>8273</v>
      </c>
    </row>
    <row r="1259" spans="1:2" ht="15">
      <c r="A1259" s="80" t="s">
        <v>2132</v>
      </c>
      <c r="B1259" s="79" t="s">
        <v>8273</v>
      </c>
    </row>
    <row r="1260" spans="1:2" ht="15">
      <c r="A1260" s="80" t="s">
        <v>2133</v>
      </c>
      <c r="B1260" s="79" t="s">
        <v>8273</v>
      </c>
    </row>
    <row r="1261" spans="1:2" ht="15">
      <c r="A1261" s="80" t="s">
        <v>2134</v>
      </c>
      <c r="B1261" s="79" t="s">
        <v>8273</v>
      </c>
    </row>
    <row r="1262" spans="1:2" ht="15">
      <c r="A1262" s="80" t="s">
        <v>2135</v>
      </c>
      <c r="B1262" s="79" t="s">
        <v>8273</v>
      </c>
    </row>
    <row r="1263" spans="1:2" ht="15">
      <c r="A1263" s="80" t="s">
        <v>2136</v>
      </c>
      <c r="B1263" s="79" t="s">
        <v>8273</v>
      </c>
    </row>
    <row r="1264" spans="1:2" ht="15">
      <c r="A1264" s="80" t="s">
        <v>2137</v>
      </c>
      <c r="B1264" s="79" t="s">
        <v>8273</v>
      </c>
    </row>
    <row r="1265" spans="1:2" ht="15">
      <c r="A1265" s="80" t="s">
        <v>2138</v>
      </c>
      <c r="B1265" s="79" t="s">
        <v>8273</v>
      </c>
    </row>
    <row r="1266" spans="1:2" ht="15">
      <c r="A1266" s="80" t="s">
        <v>2139</v>
      </c>
      <c r="B1266" s="79" t="s">
        <v>8273</v>
      </c>
    </row>
    <row r="1267" spans="1:2" ht="15">
      <c r="A1267" s="80" t="s">
        <v>2140</v>
      </c>
      <c r="B1267" s="79" t="s">
        <v>8273</v>
      </c>
    </row>
    <row r="1268" spans="1:2" ht="15">
      <c r="A1268" s="80" t="s">
        <v>2141</v>
      </c>
      <c r="B1268" s="79" t="s">
        <v>8273</v>
      </c>
    </row>
    <row r="1269" spans="1:2" ht="15">
      <c r="A1269" s="80" t="s">
        <v>2142</v>
      </c>
      <c r="B1269" s="79" t="s">
        <v>8273</v>
      </c>
    </row>
    <row r="1270" spans="1:2" ht="15">
      <c r="A1270" s="80" t="s">
        <v>706</v>
      </c>
      <c r="B1270" s="79" t="s">
        <v>8273</v>
      </c>
    </row>
    <row r="1271" spans="1:2" ht="15">
      <c r="A1271" s="80" t="s">
        <v>2143</v>
      </c>
      <c r="B1271" s="79" t="s">
        <v>8273</v>
      </c>
    </row>
    <row r="1272" spans="1:2" ht="15">
      <c r="A1272" s="80" t="s">
        <v>2144</v>
      </c>
      <c r="B1272" s="79" t="s">
        <v>8273</v>
      </c>
    </row>
    <row r="1273" spans="1:2" ht="15">
      <c r="A1273" s="80" t="s">
        <v>2145</v>
      </c>
      <c r="B1273" s="79" t="s">
        <v>8273</v>
      </c>
    </row>
    <row r="1274" spans="1:2" ht="15">
      <c r="A1274" s="80" t="s">
        <v>2146</v>
      </c>
      <c r="B1274" s="79" t="s">
        <v>8273</v>
      </c>
    </row>
    <row r="1275" spans="1:2" ht="15">
      <c r="A1275" s="80" t="s">
        <v>2147</v>
      </c>
      <c r="B1275" s="79" t="s">
        <v>8273</v>
      </c>
    </row>
    <row r="1276" spans="1:2" ht="15">
      <c r="A1276" s="80" t="s">
        <v>2148</v>
      </c>
      <c r="B1276" s="79" t="s">
        <v>8273</v>
      </c>
    </row>
    <row r="1277" spans="1:2" ht="15">
      <c r="A1277" s="80" t="s">
        <v>2149</v>
      </c>
      <c r="B1277" s="79" t="s">
        <v>8273</v>
      </c>
    </row>
    <row r="1278" spans="1:2" ht="15">
      <c r="A1278" s="80" t="s">
        <v>2150</v>
      </c>
      <c r="B1278" s="79" t="s">
        <v>8273</v>
      </c>
    </row>
    <row r="1279" spans="1:2" ht="15">
      <c r="A1279" s="80" t="s">
        <v>2151</v>
      </c>
      <c r="B1279" s="79" t="s">
        <v>8273</v>
      </c>
    </row>
    <row r="1280" spans="1:2" ht="15">
      <c r="A1280" s="80" t="s">
        <v>2152</v>
      </c>
      <c r="B1280" s="79" t="s">
        <v>8273</v>
      </c>
    </row>
    <row r="1281" spans="1:2" ht="15">
      <c r="A1281" s="80" t="s">
        <v>2153</v>
      </c>
      <c r="B1281" s="79" t="s">
        <v>8273</v>
      </c>
    </row>
    <row r="1282" spans="1:2" ht="15">
      <c r="A1282" s="80" t="s">
        <v>2154</v>
      </c>
      <c r="B1282" s="79" t="s">
        <v>8273</v>
      </c>
    </row>
    <row r="1283" spans="1:2" ht="15">
      <c r="A1283" s="80" t="s">
        <v>2155</v>
      </c>
      <c r="B1283" s="79" t="s">
        <v>8273</v>
      </c>
    </row>
    <row r="1284" spans="1:2" ht="15">
      <c r="A1284" s="80" t="s">
        <v>2156</v>
      </c>
      <c r="B1284" s="79" t="s">
        <v>8273</v>
      </c>
    </row>
    <row r="1285" spans="1:2" ht="15">
      <c r="A1285" s="80" t="s">
        <v>2157</v>
      </c>
      <c r="B1285" s="79" t="s">
        <v>8273</v>
      </c>
    </row>
    <row r="1286" spans="1:2" ht="15">
      <c r="A1286" s="80" t="s">
        <v>2158</v>
      </c>
      <c r="B1286" s="79" t="s">
        <v>8273</v>
      </c>
    </row>
    <row r="1287" spans="1:2" ht="15">
      <c r="A1287" s="80" t="s">
        <v>2159</v>
      </c>
      <c r="B1287" s="79" t="s">
        <v>8273</v>
      </c>
    </row>
    <row r="1288" spans="1:2" ht="15">
      <c r="A1288" s="80" t="s">
        <v>2160</v>
      </c>
      <c r="B1288" s="79" t="s">
        <v>8273</v>
      </c>
    </row>
    <row r="1289" spans="1:2" ht="15">
      <c r="A1289" s="80" t="s">
        <v>701</v>
      </c>
      <c r="B1289" s="79" t="s">
        <v>8273</v>
      </c>
    </row>
    <row r="1290" spans="1:2" ht="15">
      <c r="A1290" s="80" t="s">
        <v>2161</v>
      </c>
      <c r="B1290" s="79" t="s">
        <v>8273</v>
      </c>
    </row>
    <row r="1291" spans="1:2" ht="15">
      <c r="A1291" s="80" t="s">
        <v>2162</v>
      </c>
      <c r="B1291" s="79" t="s">
        <v>8273</v>
      </c>
    </row>
    <row r="1292" spans="1:2" ht="15">
      <c r="A1292" s="80" t="s">
        <v>2163</v>
      </c>
      <c r="B1292" s="79" t="s">
        <v>8273</v>
      </c>
    </row>
    <row r="1293" spans="1:2" ht="15">
      <c r="A1293" s="80" t="s">
        <v>2164</v>
      </c>
      <c r="B1293" s="79" t="s">
        <v>8273</v>
      </c>
    </row>
    <row r="1294" spans="1:2" ht="15">
      <c r="A1294" s="80" t="s">
        <v>2165</v>
      </c>
      <c r="B1294" s="79" t="s">
        <v>8273</v>
      </c>
    </row>
    <row r="1295" spans="1:2" ht="15">
      <c r="A1295" s="80" t="s">
        <v>2166</v>
      </c>
      <c r="B1295" s="79" t="s">
        <v>8273</v>
      </c>
    </row>
    <row r="1296" spans="1:2" ht="15">
      <c r="A1296" s="80" t="s">
        <v>2167</v>
      </c>
      <c r="B1296" s="79" t="s">
        <v>8273</v>
      </c>
    </row>
    <row r="1297" spans="1:2" ht="15">
      <c r="A1297" s="80" t="s">
        <v>2168</v>
      </c>
      <c r="B1297" s="79" t="s">
        <v>8273</v>
      </c>
    </row>
    <row r="1298" spans="1:2" ht="15">
      <c r="A1298" s="80" t="s">
        <v>2169</v>
      </c>
      <c r="B1298" s="79" t="s">
        <v>8273</v>
      </c>
    </row>
    <row r="1299" spans="1:2" ht="15">
      <c r="A1299" s="80" t="s">
        <v>2170</v>
      </c>
      <c r="B1299" s="79" t="s">
        <v>8273</v>
      </c>
    </row>
    <row r="1300" spans="1:2" ht="15">
      <c r="A1300" s="80" t="s">
        <v>2171</v>
      </c>
      <c r="B1300" s="79" t="s">
        <v>8273</v>
      </c>
    </row>
    <row r="1301" spans="1:2" ht="15">
      <c r="A1301" s="80" t="s">
        <v>2172</v>
      </c>
      <c r="B1301" s="79" t="s">
        <v>8273</v>
      </c>
    </row>
    <row r="1302" spans="1:2" ht="15">
      <c r="A1302" s="80" t="s">
        <v>2173</v>
      </c>
      <c r="B1302" s="79" t="s">
        <v>8273</v>
      </c>
    </row>
    <row r="1303" spans="1:2" ht="15">
      <c r="A1303" s="80" t="s">
        <v>2174</v>
      </c>
      <c r="B1303" s="79" t="s">
        <v>8273</v>
      </c>
    </row>
    <row r="1304" spans="1:2" ht="15">
      <c r="A1304" s="80" t="s">
        <v>2175</v>
      </c>
      <c r="B1304" s="79" t="s">
        <v>8273</v>
      </c>
    </row>
    <row r="1305" spans="1:2" ht="15">
      <c r="A1305" s="80" t="s">
        <v>2176</v>
      </c>
      <c r="B1305" s="79" t="s">
        <v>8273</v>
      </c>
    </row>
    <row r="1306" spans="1:2" ht="15">
      <c r="A1306" s="80" t="s">
        <v>2177</v>
      </c>
      <c r="B1306" s="79" t="s">
        <v>8273</v>
      </c>
    </row>
    <row r="1307" spans="1:2" ht="15">
      <c r="A1307" s="80" t="s">
        <v>2178</v>
      </c>
      <c r="B1307" s="79" t="s">
        <v>8273</v>
      </c>
    </row>
    <row r="1308" spans="1:2" ht="15">
      <c r="A1308" s="80" t="s">
        <v>2179</v>
      </c>
      <c r="B1308" s="79" t="s">
        <v>8273</v>
      </c>
    </row>
    <row r="1309" spans="1:2" ht="15">
      <c r="A1309" s="80" t="s">
        <v>2180</v>
      </c>
      <c r="B1309" s="79" t="s">
        <v>8273</v>
      </c>
    </row>
    <row r="1310" spans="1:2" ht="15">
      <c r="A1310" s="80" t="s">
        <v>2181</v>
      </c>
      <c r="B1310" s="79" t="s">
        <v>8273</v>
      </c>
    </row>
    <row r="1311" spans="1:2" ht="15">
      <c r="A1311" s="80" t="s">
        <v>2182</v>
      </c>
      <c r="B1311" s="79" t="s">
        <v>8273</v>
      </c>
    </row>
    <row r="1312" spans="1:2" ht="15">
      <c r="A1312" s="80" t="s">
        <v>2183</v>
      </c>
      <c r="B1312" s="79" t="s">
        <v>8273</v>
      </c>
    </row>
    <row r="1313" spans="1:2" ht="15">
      <c r="A1313" s="80" t="s">
        <v>2184</v>
      </c>
      <c r="B1313" s="79" t="s">
        <v>8273</v>
      </c>
    </row>
    <row r="1314" spans="1:2" ht="15">
      <c r="A1314" s="80" t="s">
        <v>2185</v>
      </c>
      <c r="B1314" s="79" t="s">
        <v>8273</v>
      </c>
    </row>
    <row r="1315" spans="1:2" ht="15">
      <c r="A1315" s="80" t="s">
        <v>2186</v>
      </c>
      <c r="B1315" s="79" t="s">
        <v>8273</v>
      </c>
    </row>
    <row r="1316" spans="1:2" ht="15">
      <c r="A1316" s="80" t="s">
        <v>2187</v>
      </c>
      <c r="B1316" s="79" t="s">
        <v>8273</v>
      </c>
    </row>
    <row r="1317" spans="1:2" ht="15">
      <c r="A1317" s="80" t="s">
        <v>2188</v>
      </c>
      <c r="B1317" s="79" t="s">
        <v>8273</v>
      </c>
    </row>
    <row r="1318" spans="1:2" ht="15">
      <c r="A1318" s="80" t="s">
        <v>2189</v>
      </c>
      <c r="B1318" s="79" t="s">
        <v>8273</v>
      </c>
    </row>
    <row r="1319" spans="1:2" ht="15">
      <c r="A1319" s="80" t="s">
        <v>2190</v>
      </c>
      <c r="B1319" s="79" t="s">
        <v>8273</v>
      </c>
    </row>
    <row r="1320" spans="1:2" ht="15">
      <c r="A1320" s="80" t="s">
        <v>2191</v>
      </c>
      <c r="B1320" s="79" t="s">
        <v>8273</v>
      </c>
    </row>
    <row r="1321" spans="1:2" ht="15">
      <c r="A1321" s="80" t="s">
        <v>2192</v>
      </c>
      <c r="B1321" s="79" t="s">
        <v>8273</v>
      </c>
    </row>
    <row r="1322" spans="1:2" ht="15">
      <c r="A1322" s="80" t="s">
        <v>2193</v>
      </c>
      <c r="B1322" s="79" t="s">
        <v>8273</v>
      </c>
    </row>
    <row r="1323" spans="1:2" ht="15">
      <c r="A1323" s="80" t="s">
        <v>2194</v>
      </c>
      <c r="B1323" s="79" t="s">
        <v>8273</v>
      </c>
    </row>
    <row r="1324" spans="1:2" ht="15">
      <c r="A1324" s="80" t="s">
        <v>2195</v>
      </c>
      <c r="B1324" s="79" t="s">
        <v>8273</v>
      </c>
    </row>
    <row r="1325" spans="1:2" ht="15">
      <c r="A1325" s="80" t="s">
        <v>2196</v>
      </c>
      <c r="B1325" s="79" t="s">
        <v>8273</v>
      </c>
    </row>
    <row r="1326" spans="1:2" ht="15">
      <c r="A1326" s="80" t="s">
        <v>2197</v>
      </c>
      <c r="B1326" s="79" t="s">
        <v>8273</v>
      </c>
    </row>
    <row r="1327" spans="1:2" ht="15">
      <c r="A1327" s="80" t="s">
        <v>2198</v>
      </c>
      <c r="B1327" s="79" t="s">
        <v>8273</v>
      </c>
    </row>
    <row r="1328" spans="1:2" ht="15">
      <c r="A1328" s="80" t="s">
        <v>2199</v>
      </c>
      <c r="B1328" s="79" t="s">
        <v>8273</v>
      </c>
    </row>
    <row r="1329" spans="1:2" ht="15">
      <c r="A1329" s="80" t="s">
        <v>2200</v>
      </c>
      <c r="B1329" s="79" t="s">
        <v>8273</v>
      </c>
    </row>
    <row r="1330" spans="1:2" ht="15">
      <c r="A1330" s="80" t="s">
        <v>2201</v>
      </c>
      <c r="B1330" s="79" t="s">
        <v>8273</v>
      </c>
    </row>
    <row r="1331" spans="1:2" ht="15">
      <c r="A1331" s="80" t="s">
        <v>2202</v>
      </c>
      <c r="B1331" s="79" t="s">
        <v>8273</v>
      </c>
    </row>
    <row r="1332" spans="1:2" ht="15">
      <c r="A1332" s="80" t="s">
        <v>2203</v>
      </c>
      <c r="B1332" s="79" t="s">
        <v>8273</v>
      </c>
    </row>
    <row r="1333" spans="1:2" ht="15">
      <c r="A1333" s="80" t="s">
        <v>2204</v>
      </c>
      <c r="B1333" s="79" t="s">
        <v>8273</v>
      </c>
    </row>
    <row r="1334" spans="1:2" ht="15">
      <c r="A1334" s="80" t="s">
        <v>2205</v>
      </c>
      <c r="B1334" s="79" t="s">
        <v>8273</v>
      </c>
    </row>
    <row r="1335" spans="1:2" ht="15">
      <c r="A1335" s="80" t="s">
        <v>2206</v>
      </c>
      <c r="B1335" s="79" t="s">
        <v>8273</v>
      </c>
    </row>
    <row r="1336" spans="1:2" ht="15">
      <c r="A1336" s="80" t="s">
        <v>2207</v>
      </c>
      <c r="B1336" s="79" t="s">
        <v>8273</v>
      </c>
    </row>
    <row r="1337" spans="1:2" ht="15">
      <c r="A1337" s="80" t="s">
        <v>2208</v>
      </c>
      <c r="B1337" s="79" t="s">
        <v>8273</v>
      </c>
    </row>
    <row r="1338" spans="1:2" ht="15">
      <c r="A1338" s="80" t="s">
        <v>2209</v>
      </c>
      <c r="B1338" s="79" t="s">
        <v>8273</v>
      </c>
    </row>
    <row r="1339" spans="1:2" ht="15">
      <c r="A1339" s="80" t="s">
        <v>594</v>
      </c>
      <c r="B1339" s="79" t="s">
        <v>8273</v>
      </c>
    </row>
    <row r="1340" spans="1:2" ht="15">
      <c r="A1340" s="80" t="s">
        <v>670</v>
      </c>
      <c r="B1340" s="79" t="s">
        <v>8273</v>
      </c>
    </row>
    <row r="1341" spans="1:2" ht="15">
      <c r="A1341" s="80" t="s">
        <v>650</v>
      </c>
      <c r="B1341" s="79" t="s">
        <v>8273</v>
      </c>
    </row>
    <row r="1342" spans="1:2" ht="15">
      <c r="A1342" s="80" t="s">
        <v>651</v>
      </c>
      <c r="B1342" s="79" t="s">
        <v>8273</v>
      </c>
    </row>
    <row r="1343" spans="1:2" ht="15">
      <c r="A1343" s="80" t="s">
        <v>2210</v>
      </c>
      <c r="B1343" s="79" t="s">
        <v>8273</v>
      </c>
    </row>
    <row r="1344" spans="1:2" ht="15">
      <c r="A1344" s="80" t="s">
        <v>2211</v>
      </c>
      <c r="B1344" s="79" t="s">
        <v>8273</v>
      </c>
    </row>
    <row r="1345" spans="1:2" ht="15">
      <c r="A1345" s="80" t="s">
        <v>2212</v>
      </c>
      <c r="B1345" s="79" t="s">
        <v>8273</v>
      </c>
    </row>
    <row r="1346" spans="1:2" ht="15">
      <c r="A1346" s="80" t="s">
        <v>2213</v>
      </c>
      <c r="B1346" s="79" t="s">
        <v>8273</v>
      </c>
    </row>
    <row r="1347" spans="1:2" ht="15">
      <c r="A1347" s="80" t="s">
        <v>2214</v>
      </c>
      <c r="B1347" s="79" t="s">
        <v>8273</v>
      </c>
    </row>
    <row r="1348" spans="1:2" ht="15">
      <c r="A1348" s="80" t="s">
        <v>2215</v>
      </c>
      <c r="B1348" s="79" t="s">
        <v>8273</v>
      </c>
    </row>
    <row r="1349" spans="1:2" ht="15">
      <c r="A1349" s="80" t="s">
        <v>2216</v>
      </c>
      <c r="B1349" s="79" t="s">
        <v>8273</v>
      </c>
    </row>
    <row r="1350" spans="1:2" ht="15">
      <c r="A1350" s="80" t="s">
        <v>2217</v>
      </c>
      <c r="B1350" s="79" t="s">
        <v>8273</v>
      </c>
    </row>
    <row r="1351" spans="1:2" ht="15">
      <c r="A1351" s="80" t="s">
        <v>2218</v>
      </c>
      <c r="B1351" s="79" t="s">
        <v>8273</v>
      </c>
    </row>
    <row r="1352" spans="1:2" ht="15">
      <c r="A1352" s="80" t="s">
        <v>2219</v>
      </c>
      <c r="B1352" s="79" t="s">
        <v>8273</v>
      </c>
    </row>
    <row r="1353" spans="1:2" ht="15">
      <c r="A1353" s="80" t="s">
        <v>2220</v>
      </c>
      <c r="B1353" s="79" t="s">
        <v>8273</v>
      </c>
    </row>
    <row r="1354" spans="1:2" ht="15">
      <c r="A1354" s="80" t="s">
        <v>2221</v>
      </c>
      <c r="B1354" s="79" t="s">
        <v>8273</v>
      </c>
    </row>
    <row r="1355" spans="1:2" ht="15">
      <c r="A1355" s="80" t="s">
        <v>2222</v>
      </c>
      <c r="B1355" s="79" t="s">
        <v>8273</v>
      </c>
    </row>
    <row r="1356" spans="1:2" ht="15">
      <c r="A1356" s="80" t="s">
        <v>2223</v>
      </c>
      <c r="B1356" s="79" t="s">
        <v>8273</v>
      </c>
    </row>
    <row r="1357" spans="1:2" ht="15">
      <c r="A1357" s="80" t="s">
        <v>2224</v>
      </c>
      <c r="B1357" s="79" t="s">
        <v>8273</v>
      </c>
    </row>
    <row r="1358" spans="1:2" ht="15">
      <c r="A1358" s="80" t="s">
        <v>2225</v>
      </c>
      <c r="B1358" s="79" t="s">
        <v>8273</v>
      </c>
    </row>
    <row r="1359" spans="1:2" ht="15">
      <c r="A1359" s="80" t="s">
        <v>2226</v>
      </c>
      <c r="B1359" s="79" t="s">
        <v>8273</v>
      </c>
    </row>
    <row r="1360" spans="1:2" ht="15">
      <c r="A1360" s="80" t="s">
        <v>2227</v>
      </c>
      <c r="B1360" s="79" t="s">
        <v>8273</v>
      </c>
    </row>
    <row r="1361" spans="1:2" ht="15">
      <c r="A1361" s="80" t="s">
        <v>2228</v>
      </c>
      <c r="B1361" s="79" t="s">
        <v>8273</v>
      </c>
    </row>
    <row r="1362" spans="1:2" ht="15">
      <c r="A1362" s="80" t="s">
        <v>2229</v>
      </c>
      <c r="B1362" s="79" t="s">
        <v>8273</v>
      </c>
    </row>
    <row r="1363" spans="1:2" ht="15">
      <c r="A1363" s="80" t="s">
        <v>2230</v>
      </c>
      <c r="B1363" s="79" t="s">
        <v>8273</v>
      </c>
    </row>
    <row r="1364" spans="1:2" ht="15">
      <c r="A1364" s="80" t="s">
        <v>2231</v>
      </c>
      <c r="B1364" s="79" t="s">
        <v>8273</v>
      </c>
    </row>
    <row r="1365" spans="1:2" ht="15">
      <c r="A1365" s="80" t="s">
        <v>2232</v>
      </c>
      <c r="B1365" s="79" t="s">
        <v>8273</v>
      </c>
    </row>
    <row r="1366" spans="1:2" ht="15">
      <c r="A1366" s="80" t="s">
        <v>2233</v>
      </c>
      <c r="B1366" s="79" t="s">
        <v>8273</v>
      </c>
    </row>
    <row r="1367" spans="1:2" ht="15">
      <c r="A1367" s="80" t="s">
        <v>2234</v>
      </c>
      <c r="B1367" s="79" t="s">
        <v>8273</v>
      </c>
    </row>
    <row r="1368" spans="1:2" ht="15">
      <c r="A1368" s="80" t="s">
        <v>2235</v>
      </c>
      <c r="B1368" s="79" t="s">
        <v>8273</v>
      </c>
    </row>
    <row r="1369" spans="1:2" ht="15">
      <c r="A1369" s="80" t="s">
        <v>2236</v>
      </c>
      <c r="B1369" s="79" t="s">
        <v>8273</v>
      </c>
    </row>
    <row r="1370" spans="1:2" ht="15">
      <c r="A1370" s="80" t="s">
        <v>2237</v>
      </c>
      <c r="B1370" s="79" t="s">
        <v>8273</v>
      </c>
    </row>
    <row r="1371" spans="1:2" ht="15">
      <c r="A1371" s="80" t="s">
        <v>2238</v>
      </c>
      <c r="B1371" s="79" t="s">
        <v>8273</v>
      </c>
    </row>
    <row r="1372" spans="1:2" ht="15">
      <c r="A1372" s="80" t="s">
        <v>576</v>
      </c>
      <c r="B1372" s="79" t="s">
        <v>8273</v>
      </c>
    </row>
    <row r="1373" spans="1:2" ht="15">
      <c r="A1373" s="80" t="s">
        <v>602</v>
      </c>
      <c r="B1373" s="79" t="s">
        <v>8273</v>
      </c>
    </row>
    <row r="1374" spans="1:2" ht="15">
      <c r="A1374" s="80" t="s">
        <v>2239</v>
      </c>
      <c r="B1374" s="79" t="s">
        <v>8273</v>
      </c>
    </row>
    <row r="1375" spans="1:2" ht="15">
      <c r="A1375" s="80" t="s">
        <v>2240</v>
      </c>
      <c r="B1375" s="79" t="s">
        <v>8273</v>
      </c>
    </row>
    <row r="1376" spans="1:2" ht="15">
      <c r="A1376" s="80" t="s">
        <v>2241</v>
      </c>
      <c r="B1376" s="79" t="s">
        <v>8273</v>
      </c>
    </row>
    <row r="1377" spans="1:2" ht="15">
      <c r="A1377" s="80" t="s">
        <v>2242</v>
      </c>
      <c r="B1377" s="79" t="s">
        <v>8273</v>
      </c>
    </row>
    <row r="1378" spans="1:2" ht="15">
      <c r="A1378" s="80" t="s">
        <v>2243</v>
      </c>
      <c r="B1378" s="79" t="s">
        <v>8273</v>
      </c>
    </row>
    <row r="1379" spans="1:2" ht="15">
      <c r="A1379" s="80" t="s">
        <v>642</v>
      </c>
      <c r="B1379" s="79" t="s">
        <v>8273</v>
      </c>
    </row>
    <row r="1380" spans="1:2" ht="15">
      <c r="A1380" s="80" t="s">
        <v>2244</v>
      </c>
      <c r="B1380" s="79" t="s">
        <v>8273</v>
      </c>
    </row>
    <row r="1381" spans="1:2" ht="15">
      <c r="A1381" s="80" t="s">
        <v>2245</v>
      </c>
      <c r="B1381" s="79" t="s">
        <v>8273</v>
      </c>
    </row>
    <row r="1382" spans="1:2" ht="15">
      <c r="A1382" s="80" t="s">
        <v>2246</v>
      </c>
      <c r="B1382" s="79" t="s">
        <v>8273</v>
      </c>
    </row>
    <row r="1383" spans="1:2" ht="15">
      <c r="A1383" s="80" t="s">
        <v>2247</v>
      </c>
      <c r="B1383" s="79" t="s">
        <v>8273</v>
      </c>
    </row>
    <row r="1384" spans="1:2" ht="15">
      <c r="A1384" s="80" t="s">
        <v>2248</v>
      </c>
      <c r="B1384" s="79" t="s">
        <v>8273</v>
      </c>
    </row>
    <row r="1385" spans="1:2" ht="15">
      <c r="A1385" s="80" t="s">
        <v>758</v>
      </c>
      <c r="B1385" s="79" t="s">
        <v>8273</v>
      </c>
    </row>
    <row r="1386" spans="1:2" ht="15">
      <c r="A1386" s="80" t="s">
        <v>2249</v>
      </c>
      <c r="B1386" s="79" t="s">
        <v>8273</v>
      </c>
    </row>
    <row r="1387" spans="1:2" ht="15">
      <c r="A1387" s="80" t="s">
        <v>2250</v>
      </c>
      <c r="B1387" s="79" t="s">
        <v>8273</v>
      </c>
    </row>
    <row r="1388" spans="1:2" ht="15">
      <c r="A1388" s="80" t="s">
        <v>2251</v>
      </c>
      <c r="B1388" s="79" t="s">
        <v>8273</v>
      </c>
    </row>
    <row r="1389" spans="1:2" ht="15">
      <c r="A1389" s="80" t="s">
        <v>2252</v>
      </c>
      <c r="B1389" s="79" t="s">
        <v>8273</v>
      </c>
    </row>
    <row r="1390" spans="1:2" ht="15">
      <c r="A1390" s="80" t="s">
        <v>2253</v>
      </c>
      <c r="B1390" s="79" t="s">
        <v>8273</v>
      </c>
    </row>
    <row r="1391" spans="1:2" ht="15">
      <c r="A1391" s="80" t="s">
        <v>2254</v>
      </c>
      <c r="B1391" s="79" t="s">
        <v>8273</v>
      </c>
    </row>
    <row r="1392" spans="1:2" ht="15">
      <c r="A1392" s="80" t="s">
        <v>2255</v>
      </c>
      <c r="B1392" s="79" t="s">
        <v>8273</v>
      </c>
    </row>
    <row r="1393" spans="1:2" ht="15">
      <c r="A1393" s="80" t="s">
        <v>2256</v>
      </c>
      <c r="B1393" s="79" t="s">
        <v>8273</v>
      </c>
    </row>
    <row r="1394" spans="1:2" ht="15">
      <c r="A1394" s="80" t="s">
        <v>2257</v>
      </c>
      <c r="B1394" s="79" t="s">
        <v>8273</v>
      </c>
    </row>
    <row r="1395" spans="1:2" ht="15">
      <c r="A1395" s="80" t="s">
        <v>2258</v>
      </c>
      <c r="B1395" s="79" t="s">
        <v>8273</v>
      </c>
    </row>
    <row r="1396" spans="1:2" ht="15">
      <c r="A1396" s="80" t="s">
        <v>2259</v>
      </c>
      <c r="B1396" s="79" t="s">
        <v>8273</v>
      </c>
    </row>
    <row r="1397" spans="1:2" ht="15">
      <c r="A1397" s="80" t="s">
        <v>2260</v>
      </c>
      <c r="B1397" s="79" t="s">
        <v>8273</v>
      </c>
    </row>
    <row r="1398" spans="1:2" ht="15">
      <c r="A1398" s="80" t="s">
        <v>2261</v>
      </c>
      <c r="B1398" s="79" t="s">
        <v>8273</v>
      </c>
    </row>
    <row r="1399" spans="1:2" ht="15">
      <c r="A1399" s="80" t="s">
        <v>1223</v>
      </c>
      <c r="B1399" s="79" t="s">
        <v>8273</v>
      </c>
    </row>
    <row r="1400" spans="1:2" ht="15">
      <c r="A1400" s="80" t="s">
        <v>2262</v>
      </c>
      <c r="B1400" s="79" t="s">
        <v>8273</v>
      </c>
    </row>
    <row r="1401" spans="1:2" ht="15">
      <c r="A1401" s="80" t="s">
        <v>2263</v>
      </c>
      <c r="B1401" s="79" t="s">
        <v>8273</v>
      </c>
    </row>
    <row r="1402" spans="1:2" ht="15">
      <c r="A1402" s="80" t="s">
        <v>2264</v>
      </c>
      <c r="B1402" s="79" t="s">
        <v>8273</v>
      </c>
    </row>
    <row r="1403" spans="1:2" ht="15">
      <c r="A1403" s="80" t="s">
        <v>2265</v>
      </c>
      <c r="B1403" s="79" t="s">
        <v>8273</v>
      </c>
    </row>
    <row r="1404" spans="1:2" ht="15">
      <c r="A1404" s="80" t="s">
        <v>2266</v>
      </c>
      <c r="B1404" s="79" t="s">
        <v>8273</v>
      </c>
    </row>
    <row r="1405" spans="1:2" ht="15">
      <c r="A1405" s="80" t="s">
        <v>2267</v>
      </c>
      <c r="B1405" s="79" t="s">
        <v>8273</v>
      </c>
    </row>
    <row r="1406" spans="1:2" ht="15">
      <c r="A1406" s="80" t="s">
        <v>2268</v>
      </c>
      <c r="B1406" s="79" t="s">
        <v>8273</v>
      </c>
    </row>
    <row r="1407" spans="1:2" ht="15">
      <c r="A1407" s="80" t="s">
        <v>2269</v>
      </c>
      <c r="B1407" s="79" t="s">
        <v>8273</v>
      </c>
    </row>
    <row r="1408" spans="1:2" ht="15">
      <c r="A1408" s="80" t="s">
        <v>2270</v>
      </c>
      <c r="B1408" s="79" t="s">
        <v>8273</v>
      </c>
    </row>
    <row r="1409" spans="1:2" ht="15">
      <c r="A1409" s="80" t="s">
        <v>2271</v>
      </c>
      <c r="B1409" s="79" t="s">
        <v>8273</v>
      </c>
    </row>
    <row r="1410" spans="1:2" ht="15">
      <c r="A1410" s="80" t="s">
        <v>2272</v>
      </c>
      <c r="B1410" s="79" t="s">
        <v>8273</v>
      </c>
    </row>
    <row r="1411" spans="1:2" ht="15">
      <c r="A1411" s="80" t="s">
        <v>2273</v>
      </c>
      <c r="B1411" s="79" t="s">
        <v>8273</v>
      </c>
    </row>
    <row r="1412" spans="1:2" ht="15">
      <c r="A1412" s="80" t="s">
        <v>2274</v>
      </c>
      <c r="B1412" s="79" t="s">
        <v>8273</v>
      </c>
    </row>
    <row r="1413" spans="1:2" ht="15">
      <c r="A1413" s="80" t="s">
        <v>2275</v>
      </c>
      <c r="B1413" s="79" t="s">
        <v>8273</v>
      </c>
    </row>
    <row r="1414" spans="1:2" ht="15">
      <c r="A1414" s="80" t="s">
        <v>2276</v>
      </c>
      <c r="B1414" s="79" t="s">
        <v>8273</v>
      </c>
    </row>
    <row r="1415" spans="1:2" ht="15">
      <c r="A1415" s="80" t="s">
        <v>2277</v>
      </c>
      <c r="B1415" s="79" t="s">
        <v>8273</v>
      </c>
    </row>
    <row r="1416" spans="1:2" ht="15">
      <c r="A1416" s="80" t="s">
        <v>749</v>
      </c>
      <c r="B1416" s="79" t="s">
        <v>8273</v>
      </c>
    </row>
    <row r="1417" spans="1:2" ht="15">
      <c r="A1417" s="80" t="s">
        <v>2278</v>
      </c>
      <c r="B1417" s="79" t="s">
        <v>8273</v>
      </c>
    </row>
    <row r="1418" spans="1:2" ht="15">
      <c r="A1418" s="80" t="s">
        <v>2279</v>
      </c>
      <c r="B1418" s="79" t="s">
        <v>8273</v>
      </c>
    </row>
    <row r="1419" spans="1:2" ht="15">
      <c r="A1419" s="80" t="s">
        <v>2280</v>
      </c>
      <c r="B1419" s="79" t="s">
        <v>8273</v>
      </c>
    </row>
    <row r="1420" spans="1:2" ht="15">
      <c r="A1420" s="80" t="s">
        <v>2281</v>
      </c>
      <c r="B1420" s="79" t="s">
        <v>8273</v>
      </c>
    </row>
    <row r="1421" spans="1:2" ht="15">
      <c r="A1421" s="80" t="s">
        <v>2282</v>
      </c>
      <c r="B1421" s="79" t="s">
        <v>8273</v>
      </c>
    </row>
    <row r="1422" spans="1:2" ht="15">
      <c r="A1422" s="80" t="s">
        <v>2283</v>
      </c>
      <c r="B1422" s="79" t="s">
        <v>8273</v>
      </c>
    </row>
    <row r="1423" spans="1:2" ht="15">
      <c r="A1423" s="80" t="s">
        <v>751</v>
      </c>
      <c r="B1423" s="79" t="s">
        <v>8273</v>
      </c>
    </row>
    <row r="1424" spans="1:2" ht="15">
      <c r="A1424" s="80" t="s">
        <v>2284</v>
      </c>
      <c r="B1424" s="79" t="s">
        <v>8273</v>
      </c>
    </row>
    <row r="1425" spans="1:2" ht="15">
      <c r="A1425" s="80" t="s">
        <v>2285</v>
      </c>
      <c r="B1425" s="79" t="s">
        <v>8273</v>
      </c>
    </row>
    <row r="1426" spans="1:2" ht="15">
      <c r="A1426" s="80" t="s">
        <v>2286</v>
      </c>
      <c r="B1426" s="79" t="s">
        <v>8273</v>
      </c>
    </row>
    <row r="1427" spans="1:2" ht="15">
      <c r="A1427" s="80" t="s">
        <v>2287</v>
      </c>
      <c r="B1427" s="79" t="s">
        <v>8273</v>
      </c>
    </row>
    <row r="1428" spans="1:2" ht="15">
      <c r="A1428" s="80" t="s">
        <v>2288</v>
      </c>
      <c r="B1428" s="79" t="s">
        <v>8273</v>
      </c>
    </row>
    <row r="1429" spans="1:2" ht="15">
      <c r="A1429" s="80" t="s">
        <v>2289</v>
      </c>
      <c r="B1429" s="79" t="s">
        <v>8273</v>
      </c>
    </row>
    <row r="1430" spans="1:2" ht="15">
      <c r="A1430" s="80" t="s">
        <v>2290</v>
      </c>
      <c r="B1430" s="79" t="s">
        <v>8273</v>
      </c>
    </row>
    <row r="1431" spans="1:2" ht="15">
      <c r="A1431" s="80" t="s">
        <v>2291</v>
      </c>
      <c r="B1431" s="79" t="s">
        <v>8273</v>
      </c>
    </row>
    <row r="1432" spans="1:2" ht="15">
      <c r="A1432" s="80" t="s">
        <v>2292</v>
      </c>
      <c r="B1432" s="79" t="s">
        <v>8273</v>
      </c>
    </row>
    <row r="1433" spans="1:2" ht="15">
      <c r="A1433" s="80" t="s">
        <v>2293</v>
      </c>
      <c r="B1433" s="79" t="s">
        <v>8273</v>
      </c>
    </row>
    <row r="1434" spans="1:2" ht="15">
      <c r="A1434" s="80" t="s">
        <v>2294</v>
      </c>
      <c r="B1434" s="79" t="s">
        <v>8273</v>
      </c>
    </row>
    <row r="1435" spans="1:2" ht="15">
      <c r="A1435" s="80" t="s">
        <v>2295</v>
      </c>
      <c r="B1435" s="79" t="s">
        <v>8273</v>
      </c>
    </row>
    <row r="1436" spans="1:2" ht="15">
      <c r="A1436" s="80" t="s">
        <v>2296</v>
      </c>
      <c r="B1436" s="79" t="s">
        <v>8273</v>
      </c>
    </row>
    <row r="1437" spans="1:2" ht="15">
      <c r="A1437" s="80" t="s">
        <v>2297</v>
      </c>
      <c r="B1437" s="79" t="s">
        <v>8273</v>
      </c>
    </row>
    <row r="1438" spans="1:2" ht="15">
      <c r="A1438" s="80" t="s">
        <v>2298</v>
      </c>
      <c r="B1438" s="79" t="s">
        <v>8273</v>
      </c>
    </row>
    <row r="1439" spans="1:2" ht="15">
      <c r="A1439" s="80" t="s">
        <v>2299</v>
      </c>
      <c r="B1439" s="79" t="s">
        <v>8273</v>
      </c>
    </row>
    <row r="1440" spans="1:2" ht="15">
      <c r="A1440" s="80" t="s">
        <v>501</v>
      </c>
      <c r="B1440" s="79" t="s">
        <v>8273</v>
      </c>
    </row>
    <row r="1441" spans="1:2" ht="15">
      <c r="A1441" s="80" t="s">
        <v>2300</v>
      </c>
      <c r="B1441" s="79" t="s">
        <v>8273</v>
      </c>
    </row>
    <row r="1442" spans="1:2" ht="15">
      <c r="A1442" s="80" t="s">
        <v>2301</v>
      </c>
      <c r="B1442" s="79" t="s">
        <v>8273</v>
      </c>
    </row>
    <row r="1443" spans="1:2" ht="15">
      <c r="A1443" s="80" t="s">
        <v>2302</v>
      </c>
      <c r="B1443" s="79" t="s">
        <v>8273</v>
      </c>
    </row>
    <row r="1444" spans="1:2" ht="15">
      <c r="A1444" s="80" t="s">
        <v>2303</v>
      </c>
      <c r="B1444" s="79" t="s">
        <v>8273</v>
      </c>
    </row>
    <row r="1445" spans="1:2" ht="15">
      <c r="A1445" s="80" t="s">
        <v>2304</v>
      </c>
      <c r="B1445" s="79" t="s">
        <v>8273</v>
      </c>
    </row>
    <row r="1446" spans="1:2" ht="15">
      <c r="A1446" s="80" t="s">
        <v>2305</v>
      </c>
      <c r="B1446" s="79" t="s">
        <v>8273</v>
      </c>
    </row>
    <row r="1447" spans="1:2" ht="15">
      <c r="A1447" s="80" t="s">
        <v>2306</v>
      </c>
      <c r="B1447" s="79" t="s">
        <v>8273</v>
      </c>
    </row>
    <row r="1448" spans="1:2" ht="15">
      <c r="A1448" s="80" t="s">
        <v>2307</v>
      </c>
      <c r="B1448" s="79" t="s">
        <v>8273</v>
      </c>
    </row>
    <row r="1449" spans="1:2" ht="15">
      <c r="A1449" s="80" t="s">
        <v>2308</v>
      </c>
      <c r="B1449" s="79" t="s">
        <v>8273</v>
      </c>
    </row>
    <row r="1450" spans="1:2" ht="15">
      <c r="A1450" s="80" t="s">
        <v>2309</v>
      </c>
      <c r="B1450" s="79" t="s">
        <v>8273</v>
      </c>
    </row>
    <row r="1451" spans="1:2" ht="15">
      <c r="A1451" s="80" t="s">
        <v>2310</v>
      </c>
      <c r="B1451" s="79" t="s">
        <v>8273</v>
      </c>
    </row>
    <row r="1452" spans="1:2" ht="15">
      <c r="A1452" s="80" t="s">
        <v>2311</v>
      </c>
      <c r="B1452" s="79" t="s">
        <v>8273</v>
      </c>
    </row>
    <row r="1453" spans="1:2" ht="15">
      <c r="A1453" s="80" t="s">
        <v>2312</v>
      </c>
      <c r="B1453" s="79" t="s">
        <v>8273</v>
      </c>
    </row>
    <row r="1454" spans="1:2" ht="15">
      <c r="A1454" s="80" t="s">
        <v>2313</v>
      </c>
      <c r="B1454" s="79" t="s">
        <v>8273</v>
      </c>
    </row>
    <row r="1455" spans="1:2" ht="15">
      <c r="A1455" s="80" t="s">
        <v>2314</v>
      </c>
      <c r="B1455" s="79" t="s">
        <v>8273</v>
      </c>
    </row>
    <row r="1456" spans="1:2" ht="15">
      <c r="A1456" s="80" t="s">
        <v>2315</v>
      </c>
      <c r="B1456" s="79" t="s">
        <v>8273</v>
      </c>
    </row>
    <row r="1457" spans="1:2" ht="15">
      <c r="A1457" s="80" t="s">
        <v>2316</v>
      </c>
      <c r="B1457" s="79" t="s">
        <v>8273</v>
      </c>
    </row>
    <row r="1458" spans="1:2" ht="15">
      <c r="A1458" s="80" t="s">
        <v>2317</v>
      </c>
      <c r="B1458" s="79" t="s">
        <v>8273</v>
      </c>
    </row>
    <row r="1459" spans="1:2" ht="15">
      <c r="A1459" s="80" t="s">
        <v>2318</v>
      </c>
      <c r="B1459" s="79" t="s">
        <v>8273</v>
      </c>
    </row>
    <row r="1460" spans="1:2" ht="15">
      <c r="A1460" s="80" t="s">
        <v>2319</v>
      </c>
      <c r="B1460" s="79" t="s">
        <v>8273</v>
      </c>
    </row>
    <row r="1461" spans="1:2" ht="15">
      <c r="A1461" s="80" t="s">
        <v>2320</v>
      </c>
      <c r="B1461" s="79" t="s">
        <v>8273</v>
      </c>
    </row>
    <row r="1462" spans="1:2" ht="15">
      <c r="A1462" s="80" t="s">
        <v>2321</v>
      </c>
      <c r="B1462" s="79" t="s">
        <v>8273</v>
      </c>
    </row>
    <row r="1463" spans="1:2" ht="15">
      <c r="A1463" s="80" t="s">
        <v>2322</v>
      </c>
      <c r="B1463" s="79" t="s">
        <v>8273</v>
      </c>
    </row>
    <row r="1464" spans="1:2" ht="15">
      <c r="A1464" s="80" t="s">
        <v>2323</v>
      </c>
      <c r="B1464" s="79" t="s">
        <v>8273</v>
      </c>
    </row>
    <row r="1465" spans="1:2" ht="15">
      <c r="A1465" s="80" t="s">
        <v>2324</v>
      </c>
      <c r="B1465" s="79" t="s">
        <v>8273</v>
      </c>
    </row>
    <row r="1466" spans="1:2" ht="15">
      <c r="A1466" s="80" t="s">
        <v>2325</v>
      </c>
      <c r="B1466" s="79" t="s">
        <v>8273</v>
      </c>
    </row>
    <row r="1467" spans="1:2" ht="15">
      <c r="A1467" s="80" t="s">
        <v>2326</v>
      </c>
      <c r="B1467" s="79" t="s">
        <v>8273</v>
      </c>
    </row>
    <row r="1468" spans="1:2" ht="15">
      <c r="A1468" s="80" t="s">
        <v>2327</v>
      </c>
      <c r="B1468" s="79" t="s">
        <v>8273</v>
      </c>
    </row>
    <row r="1469" spans="1:2" ht="15">
      <c r="A1469" s="80" t="s">
        <v>2328</v>
      </c>
      <c r="B1469" s="79" t="s">
        <v>8273</v>
      </c>
    </row>
    <row r="1470" spans="1:2" ht="15">
      <c r="A1470" s="80" t="s">
        <v>2329</v>
      </c>
      <c r="B1470" s="79" t="s">
        <v>8273</v>
      </c>
    </row>
    <row r="1471" spans="1:2" ht="15">
      <c r="A1471" s="80" t="s">
        <v>2330</v>
      </c>
      <c r="B1471" s="79" t="s">
        <v>8273</v>
      </c>
    </row>
    <row r="1472" spans="1:2" ht="15">
      <c r="A1472" s="80" t="s">
        <v>2331</v>
      </c>
      <c r="B1472" s="79" t="s">
        <v>8273</v>
      </c>
    </row>
    <row r="1473" spans="1:2" ht="15">
      <c r="A1473" s="80" t="s">
        <v>2332</v>
      </c>
      <c r="B1473" s="79" t="s">
        <v>8273</v>
      </c>
    </row>
    <row r="1474" spans="1:2" ht="15">
      <c r="A1474" s="80" t="s">
        <v>646</v>
      </c>
      <c r="B1474" s="79" t="s">
        <v>8273</v>
      </c>
    </row>
    <row r="1475" spans="1:2" ht="15">
      <c r="A1475" s="80" t="s">
        <v>2333</v>
      </c>
      <c r="B1475" s="79" t="s">
        <v>8273</v>
      </c>
    </row>
    <row r="1476" spans="1:2" ht="15">
      <c r="A1476" s="80" t="s">
        <v>2334</v>
      </c>
      <c r="B1476" s="79" t="s">
        <v>8273</v>
      </c>
    </row>
    <row r="1477" spans="1:2" ht="15">
      <c r="A1477" s="80" t="s">
        <v>2335</v>
      </c>
      <c r="B1477" s="79" t="s">
        <v>8273</v>
      </c>
    </row>
    <row r="1478" spans="1:2" ht="15">
      <c r="A1478" s="80" t="s">
        <v>2336</v>
      </c>
      <c r="B1478" s="79" t="s">
        <v>8273</v>
      </c>
    </row>
    <row r="1479" spans="1:2" ht="15">
      <c r="A1479" s="80" t="s">
        <v>2337</v>
      </c>
      <c r="B1479" s="79" t="s">
        <v>8273</v>
      </c>
    </row>
    <row r="1480" spans="1:2" ht="15">
      <c r="A1480" s="80" t="s">
        <v>682</v>
      </c>
      <c r="B1480" s="79" t="s">
        <v>8273</v>
      </c>
    </row>
    <row r="1481" spans="1:2" ht="15">
      <c r="A1481" s="80" t="s">
        <v>2338</v>
      </c>
      <c r="B1481" s="79" t="s">
        <v>8273</v>
      </c>
    </row>
    <row r="1482" spans="1:2" ht="15">
      <c r="A1482" s="80" t="s">
        <v>2339</v>
      </c>
      <c r="B1482" s="79" t="s">
        <v>8273</v>
      </c>
    </row>
    <row r="1483" spans="1:2" ht="15">
      <c r="A1483" s="80" t="s">
        <v>2340</v>
      </c>
      <c r="B1483" s="79" t="s">
        <v>8273</v>
      </c>
    </row>
    <row r="1484" spans="1:2" ht="15">
      <c r="A1484" s="80" t="s">
        <v>2341</v>
      </c>
      <c r="B1484" s="79" t="s">
        <v>8273</v>
      </c>
    </row>
    <row r="1485" spans="1:2" ht="15">
      <c r="A1485" s="80" t="s">
        <v>2342</v>
      </c>
      <c r="B1485" s="79" t="s">
        <v>8273</v>
      </c>
    </row>
    <row r="1486" spans="1:2" ht="15">
      <c r="A1486" s="80" t="s">
        <v>2343</v>
      </c>
      <c r="B1486" s="79" t="s">
        <v>8273</v>
      </c>
    </row>
    <row r="1487" spans="1:2" ht="15">
      <c r="A1487" s="80" t="s">
        <v>2344</v>
      </c>
      <c r="B1487" s="79" t="s">
        <v>8273</v>
      </c>
    </row>
    <row r="1488" spans="1:2" ht="15">
      <c r="A1488" s="80" t="s">
        <v>2345</v>
      </c>
      <c r="B1488" s="79" t="s">
        <v>8273</v>
      </c>
    </row>
    <row r="1489" spans="1:2" ht="15">
      <c r="A1489" s="80" t="s">
        <v>2346</v>
      </c>
      <c r="B1489" s="79" t="s">
        <v>8273</v>
      </c>
    </row>
    <row r="1490" spans="1:2" ht="15">
      <c r="A1490" s="80" t="s">
        <v>2347</v>
      </c>
      <c r="B1490" s="79" t="s">
        <v>8273</v>
      </c>
    </row>
    <row r="1491" spans="1:2" ht="15">
      <c r="A1491" s="80" t="s">
        <v>2348</v>
      </c>
      <c r="B1491" s="79" t="s">
        <v>8273</v>
      </c>
    </row>
    <row r="1492" spans="1:2" ht="15">
      <c r="A1492" s="80" t="s">
        <v>2349</v>
      </c>
      <c r="B1492" s="79" t="s">
        <v>8273</v>
      </c>
    </row>
    <row r="1493" spans="1:2" ht="15">
      <c r="A1493" s="80" t="s">
        <v>2350</v>
      </c>
      <c r="B1493" s="79" t="s">
        <v>8273</v>
      </c>
    </row>
    <row r="1494" spans="1:2" ht="15">
      <c r="A1494" s="80" t="s">
        <v>2351</v>
      </c>
      <c r="B1494" s="79" t="s">
        <v>8273</v>
      </c>
    </row>
    <row r="1495" spans="1:2" ht="15">
      <c r="A1495" s="80" t="s">
        <v>2352</v>
      </c>
      <c r="B1495" s="79" t="s">
        <v>8273</v>
      </c>
    </row>
    <row r="1496" spans="1:2" ht="15">
      <c r="A1496" s="80" t="s">
        <v>2353</v>
      </c>
      <c r="B1496" s="79" t="s">
        <v>8273</v>
      </c>
    </row>
    <row r="1497" spans="1:2" ht="15">
      <c r="A1497" s="80" t="s">
        <v>2354</v>
      </c>
      <c r="B1497" s="79" t="s">
        <v>8273</v>
      </c>
    </row>
    <row r="1498" spans="1:2" ht="15">
      <c r="A1498" s="80" t="s">
        <v>2355</v>
      </c>
      <c r="B1498" s="79" t="s">
        <v>8273</v>
      </c>
    </row>
    <row r="1499" spans="1:2" ht="15">
      <c r="A1499" s="80" t="s">
        <v>2356</v>
      </c>
      <c r="B1499" s="79" t="s">
        <v>8273</v>
      </c>
    </row>
    <row r="1500" spans="1:2" ht="15">
      <c r="A1500" s="80" t="s">
        <v>2357</v>
      </c>
      <c r="B1500" s="79" t="s">
        <v>8273</v>
      </c>
    </row>
    <row r="1501" spans="1:2" ht="15">
      <c r="A1501" s="80" t="s">
        <v>2358</v>
      </c>
      <c r="B1501" s="79" t="s">
        <v>8273</v>
      </c>
    </row>
    <row r="1502" spans="1:2" ht="15">
      <c r="A1502" s="80" t="s">
        <v>2359</v>
      </c>
      <c r="B1502" s="79" t="s">
        <v>8273</v>
      </c>
    </row>
    <row r="1503" spans="1:2" ht="15">
      <c r="A1503" s="80" t="s">
        <v>647</v>
      </c>
      <c r="B1503" s="79" t="s">
        <v>8273</v>
      </c>
    </row>
    <row r="1504" spans="1:2" ht="15">
      <c r="A1504" s="80" t="s">
        <v>2360</v>
      </c>
      <c r="B1504" s="79" t="s">
        <v>8273</v>
      </c>
    </row>
    <row r="1505" spans="1:2" ht="15">
      <c r="A1505" s="80" t="s">
        <v>2361</v>
      </c>
      <c r="B1505" s="79" t="s">
        <v>8273</v>
      </c>
    </row>
    <row r="1506" spans="1:2" ht="15">
      <c r="A1506" s="80" t="s">
        <v>2362</v>
      </c>
      <c r="B1506" s="79" t="s">
        <v>8273</v>
      </c>
    </row>
    <row r="1507" spans="1:2" ht="15">
      <c r="A1507" s="80" t="s">
        <v>2363</v>
      </c>
      <c r="B1507" s="79" t="s">
        <v>8273</v>
      </c>
    </row>
    <row r="1508" spans="1:2" ht="15">
      <c r="A1508" s="80" t="s">
        <v>2364</v>
      </c>
      <c r="B1508" s="79" t="s">
        <v>8273</v>
      </c>
    </row>
    <row r="1509" spans="1:2" ht="15">
      <c r="A1509" s="80" t="s">
        <v>2365</v>
      </c>
      <c r="B1509" s="79" t="s">
        <v>8273</v>
      </c>
    </row>
    <row r="1510" spans="1:2" ht="15">
      <c r="A1510" s="80" t="s">
        <v>2366</v>
      </c>
      <c r="B1510" s="79" t="s">
        <v>8273</v>
      </c>
    </row>
    <row r="1511" spans="1:2" ht="15">
      <c r="A1511" s="80" t="s">
        <v>2367</v>
      </c>
      <c r="B1511" s="79" t="s">
        <v>8273</v>
      </c>
    </row>
    <row r="1512" spans="1:2" ht="15">
      <c r="A1512" s="80" t="s">
        <v>2368</v>
      </c>
      <c r="B1512" s="79" t="s">
        <v>8273</v>
      </c>
    </row>
    <row r="1513" spans="1:2" ht="15">
      <c r="A1513" s="80" t="s">
        <v>2369</v>
      </c>
      <c r="B1513" s="79" t="s">
        <v>8273</v>
      </c>
    </row>
    <row r="1514" spans="1:2" ht="15">
      <c r="A1514" s="80" t="s">
        <v>2370</v>
      </c>
      <c r="B1514" s="79" t="s">
        <v>8273</v>
      </c>
    </row>
    <row r="1515" spans="1:2" ht="15">
      <c r="A1515" s="80" t="s">
        <v>2371</v>
      </c>
      <c r="B1515" s="79" t="s">
        <v>8273</v>
      </c>
    </row>
    <row r="1516" spans="1:2" ht="15">
      <c r="A1516" s="80" t="s">
        <v>2372</v>
      </c>
      <c r="B1516" s="79" t="s">
        <v>8273</v>
      </c>
    </row>
    <row r="1517" spans="1:2" ht="15">
      <c r="A1517" s="80" t="s">
        <v>2373</v>
      </c>
      <c r="B1517" s="79" t="s">
        <v>8273</v>
      </c>
    </row>
    <row r="1518" spans="1:2" ht="15">
      <c r="A1518" s="80" t="s">
        <v>756</v>
      </c>
      <c r="B1518" s="79" t="s">
        <v>8273</v>
      </c>
    </row>
    <row r="1519" spans="1:2" ht="15">
      <c r="A1519" s="80" t="s">
        <v>2374</v>
      </c>
      <c r="B1519" s="79" t="s">
        <v>8273</v>
      </c>
    </row>
    <row r="1520" spans="1:2" ht="15">
      <c r="A1520" s="80" t="s">
        <v>2375</v>
      </c>
      <c r="B1520" s="79" t="s">
        <v>8273</v>
      </c>
    </row>
    <row r="1521" spans="1:2" ht="15">
      <c r="A1521" s="80" t="s">
        <v>2376</v>
      </c>
      <c r="B1521" s="79" t="s">
        <v>8273</v>
      </c>
    </row>
    <row r="1522" spans="1:2" ht="15">
      <c r="A1522" s="80" t="s">
        <v>2377</v>
      </c>
      <c r="B1522" s="79" t="s">
        <v>8273</v>
      </c>
    </row>
    <row r="1523" spans="1:2" ht="15">
      <c r="A1523" s="80" t="s">
        <v>2378</v>
      </c>
      <c r="B1523" s="79" t="s">
        <v>8273</v>
      </c>
    </row>
    <row r="1524" spans="1:2" ht="15">
      <c r="A1524" s="80" t="s">
        <v>2379</v>
      </c>
      <c r="B1524" s="79" t="s">
        <v>8273</v>
      </c>
    </row>
    <row r="1525" spans="1:2" ht="15">
      <c r="A1525" s="80" t="s">
        <v>2380</v>
      </c>
      <c r="B1525" s="79" t="s">
        <v>8273</v>
      </c>
    </row>
    <row r="1526" spans="1:2" ht="15">
      <c r="A1526" s="80" t="s">
        <v>2381</v>
      </c>
      <c r="B1526" s="79" t="s">
        <v>8273</v>
      </c>
    </row>
    <row r="1527" spans="1:2" ht="15">
      <c r="A1527" s="80" t="s">
        <v>2382</v>
      </c>
      <c r="B1527" s="79" t="s">
        <v>8273</v>
      </c>
    </row>
    <row r="1528" spans="1:2" ht="15">
      <c r="A1528" s="80" t="s">
        <v>2383</v>
      </c>
      <c r="B1528" s="79" t="s">
        <v>8273</v>
      </c>
    </row>
    <row r="1529" spans="1:2" ht="15">
      <c r="A1529" s="80" t="s">
        <v>2384</v>
      </c>
      <c r="B1529" s="79" t="s">
        <v>8273</v>
      </c>
    </row>
    <row r="1530" spans="1:2" ht="15">
      <c r="A1530" s="80" t="s">
        <v>2385</v>
      </c>
      <c r="B1530" s="79" t="s">
        <v>8273</v>
      </c>
    </row>
    <row r="1531" spans="1:2" ht="15">
      <c r="A1531" s="80" t="s">
        <v>2386</v>
      </c>
      <c r="B1531" s="79" t="s">
        <v>8273</v>
      </c>
    </row>
    <row r="1532" spans="1:2" ht="15">
      <c r="A1532" s="80" t="s">
        <v>2387</v>
      </c>
      <c r="B1532" s="79" t="s">
        <v>8273</v>
      </c>
    </row>
    <row r="1533" spans="1:2" ht="15">
      <c r="A1533" s="80" t="s">
        <v>2388</v>
      </c>
      <c r="B1533" s="79" t="s">
        <v>8273</v>
      </c>
    </row>
    <row r="1534" spans="1:2" ht="15">
      <c r="A1534" s="80" t="s">
        <v>761</v>
      </c>
      <c r="B1534" s="79" t="s">
        <v>8273</v>
      </c>
    </row>
    <row r="1535" spans="1:2" ht="15">
      <c r="A1535" s="80" t="s">
        <v>2389</v>
      </c>
      <c r="B1535" s="79" t="s">
        <v>8273</v>
      </c>
    </row>
    <row r="1536" spans="1:2" ht="15">
      <c r="A1536" s="80" t="s">
        <v>2390</v>
      </c>
      <c r="B1536" s="79" t="s">
        <v>8273</v>
      </c>
    </row>
    <row r="1537" spans="1:2" ht="15">
      <c r="A1537" s="80" t="s">
        <v>2391</v>
      </c>
      <c r="B1537" s="79" t="s">
        <v>8273</v>
      </c>
    </row>
    <row r="1538" spans="1:2" ht="15">
      <c r="A1538" s="80" t="s">
        <v>2392</v>
      </c>
      <c r="B1538" s="79" t="s">
        <v>8273</v>
      </c>
    </row>
    <row r="1539" spans="1:2" ht="15">
      <c r="A1539" s="80" t="s">
        <v>2393</v>
      </c>
      <c r="B1539" s="79" t="s">
        <v>8273</v>
      </c>
    </row>
    <row r="1540" spans="1:2" ht="15">
      <c r="A1540" s="80" t="s">
        <v>2394</v>
      </c>
      <c r="B1540" s="79" t="s">
        <v>8273</v>
      </c>
    </row>
    <row r="1541" spans="1:2" ht="15">
      <c r="A1541" s="80" t="s">
        <v>2395</v>
      </c>
      <c r="B1541" s="79" t="s">
        <v>8273</v>
      </c>
    </row>
    <row r="1542" spans="1:2" ht="15">
      <c r="A1542" s="80" t="s">
        <v>2396</v>
      </c>
      <c r="B1542" s="79" t="s">
        <v>8273</v>
      </c>
    </row>
    <row r="1543" spans="1:2" ht="15">
      <c r="A1543" s="80" t="s">
        <v>2397</v>
      </c>
      <c r="B1543" s="79" t="s">
        <v>8273</v>
      </c>
    </row>
    <row r="1544" spans="1:2" ht="15">
      <c r="A1544" s="80" t="s">
        <v>2398</v>
      </c>
      <c r="B1544" s="79" t="s">
        <v>8273</v>
      </c>
    </row>
    <row r="1545" spans="1:2" ht="15">
      <c r="A1545" s="80" t="s">
        <v>2399</v>
      </c>
      <c r="B1545" s="79" t="s">
        <v>8273</v>
      </c>
    </row>
    <row r="1546" spans="1:2" ht="15">
      <c r="A1546" s="80" t="s">
        <v>2400</v>
      </c>
      <c r="B1546" s="79" t="s">
        <v>8273</v>
      </c>
    </row>
    <row r="1547" spans="1:2" ht="15">
      <c r="A1547" s="80" t="s">
        <v>2401</v>
      </c>
      <c r="B1547" s="79" t="s">
        <v>8273</v>
      </c>
    </row>
    <row r="1548" spans="1:2" ht="15">
      <c r="A1548" s="80" t="s">
        <v>2402</v>
      </c>
      <c r="B1548" s="79" t="s">
        <v>8273</v>
      </c>
    </row>
    <row r="1549" spans="1:2" ht="15">
      <c r="A1549" s="80" t="s">
        <v>2403</v>
      </c>
      <c r="B1549" s="79" t="s">
        <v>8273</v>
      </c>
    </row>
    <row r="1550" spans="1:2" ht="15">
      <c r="A1550" s="80" t="s">
        <v>672</v>
      </c>
      <c r="B1550" s="79" t="s">
        <v>8273</v>
      </c>
    </row>
    <row r="1551" spans="1:2" ht="15">
      <c r="A1551" s="80" t="s">
        <v>2404</v>
      </c>
      <c r="B1551" s="79" t="s">
        <v>8273</v>
      </c>
    </row>
    <row r="1552" spans="1:2" ht="15">
      <c r="A1552" s="80" t="s">
        <v>2405</v>
      </c>
      <c r="B1552" s="79" t="s">
        <v>8273</v>
      </c>
    </row>
    <row r="1553" spans="1:2" ht="15">
      <c r="A1553" s="80" t="s">
        <v>2406</v>
      </c>
      <c r="B1553" s="79" t="s">
        <v>8273</v>
      </c>
    </row>
    <row r="1554" spans="1:2" ht="15">
      <c r="A1554" s="80" t="s">
        <v>2407</v>
      </c>
      <c r="B1554" s="79" t="s">
        <v>8273</v>
      </c>
    </row>
    <row r="1555" spans="1:2" ht="15">
      <c r="A1555" s="80" t="s">
        <v>2408</v>
      </c>
      <c r="B1555" s="79" t="s">
        <v>8273</v>
      </c>
    </row>
    <row r="1556" spans="1:2" ht="15">
      <c r="A1556" s="80" t="s">
        <v>738</v>
      </c>
      <c r="B1556" s="79" t="s">
        <v>8273</v>
      </c>
    </row>
    <row r="1557" spans="1:2" ht="15">
      <c r="A1557" s="80" t="s">
        <v>2409</v>
      </c>
      <c r="B1557" s="79" t="s">
        <v>8273</v>
      </c>
    </row>
    <row r="1558" spans="1:2" ht="15">
      <c r="A1558" s="80" t="s">
        <v>2410</v>
      </c>
      <c r="B1558" s="79" t="s">
        <v>8273</v>
      </c>
    </row>
    <row r="1559" spans="1:2" ht="15">
      <c r="A1559" s="80" t="s">
        <v>2411</v>
      </c>
      <c r="B1559" s="79" t="s">
        <v>8273</v>
      </c>
    </row>
    <row r="1560" spans="1:2" ht="15">
      <c r="A1560" s="80" t="s">
        <v>2412</v>
      </c>
      <c r="B1560" s="79" t="s">
        <v>8273</v>
      </c>
    </row>
    <row r="1561" spans="1:2" ht="15">
      <c r="A1561" s="80" t="s">
        <v>2413</v>
      </c>
      <c r="B1561" s="79" t="s">
        <v>8273</v>
      </c>
    </row>
    <row r="1562" spans="1:2" ht="15">
      <c r="A1562" s="80" t="s">
        <v>2414</v>
      </c>
      <c r="B1562" s="79" t="s">
        <v>8273</v>
      </c>
    </row>
    <row r="1563" spans="1:2" ht="15">
      <c r="A1563" s="80" t="s">
        <v>2415</v>
      </c>
      <c r="B1563" s="79" t="s">
        <v>8273</v>
      </c>
    </row>
    <row r="1564" spans="1:2" ht="15">
      <c r="A1564" s="80" t="s">
        <v>2416</v>
      </c>
      <c r="B1564" s="79" t="s">
        <v>8273</v>
      </c>
    </row>
    <row r="1565" spans="1:2" ht="15">
      <c r="A1565" s="80" t="s">
        <v>2417</v>
      </c>
      <c r="B1565" s="79" t="s">
        <v>8273</v>
      </c>
    </row>
    <row r="1566" spans="1:2" ht="15">
      <c r="A1566" s="80" t="s">
        <v>2418</v>
      </c>
      <c r="B1566" s="79" t="s">
        <v>8273</v>
      </c>
    </row>
    <row r="1567" spans="1:2" ht="15">
      <c r="A1567" s="80" t="s">
        <v>2419</v>
      </c>
      <c r="B1567" s="79" t="s">
        <v>8273</v>
      </c>
    </row>
    <row r="1568" spans="1:2" ht="15">
      <c r="A1568" s="80" t="s">
        <v>2420</v>
      </c>
      <c r="B1568" s="79" t="s">
        <v>8273</v>
      </c>
    </row>
    <row r="1569" spans="1:2" ht="15">
      <c r="A1569" s="80" t="s">
        <v>2421</v>
      </c>
      <c r="B1569" s="79" t="s">
        <v>8273</v>
      </c>
    </row>
    <row r="1570" spans="1:2" ht="15">
      <c r="A1570" s="80" t="s">
        <v>2422</v>
      </c>
      <c r="B1570" s="79" t="s">
        <v>8273</v>
      </c>
    </row>
    <row r="1571" spans="1:2" ht="15">
      <c r="A1571" s="80" t="s">
        <v>2423</v>
      </c>
      <c r="B1571" s="79" t="s">
        <v>8273</v>
      </c>
    </row>
    <row r="1572" spans="1:2" ht="15">
      <c r="A1572" s="80" t="s">
        <v>2424</v>
      </c>
      <c r="B1572" s="79" t="s">
        <v>8273</v>
      </c>
    </row>
    <row r="1573" spans="1:2" ht="15">
      <c r="A1573" s="80" t="s">
        <v>2425</v>
      </c>
      <c r="B1573" s="79" t="s">
        <v>8273</v>
      </c>
    </row>
    <row r="1574" spans="1:2" ht="15">
      <c r="A1574" s="80" t="s">
        <v>2426</v>
      </c>
      <c r="B1574" s="79" t="s">
        <v>8273</v>
      </c>
    </row>
    <row r="1575" spans="1:2" ht="15">
      <c r="A1575" s="80" t="s">
        <v>2427</v>
      </c>
      <c r="B1575" s="79" t="s">
        <v>8273</v>
      </c>
    </row>
    <row r="1576" spans="1:2" ht="15">
      <c r="A1576" s="80" t="s">
        <v>2428</v>
      </c>
      <c r="B1576" s="79" t="s">
        <v>8273</v>
      </c>
    </row>
    <row r="1577" spans="1:2" ht="15">
      <c r="A1577" s="80" t="s">
        <v>631</v>
      </c>
      <c r="B1577" s="79" t="s">
        <v>8273</v>
      </c>
    </row>
    <row r="1578" spans="1:2" ht="15">
      <c r="A1578" s="80" t="s">
        <v>2429</v>
      </c>
      <c r="B1578" s="79" t="s">
        <v>8273</v>
      </c>
    </row>
    <row r="1579" spans="1:2" ht="15">
      <c r="A1579" s="80" t="s">
        <v>2430</v>
      </c>
      <c r="B1579" s="79" t="s">
        <v>8273</v>
      </c>
    </row>
    <row r="1580" spans="1:2" ht="15">
      <c r="A1580" s="80" t="s">
        <v>2431</v>
      </c>
      <c r="B1580" s="79" t="s">
        <v>8273</v>
      </c>
    </row>
    <row r="1581" spans="1:2" ht="15">
      <c r="A1581" s="80" t="s">
        <v>2432</v>
      </c>
      <c r="B1581" s="79" t="s">
        <v>8273</v>
      </c>
    </row>
    <row r="1582" spans="1:2" ht="15">
      <c r="A1582" s="80" t="s">
        <v>2433</v>
      </c>
      <c r="B1582" s="79" t="s">
        <v>8273</v>
      </c>
    </row>
    <row r="1583" spans="1:2" ht="15">
      <c r="A1583" s="80" t="s">
        <v>2434</v>
      </c>
      <c r="B1583" s="79" t="s">
        <v>8273</v>
      </c>
    </row>
    <row r="1584" spans="1:2" ht="15">
      <c r="A1584" s="80" t="s">
        <v>2435</v>
      </c>
      <c r="B1584" s="79" t="s">
        <v>8273</v>
      </c>
    </row>
    <row r="1585" spans="1:2" ht="15">
      <c r="A1585" s="80" t="s">
        <v>2436</v>
      </c>
      <c r="B1585" s="79" t="s">
        <v>8273</v>
      </c>
    </row>
    <row r="1586" spans="1:2" ht="15">
      <c r="A1586" s="80" t="s">
        <v>2437</v>
      </c>
      <c r="B1586" s="79" t="s">
        <v>8273</v>
      </c>
    </row>
    <row r="1587" spans="1:2" ht="15">
      <c r="A1587" s="80" t="s">
        <v>2438</v>
      </c>
      <c r="B1587" s="79" t="s">
        <v>8273</v>
      </c>
    </row>
    <row r="1588" spans="1:2" ht="15">
      <c r="A1588" s="80" t="s">
        <v>2439</v>
      </c>
      <c r="B1588" s="79" t="s">
        <v>8273</v>
      </c>
    </row>
    <row r="1589" spans="1:2" ht="15">
      <c r="A1589" s="80" t="s">
        <v>2440</v>
      </c>
      <c r="B1589" s="79" t="s">
        <v>8273</v>
      </c>
    </row>
    <row r="1590" spans="1:2" ht="15">
      <c r="A1590" s="80" t="s">
        <v>2441</v>
      </c>
      <c r="B1590" s="79" t="s">
        <v>8273</v>
      </c>
    </row>
    <row r="1591" spans="1:2" ht="15">
      <c r="A1591" s="80" t="s">
        <v>2442</v>
      </c>
      <c r="B1591" s="79" t="s">
        <v>8273</v>
      </c>
    </row>
    <row r="1592" spans="1:2" ht="15">
      <c r="A1592" s="80" t="s">
        <v>2443</v>
      </c>
      <c r="B1592" s="79" t="s">
        <v>8273</v>
      </c>
    </row>
    <row r="1593" spans="1:2" ht="15">
      <c r="A1593" s="80" t="s">
        <v>2444</v>
      </c>
      <c r="B1593" s="79" t="s">
        <v>8273</v>
      </c>
    </row>
    <row r="1594" spans="1:2" ht="15">
      <c r="A1594" s="80" t="s">
        <v>2445</v>
      </c>
      <c r="B1594" s="79" t="s">
        <v>8273</v>
      </c>
    </row>
    <row r="1595" spans="1:2" ht="15">
      <c r="A1595" s="80" t="s">
        <v>2446</v>
      </c>
      <c r="B1595" s="79" t="s">
        <v>8273</v>
      </c>
    </row>
    <row r="1596" spans="1:2" ht="15">
      <c r="A1596" s="80" t="s">
        <v>2447</v>
      </c>
      <c r="B1596" s="79" t="s">
        <v>8273</v>
      </c>
    </row>
    <row r="1597" spans="1:2" ht="15">
      <c r="A1597" s="80" t="s">
        <v>2448</v>
      </c>
      <c r="B1597" s="79" t="s">
        <v>8273</v>
      </c>
    </row>
    <row r="1598" spans="1:2" ht="15">
      <c r="A1598" s="80" t="s">
        <v>2449</v>
      </c>
      <c r="B1598" s="79" t="s">
        <v>8273</v>
      </c>
    </row>
    <row r="1599" spans="1:2" ht="15">
      <c r="A1599" s="80" t="s">
        <v>2450</v>
      </c>
      <c r="B1599" s="79" t="s">
        <v>8273</v>
      </c>
    </row>
    <row r="1600" spans="1:2" ht="15">
      <c r="A1600" s="80" t="s">
        <v>2451</v>
      </c>
      <c r="B1600" s="79" t="s">
        <v>8273</v>
      </c>
    </row>
    <row r="1601" spans="1:2" ht="15">
      <c r="A1601" s="80" t="s">
        <v>2452</v>
      </c>
      <c r="B1601" s="79" t="s">
        <v>8273</v>
      </c>
    </row>
    <row r="1602" spans="1:2" ht="15">
      <c r="A1602" s="80" t="s">
        <v>2453</v>
      </c>
      <c r="B1602" s="79" t="s">
        <v>8273</v>
      </c>
    </row>
    <row r="1603" spans="1:2" ht="15">
      <c r="A1603" s="80" t="s">
        <v>2454</v>
      </c>
      <c r="B1603" s="79" t="s">
        <v>8273</v>
      </c>
    </row>
    <row r="1604" spans="1:2" ht="15">
      <c r="A1604" s="80" t="s">
        <v>2455</v>
      </c>
      <c r="B1604" s="79" t="s">
        <v>8273</v>
      </c>
    </row>
    <row r="1605" spans="1:2" ht="15">
      <c r="A1605" s="80" t="s">
        <v>2456</v>
      </c>
      <c r="B1605" s="79" t="s">
        <v>8273</v>
      </c>
    </row>
    <row r="1606" spans="1:2" ht="15">
      <c r="A1606" s="80" t="s">
        <v>2457</v>
      </c>
      <c r="B1606" s="79" t="s">
        <v>8273</v>
      </c>
    </row>
    <row r="1607" spans="1:2" ht="15">
      <c r="A1607" s="80" t="s">
        <v>2458</v>
      </c>
      <c r="B1607" s="79" t="s">
        <v>8273</v>
      </c>
    </row>
    <row r="1608" spans="1:2" ht="15">
      <c r="A1608" s="80" t="s">
        <v>662</v>
      </c>
      <c r="B1608" s="79" t="s">
        <v>8273</v>
      </c>
    </row>
    <row r="1609" spans="1:2" ht="15">
      <c r="A1609" s="80" t="s">
        <v>2459</v>
      </c>
      <c r="B1609" s="79" t="s">
        <v>8273</v>
      </c>
    </row>
    <row r="1610" spans="1:2" ht="15">
      <c r="A1610" s="80" t="s">
        <v>2460</v>
      </c>
      <c r="B1610" s="79" t="s">
        <v>8273</v>
      </c>
    </row>
    <row r="1611" spans="1:2" ht="15">
      <c r="A1611" s="80" t="s">
        <v>2461</v>
      </c>
      <c r="B1611" s="79" t="s">
        <v>8273</v>
      </c>
    </row>
    <row r="1612" spans="1:2" ht="15">
      <c r="A1612" s="80" t="s">
        <v>2462</v>
      </c>
      <c r="B1612" s="79" t="s">
        <v>8273</v>
      </c>
    </row>
    <row r="1613" spans="1:2" ht="15">
      <c r="A1613" s="80" t="s">
        <v>768</v>
      </c>
      <c r="B1613" s="79" t="s">
        <v>8273</v>
      </c>
    </row>
    <row r="1614" spans="1:2" ht="15">
      <c r="A1614" s="80" t="s">
        <v>2463</v>
      </c>
      <c r="B1614" s="79" t="s">
        <v>8273</v>
      </c>
    </row>
    <row r="1615" spans="1:2" ht="15">
      <c r="A1615" s="80" t="s">
        <v>2464</v>
      </c>
      <c r="B1615" s="79" t="s">
        <v>8273</v>
      </c>
    </row>
    <row r="1616" spans="1:2" ht="15">
      <c r="A1616" s="80" t="s">
        <v>2465</v>
      </c>
      <c r="B1616" s="79" t="s">
        <v>8273</v>
      </c>
    </row>
    <row r="1617" spans="1:2" ht="15">
      <c r="A1617" s="80" t="s">
        <v>2466</v>
      </c>
      <c r="B1617" s="79" t="s">
        <v>8273</v>
      </c>
    </row>
    <row r="1618" spans="1:2" ht="15">
      <c r="A1618" s="80" t="s">
        <v>2467</v>
      </c>
      <c r="B1618" s="79" t="s">
        <v>8273</v>
      </c>
    </row>
    <row r="1619" spans="1:2" ht="15">
      <c r="A1619" s="80" t="s">
        <v>2468</v>
      </c>
      <c r="B1619" s="79" t="s">
        <v>8273</v>
      </c>
    </row>
    <row r="1620" spans="1:2" ht="15">
      <c r="A1620" s="80" t="s">
        <v>2469</v>
      </c>
      <c r="B1620" s="79" t="s">
        <v>8273</v>
      </c>
    </row>
    <row r="1621" spans="1:2" ht="15">
      <c r="A1621" s="80" t="s">
        <v>2470</v>
      </c>
      <c r="B1621" s="79" t="s">
        <v>8273</v>
      </c>
    </row>
    <row r="1622" spans="1:2" ht="15">
      <c r="A1622" s="80" t="s">
        <v>2471</v>
      </c>
      <c r="B1622" s="79" t="s">
        <v>8273</v>
      </c>
    </row>
    <row r="1623" spans="1:2" ht="15">
      <c r="A1623" s="80" t="s">
        <v>2472</v>
      </c>
      <c r="B1623" s="79" t="s">
        <v>8273</v>
      </c>
    </row>
    <row r="1624" spans="1:2" ht="15">
      <c r="A1624" s="80" t="s">
        <v>2473</v>
      </c>
      <c r="B1624" s="79" t="s">
        <v>8273</v>
      </c>
    </row>
    <row r="1625" spans="1:2" ht="15">
      <c r="A1625" s="80" t="s">
        <v>553</v>
      </c>
      <c r="B1625" s="79" t="s">
        <v>8273</v>
      </c>
    </row>
    <row r="1626" spans="1:2" ht="15">
      <c r="A1626" s="80" t="s">
        <v>2474</v>
      </c>
      <c r="B1626" s="79" t="s">
        <v>8273</v>
      </c>
    </row>
    <row r="1627" spans="1:2" ht="15">
      <c r="A1627" s="80" t="s">
        <v>2475</v>
      </c>
      <c r="B1627" s="79" t="s">
        <v>8273</v>
      </c>
    </row>
    <row r="1628" spans="1:2" ht="15">
      <c r="A1628" s="80" t="s">
        <v>2476</v>
      </c>
      <c r="B1628" s="79" t="s">
        <v>8273</v>
      </c>
    </row>
    <row r="1629" spans="1:2" ht="15">
      <c r="A1629" s="80" t="s">
        <v>2477</v>
      </c>
      <c r="B1629" s="79" t="s">
        <v>8273</v>
      </c>
    </row>
    <row r="1630" spans="1:2" ht="15">
      <c r="A1630" s="80" t="s">
        <v>689</v>
      </c>
      <c r="B1630" s="79" t="s">
        <v>8273</v>
      </c>
    </row>
    <row r="1631" spans="1:2" ht="15">
      <c r="A1631" s="80" t="s">
        <v>2478</v>
      </c>
      <c r="B1631" s="79" t="s">
        <v>8273</v>
      </c>
    </row>
    <row r="1632" spans="1:2" ht="15">
      <c r="A1632" s="80" t="s">
        <v>2479</v>
      </c>
      <c r="B1632" s="79" t="s">
        <v>8273</v>
      </c>
    </row>
    <row r="1633" spans="1:2" ht="15">
      <c r="A1633" s="80" t="s">
        <v>2480</v>
      </c>
      <c r="B1633" s="79" t="s">
        <v>8273</v>
      </c>
    </row>
    <row r="1634" spans="1:2" ht="15">
      <c r="A1634" s="80" t="s">
        <v>2481</v>
      </c>
      <c r="B1634" s="79" t="s">
        <v>8273</v>
      </c>
    </row>
    <row r="1635" spans="1:2" ht="15">
      <c r="A1635" s="80" t="s">
        <v>2482</v>
      </c>
      <c r="B1635" s="79" t="s">
        <v>8273</v>
      </c>
    </row>
    <row r="1636" spans="1:2" ht="15">
      <c r="A1636" s="80" t="s">
        <v>2483</v>
      </c>
      <c r="B1636" s="79" t="s">
        <v>8273</v>
      </c>
    </row>
    <row r="1637" spans="1:2" ht="15">
      <c r="A1637" s="80" t="s">
        <v>2484</v>
      </c>
      <c r="B1637" s="79" t="s">
        <v>8273</v>
      </c>
    </row>
    <row r="1638" spans="1:2" ht="15">
      <c r="A1638" s="80" t="s">
        <v>2485</v>
      </c>
      <c r="B1638" s="79" t="s">
        <v>8273</v>
      </c>
    </row>
    <row r="1639" spans="1:2" ht="15">
      <c r="A1639" s="80" t="s">
        <v>2486</v>
      </c>
      <c r="B1639" s="79" t="s">
        <v>8273</v>
      </c>
    </row>
    <row r="1640" spans="1:2" ht="15">
      <c r="A1640" s="80" t="s">
        <v>2487</v>
      </c>
      <c r="B1640" s="79" t="s">
        <v>8273</v>
      </c>
    </row>
    <row r="1641" spans="1:2" ht="15">
      <c r="A1641" s="80" t="s">
        <v>696</v>
      </c>
      <c r="B1641" s="79" t="s">
        <v>8273</v>
      </c>
    </row>
    <row r="1642" spans="1:2" ht="15">
      <c r="A1642" s="80" t="s">
        <v>2488</v>
      </c>
      <c r="B1642" s="79" t="s">
        <v>8273</v>
      </c>
    </row>
    <row r="1643" spans="1:2" ht="15">
      <c r="A1643" s="80" t="s">
        <v>683</v>
      </c>
      <c r="B1643" s="79" t="s">
        <v>8273</v>
      </c>
    </row>
    <row r="1644" spans="1:2" ht="15">
      <c r="A1644" s="80" t="s">
        <v>527</v>
      </c>
      <c r="B1644" s="79" t="s">
        <v>8273</v>
      </c>
    </row>
    <row r="1645" spans="1:2" ht="15">
      <c r="A1645" s="80" t="s">
        <v>628</v>
      </c>
      <c r="B1645" s="79" t="s">
        <v>8273</v>
      </c>
    </row>
    <row r="1646" spans="1:2" ht="15">
      <c r="A1646" s="80" t="s">
        <v>1256</v>
      </c>
      <c r="B1646" s="79" t="s">
        <v>8273</v>
      </c>
    </row>
    <row r="1647" spans="1:2" ht="15">
      <c r="A1647" s="80" t="s">
        <v>2489</v>
      </c>
      <c r="B1647" s="79" t="s">
        <v>8273</v>
      </c>
    </row>
    <row r="1648" spans="1:2" ht="15">
      <c r="A1648" s="80" t="s">
        <v>2490</v>
      </c>
      <c r="B1648" s="79" t="s">
        <v>8273</v>
      </c>
    </row>
    <row r="1649" spans="1:2" ht="15">
      <c r="A1649" s="80" t="s">
        <v>2491</v>
      </c>
      <c r="B1649" s="79" t="s">
        <v>8273</v>
      </c>
    </row>
    <row r="1650" spans="1:2" ht="15">
      <c r="A1650" s="80" t="s">
        <v>2492</v>
      </c>
      <c r="B1650" s="79" t="s">
        <v>8273</v>
      </c>
    </row>
    <row r="1651" spans="1:2" ht="15">
      <c r="A1651" s="80" t="s">
        <v>2493</v>
      </c>
      <c r="B1651" s="79" t="s">
        <v>8273</v>
      </c>
    </row>
    <row r="1652" spans="1:2" ht="15">
      <c r="A1652" s="80" t="s">
        <v>2494</v>
      </c>
      <c r="B1652" s="79" t="s">
        <v>8273</v>
      </c>
    </row>
    <row r="1653" spans="1:2" ht="15">
      <c r="A1653" s="80" t="s">
        <v>2495</v>
      </c>
      <c r="B1653" s="79" t="s">
        <v>8273</v>
      </c>
    </row>
    <row r="1654" spans="1:2" ht="15">
      <c r="A1654" s="80" t="s">
        <v>2496</v>
      </c>
      <c r="B1654" s="79" t="s">
        <v>8273</v>
      </c>
    </row>
    <row r="1655" spans="1:2" ht="15">
      <c r="A1655" s="80" t="s">
        <v>2497</v>
      </c>
      <c r="B1655" s="79" t="s">
        <v>8273</v>
      </c>
    </row>
    <row r="1656" spans="1:2" ht="15">
      <c r="A1656" s="80" t="s">
        <v>2498</v>
      </c>
      <c r="B1656" s="79" t="s">
        <v>8273</v>
      </c>
    </row>
    <row r="1657" spans="1:2" ht="15">
      <c r="A1657" s="80" t="s">
        <v>2499</v>
      </c>
      <c r="B1657" s="79" t="s">
        <v>8273</v>
      </c>
    </row>
    <row r="1658" spans="1:2" ht="15">
      <c r="A1658" s="80" t="s">
        <v>2500</v>
      </c>
      <c r="B1658" s="79" t="s">
        <v>8273</v>
      </c>
    </row>
    <row r="1659" spans="1:2" ht="15">
      <c r="A1659" s="80" t="s">
        <v>2501</v>
      </c>
      <c r="B1659" s="79" t="s">
        <v>8273</v>
      </c>
    </row>
    <row r="1660" spans="1:2" ht="15">
      <c r="A1660" s="80" t="s">
        <v>2502</v>
      </c>
      <c r="B1660" s="79" t="s">
        <v>8273</v>
      </c>
    </row>
    <row r="1661" spans="1:2" ht="15">
      <c r="A1661" s="80" t="s">
        <v>2503</v>
      </c>
      <c r="B1661" s="79" t="s">
        <v>8273</v>
      </c>
    </row>
    <row r="1662" spans="1:2" ht="15">
      <c r="A1662" s="80" t="s">
        <v>2504</v>
      </c>
      <c r="B1662" s="79" t="s">
        <v>8273</v>
      </c>
    </row>
    <row r="1663" spans="1:2" ht="15">
      <c r="A1663" s="80" t="s">
        <v>2505</v>
      </c>
      <c r="B1663" s="79" t="s">
        <v>8273</v>
      </c>
    </row>
    <row r="1664" spans="1:2" ht="15">
      <c r="A1664" s="80" t="s">
        <v>2506</v>
      </c>
      <c r="B1664" s="79" t="s">
        <v>8273</v>
      </c>
    </row>
    <row r="1665" spans="1:2" ht="15">
      <c r="A1665" s="80" t="s">
        <v>2507</v>
      </c>
      <c r="B1665" s="79" t="s">
        <v>8273</v>
      </c>
    </row>
    <row r="1666" spans="1:2" ht="15">
      <c r="A1666" s="80" t="s">
        <v>2508</v>
      </c>
      <c r="B1666" s="79" t="s">
        <v>8273</v>
      </c>
    </row>
    <row r="1667" spans="1:2" ht="15">
      <c r="A1667" s="80" t="s">
        <v>2509</v>
      </c>
      <c r="B1667" s="79" t="s">
        <v>8273</v>
      </c>
    </row>
    <row r="1668" spans="1:2" ht="15">
      <c r="A1668" s="80" t="s">
        <v>2510</v>
      </c>
      <c r="B1668" s="79" t="s">
        <v>8273</v>
      </c>
    </row>
    <row r="1669" spans="1:2" ht="15">
      <c r="A1669" s="80" t="s">
        <v>2511</v>
      </c>
      <c r="B1669" s="79" t="s">
        <v>8273</v>
      </c>
    </row>
    <row r="1670" spans="1:2" ht="15">
      <c r="A1670" s="80" t="s">
        <v>2512</v>
      </c>
      <c r="B1670" s="79" t="s">
        <v>8273</v>
      </c>
    </row>
    <row r="1671" spans="1:2" ht="15">
      <c r="A1671" s="80" t="s">
        <v>2513</v>
      </c>
      <c r="B1671" s="79" t="s">
        <v>8273</v>
      </c>
    </row>
    <row r="1672" spans="1:2" ht="15">
      <c r="A1672" s="80" t="s">
        <v>2514</v>
      </c>
      <c r="B1672" s="79" t="s">
        <v>8273</v>
      </c>
    </row>
    <row r="1673" spans="1:2" ht="15">
      <c r="A1673" s="80" t="s">
        <v>2515</v>
      </c>
      <c r="B1673" s="79" t="s">
        <v>8273</v>
      </c>
    </row>
    <row r="1674" spans="1:2" ht="15">
      <c r="A1674" s="80" t="s">
        <v>2516</v>
      </c>
      <c r="B1674" s="79" t="s">
        <v>8273</v>
      </c>
    </row>
    <row r="1675" spans="1:2" ht="15">
      <c r="A1675" s="80" t="s">
        <v>2517</v>
      </c>
      <c r="B1675" s="79" t="s">
        <v>8273</v>
      </c>
    </row>
    <row r="1676" spans="1:2" ht="15">
      <c r="A1676" s="80" t="s">
        <v>2518</v>
      </c>
      <c r="B1676" s="79" t="s">
        <v>8273</v>
      </c>
    </row>
    <row r="1677" spans="1:2" ht="15">
      <c r="A1677" s="80" t="s">
        <v>2519</v>
      </c>
      <c r="B1677" s="79" t="s">
        <v>8273</v>
      </c>
    </row>
    <row r="1678" spans="1:2" ht="15">
      <c r="A1678" s="80" t="s">
        <v>2520</v>
      </c>
      <c r="B1678" s="79" t="s">
        <v>8273</v>
      </c>
    </row>
    <row r="1679" spans="1:2" ht="15">
      <c r="A1679" s="80" t="s">
        <v>671</v>
      </c>
      <c r="B1679" s="79" t="s">
        <v>8273</v>
      </c>
    </row>
    <row r="1680" spans="1:2" ht="15">
      <c r="A1680" s="80" t="s">
        <v>2521</v>
      </c>
      <c r="B1680" s="79" t="s">
        <v>8273</v>
      </c>
    </row>
    <row r="1681" spans="1:2" ht="15">
      <c r="A1681" s="80" t="s">
        <v>2522</v>
      </c>
      <c r="B1681" s="79" t="s">
        <v>8273</v>
      </c>
    </row>
    <row r="1682" spans="1:2" ht="15">
      <c r="A1682" s="80" t="s">
        <v>2523</v>
      </c>
      <c r="B1682" s="79" t="s">
        <v>8273</v>
      </c>
    </row>
    <row r="1683" spans="1:2" ht="15">
      <c r="A1683" s="80" t="s">
        <v>2524</v>
      </c>
      <c r="B1683" s="79" t="s">
        <v>8273</v>
      </c>
    </row>
    <row r="1684" spans="1:2" ht="15">
      <c r="A1684" s="80" t="s">
        <v>2525</v>
      </c>
      <c r="B1684" s="79" t="s">
        <v>8273</v>
      </c>
    </row>
    <row r="1685" spans="1:2" ht="15">
      <c r="A1685" s="80" t="s">
        <v>2526</v>
      </c>
      <c r="B1685" s="79" t="s">
        <v>8273</v>
      </c>
    </row>
    <row r="1686" spans="1:2" ht="15">
      <c r="A1686" s="80" t="s">
        <v>2527</v>
      </c>
      <c r="B1686" s="79" t="s">
        <v>8273</v>
      </c>
    </row>
    <row r="1687" spans="1:2" ht="15">
      <c r="A1687" s="80" t="s">
        <v>2528</v>
      </c>
      <c r="B1687" s="79" t="s">
        <v>8273</v>
      </c>
    </row>
    <row r="1688" spans="1:2" ht="15">
      <c r="A1688" s="80" t="s">
        <v>2529</v>
      </c>
      <c r="B1688" s="79" t="s">
        <v>8273</v>
      </c>
    </row>
    <row r="1689" spans="1:2" ht="15">
      <c r="A1689" s="80" t="s">
        <v>2530</v>
      </c>
      <c r="B1689" s="79" t="s">
        <v>8273</v>
      </c>
    </row>
    <row r="1690" spans="1:2" ht="15">
      <c r="A1690" s="80" t="s">
        <v>2531</v>
      </c>
      <c r="B1690" s="79" t="s">
        <v>8273</v>
      </c>
    </row>
    <row r="1691" spans="1:2" ht="15">
      <c r="A1691" s="80" t="s">
        <v>2532</v>
      </c>
      <c r="B1691" s="79" t="s">
        <v>8273</v>
      </c>
    </row>
    <row r="1692" spans="1:2" ht="15">
      <c r="A1692" s="80" t="s">
        <v>2533</v>
      </c>
      <c r="B1692" s="79" t="s">
        <v>8273</v>
      </c>
    </row>
    <row r="1693" spans="1:2" ht="15">
      <c r="A1693" s="80" t="s">
        <v>2534</v>
      </c>
      <c r="B1693" s="79" t="s">
        <v>8273</v>
      </c>
    </row>
    <row r="1694" spans="1:2" ht="15">
      <c r="A1694" s="80" t="s">
        <v>2535</v>
      </c>
      <c r="B1694" s="79" t="s">
        <v>8273</v>
      </c>
    </row>
    <row r="1695" spans="1:2" ht="15">
      <c r="A1695" s="80" t="s">
        <v>2536</v>
      </c>
      <c r="B1695" s="79" t="s">
        <v>8273</v>
      </c>
    </row>
    <row r="1696" spans="1:2" ht="15">
      <c r="A1696" s="80" t="s">
        <v>2537</v>
      </c>
      <c r="B1696" s="79" t="s">
        <v>8273</v>
      </c>
    </row>
    <row r="1697" spans="1:2" ht="15">
      <c r="A1697" s="80" t="s">
        <v>2538</v>
      </c>
      <c r="B1697" s="79" t="s">
        <v>8273</v>
      </c>
    </row>
    <row r="1698" spans="1:2" ht="15">
      <c r="A1698" s="80" t="s">
        <v>2539</v>
      </c>
      <c r="B1698" s="79" t="s">
        <v>8273</v>
      </c>
    </row>
    <row r="1699" spans="1:2" ht="15">
      <c r="A1699" s="80" t="s">
        <v>2540</v>
      </c>
      <c r="B1699" s="79" t="s">
        <v>8273</v>
      </c>
    </row>
    <row r="1700" spans="1:2" ht="15">
      <c r="A1700" s="80" t="s">
        <v>2541</v>
      </c>
      <c r="B1700" s="79" t="s">
        <v>8273</v>
      </c>
    </row>
    <row r="1701" spans="1:2" ht="15">
      <c r="A1701" s="80" t="s">
        <v>2542</v>
      </c>
      <c r="B1701" s="79" t="s">
        <v>8273</v>
      </c>
    </row>
    <row r="1702" spans="1:2" ht="15">
      <c r="A1702" s="80" t="s">
        <v>2543</v>
      </c>
      <c r="B1702" s="79" t="s">
        <v>8273</v>
      </c>
    </row>
    <row r="1703" spans="1:2" ht="15">
      <c r="A1703" s="80" t="s">
        <v>2544</v>
      </c>
      <c r="B1703" s="79" t="s">
        <v>8273</v>
      </c>
    </row>
    <row r="1704" spans="1:2" ht="15">
      <c r="A1704" s="80" t="s">
        <v>521</v>
      </c>
      <c r="B1704" s="79" t="s">
        <v>8273</v>
      </c>
    </row>
    <row r="1705" spans="1:2" ht="15">
      <c r="A1705" s="80" t="s">
        <v>2545</v>
      </c>
      <c r="B1705" s="79" t="s">
        <v>8273</v>
      </c>
    </row>
    <row r="1706" spans="1:2" ht="15">
      <c r="A1706" s="80" t="s">
        <v>2546</v>
      </c>
      <c r="B1706" s="79" t="s">
        <v>8273</v>
      </c>
    </row>
    <row r="1707" spans="1:2" ht="15">
      <c r="A1707" s="80" t="s">
        <v>2547</v>
      </c>
      <c r="B1707" s="79" t="s">
        <v>8273</v>
      </c>
    </row>
    <row r="1708" spans="1:2" ht="15">
      <c r="A1708" s="80" t="s">
        <v>2548</v>
      </c>
      <c r="B1708" s="79" t="s">
        <v>8273</v>
      </c>
    </row>
    <row r="1709" spans="1:2" ht="15">
      <c r="A1709" s="80" t="s">
        <v>2549</v>
      </c>
      <c r="B1709" s="79" t="s">
        <v>8273</v>
      </c>
    </row>
    <row r="1710" spans="1:2" ht="15">
      <c r="A1710" s="80" t="s">
        <v>2550</v>
      </c>
      <c r="B1710" s="79" t="s">
        <v>8273</v>
      </c>
    </row>
    <row r="1711" spans="1:2" ht="15">
      <c r="A1711" s="80" t="s">
        <v>2551</v>
      </c>
      <c r="B1711" s="79" t="s">
        <v>8273</v>
      </c>
    </row>
    <row r="1712" spans="1:2" ht="15">
      <c r="A1712" s="80" t="s">
        <v>2552</v>
      </c>
      <c r="B1712" s="79" t="s">
        <v>8273</v>
      </c>
    </row>
    <row r="1713" spans="1:2" ht="15">
      <c r="A1713" s="80" t="s">
        <v>2553</v>
      </c>
      <c r="B1713" s="79" t="s">
        <v>8273</v>
      </c>
    </row>
    <row r="1714" spans="1:2" ht="15">
      <c r="A1714" s="80" t="s">
        <v>2554</v>
      </c>
      <c r="B1714" s="79" t="s">
        <v>8273</v>
      </c>
    </row>
    <row r="1715" spans="1:2" ht="15">
      <c r="A1715" s="80" t="s">
        <v>2555</v>
      </c>
      <c r="B1715" s="79" t="s">
        <v>8273</v>
      </c>
    </row>
    <row r="1716" spans="1:2" ht="15">
      <c r="A1716" s="80" t="s">
        <v>2556</v>
      </c>
      <c r="B1716" s="79" t="s">
        <v>8273</v>
      </c>
    </row>
    <row r="1717" spans="1:2" ht="15">
      <c r="A1717" s="80" t="s">
        <v>2557</v>
      </c>
      <c r="B1717" s="79" t="s">
        <v>8273</v>
      </c>
    </row>
    <row r="1718" spans="1:2" ht="15">
      <c r="A1718" s="80" t="s">
        <v>2558</v>
      </c>
      <c r="B1718" s="79" t="s">
        <v>8273</v>
      </c>
    </row>
    <row r="1719" spans="1:2" ht="15">
      <c r="A1719" s="80" t="s">
        <v>2559</v>
      </c>
      <c r="B1719" s="79" t="s">
        <v>8273</v>
      </c>
    </row>
    <row r="1720" spans="1:2" ht="15">
      <c r="A1720" s="80" t="s">
        <v>2560</v>
      </c>
      <c r="B1720" s="79" t="s">
        <v>8273</v>
      </c>
    </row>
    <row r="1721" spans="1:2" ht="15">
      <c r="A1721" s="80" t="s">
        <v>2561</v>
      </c>
      <c r="B1721" s="79" t="s">
        <v>8273</v>
      </c>
    </row>
    <row r="1722" spans="1:2" ht="15">
      <c r="A1722" s="80" t="s">
        <v>2562</v>
      </c>
      <c r="B1722" s="79" t="s">
        <v>8273</v>
      </c>
    </row>
    <row r="1723" spans="1:2" ht="15">
      <c r="A1723" s="80" t="s">
        <v>2563</v>
      </c>
      <c r="B1723" s="79" t="s">
        <v>8273</v>
      </c>
    </row>
    <row r="1724" spans="1:2" ht="15">
      <c r="A1724" s="80" t="s">
        <v>2564</v>
      </c>
      <c r="B1724" s="79" t="s">
        <v>8273</v>
      </c>
    </row>
    <row r="1725" spans="1:2" ht="15">
      <c r="A1725" s="80" t="s">
        <v>2565</v>
      </c>
      <c r="B1725" s="79" t="s">
        <v>8273</v>
      </c>
    </row>
    <row r="1726" spans="1:2" ht="15">
      <c r="A1726" s="80" t="s">
        <v>2566</v>
      </c>
      <c r="B1726" s="79" t="s">
        <v>8273</v>
      </c>
    </row>
    <row r="1727" spans="1:2" ht="15">
      <c r="A1727" s="80" t="s">
        <v>2567</v>
      </c>
      <c r="B1727" s="79" t="s">
        <v>8273</v>
      </c>
    </row>
    <row r="1728" spans="1:2" ht="15">
      <c r="A1728" s="80" t="s">
        <v>601</v>
      </c>
      <c r="B1728" s="79" t="s">
        <v>8273</v>
      </c>
    </row>
    <row r="1729" spans="1:2" ht="15">
      <c r="A1729" s="80" t="s">
        <v>2568</v>
      </c>
      <c r="B1729" s="79" t="s">
        <v>8273</v>
      </c>
    </row>
    <row r="1730" spans="1:2" ht="15">
      <c r="A1730" s="80" t="s">
        <v>711</v>
      </c>
      <c r="B1730" s="79" t="s">
        <v>8273</v>
      </c>
    </row>
    <row r="1731" spans="1:2" ht="15">
      <c r="A1731" s="80" t="s">
        <v>554</v>
      </c>
      <c r="B1731" s="79" t="s">
        <v>8273</v>
      </c>
    </row>
    <row r="1732" spans="1:2" ht="15">
      <c r="A1732" s="80" t="s">
        <v>2569</v>
      </c>
      <c r="B1732" s="79" t="s">
        <v>8273</v>
      </c>
    </row>
    <row r="1733" spans="1:2" ht="15">
      <c r="A1733" s="80" t="s">
        <v>2570</v>
      </c>
      <c r="B1733" s="79" t="s">
        <v>8273</v>
      </c>
    </row>
    <row r="1734" spans="1:2" ht="15">
      <c r="A1734" s="80" t="s">
        <v>2571</v>
      </c>
      <c r="B1734" s="79" t="s">
        <v>8273</v>
      </c>
    </row>
    <row r="1735" spans="1:2" ht="15">
      <c r="A1735" s="80" t="s">
        <v>2572</v>
      </c>
      <c r="B1735" s="79" t="s">
        <v>8273</v>
      </c>
    </row>
    <row r="1736" spans="1:2" ht="15">
      <c r="A1736" s="80" t="s">
        <v>2573</v>
      </c>
      <c r="B1736" s="79" t="s">
        <v>8273</v>
      </c>
    </row>
    <row r="1737" spans="1:2" ht="15">
      <c r="A1737" s="80" t="s">
        <v>2574</v>
      </c>
      <c r="B1737" s="79" t="s">
        <v>8273</v>
      </c>
    </row>
    <row r="1738" spans="1:2" ht="15">
      <c r="A1738" s="80" t="s">
        <v>2575</v>
      </c>
      <c r="B1738" s="79" t="s">
        <v>8273</v>
      </c>
    </row>
    <row r="1739" spans="1:2" ht="15">
      <c r="A1739" s="80" t="s">
        <v>2576</v>
      </c>
      <c r="B1739" s="79" t="s">
        <v>8273</v>
      </c>
    </row>
    <row r="1740" spans="1:2" ht="15">
      <c r="A1740" s="80" t="s">
        <v>2577</v>
      </c>
      <c r="B1740" s="79" t="s">
        <v>8273</v>
      </c>
    </row>
    <row r="1741" spans="1:2" ht="15">
      <c r="A1741" s="80" t="s">
        <v>778</v>
      </c>
      <c r="B1741" s="79" t="s">
        <v>8273</v>
      </c>
    </row>
    <row r="1742" spans="1:2" ht="15">
      <c r="A1742" s="80" t="s">
        <v>2578</v>
      </c>
      <c r="B1742" s="79" t="s">
        <v>8273</v>
      </c>
    </row>
    <row r="1743" spans="1:2" ht="15">
      <c r="A1743" s="80" t="s">
        <v>2579</v>
      </c>
      <c r="B1743" s="79" t="s">
        <v>8273</v>
      </c>
    </row>
    <row r="1744" spans="1:2" ht="15">
      <c r="A1744" s="80" t="s">
        <v>2580</v>
      </c>
      <c r="B1744" s="79" t="s">
        <v>8273</v>
      </c>
    </row>
    <row r="1745" spans="1:2" ht="15">
      <c r="A1745" s="80" t="s">
        <v>2581</v>
      </c>
      <c r="B1745" s="79" t="s">
        <v>8273</v>
      </c>
    </row>
    <row r="1746" spans="1:2" ht="15">
      <c r="A1746" s="80" t="s">
        <v>2582</v>
      </c>
      <c r="B1746" s="79" t="s">
        <v>8273</v>
      </c>
    </row>
    <row r="1747" spans="1:2" ht="15">
      <c r="A1747" s="80" t="s">
        <v>2583</v>
      </c>
      <c r="B1747" s="79" t="s">
        <v>8273</v>
      </c>
    </row>
    <row r="1748" spans="1:2" ht="15">
      <c r="A1748" s="80" t="s">
        <v>2584</v>
      </c>
      <c r="B1748" s="79" t="s">
        <v>8273</v>
      </c>
    </row>
    <row r="1749" spans="1:2" ht="15">
      <c r="A1749" s="80" t="s">
        <v>431</v>
      </c>
      <c r="B1749" s="79" t="s">
        <v>8273</v>
      </c>
    </row>
    <row r="1750" spans="1:2" ht="15">
      <c r="A1750" s="80" t="s">
        <v>2585</v>
      </c>
      <c r="B1750" s="79" t="s">
        <v>8273</v>
      </c>
    </row>
    <row r="1751" spans="1:2" ht="15">
      <c r="A1751" s="80" t="s">
        <v>1191</v>
      </c>
      <c r="B1751" s="79" t="s">
        <v>8273</v>
      </c>
    </row>
    <row r="1752" spans="1:2" ht="15">
      <c r="A1752" s="80" t="s">
        <v>2586</v>
      </c>
      <c r="B1752" s="79" t="s">
        <v>8273</v>
      </c>
    </row>
    <row r="1753" spans="1:2" ht="15">
      <c r="A1753" s="80" t="s">
        <v>686</v>
      </c>
      <c r="B1753" s="79" t="s">
        <v>8273</v>
      </c>
    </row>
    <row r="1754" spans="1:2" ht="15">
      <c r="A1754" s="80" t="s">
        <v>2587</v>
      </c>
      <c r="B1754" s="79" t="s">
        <v>8273</v>
      </c>
    </row>
    <row r="1755" spans="1:2" ht="15">
      <c r="A1755" s="80" t="s">
        <v>2588</v>
      </c>
      <c r="B1755" s="79" t="s">
        <v>8273</v>
      </c>
    </row>
    <row r="1756" spans="1:2" ht="15">
      <c r="A1756" s="80" t="s">
        <v>2589</v>
      </c>
      <c r="B1756" s="79" t="s">
        <v>8273</v>
      </c>
    </row>
    <row r="1757" spans="1:2" ht="15">
      <c r="A1757" s="80" t="s">
        <v>2590</v>
      </c>
      <c r="B1757" s="79" t="s">
        <v>8273</v>
      </c>
    </row>
    <row r="1758" spans="1:2" ht="15">
      <c r="A1758" s="80" t="s">
        <v>2591</v>
      </c>
      <c r="B1758" s="79" t="s">
        <v>8273</v>
      </c>
    </row>
    <row r="1759" spans="1:2" ht="15">
      <c r="A1759" s="80" t="s">
        <v>2592</v>
      </c>
      <c r="B1759" s="79" t="s">
        <v>8273</v>
      </c>
    </row>
    <row r="1760" spans="1:2" ht="15">
      <c r="A1760" s="80" t="s">
        <v>2593</v>
      </c>
      <c r="B1760" s="79" t="s">
        <v>8273</v>
      </c>
    </row>
    <row r="1761" spans="1:2" ht="15">
      <c r="A1761" s="80" t="s">
        <v>2594</v>
      </c>
      <c r="B1761" s="79" t="s">
        <v>8273</v>
      </c>
    </row>
    <row r="1762" spans="1:2" ht="15">
      <c r="A1762" s="80" t="s">
        <v>2595</v>
      </c>
      <c r="B1762" s="79" t="s">
        <v>8273</v>
      </c>
    </row>
    <row r="1763" spans="1:2" ht="15">
      <c r="A1763" s="80" t="s">
        <v>2596</v>
      </c>
      <c r="B1763" s="79" t="s">
        <v>8273</v>
      </c>
    </row>
    <row r="1764" spans="1:2" ht="15">
      <c r="A1764" s="80" t="s">
        <v>2597</v>
      </c>
      <c r="B1764" s="79" t="s">
        <v>8273</v>
      </c>
    </row>
    <row r="1765" spans="1:2" ht="15">
      <c r="A1765" s="80" t="s">
        <v>2598</v>
      </c>
      <c r="B1765" s="79" t="s">
        <v>8273</v>
      </c>
    </row>
    <row r="1766" spans="1:2" ht="15">
      <c r="A1766" s="80" t="s">
        <v>2599</v>
      </c>
      <c r="B1766" s="79" t="s">
        <v>8273</v>
      </c>
    </row>
    <row r="1767" spans="1:2" ht="15">
      <c r="A1767" s="80" t="s">
        <v>2600</v>
      </c>
      <c r="B1767" s="79" t="s">
        <v>8273</v>
      </c>
    </row>
    <row r="1768" spans="1:2" ht="15">
      <c r="A1768" s="80" t="s">
        <v>2601</v>
      </c>
      <c r="B1768" s="79" t="s">
        <v>8273</v>
      </c>
    </row>
    <row r="1769" spans="1:2" ht="15">
      <c r="A1769" s="80" t="s">
        <v>710</v>
      </c>
      <c r="B1769" s="79" t="s">
        <v>8273</v>
      </c>
    </row>
    <row r="1770" spans="1:2" ht="15">
      <c r="A1770" s="80" t="s">
        <v>2602</v>
      </c>
      <c r="B1770" s="79" t="s">
        <v>8273</v>
      </c>
    </row>
    <row r="1771" spans="1:2" ht="15">
      <c r="A1771" s="80" t="s">
        <v>2603</v>
      </c>
      <c r="B1771" s="79" t="s">
        <v>8273</v>
      </c>
    </row>
    <row r="1772" spans="1:2" ht="15">
      <c r="A1772" s="80" t="s">
        <v>2604</v>
      </c>
      <c r="B1772" s="79" t="s">
        <v>8273</v>
      </c>
    </row>
    <row r="1773" spans="1:2" ht="15">
      <c r="A1773" s="80" t="s">
        <v>2605</v>
      </c>
      <c r="B1773" s="79" t="s">
        <v>8273</v>
      </c>
    </row>
    <row r="1774" spans="1:2" ht="15">
      <c r="A1774" s="80" t="s">
        <v>2606</v>
      </c>
      <c r="B1774" s="79" t="s">
        <v>8273</v>
      </c>
    </row>
    <row r="1775" spans="1:2" ht="15">
      <c r="A1775" s="80" t="s">
        <v>2607</v>
      </c>
      <c r="B1775" s="79" t="s">
        <v>8273</v>
      </c>
    </row>
    <row r="1776" spans="1:2" ht="15">
      <c r="A1776" s="80" t="s">
        <v>2608</v>
      </c>
      <c r="B1776" s="79" t="s">
        <v>8273</v>
      </c>
    </row>
    <row r="1777" spans="1:2" ht="15">
      <c r="A1777" s="80" t="s">
        <v>2609</v>
      </c>
      <c r="B1777" s="79" t="s">
        <v>8273</v>
      </c>
    </row>
    <row r="1778" spans="1:2" ht="15">
      <c r="A1778" s="80" t="s">
        <v>2610</v>
      </c>
      <c r="B1778" s="79" t="s">
        <v>8273</v>
      </c>
    </row>
    <row r="1779" spans="1:2" ht="15">
      <c r="A1779" s="80" t="s">
        <v>2611</v>
      </c>
      <c r="B1779" s="79" t="s">
        <v>8273</v>
      </c>
    </row>
    <row r="1780" spans="1:2" ht="15">
      <c r="A1780" s="80" t="s">
        <v>2612</v>
      </c>
      <c r="B1780" s="79" t="s">
        <v>8273</v>
      </c>
    </row>
    <row r="1781" spans="1:2" ht="15">
      <c r="A1781" s="80" t="s">
        <v>2613</v>
      </c>
      <c r="B1781" s="79" t="s">
        <v>8273</v>
      </c>
    </row>
    <row r="1782" spans="1:2" ht="15">
      <c r="A1782" s="80" t="s">
        <v>2614</v>
      </c>
      <c r="B1782" s="79" t="s">
        <v>8273</v>
      </c>
    </row>
    <row r="1783" spans="1:2" ht="15">
      <c r="A1783" s="80" t="s">
        <v>2615</v>
      </c>
      <c r="B1783" s="79" t="s">
        <v>8273</v>
      </c>
    </row>
    <row r="1784" spans="1:2" ht="15">
      <c r="A1784" s="80" t="s">
        <v>2616</v>
      </c>
      <c r="B1784" s="79" t="s">
        <v>8273</v>
      </c>
    </row>
    <row r="1785" spans="1:2" ht="15">
      <c r="A1785" s="80" t="s">
        <v>2617</v>
      </c>
      <c r="B1785" s="79" t="s">
        <v>8273</v>
      </c>
    </row>
    <row r="1786" spans="1:2" ht="15">
      <c r="A1786" s="80" t="s">
        <v>2618</v>
      </c>
      <c r="B1786" s="79" t="s">
        <v>8273</v>
      </c>
    </row>
    <row r="1787" spans="1:2" ht="15">
      <c r="A1787" s="80" t="s">
        <v>2619</v>
      </c>
      <c r="B1787" s="79" t="s">
        <v>8273</v>
      </c>
    </row>
    <row r="1788" spans="1:2" ht="15">
      <c r="A1788" s="80" t="s">
        <v>2620</v>
      </c>
      <c r="B1788" s="79" t="s">
        <v>8273</v>
      </c>
    </row>
    <row r="1789" spans="1:2" ht="15">
      <c r="A1789" s="80" t="s">
        <v>2621</v>
      </c>
      <c r="B1789" s="79" t="s">
        <v>8273</v>
      </c>
    </row>
    <row r="1790" spans="1:2" ht="15">
      <c r="A1790" s="80" t="s">
        <v>2622</v>
      </c>
      <c r="B1790" s="79" t="s">
        <v>8273</v>
      </c>
    </row>
    <row r="1791" spans="1:2" ht="15">
      <c r="A1791" s="80" t="s">
        <v>2623</v>
      </c>
      <c r="B1791" s="79" t="s">
        <v>8273</v>
      </c>
    </row>
    <row r="1792" spans="1:2" ht="15">
      <c r="A1792" s="80" t="s">
        <v>2624</v>
      </c>
      <c r="B1792" s="79" t="s">
        <v>8273</v>
      </c>
    </row>
    <row r="1793" spans="1:2" ht="15">
      <c r="A1793" s="80" t="s">
        <v>2625</v>
      </c>
      <c r="B1793" s="79" t="s">
        <v>8273</v>
      </c>
    </row>
    <row r="1794" spans="1:2" ht="15">
      <c r="A1794" s="80" t="s">
        <v>2626</v>
      </c>
      <c r="B1794" s="79" t="s">
        <v>8273</v>
      </c>
    </row>
    <row r="1795" spans="1:2" ht="15">
      <c r="A1795" s="80" t="s">
        <v>2627</v>
      </c>
      <c r="B1795" s="79" t="s">
        <v>8273</v>
      </c>
    </row>
    <row r="1796" spans="1:2" ht="15">
      <c r="A1796" s="80" t="s">
        <v>2628</v>
      </c>
      <c r="B1796" s="79" t="s">
        <v>8273</v>
      </c>
    </row>
    <row r="1797" spans="1:2" ht="15">
      <c r="A1797" s="80" t="s">
        <v>2629</v>
      </c>
      <c r="B1797" s="79" t="s">
        <v>8273</v>
      </c>
    </row>
    <row r="1798" spans="1:2" ht="15">
      <c r="A1798" s="80" t="s">
        <v>2630</v>
      </c>
      <c r="B1798" s="79" t="s">
        <v>8273</v>
      </c>
    </row>
    <row r="1799" spans="1:2" ht="15">
      <c r="A1799" s="80" t="s">
        <v>2631</v>
      </c>
      <c r="B1799" s="79" t="s">
        <v>8273</v>
      </c>
    </row>
    <row r="1800" spans="1:2" ht="15">
      <c r="A1800" s="80" t="s">
        <v>2632</v>
      </c>
      <c r="B1800" s="79" t="s">
        <v>8273</v>
      </c>
    </row>
    <row r="1801" spans="1:2" ht="15">
      <c r="A1801" s="80" t="s">
        <v>2633</v>
      </c>
      <c r="B1801" s="79" t="s">
        <v>8273</v>
      </c>
    </row>
    <row r="1802" spans="1:2" ht="15">
      <c r="A1802" s="80" t="s">
        <v>2634</v>
      </c>
      <c r="B1802" s="79" t="s">
        <v>8273</v>
      </c>
    </row>
    <row r="1803" spans="1:2" ht="15">
      <c r="A1803" s="80" t="s">
        <v>2635</v>
      </c>
      <c r="B1803" s="79" t="s">
        <v>8273</v>
      </c>
    </row>
    <row r="1804" spans="1:2" ht="15">
      <c r="A1804" s="80" t="s">
        <v>2636</v>
      </c>
      <c r="B1804" s="79" t="s">
        <v>8273</v>
      </c>
    </row>
    <row r="1805" spans="1:2" ht="15">
      <c r="A1805" s="80" t="s">
        <v>2637</v>
      </c>
      <c r="B1805" s="79" t="s">
        <v>8273</v>
      </c>
    </row>
    <row r="1806" spans="1:2" ht="15">
      <c r="A1806" s="80" t="s">
        <v>2638</v>
      </c>
      <c r="B1806" s="79" t="s">
        <v>8273</v>
      </c>
    </row>
    <row r="1807" spans="1:2" ht="15">
      <c r="A1807" s="80" t="s">
        <v>2639</v>
      </c>
      <c r="B1807" s="79" t="s">
        <v>8273</v>
      </c>
    </row>
    <row r="1808" spans="1:2" ht="15">
      <c r="A1808" s="80" t="s">
        <v>2640</v>
      </c>
      <c r="B1808" s="79" t="s">
        <v>8273</v>
      </c>
    </row>
    <row r="1809" spans="1:2" ht="15">
      <c r="A1809" s="80" t="s">
        <v>2641</v>
      </c>
      <c r="B1809" s="79" t="s">
        <v>8273</v>
      </c>
    </row>
    <row r="1810" spans="1:2" ht="15">
      <c r="A1810" s="80" t="s">
        <v>2642</v>
      </c>
      <c r="B1810" s="79" t="s">
        <v>8273</v>
      </c>
    </row>
    <row r="1811" spans="1:2" ht="15">
      <c r="A1811" s="80" t="s">
        <v>589</v>
      </c>
      <c r="B1811" s="79" t="s">
        <v>8273</v>
      </c>
    </row>
    <row r="1812" spans="1:2" ht="15">
      <c r="A1812" s="80" t="s">
        <v>2643</v>
      </c>
      <c r="B1812" s="79" t="s">
        <v>8273</v>
      </c>
    </row>
    <row r="1813" spans="1:2" ht="15">
      <c r="A1813" s="80" t="s">
        <v>2644</v>
      </c>
      <c r="B1813" s="79" t="s">
        <v>8273</v>
      </c>
    </row>
    <row r="1814" spans="1:2" ht="15">
      <c r="A1814" s="80" t="s">
        <v>2645</v>
      </c>
      <c r="B1814" s="79" t="s">
        <v>8273</v>
      </c>
    </row>
    <row r="1815" spans="1:2" ht="15">
      <c r="A1815" s="80" t="s">
        <v>2646</v>
      </c>
      <c r="B1815" s="79" t="s">
        <v>8273</v>
      </c>
    </row>
    <row r="1816" spans="1:2" ht="15">
      <c r="A1816" s="80" t="s">
        <v>2647</v>
      </c>
      <c r="B1816" s="79" t="s">
        <v>8273</v>
      </c>
    </row>
    <row r="1817" spans="1:2" ht="15">
      <c r="A1817" s="80" t="s">
        <v>2648</v>
      </c>
      <c r="B1817" s="79" t="s">
        <v>8273</v>
      </c>
    </row>
    <row r="1818" spans="1:2" ht="15">
      <c r="A1818" s="80" t="s">
        <v>637</v>
      </c>
      <c r="B1818" s="79" t="s">
        <v>8273</v>
      </c>
    </row>
    <row r="1819" spans="1:2" ht="15">
      <c r="A1819" s="80" t="s">
        <v>2649</v>
      </c>
      <c r="B1819" s="79" t="s">
        <v>8273</v>
      </c>
    </row>
    <row r="1820" spans="1:2" ht="15">
      <c r="A1820" s="80" t="s">
        <v>2650</v>
      </c>
      <c r="B1820" s="79" t="s">
        <v>8273</v>
      </c>
    </row>
    <row r="1821" spans="1:2" ht="15">
      <c r="A1821" s="80" t="s">
        <v>2651</v>
      </c>
      <c r="B1821" s="79" t="s">
        <v>8273</v>
      </c>
    </row>
    <row r="1822" spans="1:2" ht="15">
      <c r="A1822" s="80" t="s">
        <v>2652</v>
      </c>
      <c r="B1822" s="79" t="s">
        <v>8273</v>
      </c>
    </row>
    <row r="1823" spans="1:2" ht="15">
      <c r="A1823" s="80" t="s">
        <v>772</v>
      </c>
      <c r="B1823" s="79" t="s">
        <v>8273</v>
      </c>
    </row>
    <row r="1824" spans="1:2" ht="15">
      <c r="A1824" s="80" t="s">
        <v>537</v>
      </c>
      <c r="B1824" s="79" t="s">
        <v>8273</v>
      </c>
    </row>
    <row r="1825" spans="1:2" ht="15">
      <c r="A1825" s="80" t="s">
        <v>2653</v>
      </c>
      <c r="B1825" s="79" t="s">
        <v>8273</v>
      </c>
    </row>
    <row r="1826" spans="1:2" ht="15">
      <c r="A1826" s="80" t="s">
        <v>2654</v>
      </c>
      <c r="B1826" s="79" t="s">
        <v>8273</v>
      </c>
    </row>
    <row r="1827" spans="1:2" ht="15">
      <c r="A1827" s="80" t="s">
        <v>2655</v>
      </c>
      <c r="B1827" s="79" t="s">
        <v>8273</v>
      </c>
    </row>
    <row r="1828" spans="1:2" ht="15">
      <c r="A1828" s="80" t="s">
        <v>2656</v>
      </c>
      <c r="B1828" s="79" t="s">
        <v>8273</v>
      </c>
    </row>
    <row r="1829" spans="1:2" ht="15">
      <c r="A1829" s="80" t="s">
        <v>2657</v>
      </c>
      <c r="B1829" s="79" t="s">
        <v>8273</v>
      </c>
    </row>
    <row r="1830" spans="1:2" ht="15">
      <c r="A1830" s="80" t="s">
        <v>2658</v>
      </c>
      <c r="B1830" s="79" t="s">
        <v>8273</v>
      </c>
    </row>
    <row r="1831" spans="1:2" ht="15">
      <c r="A1831" s="80" t="s">
        <v>2659</v>
      </c>
      <c r="B1831" s="79" t="s">
        <v>8273</v>
      </c>
    </row>
    <row r="1832" spans="1:2" ht="15">
      <c r="A1832" s="80" t="s">
        <v>2660</v>
      </c>
      <c r="B1832" s="79" t="s">
        <v>8273</v>
      </c>
    </row>
    <row r="1833" spans="1:2" ht="15">
      <c r="A1833" s="80" t="s">
        <v>2661</v>
      </c>
      <c r="B1833" s="79" t="s">
        <v>8273</v>
      </c>
    </row>
    <row r="1834" spans="1:2" ht="15">
      <c r="A1834" s="80" t="s">
        <v>2662</v>
      </c>
      <c r="B1834" s="79" t="s">
        <v>8273</v>
      </c>
    </row>
    <row r="1835" spans="1:2" ht="15">
      <c r="A1835" s="80" t="s">
        <v>2663</v>
      </c>
      <c r="B1835" s="79" t="s">
        <v>8273</v>
      </c>
    </row>
    <row r="1836" spans="1:2" ht="15">
      <c r="A1836" s="80" t="s">
        <v>2664</v>
      </c>
      <c r="B1836" s="79" t="s">
        <v>8273</v>
      </c>
    </row>
    <row r="1837" spans="1:2" ht="15">
      <c r="A1837" s="80" t="s">
        <v>2665</v>
      </c>
      <c r="B1837" s="79" t="s">
        <v>8273</v>
      </c>
    </row>
    <row r="1838" spans="1:2" ht="15">
      <c r="A1838" s="80" t="s">
        <v>2666</v>
      </c>
      <c r="B1838" s="79" t="s">
        <v>8273</v>
      </c>
    </row>
    <row r="1839" spans="1:2" ht="15">
      <c r="A1839" s="80" t="s">
        <v>2667</v>
      </c>
      <c r="B1839" s="79" t="s">
        <v>8273</v>
      </c>
    </row>
    <row r="1840" spans="1:2" ht="15">
      <c r="A1840" s="80" t="s">
        <v>2668</v>
      </c>
      <c r="B1840" s="79" t="s">
        <v>8273</v>
      </c>
    </row>
    <row r="1841" spans="1:2" ht="15">
      <c r="A1841" s="80" t="s">
        <v>2669</v>
      </c>
      <c r="B1841" s="79" t="s">
        <v>8273</v>
      </c>
    </row>
    <row r="1842" spans="1:2" ht="15">
      <c r="A1842" s="80" t="s">
        <v>2670</v>
      </c>
      <c r="B1842" s="79" t="s">
        <v>8273</v>
      </c>
    </row>
    <row r="1843" spans="1:2" ht="15">
      <c r="A1843" s="80" t="s">
        <v>2671</v>
      </c>
      <c r="B1843" s="79" t="s">
        <v>8273</v>
      </c>
    </row>
    <row r="1844" spans="1:2" ht="15">
      <c r="A1844" s="80" t="s">
        <v>639</v>
      </c>
      <c r="B1844" s="79" t="s">
        <v>8273</v>
      </c>
    </row>
    <row r="1845" spans="1:2" ht="15">
      <c r="A1845" s="80" t="s">
        <v>525</v>
      </c>
      <c r="B1845" s="79" t="s">
        <v>8273</v>
      </c>
    </row>
    <row r="1846" spans="1:2" ht="15">
      <c r="A1846" s="80" t="s">
        <v>2672</v>
      </c>
      <c r="B1846" s="79" t="s">
        <v>8273</v>
      </c>
    </row>
    <row r="1847" spans="1:2" ht="15">
      <c r="A1847" s="80" t="s">
        <v>2673</v>
      </c>
      <c r="B1847" s="79" t="s">
        <v>8273</v>
      </c>
    </row>
    <row r="1848" spans="1:2" ht="15">
      <c r="A1848" s="80" t="s">
        <v>2674</v>
      </c>
      <c r="B1848" s="79" t="s">
        <v>8273</v>
      </c>
    </row>
    <row r="1849" spans="1:2" ht="15">
      <c r="A1849" s="80" t="s">
        <v>567</v>
      </c>
      <c r="B1849" s="79" t="s">
        <v>8273</v>
      </c>
    </row>
    <row r="1850" spans="1:2" ht="15">
      <c r="A1850" s="80" t="s">
        <v>2675</v>
      </c>
      <c r="B1850" s="79" t="s">
        <v>8273</v>
      </c>
    </row>
    <row r="1851" spans="1:2" ht="15">
      <c r="A1851" s="80" t="s">
        <v>737</v>
      </c>
      <c r="B1851" s="79" t="s">
        <v>8273</v>
      </c>
    </row>
    <row r="1852" spans="1:2" ht="15">
      <c r="A1852" s="80" t="s">
        <v>511</v>
      </c>
      <c r="B1852" s="79" t="s">
        <v>8273</v>
      </c>
    </row>
    <row r="1853" spans="1:2" ht="15">
      <c r="A1853" s="80" t="s">
        <v>2676</v>
      </c>
      <c r="B1853" s="79" t="s">
        <v>8273</v>
      </c>
    </row>
    <row r="1854" spans="1:2" ht="15">
      <c r="A1854" s="80" t="s">
        <v>2677</v>
      </c>
      <c r="B1854" s="79" t="s">
        <v>8273</v>
      </c>
    </row>
    <row r="1855" spans="1:2" ht="15">
      <c r="A1855" s="80" t="s">
        <v>2678</v>
      </c>
      <c r="B1855" s="79" t="s">
        <v>8273</v>
      </c>
    </row>
    <row r="1856" spans="1:2" ht="15">
      <c r="A1856" s="80" t="s">
        <v>2679</v>
      </c>
      <c r="B1856" s="79" t="s">
        <v>8273</v>
      </c>
    </row>
    <row r="1857" spans="1:2" ht="15">
      <c r="A1857" s="80" t="s">
        <v>2680</v>
      </c>
      <c r="B1857" s="79" t="s">
        <v>8273</v>
      </c>
    </row>
    <row r="1858" spans="1:2" ht="15">
      <c r="A1858" s="80" t="s">
        <v>552</v>
      </c>
      <c r="B1858" s="79" t="s">
        <v>8273</v>
      </c>
    </row>
    <row r="1859" spans="1:2" ht="15">
      <c r="A1859" s="80" t="s">
        <v>2681</v>
      </c>
      <c r="B1859" s="79" t="s">
        <v>8273</v>
      </c>
    </row>
    <row r="1860" spans="1:2" ht="15">
      <c r="A1860" s="80" t="s">
        <v>2682</v>
      </c>
      <c r="B1860" s="79" t="s">
        <v>8273</v>
      </c>
    </row>
    <row r="1861" spans="1:2" ht="15">
      <c r="A1861" s="80" t="s">
        <v>2683</v>
      </c>
      <c r="B1861" s="79" t="s">
        <v>8273</v>
      </c>
    </row>
    <row r="1862" spans="1:2" ht="15">
      <c r="A1862" s="80" t="s">
        <v>2684</v>
      </c>
      <c r="B1862" s="79" t="s">
        <v>8273</v>
      </c>
    </row>
    <row r="1863" spans="1:2" ht="15">
      <c r="A1863" s="80" t="s">
        <v>2685</v>
      </c>
      <c r="B1863" s="79" t="s">
        <v>8273</v>
      </c>
    </row>
    <row r="1864" spans="1:2" ht="15">
      <c r="A1864" s="80" t="s">
        <v>2686</v>
      </c>
      <c r="B1864" s="79" t="s">
        <v>8273</v>
      </c>
    </row>
    <row r="1865" spans="1:2" ht="15">
      <c r="A1865" s="80" t="s">
        <v>2687</v>
      </c>
      <c r="B1865" s="79" t="s">
        <v>8273</v>
      </c>
    </row>
    <row r="1866" spans="1:2" ht="15">
      <c r="A1866" s="80" t="s">
        <v>2688</v>
      </c>
      <c r="B1866" s="79" t="s">
        <v>8273</v>
      </c>
    </row>
    <row r="1867" spans="1:2" ht="15">
      <c r="A1867" s="80" t="s">
        <v>2689</v>
      </c>
      <c r="B1867" s="79" t="s">
        <v>8273</v>
      </c>
    </row>
    <row r="1868" spans="1:2" ht="15">
      <c r="A1868" s="80" t="s">
        <v>2690</v>
      </c>
      <c r="B1868" s="79" t="s">
        <v>8273</v>
      </c>
    </row>
    <row r="1869" spans="1:2" ht="15">
      <c r="A1869" s="80" t="s">
        <v>2691</v>
      </c>
      <c r="B1869" s="79" t="s">
        <v>8273</v>
      </c>
    </row>
    <row r="1870" spans="1:2" ht="15">
      <c r="A1870" s="80" t="s">
        <v>2692</v>
      </c>
      <c r="B1870" s="79" t="s">
        <v>8273</v>
      </c>
    </row>
    <row r="1871" spans="1:2" ht="15">
      <c r="A1871" s="80" t="s">
        <v>2693</v>
      </c>
      <c r="B1871" s="79" t="s">
        <v>8273</v>
      </c>
    </row>
    <row r="1872" spans="1:2" ht="15">
      <c r="A1872" s="80" t="s">
        <v>2694</v>
      </c>
      <c r="B1872" s="79" t="s">
        <v>8273</v>
      </c>
    </row>
    <row r="1873" spans="1:2" ht="15">
      <c r="A1873" s="80" t="s">
        <v>2695</v>
      </c>
      <c r="B1873" s="79" t="s">
        <v>8273</v>
      </c>
    </row>
    <row r="1874" spans="1:2" ht="15">
      <c r="A1874" s="80" t="s">
        <v>2696</v>
      </c>
      <c r="B1874" s="79" t="s">
        <v>8273</v>
      </c>
    </row>
    <row r="1875" spans="1:2" ht="15">
      <c r="A1875" s="80" t="s">
        <v>2697</v>
      </c>
      <c r="B1875" s="79" t="s">
        <v>8273</v>
      </c>
    </row>
    <row r="1876" spans="1:2" ht="15">
      <c r="A1876" s="80" t="s">
        <v>2698</v>
      </c>
      <c r="B1876" s="79" t="s">
        <v>8273</v>
      </c>
    </row>
    <row r="1877" spans="1:2" ht="15">
      <c r="A1877" s="80" t="s">
        <v>2699</v>
      </c>
      <c r="B1877" s="79" t="s">
        <v>8273</v>
      </c>
    </row>
    <row r="1878" spans="1:2" ht="15">
      <c r="A1878" s="80" t="s">
        <v>2700</v>
      </c>
      <c r="B1878" s="79" t="s">
        <v>8273</v>
      </c>
    </row>
    <row r="1879" spans="1:2" ht="15">
      <c r="A1879" s="80" t="s">
        <v>2701</v>
      </c>
      <c r="B1879" s="79" t="s">
        <v>8273</v>
      </c>
    </row>
    <row r="1880" spans="1:2" ht="15">
      <c r="A1880" s="80" t="s">
        <v>2702</v>
      </c>
      <c r="B1880" s="79" t="s">
        <v>8273</v>
      </c>
    </row>
    <row r="1881" spans="1:2" ht="15">
      <c r="A1881" s="80" t="s">
        <v>2703</v>
      </c>
      <c r="B1881" s="79" t="s">
        <v>8273</v>
      </c>
    </row>
    <row r="1882" spans="1:2" ht="15">
      <c r="A1882" s="80" t="s">
        <v>2704</v>
      </c>
      <c r="B1882" s="79" t="s">
        <v>8273</v>
      </c>
    </row>
    <row r="1883" spans="1:2" ht="15">
      <c r="A1883" s="80" t="s">
        <v>2705</v>
      </c>
      <c r="B1883" s="79" t="s">
        <v>8273</v>
      </c>
    </row>
    <row r="1884" spans="1:2" ht="15">
      <c r="A1884" s="80" t="s">
        <v>2706</v>
      </c>
      <c r="B1884" s="79" t="s">
        <v>8273</v>
      </c>
    </row>
    <row r="1885" spans="1:2" ht="15">
      <c r="A1885" s="80" t="s">
        <v>2707</v>
      </c>
      <c r="B1885" s="79" t="s">
        <v>8273</v>
      </c>
    </row>
    <row r="1886" spans="1:2" ht="15">
      <c r="A1886" s="80" t="s">
        <v>2708</v>
      </c>
      <c r="B1886" s="79" t="s">
        <v>8273</v>
      </c>
    </row>
    <row r="1887" spans="1:2" ht="15">
      <c r="A1887" s="80" t="s">
        <v>2709</v>
      </c>
      <c r="B1887" s="79" t="s">
        <v>8273</v>
      </c>
    </row>
    <row r="1888" spans="1:2" ht="15">
      <c r="A1888" s="80" t="s">
        <v>2710</v>
      </c>
      <c r="B1888" s="79" t="s">
        <v>8273</v>
      </c>
    </row>
    <row r="1889" spans="1:2" ht="15">
      <c r="A1889" s="80" t="s">
        <v>2711</v>
      </c>
      <c r="B1889" s="79" t="s">
        <v>8273</v>
      </c>
    </row>
    <row r="1890" spans="1:2" ht="15">
      <c r="A1890" s="80" t="s">
        <v>2712</v>
      </c>
      <c r="B1890" s="79" t="s">
        <v>8273</v>
      </c>
    </row>
    <row r="1891" spans="1:2" ht="15">
      <c r="A1891" s="80" t="s">
        <v>2713</v>
      </c>
      <c r="B1891" s="79" t="s">
        <v>8273</v>
      </c>
    </row>
    <row r="1892" spans="1:2" ht="15">
      <c r="A1892" s="80" t="s">
        <v>2714</v>
      </c>
      <c r="B1892" s="79" t="s">
        <v>8273</v>
      </c>
    </row>
    <row r="1893" spans="1:2" ht="15">
      <c r="A1893" s="80" t="s">
        <v>2715</v>
      </c>
      <c r="B1893" s="79" t="s">
        <v>8273</v>
      </c>
    </row>
    <row r="1894" spans="1:2" ht="15">
      <c r="A1894" s="80" t="s">
        <v>2716</v>
      </c>
      <c r="B1894" s="79" t="s">
        <v>8273</v>
      </c>
    </row>
    <row r="1895" spans="1:2" ht="15">
      <c r="A1895" s="80" t="s">
        <v>2717</v>
      </c>
      <c r="B1895" s="79" t="s">
        <v>8273</v>
      </c>
    </row>
    <row r="1896" spans="1:2" ht="15">
      <c r="A1896" s="80" t="s">
        <v>2718</v>
      </c>
      <c r="B1896" s="79" t="s">
        <v>8273</v>
      </c>
    </row>
    <row r="1897" spans="1:2" ht="15">
      <c r="A1897" s="80" t="s">
        <v>2719</v>
      </c>
      <c r="B1897" s="79" t="s">
        <v>8273</v>
      </c>
    </row>
    <row r="1898" spans="1:2" ht="15">
      <c r="A1898" s="80" t="s">
        <v>2720</v>
      </c>
      <c r="B1898" s="79" t="s">
        <v>8273</v>
      </c>
    </row>
    <row r="1899" spans="1:2" ht="15">
      <c r="A1899" s="80" t="s">
        <v>2721</v>
      </c>
      <c r="B1899" s="79" t="s">
        <v>8273</v>
      </c>
    </row>
    <row r="1900" spans="1:2" ht="15">
      <c r="A1900" s="80" t="s">
        <v>2722</v>
      </c>
      <c r="B1900" s="79" t="s">
        <v>8273</v>
      </c>
    </row>
    <row r="1901" spans="1:2" ht="15">
      <c r="A1901" s="80" t="s">
        <v>2723</v>
      </c>
      <c r="B1901" s="79" t="s">
        <v>8273</v>
      </c>
    </row>
    <row r="1902" spans="1:2" ht="15">
      <c r="A1902" s="80" t="s">
        <v>2724</v>
      </c>
      <c r="B1902" s="79" t="s">
        <v>8273</v>
      </c>
    </row>
    <row r="1903" spans="1:2" ht="15">
      <c r="A1903" s="80" t="s">
        <v>2725</v>
      </c>
      <c r="B1903" s="79" t="s">
        <v>8273</v>
      </c>
    </row>
    <row r="1904" spans="1:2" ht="15">
      <c r="A1904" s="80" t="s">
        <v>2726</v>
      </c>
      <c r="B1904" s="79" t="s">
        <v>8273</v>
      </c>
    </row>
    <row r="1905" spans="1:2" ht="15">
      <c r="A1905" s="80" t="s">
        <v>2727</v>
      </c>
      <c r="B1905" s="79" t="s">
        <v>8273</v>
      </c>
    </row>
    <row r="1906" spans="1:2" ht="15">
      <c r="A1906" s="80" t="s">
        <v>2728</v>
      </c>
      <c r="B1906" s="79" t="s">
        <v>8273</v>
      </c>
    </row>
    <row r="1907" spans="1:2" ht="15">
      <c r="A1907" s="80" t="s">
        <v>2729</v>
      </c>
      <c r="B1907" s="79" t="s">
        <v>8273</v>
      </c>
    </row>
    <row r="1908" spans="1:2" ht="15">
      <c r="A1908" s="80" t="s">
        <v>2730</v>
      </c>
      <c r="B1908" s="79" t="s">
        <v>8273</v>
      </c>
    </row>
    <row r="1909" spans="1:2" ht="15">
      <c r="A1909" s="80" t="s">
        <v>2731</v>
      </c>
      <c r="B1909" s="79" t="s">
        <v>8273</v>
      </c>
    </row>
    <row r="1910" spans="1:2" ht="15">
      <c r="A1910" s="80" t="s">
        <v>2732</v>
      </c>
      <c r="B1910" s="79" t="s">
        <v>8273</v>
      </c>
    </row>
    <row r="1911" spans="1:2" ht="15">
      <c r="A1911" s="80" t="s">
        <v>2733</v>
      </c>
      <c r="B1911" s="79" t="s">
        <v>8273</v>
      </c>
    </row>
    <row r="1912" spans="1:2" ht="15">
      <c r="A1912" s="80" t="s">
        <v>2734</v>
      </c>
      <c r="B1912" s="79" t="s">
        <v>8273</v>
      </c>
    </row>
    <row r="1913" spans="1:2" ht="15">
      <c r="A1913" s="80" t="s">
        <v>2735</v>
      </c>
      <c r="B1913" s="79" t="s">
        <v>8273</v>
      </c>
    </row>
    <row r="1914" spans="1:2" ht="15">
      <c r="A1914" s="80" t="s">
        <v>2736</v>
      </c>
      <c r="B1914" s="79" t="s">
        <v>8273</v>
      </c>
    </row>
    <row r="1915" spans="1:2" ht="15">
      <c r="A1915" s="80" t="s">
        <v>2737</v>
      </c>
      <c r="B1915" s="79" t="s">
        <v>8273</v>
      </c>
    </row>
    <row r="1916" spans="1:2" ht="15">
      <c r="A1916" s="80" t="s">
        <v>2738</v>
      </c>
      <c r="B1916" s="79" t="s">
        <v>8273</v>
      </c>
    </row>
    <row r="1917" spans="1:2" ht="15">
      <c r="A1917" s="80" t="s">
        <v>2739</v>
      </c>
      <c r="B1917" s="79" t="s">
        <v>8273</v>
      </c>
    </row>
    <row r="1918" spans="1:2" ht="15">
      <c r="A1918" s="80" t="s">
        <v>2740</v>
      </c>
      <c r="B1918" s="79" t="s">
        <v>8273</v>
      </c>
    </row>
    <row r="1919" spans="1:2" ht="15">
      <c r="A1919" s="80" t="s">
        <v>2741</v>
      </c>
      <c r="B1919" s="79" t="s">
        <v>8273</v>
      </c>
    </row>
    <row r="1920" spans="1:2" ht="15">
      <c r="A1920" s="80" t="s">
        <v>771</v>
      </c>
      <c r="B1920" s="79" t="s">
        <v>8273</v>
      </c>
    </row>
    <row r="1921" spans="1:2" ht="15">
      <c r="A1921" s="80" t="s">
        <v>608</v>
      </c>
      <c r="B1921" s="79" t="s">
        <v>8273</v>
      </c>
    </row>
    <row r="1922" spans="1:2" ht="15">
      <c r="A1922" s="80" t="s">
        <v>2742</v>
      </c>
      <c r="B1922" s="79" t="s">
        <v>8273</v>
      </c>
    </row>
    <row r="1923" spans="1:2" ht="15">
      <c r="A1923" s="80" t="s">
        <v>2743</v>
      </c>
      <c r="B1923" s="79" t="s">
        <v>8273</v>
      </c>
    </row>
    <row r="1924" spans="1:2" ht="15">
      <c r="A1924" s="80" t="s">
        <v>583</v>
      </c>
      <c r="B1924" s="79" t="s">
        <v>8273</v>
      </c>
    </row>
    <row r="1925" spans="1:2" ht="15">
      <c r="A1925" s="80" t="s">
        <v>2744</v>
      </c>
      <c r="B1925" s="79" t="s">
        <v>8273</v>
      </c>
    </row>
    <row r="1926" spans="1:2" ht="15">
      <c r="A1926" s="80" t="s">
        <v>2745</v>
      </c>
      <c r="B1926" s="79" t="s">
        <v>8273</v>
      </c>
    </row>
    <row r="1927" spans="1:2" ht="15">
      <c r="A1927" s="80" t="s">
        <v>2746</v>
      </c>
      <c r="B1927" s="79" t="s">
        <v>8273</v>
      </c>
    </row>
    <row r="1928" spans="1:2" ht="15">
      <c r="A1928" s="80" t="s">
        <v>2747</v>
      </c>
      <c r="B1928" s="79" t="s">
        <v>8273</v>
      </c>
    </row>
    <row r="1929" spans="1:2" ht="15">
      <c r="A1929" s="80" t="s">
        <v>2748</v>
      </c>
      <c r="B1929" s="79" t="s">
        <v>8273</v>
      </c>
    </row>
    <row r="1930" spans="1:2" ht="15">
      <c r="A1930" s="80" t="s">
        <v>2749</v>
      </c>
      <c r="B1930" s="79" t="s">
        <v>8273</v>
      </c>
    </row>
    <row r="1931" spans="1:2" ht="15">
      <c r="A1931" s="80" t="s">
        <v>2750</v>
      </c>
      <c r="B1931" s="79" t="s">
        <v>8273</v>
      </c>
    </row>
    <row r="1932" spans="1:2" ht="15">
      <c r="A1932" s="80" t="s">
        <v>2751</v>
      </c>
      <c r="B1932" s="79" t="s">
        <v>8273</v>
      </c>
    </row>
    <row r="1933" spans="1:2" ht="15">
      <c r="A1933" s="80" t="s">
        <v>2752</v>
      </c>
      <c r="B1933" s="79" t="s">
        <v>8273</v>
      </c>
    </row>
    <row r="1934" spans="1:2" ht="15">
      <c r="A1934" s="80" t="s">
        <v>2753</v>
      </c>
      <c r="B1934" s="79" t="s">
        <v>8273</v>
      </c>
    </row>
    <row r="1935" spans="1:2" ht="15">
      <c r="A1935" s="80" t="s">
        <v>530</v>
      </c>
      <c r="B1935" s="79" t="s">
        <v>8273</v>
      </c>
    </row>
    <row r="1936" spans="1:2" ht="15">
      <c r="A1936" s="80" t="s">
        <v>2754</v>
      </c>
      <c r="B1936" s="79" t="s">
        <v>8273</v>
      </c>
    </row>
    <row r="1937" spans="1:2" ht="15">
      <c r="A1937" s="80" t="s">
        <v>2755</v>
      </c>
      <c r="B1937" s="79" t="s">
        <v>8273</v>
      </c>
    </row>
    <row r="1938" spans="1:2" ht="15">
      <c r="A1938" s="80" t="s">
        <v>2756</v>
      </c>
      <c r="B1938" s="79" t="s">
        <v>8273</v>
      </c>
    </row>
    <row r="1939" spans="1:2" ht="15">
      <c r="A1939" s="80" t="s">
        <v>2757</v>
      </c>
      <c r="B1939" s="79" t="s">
        <v>8273</v>
      </c>
    </row>
    <row r="1940" spans="1:2" ht="15">
      <c r="A1940" s="80" t="s">
        <v>2758</v>
      </c>
      <c r="B1940" s="79" t="s">
        <v>8273</v>
      </c>
    </row>
    <row r="1941" spans="1:2" ht="15">
      <c r="A1941" s="80" t="s">
        <v>2759</v>
      </c>
      <c r="B1941" s="79" t="s">
        <v>8273</v>
      </c>
    </row>
    <row r="1942" spans="1:2" ht="15">
      <c r="A1942" s="80" t="s">
        <v>2760</v>
      </c>
      <c r="B1942" s="79" t="s">
        <v>8273</v>
      </c>
    </row>
    <row r="1943" spans="1:2" ht="15">
      <c r="A1943" s="80" t="s">
        <v>2761</v>
      </c>
      <c r="B1943" s="79" t="s">
        <v>8273</v>
      </c>
    </row>
    <row r="1944" spans="1:2" ht="15">
      <c r="A1944" s="80" t="s">
        <v>2762</v>
      </c>
      <c r="B1944" s="79" t="s">
        <v>8273</v>
      </c>
    </row>
    <row r="1945" spans="1:2" ht="15">
      <c r="A1945" s="80" t="s">
        <v>586</v>
      </c>
      <c r="B1945" s="79" t="s">
        <v>8273</v>
      </c>
    </row>
    <row r="1946" spans="1:2" ht="15">
      <c r="A1946" s="80" t="s">
        <v>648</v>
      </c>
      <c r="B1946" s="79" t="s">
        <v>8273</v>
      </c>
    </row>
    <row r="1947" spans="1:2" ht="15">
      <c r="A1947" s="80" t="s">
        <v>2763</v>
      </c>
      <c r="B1947" s="79" t="s">
        <v>8273</v>
      </c>
    </row>
    <row r="1948" spans="1:2" ht="15">
      <c r="A1948" s="80" t="s">
        <v>745</v>
      </c>
      <c r="B1948" s="79" t="s">
        <v>8273</v>
      </c>
    </row>
    <row r="1949" spans="1:2" ht="15">
      <c r="A1949" s="80" t="s">
        <v>2764</v>
      </c>
      <c r="B1949" s="79" t="s">
        <v>8273</v>
      </c>
    </row>
    <row r="1950" spans="1:2" ht="15">
      <c r="A1950" s="80" t="s">
        <v>2765</v>
      </c>
      <c r="B1950" s="79" t="s">
        <v>8273</v>
      </c>
    </row>
    <row r="1951" spans="1:2" ht="15">
      <c r="A1951" s="80" t="s">
        <v>2766</v>
      </c>
      <c r="B1951" s="79" t="s">
        <v>8273</v>
      </c>
    </row>
    <row r="1952" spans="1:2" ht="15">
      <c r="A1952" s="80" t="s">
        <v>2767</v>
      </c>
      <c r="B1952" s="79" t="s">
        <v>8273</v>
      </c>
    </row>
    <row r="1953" spans="1:2" ht="15">
      <c r="A1953" s="80" t="s">
        <v>2768</v>
      </c>
      <c r="B1953" s="79" t="s">
        <v>8273</v>
      </c>
    </row>
    <row r="1954" spans="1:2" ht="15">
      <c r="A1954" s="80" t="s">
        <v>2769</v>
      </c>
      <c r="B1954" s="79" t="s">
        <v>8273</v>
      </c>
    </row>
    <row r="1955" spans="1:2" ht="15">
      <c r="A1955" s="80" t="s">
        <v>2770</v>
      </c>
      <c r="B1955" s="79" t="s">
        <v>8273</v>
      </c>
    </row>
    <row r="1956" spans="1:2" ht="15">
      <c r="A1956" s="80" t="s">
        <v>2771</v>
      </c>
      <c r="B1956" s="79" t="s">
        <v>8273</v>
      </c>
    </row>
    <row r="1957" spans="1:2" ht="15">
      <c r="A1957" s="80" t="s">
        <v>2772</v>
      </c>
      <c r="B1957" s="79" t="s">
        <v>8273</v>
      </c>
    </row>
    <row r="1958" spans="1:2" ht="15">
      <c r="A1958" s="80" t="s">
        <v>2773</v>
      </c>
      <c r="B1958" s="79" t="s">
        <v>8273</v>
      </c>
    </row>
    <row r="1959" spans="1:2" ht="15">
      <c r="A1959" s="80" t="s">
        <v>2774</v>
      </c>
      <c r="B1959" s="79" t="s">
        <v>8273</v>
      </c>
    </row>
    <row r="1960" spans="1:2" ht="15">
      <c r="A1960" s="80" t="s">
        <v>2775</v>
      </c>
      <c r="B1960" s="79" t="s">
        <v>8273</v>
      </c>
    </row>
    <row r="1961" spans="1:2" ht="15">
      <c r="A1961" s="80" t="s">
        <v>2776</v>
      </c>
      <c r="B1961" s="79" t="s">
        <v>8273</v>
      </c>
    </row>
    <row r="1962" spans="1:2" ht="15">
      <c r="A1962" s="80" t="s">
        <v>2777</v>
      </c>
      <c r="B1962" s="79" t="s">
        <v>8273</v>
      </c>
    </row>
    <row r="1963" spans="1:2" ht="15">
      <c r="A1963" s="80" t="s">
        <v>2778</v>
      </c>
      <c r="B1963" s="79" t="s">
        <v>8273</v>
      </c>
    </row>
    <row r="1964" spans="1:2" ht="15">
      <c r="A1964" s="80" t="s">
        <v>2779</v>
      </c>
      <c r="B1964" s="79" t="s">
        <v>8273</v>
      </c>
    </row>
    <row r="1965" spans="1:2" ht="15">
      <c r="A1965" s="80" t="s">
        <v>2780</v>
      </c>
      <c r="B1965" s="79" t="s">
        <v>8273</v>
      </c>
    </row>
    <row r="1966" spans="1:2" ht="15">
      <c r="A1966" s="80" t="s">
        <v>2781</v>
      </c>
      <c r="B1966" s="79" t="s">
        <v>8273</v>
      </c>
    </row>
    <row r="1967" spans="1:2" ht="15">
      <c r="A1967" s="80" t="s">
        <v>2782</v>
      </c>
      <c r="B1967" s="79" t="s">
        <v>8273</v>
      </c>
    </row>
    <row r="1968" spans="1:2" ht="15">
      <c r="A1968" s="80" t="s">
        <v>2783</v>
      </c>
      <c r="B1968" s="79" t="s">
        <v>8273</v>
      </c>
    </row>
    <row r="1969" spans="1:2" ht="15">
      <c r="A1969" s="80" t="s">
        <v>2784</v>
      </c>
      <c r="B1969" s="79" t="s">
        <v>8273</v>
      </c>
    </row>
    <row r="1970" spans="1:2" ht="15">
      <c r="A1970" s="80" t="s">
        <v>2785</v>
      </c>
      <c r="B1970" s="79" t="s">
        <v>8273</v>
      </c>
    </row>
    <row r="1971" spans="1:2" ht="15">
      <c r="A1971" s="80" t="s">
        <v>2786</v>
      </c>
      <c r="B1971" s="79" t="s">
        <v>8273</v>
      </c>
    </row>
    <row r="1972" spans="1:2" ht="15">
      <c r="A1972" s="80" t="s">
        <v>2787</v>
      </c>
      <c r="B1972" s="79" t="s">
        <v>8273</v>
      </c>
    </row>
    <row r="1973" spans="1:2" ht="15">
      <c r="A1973" s="80" t="s">
        <v>2788</v>
      </c>
      <c r="B1973" s="79" t="s">
        <v>8273</v>
      </c>
    </row>
    <row r="1974" spans="1:2" ht="15">
      <c r="A1974" s="80" t="s">
        <v>2789</v>
      </c>
      <c r="B1974" s="79" t="s">
        <v>8273</v>
      </c>
    </row>
    <row r="1975" spans="1:2" ht="15">
      <c r="A1975" s="80" t="s">
        <v>2790</v>
      </c>
      <c r="B1975" s="79" t="s">
        <v>8273</v>
      </c>
    </row>
    <row r="1976" spans="1:2" ht="15">
      <c r="A1976" s="80" t="s">
        <v>2791</v>
      </c>
      <c r="B1976" s="79" t="s">
        <v>8273</v>
      </c>
    </row>
    <row r="1977" spans="1:2" ht="15">
      <c r="A1977" s="80" t="s">
        <v>2792</v>
      </c>
      <c r="B1977" s="79" t="s">
        <v>8273</v>
      </c>
    </row>
    <row r="1978" spans="1:2" ht="15">
      <c r="A1978" s="80" t="s">
        <v>2793</v>
      </c>
      <c r="B1978" s="79" t="s">
        <v>8273</v>
      </c>
    </row>
    <row r="1979" spans="1:2" ht="15">
      <c r="A1979" s="80" t="s">
        <v>2794</v>
      </c>
      <c r="B1979" s="79" t="s">
        <v>8273</v>
      </c>
    </row>
    <row r="1980" spans="1:2" ht="15">
      <c r="A1980" s="80" t="s">
        <v>2795</v>
      </c>
      <c r="B1980" s="79" t="s">
        <v>8273</v>
      </c>
    </row>
    <row r="1981" spans="1:2" ht="15">
      <c r="A1981" s="80" t="s">
        <v>2796</v>
      </c>
      <c r="B1981" s="79" t="s">
        <v>8273</v>
      </c>
    </row>
    <row r="1982" spans="1:2" ht="15">
      <c r="A1982" s="80" t="s">
        <v>2797</v>
      </c>
      <c r="B1982" s="79" t="s">
        <v>8273</v>
      </c>
    </row>
    <row r="1983" spans="1:2" ht="15">
      <c r="A1983" s="80" t="s">
        <v>2798</v>
      </c>
      <c r="B1983" s="79" t="s">
        <v>8273</v>
      </c>
    </row>
    <row r="1984" spans="1:2" ht="15">
      <c r="A1984" s="80" t="s">
        <v>2799</v>
      </c>
      <c r="B1984" s="79" t="s">
        <v>8273</v>
      </c>
    </row>
    <row r="1985" spans="1:2" ht="15">
      <c r="A1985" s="80" t="s">
        <v>2800</v>
      </c>
      <c r="B1985" s="79" t="s">
        <v>8273</v>
      </c>
    </row>
    <row r="1986" spans="1:2" ht="15">
      <c r="A1986" s="80" t="s">
        <v>2801</v>
      </c>
      <c r="B1986" s="79" t="s">
        <v>8273</v>
      </c>
    </row>
    <row r="1987" spans="1:2" ht="15">
      <c r="A1987" s="80" t="s">
        <v>2802</v>
      </c>
      <c r="B1987" s="79" t="s">
        <v>8273</v>
      </c>
    </row>
    <row r="1988" spans="1:2" ht="15">
      <c r="A1988" s="80" t="s">
        <v>2803</v>
      </c>
      <c r="B1988" s="79" t="s">
        <v>8273</v>
      </c>
    </row>
    <row r="1989" spans="1:2" ht="15">
      <c r="A1989" s="80" t="s">
        <v>2804</v>
      </c>
      <c r="B1989" s="79" t="s">
        <v>8273</v>
      </c>
    </row>
    <row r="1990" spans="1:2" ht="15">
      <c r="A1990" s="80" t="s">
        <v>2805</v>
      </c>
      <c r="B1990" s="79" t="s">
        <v>8273</v>
      </c>
    </row>
    <row r="1991" spans="1:2" ht="15">
      <c r="A1991" s="80" t="s">
        <v>2806</v>
      </c>
      <c r="B1991" s="79" t="s">
        <v>8273</v>
      </c>
    </row>
    <row r="1992" spans="1:2" ht="15">
      <c r="A1992" s="80" t="s">
        <v>2807</v>
      </c>
      <c r="B1992" s="79" t="s">
        <v>8273</v>
      </c>
    </row>
    <row r="1993" spans="1:2" ht="15">
      <c r="A1993" s="80" t="s">
        <v>2808</v>
      </c>
      <c r="B1993" s="79" t="s">
        <v>8273</v>
      </c>
    </row>
    <row r="1994" spans="1:2" ht="15">
      <c r="A1994" s="80" t="s">
        <v>2809</v>
      </c>
      <c r="B1994" s="79" t="s">
        <v>8273</v>
      </c>
    </row>
    <row r="1995" spans="1:2" ht="15">
      <c r="A1995" s="80" t="s">
        <v>2810</v>
      </c>
      <c r="B1995" s="79" t="s">
        <v>8273</v>
      </c>
    </row>
    <row r="1996" spans="1:2" ht="15">
      <c r="A1996" s="80" t="s">
        <v>2811</v>
      </c>
      <c r="B1996" s="79" t="s">
        <v>8273</v>
      </c>
    </row>
    <row r="1997" spans="1:2" ht="15">
      <c r="A1997" s="80" t="s">
        <v>2812</v>
      </c>
      <c r="B1997" s="79" t="s">
        <v>8273</v>
      </c>
    </row>
    <row r="1998" spans="1:2" ht="15">
      <c r="A1998" s="80" t="s">
        <v>2813</v>
      </c>
      <c r="B1998" s="79" t="s">
        <v>8273</v>
      </c>
    </row>
    <row r="1999" spans="1:2" ht="15">
      <c r="A1999" s="80" t="s">
        <v>2814</v>
      </c>
      <c r="B1999" s="79" t="s">
        <v>8273</v>
      </c>
    </row>
    <row r="2000" spans="1:2" ht="15">
      <c r="A2000" s="80" t="s">
        <v>2815</v>
      </c>
      <c r="B2000" s="79" t="s">
        <v>8273</v>
      </c>
    </row>
    <row r="2001" spans="1:2" ht="15">
      <c r="A2001" s="80" t="s">
        <v>2816</v>
      </c>
      <c r="B2001" s="79" t="s">
        <v>8273</v>
      </c>
    </row>
    <row r="2002" spans="1:2" ht="15">
      <c r="A2002" s="80" t="s">
        <v>2817</v>
      </c>
      <c r="B2002" s="79" t="s">
        <v>8273</v>
      </c>
    </row>
    <row r="2003" spans="1:2" ht="15">
      <c r="A2003" s="80" t="s">
        <v>2818</v>
      </c>
      <c r="B2003" s="79" t="s">
        <v>8273</v>
      </c>
    </row>
    <row r="2004" spans="1:2" ht="15">
      <c r="A2004" s="80" t="s">
        <v>1148</v>
      </c>
      <c r="B2004" s="79" t="s">
        <v>8273</v>
      </c>
    </row>
    <row r="2005" spans="1:2" ht="15">
      <c r="A2005" s="80" t="s">
        <v>2819</v>
      </c>
      <c r="B2005" s="79" t="s">
        <v>8273</v>
      </c>
    </row>
    <row r="2006" spans="1:2" ht="15">
      <c r="A2006" s="80" t="s">
        <v>2820</v>
      </c>
      <c r="B2006" s="79" t="s">
        <v>8273</v>
      </c>
    </row>
    <row r="2007" spans="1:2" ht="15">
      <c r="A2007" s="80" t="s">
        <v>1179</v>
      </c>
      <c r="B2007" s="79" t="s">
        <v>8273</v>
      </c>
    </row>
    <row r="2008" spans="1:2" ht="15">
      <c r="A2008" s="80" t="s">
        <v>2821</v>
      </c>
      <c r="B2008" s="79" t="s">
        <v>8273</v>
      </c>
    </row>
    <row r="2009" spans="1:2" ht="15">
      <c r="A2009" s="80" t="s">
        <v>2822</v>
      </c>
      <c r="B2009" s="79" t="s">
        <v>8273</v>
      </c>
    </row>
    <row r="2010" spans="1:2" ht="15">
      <c r="A2010" s="80" t="s">
        <v>2823</v>
      </c>
      <c r="B2010" s="79" t="s">
        <v>8273</v>
      </c>
    </row>
    <row r="2011" spans="1:2" ht="15">
      <c r="A2011" s="80" t="s">
        <v>2824</v>
      </c>
      <c r="B2011" s="79" t="s">
        <v>8273</v>
      </c>
    </row>
    <row r="2012" spans="1:2" ht="15">
      <c r="A2012" s="80" t="s">
        <v>2825</v>
      </c>
      <c r="B2012" s="79" t="s">
        <v>8273</v>
      </c>
    </row>
    <row r="2013" spans="1:2" ht="15">
      <c r="A2013" s="80" t="s">
        <v>1107</v>
      </c>
      <c r="B2013" s="79" t="s">
        <v>8273</v>
      </c>
    </row>
    <row r="2014" spans="1:2" ht="15">
      <c r="A2014" s="80" t="s">
        <v>2826</v>
      </c>
      <c r="B2014" s="79" t="s">
        <v>8273</v>
      </c>
    </row>
    <row r="2015" spans="1:2" ht="15">
      <c r="A2015" s="80" t="s">
        <v>2827</v>
      </c>
      <c r="B2015" s="79" t="s">
        <v>8273</v>
      </c>
    </row>
    <row r="2016" spans="1:2" ht="15">
      <c r="A2016" s="80" t="s">
        <v>2828</v>
      </c>
      <c r="B2016" s="79" t="s">
        <v>8273</v>
      </c>
    </row>
    <row r="2017" spans="1:2" ht="15">
      <c r="A2017" s="80" t="s">
        <v>2829</v>
      </c>
      <c r="B2017" s="79" t="s">
        <v>8273</v>
      </c>
    </row>
    <row r="2018" spans="1:2" ht="15">
      <c r="A2018" s="80" t="s">
        <v>2830</v>
      </c>
      <c r="B2018" s="79" t="s">
        <v>8273</v>
      </c>
    </row>
    <row r="2019" spans="1:2" ht="15">
      <c r="A2019" s="80" t="s">
        <v>2831</v>
      </c>
      <c r="B2019" s="79" t="s">
        <v>8273</v>
      </c>
    </row>
    <row r="2020" spans="1:2" ht="15">
      <c r="A2020" s="80" t="s">
        <v>2832</v>
      </c>
      <c r="B2020" s="79" t="s">
        <v>8273</v>
      </c>
    </row>
    <row r="2021" spans="1:2" ht="15">
      <c r="A2021" s="80" t="s">
        <v>2833</v>
      </c>
      <c r="B2021" s="79" t="s">
        <v>8273</v>
      </c>
    </row>
    <row r="2022" spans="1:2" ht="15">
      <c r="A2022" s="80" t="s">
        <v>2834</v>
      </c>
      <c r="B2022" s="79" t="s">
        <v>8273</v>
      </c>
    </row>
    <row r="2023" spans="1:2" ht="15">
      <c r="A2023" s="80" t="s">
        <v>2835</v>
      </c>
      <c r="B2023" s="79" t="s">
        <v>8273</v>
      </c>
    </row>
    <row r="2024" spans="1:2" ht="15">
      <c r="A2024" s="80" t="s">
        <v>2836</v>
      </c>
      <c r="B2024" s="79" t="s">
        <v>8273</v>
      </c>
    </row>
    <row r="2025" spans="1:2" ht="15">
      <c r="A2025" s="80" t="s">
        <v>2837</v>
      </c>
      <c r="B2025" s="79" t="s">
        <v>8273</v>
      </c>
    </row>
    <row r="2026" spans="1:2" ht="15">
      <c r="A2026" s="80" t="s">
        <v>2838</v>
      </c>
      <c r="B2026" s="79" t="s">
        <v>8273</v>
      </c>
    </row>
    <row r="2027" spans="1:2" ht="15">
      <c r="A2027" s="80" t="s">
        <v>2839</v>
      </c>
      <c r="B2027" s="79" t="s">
        <v>8273</v>
      </c>
    </row>
    <row r="2028" spans="1:2" ht="15">
      <c r="A2028" s="80" t="s">
        <v>2840</v>
      </c>
      <c r="B2028" s="79" t="s">
        <v>8273</v>
      </c>
    </row>
    <row r="2029" spans="1:2" ht="15">
      <c r="A2029" s="80" t="s">
        <v>2841</v>
      </c>
      <c r="B2029" s="79" t="s">
        <v>8273</v>
      </c>
    </row>
    <row r="2030" spans="1:2" ht="15">
      <c r="A2030" s="80" t="s">
        <v>2842</v>
      </c>
      <c r="B2030" s="79" t="s">
        <v>8273</v>
      </c>
    </row>
    <row r="2031" spans="1:2" ht="15">
      <c r="A2031" s="80" t="s">
        <v>2843</v>
      </c>
      <c r="B2031" s="79" t="s">
        <v>8273</v>
      </c>
    </row>
    <row r="2032" spans="1:2" ht="15">
      <c r="A2032" s="80" t="s">
        <v>2844</v>
      </c>
      <c r="B2032" s="79" t="s">
        <v>8273</v>
      </c>
    </row>
    <row r="2033" spans="1:2" ht="15">
      <c r="A2033" s="80" t="s">
        <v>2845</v>
      </c>
      <c r="B2033" s="79" t="s">
        <v>8273</v>
      </c>
    </row>
    <row r="2034" spans="1:2" ht="15">
      <c r="A2034" s="80" t="s">
        <v>2846</v>
      </c>
      <c r="B2034" s="79" t="s">
        <v>8273</v>
      </c>
    </row>
    <row r="2035" spans="1:2" ht="15">
      <c r="A2035" s="80" t="s">
        <v>2847</v>
      </c>
      <c r="B2035" s="79" t="s">
        <v>8273</v>
      </c>
    </row>
    <row r="2036" spans="1:2" ht="15">
      <c r="A2036" s="80" t="s">
        <v>2848</v>
      </c>
      <c r="B2036" s="79" t="s">
        <v>8273</v>
      </c>
    </row>
    <row r="2037" spans="1:2" ht="15">
      <c r="A2037" s="80" t="s">
        <v>2849</v>
      </c>
      <c r="B2037" s="79" t="s">
        <v>8273</v>
      </c>
    </row>
    <row r="2038" spans="1:2" ht="15">
      <c r="A2038" s="80" t="s">
        <v>2850</v>
      </c>
      <c r="B2038" s="79" t="s">
        <v>8273</v>
      </c>
    </row>
    <row r="2039" spans="1:2" ht="15">
      <c r="A2039" s="80" t="s">
        <v>2851</v>
      </c>
      <c r="B2039" s="79" t="s">
        <v>8273</v>
      </c>
    </row>
    <row r="2040" spans="1:2" ht="15">
      <c r="A2040" s="80" t="s">
        <v>2852</v>
      </c>
      <c r="B2040" s="79" t="s">
        <v>8273</v>
      </c>
    </row>
    <row r="2041" spans="1:2" ht="15">
      <c r="A2041" s="80" t="s">
        <v>2853</v>
      </c>
      <c r="B2041" s="79" t="s">
        <v>8273</v>
      </c>
    </row>
    <row r="2042" spans="1:2" ht="15">
      <c r="A2042" s="80" t="s">
        <v>2854</v>
      </c>
      <c r="B2042" s="79" t="s">
        <v>8273</v>
      </c>
    </row>
    <row r="2043" spans="1:2" ht="15">
      <c r="A2043" s="80" t="s">
        <v>2855</v>
      </c>
      <c r="B2043" s="79" t="s">
        <v>8273</v>
      </c>
    </row>
    <row r="2044" spans="1:2" ht="15">
      <c r="A2044" s="80" t="s">
        <v>2856</v>
      </c>
      <c r="B2044" s="79" t="s">
        <v>8273</v>
      </c>
    </row>
    <row r="2045" spans="1:2" ht="15">
      <c r="A2045" s="80" t="s">
        <v>2857</v>
      </c>
      <c r="B2045" s="79" t="s">
        <v>8273</v>
      </c>
    </row>
    <row r="2046" spans="1:2" ht="15">
      <c r="A2046" s="80" t="s">
        <v>755</v>
      </c>
      <c r="B2046" s="79" t="s">
        <v>8273</v>
      </c>
    </row>
    <row r="2047" spans="1:2" ht="15">
      <c r="A2047" s="80" t="s">
        <v>2858</v>
      </c>
      <c r="B2047" s="79" t="s">
        <v>8273</v>
      </c>
    </row>
    <row r="2048" spans="1:2" ht="15">
      <c r="A2048" s="80" t="s">
        <v>2859</v>
      </c>
      <c r="B2048" s="79" t="s">
        <v>8273</v>
      </c>
    </row>
    <row r="2049" spans="1:2" ht="15">
      <c r="A2049" s="80" t="s">
        <v>2860</v>
      </c>
      <c r="B2049" s="79" t="s">
        <v>8273</v>
      </c>
    </row>
    <row r="2050" spans="1:2" ht="15">
      <c r="A2050" s="80" t="s">
        <v>2861</v>
      </c>
      <c r="B2050" s="79" t="s">
        <v>8273</v>
      </c>
    </row>
    <row r="2051" spans="1:2" ht="15">
      <c r="A2051" s="80" t="s">
        <v>2862</v>
      </c>
      <c r="B2051" s="79" t="s">
        <v>8273</v>
      </c>
    </row>
    <row r="2052" spans="1:2" ht="15">
      <c r="A2052" s="80" t="s">
        <v>2863</v>
      </c>
      <c r="B2052" s="79" t="s">
        <v>8273</v>
      </c>
    </row>
    <row r="2053" spans="1:2" ht="15">
      <c r="A2053" s="80" t="s">
        <v>2864</v>
      </c>
      <c r="B2053" s="79" t="s">
        <v>8273</v>
      </c>
    </row>
    <row r="2054" spans="1:2" ht="15">
      <c r="A2054" s="80" t="s">
        <v>2865</v>
      </c>
      <c r="B2054" s="79" t="s">
        <v>8273</v>
      </c>
    </row>
    <row r="2055" spans="1:2" ht="15">
      <c r="A2055" s="80" t="s">
        <v>2866</v>
      </c>
      <c r="B2055" s="79" t="s">
        <v>8273</v>
      </c>
    </row>
    <row r="2056" spans="1:2" ht="15">
      <c r="A2056" s="80" t="s">
        <v>2867</v>
      </c>
      <c r="B2056" s="79" t="s">
        <v>8273</v>
      </c>
    </row>
    <row r="2057" spans="1:2" ht="15">
      <c r="A2057" s="80" t="s">
        <v>2868</v>
      </c>
      <c r="B2057" s="79" t="s">
        <v>8273</v>
      </c>
    </row>
    <row r="2058" spans="1:2" ht="15">
      <c r="A2058" s="80" t="s">
        <v>2869</v>
      </c>
      <c r="B2058" s="79" t="s">
        <v>8273</v>
      </c>
    </row>
    <row r="2059" spans="1:2" ht="15">
      <c r="A2059" s="80" t="s">
        <v>2870</v>
      </c>
      <c r="B2059" s="79" t="s">
        <v>8273</v>
      </c>
    </row>
    <row r="2060" spans="1:2" ht="15">
      <c r="A2060" s="80" t="s">
        <v>2871</v>
      </c>
      <c r="B2060" s="79" t="s">
        <v>8273</v>
      </c>
    </row>
    <row r="2061" spans="1:2" ht="15">
      <c r="A2061" s="80" t="s">
        <v>2872</v>
      </c>
      <c r="B2061" s="79" t="s">
        <v>8273</v>
      </c>
    </row>
    <row r="2062" spans="1:2" ht="15">
      <c r="A2062" s="80" t="s">
        <v>2873</v>
      </c>
      <c r="B2062" s="79" t="s">
        <v>8273</v>
      </c>
    </row>
    <row r="2063" spans="1:2" ht="15">
      <c r="A2063" s="80" t="s">
        <v>2874</v>
      </c>
      <c r="B2063" s="79" t="s">
        <v>8273</v>
      </c>
    </row>
    <row r="2064" spans="1:2" ht="15">
      <c r="A2064" s="80" t="s">
        <v>2875</v>
      </c>
      <c r="B2064" s="79" t="s">
        <v>8273</v>
      </c>
    </row>
    <row r="2065" spans="1:2" ht="15">
      <c r="A2065" s="80" t="s">
        <v>2876</v>
      </c>
      <c r="B2065" s="79" t="s">
        <v>8273</v>
      </c>
    </row>
    <row r="2066" spans="1:2" ht="15">
      <c r="A2066" s="80" t="s">
        <v>2877</v>
      </c>
      <c r="B2066" s="79" t="s">
        <v>8273</v>
      </c>
    </row>
    <row r="2067" spans="1:2" ht="15">
      <c r="A2067" s="80" t="s">
        <v>2878</v>
      </c>
      <c r="B2067" s="79" t="s">
        <v>8273</v>
      </c>
    </row>
    <row r="2068" spans="1:2" ht="15">
      <c r="A2068" s="80" t="s">
        <v>2879</v>
      </c>
      <c r="B2068" s="79" t="s">
        <v>8273</v>
      </c>
    </row>
    <row r="2069" spans="1:2" ht="15">
      <c r="A2069" s="80" t="s">
        <v>2880</v>
      </c>
      <c r="B2069" s="79" t="s">
        <v>8273</v>
      </c>
    </row>
    <row r="2070" spans="1:2" ht="15">
      <c r="A2070" s="80" t="s">
        <v>2881</v>
      </c>
      <c r="B2070" s="79" t="s">
        <v>8273</v>
      </c>
    </row>
    <row r="2071" spans="1:2" ht="15">
      <c r="A2071" s="80" t="s">
        <v>2882</v>
      </c>
      <c r="B2071" s="79" t="s">
        <v>8273</v>
      </c>
    </row>
    <row r="2072" spans="1:2" ht="15">
      <c r="A2072" s="80" t="s">
        <v>2883</v>
      </c>
      <c r="B2072" s="79" t="s">
        <v>8273</v>
      </c>
    </row>
    <row r="2073" spans="1:2" ht="15">
      <c r="A2073" s="80" t="s">
        <v>2884</v>
      </c>
      <c r="B2073" s="79" t="s">
        <v>8273</v>
      </c>
    </row>
    <row r="2074" spans="1:2" ht="15">
      <c r="A2074" s="80" t="s">
        <v>2885</v>
      </c>
      <c r="B2074" s="79" t="s">
        <v>8273</v>
      </c>
    </row>
    <row r="2075" spans="1:2" ht="15">
      <c r="A2075" s="80" t="s">
        <v>2886</v>
      </c>
      <c r="B2075" s="79" t="s">
        <v>8273</v>
      </c>
    </row>
    <row r="2076" spans="1:2" ht="15">
      <c r="A2076" s="80" t="s">
        <v>2887</v>
      </c>
      <c r="B2076" s="79" t="s">
        <v>8273</v>
      </c>
    </row>
    <row r="2077" spans="1:2" ht="15">
      <c r="A2077" s="80" t="s">
        <v>2888</v>
      </c>
      <c r="B2077" s="79" t="s">
        <v>8273</v>
      </c>
    </row>
    <row r="2078" spans="1:2" ht="15">
      <c r="A2078" s="80" t="s">
        <v>2889</v>
      </c>
      <c r="B2078" s="79" t="s">
        <v>8273</v>
      </c>
    </row>
    <row r="2079" spans="1:2" ht="15">
      <c r="A2079" s="80" t="s">
        <v>2890</v>
      </c>
      <c r="B2079" s="79" t="s">
        <v>8273</v>
      </c>
    </row>
    <row r="2080" spans="1:2" ht="15">
      <c r="A2080" s="80" t="s">
        <v>2891</v>
      </c>
      <c r="B2080" s="79" t="s">
        <v>8273</v>
      </c>
    </row>
    <row r="2081" spans="1:2" ht="15">
      <c r="A2081" s="80" t="s">
        <v>2892</v>
      </c>
      <c r="B2081" s="79" t="s">
        <v>8273</v>
      </c>
    </row>
    <row r="2082" spans="1:2" ht="15">
      <c r="A2082" s="80" t="s">
        <v>2893</v>
      </c>
      <c r="B2082" s="79" t="s">
        <v>8273</v>
      </c>
    </row>
    <row r="2083" spans="1:2" ht="15">
      <c r="A2083" s="80" t="s">
        <v>2894</v>
      </c>
      <c r="B2083" s="79" t="s">
        <v>8273</v>
      </c>
    </row>
    <row r="2084" spans="1:2" ht="15">
      <c r="A2084" s="80" t="s">
        <v>2895</v>
      </c>
      <c r="B2084" s="79" t="s">
        <v>8273</v>
      </c>
    </row>
    <row r="2085" spans="1:2" ht="15">
      <c r="A2085" s="80" t="s">
        <v>2896</v>
      </c>
      <c r="B2085" s="79" t="s">
        <v>8273</v>
      </c>
    </row>
    <row r="2086" spans="1:2" ht="15">
      <c r="A2086" s="80" t="s">
        <v>2897</v>
      </c>
      <c r="B2086" s="79" t="s">
        <v>8273</v>
      </c>
    </row>
    <row r="2087" spans="1:2" ht="15">
      <c r="A2087" s="80" t="s">
        <v>2898</v>
      </c>
      <c r="B2087" s="79" t="s">
        <v>8273</v>
      </c>
    </row>
    <row r="2088" spans="1:2" ht="15">
      <c r="A2088" s="80" t="s">
        <v>2899</v>
      </c>
      <c r="B2088" s="79" t="s">
        <v>8273</v>
      </c>
    </row>
    <row r="2089" spans="1:2" ht="15">
      <c r="A2089" s="80" t="s">
        <v>2900</v>
      </c>
      <c r="B2089" s="79" t="s">
        <v>8273</v>
      </c>
    </row>
    <row r="2090" spans="1:2" ht="15">
      <c r="A2090" s="80" t="s">
        <v>2901</v>
      </c>
      <c r="B2090" s="79" t="s">
        <v>8273</v>
      </c>
    </row>
    <row r="2091" spans="1:2" ht="15">
      <c r="A2091" s="80" t="s">
        <v>2902</v>
      </c>
      <c r="B2091" s="79" t="s">
        <v>8273</v>
      </c>
    </row>
    <row r="2092" spans="1:2" ht="15">
      <c r="A2092" s="80" t="s">
        <v>2903</v>
      </c>
      <c r="B2092" s="79" t="s">
        <v>8273</v>
      </c>
    </row>
    <row r="2093" spans="1:2" ht="15">
      <c r="A2093" s="80" t="s">
        <v>2904</v>
      </c>
      <c r="B2093" s="79" t="s">
        <v>8273</v>
      </c>
    </row>
    <row r="2094" spans="1:2" ht="15">
      <c r="A2094" s="80" t="s">
        <v>2905</v>
      </c>
      <c r="B2094" s="79" t="s">
        <v>8273</v>
      </c>
    </row>
    <row r="2095" spans="1:2" ht="15">
      <c r="A2095" s="80" t="s">
        <v>2906</v>
      </c>
      <c r="B2095" s="79" t="s">
        <v>8273</v>
      </c>
    </row>
    <row r="2096" spans="1:2" ht="15">
      <c r="A2096" s="80" t="s">
        <v>2907</v>
      </c>
      <c r="B2096" s="79" t="s">
        <v>8273</v>
      </c>
    </row>
    <row r="2097" spans="1:2" ht="15">
      <c r="A2097" s="80" t="s">
        <v>2908</v>
      </c>
      <c r="B2097" s="79" t="s">
        <v>8273</v>
      </c>
    </row>
    <row r="2098" spans="1:2" ht="15">
      <c r="A2098" s="80" t="s">
        <v>2909</v>
      </c>
      <c r="B2098" s="79" t="s">
        <v>8273</v>
      </c>
    </row>
    <row r="2099" spans="1:2" ht="15">
      <c r="A2099" s="80" t="s">
        <v>2910</v>
      </c>
      <c r="B2099" s="79" t="s">
        <v>8273</v>
      </c>
    </row>
    <row r="2100" spans="1:2" ht="15">
      <c r="A2100" s="80" t="s">
        <v>2911</v>
      </c>
      <c r="B2100" s="79" t="s">
        <v>8273</v>
      </c>
    </row>
    <row r="2101" spans="1:2" ht="15">
      <c r="A2101" s="80" t="s">
        <v>2912</v>
      </c>
      <c r="B2101" s="79" t="s">
        <v>8273</v>
      </c>
    </row>
    <row r="2102" spans="1:2" ht="15">
      <c r="A2102" s="80" t="s">
        <v>2913</v>
      </c>
      <c r="B2102" s="79" t="s">
        <v>8273</v>
      </c>
    </row>
    <row r="2103" spans="1:2" ht="15">
      <c r="A2103" s="80" t="s">
        <v>2914</v>
      </c>
      <c r="B2103" s="79" t="s">
        <v>8273</v>
      </c>
    </row>
    <row r="2104" spans="1:2" ht="15">
      <c r="A2104" s="80" t="s">
        <v>2915</v>
      </c>
      <c r="B2104" s="79" t="s">
        <v>8273</v>
      </c>
    </row>
    <row r="2105" spans="1:2" ht="15">
      <c r="A2105" s="80" t="s">
        <v>2916</v>
      </c>
      <c r="B2105" s="79" t="s">
        <v>8273</v>
      </c>
    </row>
    <row r="2106" spans="1:2" ht="15">
      <c r="A2106" s="80" t="s">
        <v>2917</v>
      </c>
      <c r="B2106" s="79" t="s">
        <v>8273</v>
      </c>
    </row>
    <row r="2107" spans="1:2" ht="15">
      <c r="A2107" s="80" t="s">
        <v>2918</v>
      </c>
      <c r="B2107" s="79" t="s">
        <v>8273</v>
      </c>
    </row>
    <row r="2108" spans="1:2" ht="15">
      <c r="A2108" s="80" t="s">
        <v>784</v>
      </c>
      <c r="B2108" s="79" t="s">
        <v>8273</v>
      </c>
    </row>
    <row r="2109" spans="1:2" ht="15">
      <c r="A2109" s="80" t="s">
        <v>2919</v>
      </c>
      <c r="B2109" s="79" t="s">
        <v>8273</v>
      </c>
    </row>
    <row r="2110" spans="1:2" ht="15">
      <c r="A2110" s="80" t="s">
        <v>750</v>
      </c>
      <c r="B2110" s="79" t="s">
        <v>8273</v>
      </c>
    </row>
    <row r="2111" spans="1:2" ht="15">
      <c r="A2111" s="80" t="s">
        <v>2920</v>
      </c>
      <c r="B2111" s="79" t="s">
        <v>8273</v>
      </c>
    </row>
    <row r="2112" spans="1:2" ht="15">
      <c r="A2112" s="80" t="s">
        <v>2921</v>
      </c>
      <c r="B2112" s="79" t="s">
        <v>8273</v>
      </c>
    </row>
    <row r="2113" spans="1:2" ht="15">
      <c r="A2113" s="80" t="s">
        <v>2922</v>
      </c>
      <c r="B2113" s="79" t="s">
        <v>8273</v>
      </c>
    </row>
    <row r="2114" spans="1:2" ht="15">
      <c r="A2114" s="80" t="s">
        <v>1143</v>
      </c>
      <c r="B2114" s="79" t="s">
        <v>8273</v>
      </c>
    </row>
    <row r="2115" spans="1:2" ht="15">
      <c r="A2115" s="80" t="s">
        <v>2923</v>
      </c>
      <c r="B2115" s="79" t="s">
        <v>8273</v>
      </c>
    </row>
    <row r="2116" spans="1:2" ht="15">
      <c r="A2116" s="80" t="s">
        <v>2924</v>
      </c>
      <c r="B2116" s="79" t="s">
        <v>8273</v>
      </c>
    </row>
    <row r="2117" spans="1:2" ht="15">
      <c r="A2117" s="80" t="s">
        <v>2925</v>
      </c>
      <c r="B2117" s="79" t="s">
        <v>8273</v>
      </c>
    </row>
    <row r="2118" spans="1:2" ht="15">
      <c r="A2118" s="80" t="s">
        <v>386</v>
      </c>
      <c r="B2118" s="79" t="s">
        <v>8273</v>
      </c>
    </row>
    <row r="2119" spans="1:2" ht="15">
      <c r="A2119" s="80" t="s">
        <v>2926</v>
      </c>
      <c r="B2119" s="79" t="s">
        <v>8273</v>
      </c>
    </row>
    <row r="2120" spans="1:2" ht="15">
      <c r="A2120" s="80" t="s">
        <v>708</v>
      </c>
      <c r="B2120" s="79" t="s">
        <v>8273</v>
      </c>
    </row>
    <row r="2121" spans="1:2" ht="15">
      <c r="A2121" s="80" t="s">
        <v>2927</v>
      </c>
      <c r="B2121" s="79" t="s">
        <v>8273</v>
      </c>
    </row>
    <row r="2122" spans="1:2" ht="15">
      <c r="A2122" s="80" t="s">
        <v>2928</v>
      </c>
      <c r="B2122" s="79" t="s">
        <v>8273</v>
      </c>
    </row>
    <row r="2123" spans="1:2" ht="15">
      <c r="A2123" s="80" t="s">
        <v>2929</v>
      </c>
      <c r="B2123" s="79" t="s">
        <v>8273</v>
      </c>
    </row>
    <row r="2124" spans="1:2" ht="15">
      <c r="A2124" s="80" t="s">
        <v>2930</v>
      </c>
      <c r="B2124" s="79" t="s">
        <v>8273</v>
      </c>
    </row>
    <row r="2125" spans="1:2" ht="15">
      <c r="A2125" s="80" t="s">
        <v>2931</v>
      </c>
      <c r="B2125" s="79" t="s">
        <v>8273</v>
      </c>
    </row>
    <row r="2126" spans="1:2" ht="15">
      <c r="A2126" s="80" t="s">
        <v>2932</v>
      </c>
      <c r="B2126" s="79" t="s">
        <v>8273</v>
      </c>
    </row>
    <row r="2127" spans="1:2" ht="15">
      <c r="A2127" s="80" t="s">
        <v>2933</v>
      </c>
      <c r="B2127" s="79" t="s">
        <v>8273</v>
      </c>
    </row>
    <row r="2128" spans="1:2" ht="15">
      <c r="A2128" s="80" t="s">
        <v>2934</v>
      </c>
      <c r="B2128" s="79" t="s">
        <v>8273</v>
      </c>
    </row>
    <row r="2129" spans="1:2" ht="15">
      <c r="A2129" s="80" t="s">
        <v>2935</v>
      </c>
      <c r="B2129" s="79" t="s">
        <v>8273</v>
      </c>
    </row>
    <row r="2130" spans="1:2" ht="15">
      <c r="A2130" s="80" t="s">
        <v>2936</v>
      </c>
      <c r="B2130" s="79" t="s">
        <v>8273</v>
      </c>
    </row>
    <row r="2131" spans="1:2" ht="15">
      <c r="A2131" s="80" t="s">
        <v>2937</v>
      </c>
      <c r="B2131" s="79" t="s">
        <v>8273</v>
      </c>
    </row>
    <row r="2132" spans="1:2" ht="15">
      <c r="A2132" s="80" t="s">
        <v>2938</v>
      </c>
      <c r="B2132" s="79" t="s">
        <v>8273</v>
      </c>
    </row>
    <row r="2133" spans="1:2" ht="15">
      <c r="A2133" s="80" t="s">
        <v>2939</v>
      </c>
      <c r="B2133" s="79" t="s">
        <v>8273</v>
      </c>
    </row>
    <row r="2134" spans="1:2" ht="15">
      <c r="A2134" s="80" t="s">
        <v>2940</v>
      </c>
      <c r="B2134" s="79" t="s">
        <v>8273</v>
      </c>
    </row>
    <row r="2135" spans="1:2" ht="15">
      <c r="A2135" s="80" t="s">
        <v>2941</v>
      </c>
      <c r="B2135" s="79" t="s">
        <v>8273</v>
      </c>
    </row>
    <row r="2136" spans="1:2" ht="15">
      <c r="A2136" s="80" t="s">
        <v>2942</v>
      </c>
      <c r="B2136" s="79" t="s">
        <v>8273</v>
      </c>
    </row>
    <row r="2137" spans="1:2" ht="15">
      <c r="A2137" s="80" t="s">
        <v>2943</v>
      </c>
      <c r="B2137" s="79" t="s">
        <v>8273</v>
      </c>
    </row>
    <row r="2138" spans="1:2" ht="15">
      <c r="A2138" s="80" t="s">
        <v>2944</v>
      </c>
      <c r="B2138" s="79" t="s">
        <v>8273</v>
      </c>
    </row>
    <row r="2139" spans="1:2" ht="15">
      <c r="A2139" s="80" t="s">
        <v>2945</v>
      </c>
      <c r="B2139" s="79" t="s">
        <v>8273</v>
      </c>
    </row>
    <row r="2140" spans="1:2" ht="15">
      <c r="A2140" s="80" t="s">
        <v>2946</v>
      </c>
      <c r="B2140" s="79" t="s">
        <v>8273</v>
      </c>
    </row>
    <row r="2141" spans="1:2" ht="15">
      <c r="A2141" s="80" t="s">
        <v>2947</v>
      </c>
      <c r="B2141" s="79" t="s">
        <v>8273</v>
      </c>
    </row>
    <row r="2142" spans="1:2" ht="15">
      <c r="A2142" s="80" t="s">
        <v>2948</v>
      </c>
      <c r="B2142" s="79" t="s">
        <v>8273</v>
      </c>
    </row>
    <row r="2143" spans="1:2" ht="15">
      <c r="A2143" s="80" t="s">
        <v>2949</v>
      </c>
      <c r="B2143" s="79" t="s">
        <v>8273</v>
      </c>
    </row>
    <row r="2144" spans="1:2" ht="15">
      <c r="A2144" s="80" t="s">
        <v>2950</v>
      </c>
      <c r="B2144" s="79" t="s">
        <v>8273</v>
      </c>
    </row>
    <row r="2145" spans="1:2" ht="15">
      <c r="A2145" s="80" t="s">
        <v>2951</v>
      </c>
      <c r="B2145" s="79" t="s">
        <v>8273</v>
      </c>
    </row>
    <row r="2146" spans="1:2" ht="15">
      <c r="A2146" s="80" t="s">
        <v>2952</v>
      </c>
      <c r="B2146" s="79" t="s">
        <v>8273</v>
      </c>
    </row>
    <row r="2147" spans="1:2" ht="15">
      <c r="A2147" s="80" t="s">
        <v>519</v>
      </c>
      <c r="B2147" s="79" t="s">
        <v>8273</v>
      </c>
    </row>
    <row r="2148" spans="1:2" ht="15">
      <c r="A2148" s="80" t="s">
        <v>2953</v>
      </c>
      <c r="B2148" s="79" t="s">
        <v>8273</v>
      </c>
    </row>
    <row r="2149" spans="1:2" ht="15">
      <c r="A2149" s="80" t="s">
        <v>2954</v>
      </c>
      <c r="B2149" s="79" t="s">
        <v>8273</v>
      </c>
    </row>
    <row r="2150" spans="1:2" ht="15">
      <c r="A2150" s="80" t="s">
        <v>2955</v>
      </c>
      <c r="B2150" s="79" t="s">
        <v>8273</v>
      </c>
    </row>
    <row r="2151" spans="1:2" ht="15">
      <c r="A2151" s="80" t="s">
        <v>2956</v>
      </c>
      <c r="B2151" s="79" t="s">
        <v>8273</v>
      </c>
    </row>
    <row r="2152" spans="1:2" ht="15">
      <c r="A2152" s="80" t="s">
        <v>2957</v>
      </c>
      <c r="B2152" s="79" t="s">
        <v>8273</v>
      </c>
    </row>
    <row r="2153" spans="1:2" ht="15">
      <c r="A2153" s="80" t="s">
        <v>595</v>
      </c>
      <c r="B2153" s="79" t="s">
        <v>8273</v>
      </c>
    </row>
    <row r="2154" spans="1:2" ht="15">
      <c r="A2154" s="80" t="s">
        <v>2958</v>
      </c>
      <c r="B2154" s="79" t="s">
        <v>8273</v>
      </c>
    </row>
    <row r="2155" spans="1:2" ht="15">
      <c r="A2155" s="80" t="s">
        <v>2959</v>
      </c>
      <c r="B2155" s="79" t="s">
        <v>8273</v>
      </c>
    </row>
    <row r="2156" spans="1:2" ht="15">
      <c r="A2156" s="80" t="s">
        <v>2960</v>
      </c>
      <c r="B2156" s="79" t="s">
        <v>8273</v>
      </c>
    </row>
    <row r="2157" spans="1:2" ht="15">
      <c r="A2157" s="80" t="s">
        <v>2961</v>
      </c>
      <c r="B2157" s="79" t="s">
        <v>8273</v>
      </c>
    </row>
    <row r="2158" spans="1:2" ht="15">
      <c r="A2158" s="80" t="s">
        <v>2962</v>
      </c>
      <c r="B2158" s="79" t="s">
        <v>8273</v>
      </c>
    </row>
    <row r="2159" spans="1:2" ht="15">
      <c r="A2159" s="80" t="s">
        <v>2963</v>
      </c>
      <c r="B2159" s="79" t="s">
        <v>8273</v>
      </c>
    </row>
    <row r="2160" spans="1:2" ht="15">
      <c r="A2160" s="80" t="s">
        <v>2964</v>
      </c>
      <c r="B2160" s="79" t="s">
        <v>8273</v>
      </c>
    </row>
    <row r="2161" spans="1:2" ht="15">
      <c r="A2161" s="80" t="s">
        <v>2965</v>
      </c>
      <c r="B2161" s="79" t="s">
        <v>8273</v>
      </c>
    </row>
    <row r="2162" spans="1:2" ht="15">
      <c r="A2162" s="80" t="s">
        <v>2966</v>
      </c>
      <c r="B2162" s="79" t="s">
        <v>8273</v>
      </c>
    </row>
    <row r="2163" spans="1:2" ht="15">
      <c r="A2163" s="80" t="s">
        <v>2967</v>
      </c>
      <c r="B2163" s="79" t="s">
        <v>8273</v>
      </c>
    </row>
    <row r="2164" spans="1:2" ht="15">
      <c r="A2164" s="80" t="s">
        <v>2968</v>
      </c>
      <c r="B2164" s="79" t="s">
        <v>8273</v>
      </c>
    </row>
    <row r="2165" spans="1:2" ht="15">
      <c r="A2165" s="80" t="s">
        <v>2969</v>
      </c>
      <c r="B2165" s="79" t="s">
        <v>8273</v>
      </c>
    </row>
    <row r="2166" spans="1:2" ht="15">
      <c r="A2166" s="80" t="s">
        <v>2970</v>
      </c>
      <c r="B2166" s="79" t="s">
        <v>8273</v>
      </c>
    </row>
    <row r="2167" spans="1:2" ht="15">
      <c r="A2167" s="80" t="s">
        <v>2971</v>
      </c>
      <c r="B2167" s="79" t="s">
        <v>8273</v>
      </c>
    </row>
    <row r="2168" spans="1:2" ht="15">
      <c r="A2168" s="80" t="s">
        <v>2972</v>
      </c>
      <c r="B2168" s="79" t="s">
        <v>8273</v>
      </c>
    </row>
    <row r="2169" spans="1:2" ht="15">
      <c r="A2169" s="80" t="s">
        <v>659</v>
      </c>
      <c r="B2169" s="79" t="s">
        <v>8273</v>
      </c>
    </row>
    <row r="2170" spans="1:2" ht="15">
      <c r="A2170" s="80" t="s">
        <v>640</v>
      </c>
      <c r="B2170" s="79" t="s">
        <v>8273</v>
      </c>
    </row>
    <row r="2171" spans="1:2" ht="15">
      <c r="A2171" s="80" t="s">
        <v>2973</v>
      </c>
      <c r="B2171" s="79" t="s">
        <v>8273</v>
      </c>
    </row>
    <row r="2172" spans="1:2" ht="15">
      <c r="A2172" s="80" t="s">
        <v>577</v>
      </c>
      <c r="B2172" s="79" t="s">
        <v>8273</v>
      </c>
    </row>
    <row r="2173" spans="1:2" ht="15">
      <c r="A2173" s="80" t="s">
        <v>2974</v>
      </c>
      <c r="B2173" s="79" t="s">
        <v>8273</v>
      </c>
    </row>
    <row r="2174" spans="1:2" ht="15">
      <c r="A2174" s="80" t="s">
        <v>2975</v>
      </c>
      <c r="B2174" s="79" t="s">
        <v>8273</v>
      </c>
    </row>
    <row r="2175" spans="1:2" ht="15">
      <c r="A2175" s="80" t="s">
        <v>2976</v>
      </c>
      <c r="B2175" s="79" t="s">
        <v>8273</v>
      </c>
    </row>
    <row r="2176" spans="1:2" ht="15">
      <c r="A2176" s="80" t="s">
        <v>2977</v>
      </c>
      <c r="B2176" s="79" t="s">
        <v>8273</v>
      </c>
    </row>
    <row r="2177" spans="1:2" ht="15">
      <c r="A2177" s="80" t="s">
        <v>2978</v>
      </c>
      <c r="B2177" s="79" t="s">
        <v>8273</v>
      </c>
    </row>
    <row r="2178" spans="1:2" ht="15">
      <c r="A2178" s="80" t="s">
        <v>2979</v>
      </c>
      <c r="B2178" s="79" t="s">
        <v>8273</v>
      </c>
    </row>
    <row r="2179" spans="1:2" ht="15">
      <c r="A2179" s="80" t="s">
        <v>2980</v>
      </c>
      <c r="B2179" s="79" t="s">
        <v>8273</v>
      </c>
    </row>
    <row r="2180" spans="1:2" ht="15">
      <c r="A2180" s="80" t="s">
        <v>2981</v>
      </c>
      <c r="B2180" s="79" t="s">
        <v>8273</v>
      </c>
    </row>
    <row r="2181" spans="1:2" ht="15">
      <c r="A2181" s="80" t="s">
        <v>2982</v>
      </c>
      <c r="B2181" s="79" t="s">
        <v>8273</v>
      </c>
    </row>
    <row r="2182" spans="1:2" ht="15">
      <c r="A2182" s="80" t="s">
        <v>2983</v>
      </c>
      <c r="B2182" s="79" t="s">
        <v>8273</v>
      </c>
    </row>
    <row r="2183" spans="1:2" ht="15">
      <c r="A2183" s="80" t="s">
        <v>2984</v>
      </c>
      <c r="B2183" s="79" t="s">
        <v>8273</v>
      </c>
    </row>
    <row r="2184" spans="1:2" ht="15">
      <c r="A2184" s="80" t="s">
        <v>2985</v>
      </c>
      <c r="B2184" s="79" t="s">
        <v>8273</v>
      </c>
    </row>
    <row r="2185" spans="1:2" ht="15">
      <c r="A2185" s="80" t="s">
        <v>2986</v>
      </c>
      <c r="B2185" s="79" t="s">
        <v>8273</v>
      </c>
    </row>
    <row r="2186" spans="1:2" ht="15">
      <c r="A2186" s="80" t="s">
        <v>2987</v>
      </c>
      <c r="B2186" s="79" t="s">
        <v>8273</v>
      </c>
    </row>
    <row r="2187" spans="1:2" ht="15">
      <c r="A2187" s="80" t="s">
        <v>2988</v>
      </c>
      <c r="B2187" s="79" t="s">
        <v>8273</v>
      </c>
    </row>
    <row r="2188" spans="1:2" ht="15">
      <c r="A2188" s="80" t="s">
        <v>2989</v>
      </c>
      <c r="B2188" s="79" t="s">
        <v>8273</v>
      </c>
    </row>
    <row r="2189" spans="1:2" ht="15">
      <c r="A2189" s="80" t="s">
        <v>2990</v>
      </c>
      <c r="B2189" s="79" t="s">
        <v>8273</v>
      </c>
    </row>
    <row r="2190" spans="1:2" ht="15">
      <c r="A2190" s="80" t="s">
        <v>2991</v>
      </c>
      <c r="B2190" s="79" t="s">
        <v>8273</v>
      </c>
    </row>
    <row r="2191" spans="1:2" ht="15">
      <c r="A2191" s="80" t="s">
        <v>2992</v>
      </c>
      <c r="B2191" s="79" t="s">
        <v>8273</v>
      </c>
    </row>
    <row r="2192" spans="1:2" ht="15">
      <c r="A2192" s="80" t="s">
        <v>2993</v>
      </c>
      <c r="B2192" s="79" t="s">
        <v>8273</v>
      </c>
    </row>
    <row r="2193" spans="1:2" ht="15">
      <c r="A2193" s="80" t="s">
        <v>2994</v>
      </c>
      <c r="B2193" s="79" t="s">
        <v>8273</v>
      </c>
    </row>
    <row r="2194" spans="1:2" ht="15">
      <c r="A2194" s="80" t="s">
        <v>2995</v>
      </c>
      <c r="B2194" s="79" t="s">
        <v>8273</v>
      </c>
    </row>
    <row r="2195" spans="1:2" ht="15">
      <c r="A2195" s="80" t="s">
        <v>2996</v>
      </c>
      <c r="B2195" s="79" t="s">
        <v>8273</v>
      </c>
    </row>
    <row r="2196" spans="1:2" ht="15">
      <c r="A2196" s="80" t="s">
        <v>2997</v>
      </c>
      <c r="B2196" s="79" t="s">
        <v>8273</v>
      </c>
    </row>
    <row r="2197" spans="1:2" ht="15">
      <c r="A2197" s="80" t="s">
        <v>591</v>
      </c>
      <c r="B2197" s="79" t="s">
        <v>8273</v>
      </c>
    </row>
    <row r="2198" spans="1:2" ht="15">
      <c r="A2198" s="80" t="s">
        <v>2998</v>
      </c>
      <c r="B2198" s="79" t="s">
        <v>8273</v>
      </c>
    </row>
    <row r="2199" spans="1:2" ht="15">
      <c r="A2199" s="80" t="s">
        <v>2999</v>
      </c>
      <c r="B2199" s="79" t="s">
        <v>8273</v>
      </c>
    </row>
    <row r="2200" spans="1:2" ht="15">
      <c r="A2200" s="80" t="s">
        <v>3000</v>
      </c>
      <c r="B2200" s="79" t="s">
        <v>8273</v>
      </c>
    </row>
    <row r="2201" spans="1:2" ht="15">
      <c r="A2201" s="80" t="s">
        <v>3001</v>
      </c>
      <c r="B2201" s="79" t="s">
        <v>8273</v>
      </c>
    </row>
    <row r="2202" spans="1:2" ht="15">
      <c r="A2202" s="80" t="s">
        <v>3002</v>
      </c>
      <c r="B2202" s="79" t="s">
        <v>8273</v>
      </c>
    </row>
    <row r="2203" spans="1:2" ht="15">
      <c r="A2203" s="80" t="s">
        <v>3003</v>
      </c>
      <c r="B2203" s="79" t="s">
        <v>8273</v>
      </c>
    </row>
    <row r="2204" spans="1:2" ht="15">
      <c r="A2204" s="80" t="s">
        <v>3004</v>
      </c>
      <c r="B2204" s="79" t="s">
        <v>8273</v>
      </c>
    </row>
    <row r="2205" spans="1:2" ht="15">
      <c r="A2205" s="80" t="s">
        <v>3005</v>
      </c>
      <c r="B2205" s="79" t="s">
        <v>8273</v>
      </c>
    </row>
    <row r="2206" spans="1:2" ht="15">
      <c r="A2206" s="80" t="s">
        <v>1168</v>
      </c>
      <c r="B2206" s="79" t="s">
        <v>8273</v>
      </c>
    </row>
    <row r="2207" spans="1:2" ht="15">
      <c r="A2207" s="80" t="s">
        <v>3006</v>
      </c>
      <c r="B2207" s="79" t="s">
        <v>8273</v>
      </c>
    </row>
    <row r="2208" spans="1:2" ht="15">
      <c r="A2208" s="80" t="s">
        <v>3007</v>
      </c>
      <c r="B2208" s="79" t="s">
        <v>8273</v>
      </c>
    </row>
    <row r="2209" spans="1:2" ht="15">
      <c r="A2209" s="80" t="s">
        <v>3008</v>
      </c>
      <c r="B2209" s="79" t="s">
        <v>8273</v>
      </c>
    </row>
    <row r="2210" spans="1:2" ht="15">
      <c r="A2210" s="80" t="s">
        <v>3009</v>
      </c>
      <c r="B2210" s="79" t="s">
        <v>8273</v>
      </c>
    </row>
    <row r="2211" spans="1:2" ht="15">
      <c r="A2211" s="80" t="s">
        <v>3010</v>
      </c>
      <c r="B2211" s="79" t="s">
        <v>8273</v>
      </c>
    </row>
    <row r="2212" spans="1:2" ht="15">
      <c r="A2212" s="80" t="s">
        <v>3011</v>
      </c>
      <c r="B2212" s="79" t="s">
        <v>8273</v>
      </c>
    </row>
    <row r="2213" spans="1:2" ht="15">
      <c r="A2213" s="80" t="s">
        <v>3012</v>
      </c>
      <c r="B2213" s="79" t="s">
        <v>8273</v>
      </c>
    </row>
    <row r="2214" spans="1:2" ht="15">
      <c r="A2214" s="80" t="s">
        <v>699</v>
      </c>
      <c r="B2214" s="79" t="s">
        <v>8273</v>
      </c>
    </row>
    <row r="2215" spans="1:2" ht="15">
      <c r="A2215" s="80" t="s">
        <v>3013</v>
      </c>
      <c r="B2215" s="79" t="s">
        <v>8273</v>
      </c>
    </row>
    <row r="2216" spans="1:2" ht="15">
      <c r="A2216" s="80" t="s">
        <v>3014</v>
      </c>
      <c r="B2216" s="79" t="s">
        <v>8273</v>
      </c>
    </row>
    <row r="2217" spans="1:2" ht="15">
      <c r="A2217" s="80" t="s">
        <v>3015</v>
      </c>
      <c r="B2217" s="79" t="s">
        <v>8273</v>
      </c>
    </row>
    <row r="2218" spans="1:2" ht="15">
      <c r="A2218" s="80" t="s">
        <v>3016</v>
      </c>
      <c r="B2218" s="79" t="s">
        <v>8273</v>
      </c>
    </row>
    <row r="2219" spans="1:2" ht="15">
      <c r="A2219" s="80" t="s">
        <v>550</v>
      </c>
      <c r="B2219" s="79" t="s">
        <v>8273</v>
      </c>
    </row>
    <row r="2220" spans="1:2" ht="15">
      <c r="A2220" s="80" t="s">
        <v>3017</v>
      </c>
      <c r="B2220" s="79" t="s">
        <v>8273</v>
      </c>
    </row>
    <row r="2221" spans="1:2" ht="15">
      <c r="A2221" s="80" t="s">
        <v>1102</v>
      </c>
      <c r="B2221" s="79" t="s">
        <v>8273</v>
      </c>
    </row>
    <row r="2222" spans="1:2" ht="15">
      <c r="A2222" s="80" t="s">
        <v>717</v>
      </c>
      <c r="B2222" s="79" t="s">
        <v>8273</v>
      </c>
    </row>
    <row r="2223" spans="1:2" ht="15">
      <c r="A2223" s="80" t="s">
        <v>3018</v>
      </c>
      <c r="B2223" s="79" t="s">
        <v>8273</v>
      </c>
    </row>
    <row r="2224" spans="1:2" ht="15">
      <c r="A2224" s="80" t="s">
        <v>3019</v>
      </c>
      <c r="B2224" s="79" t="s">
        <v>8273</v>
      </c>
    </row>
    <row r="2225" spans="1:2" ht="15">
      <c r="A2225" s="80" t="s">
        <v>3020</v>
      </c>
      <c r="B2225" s="79" t="s">
        <v>8273</v>
      </c>
    </row>
    <row r="2226" spans="1:2" ht="15">
      <c r="A2226" s="80" t="s">
        <v>3021</v>
      </c>
      <c r="B2226" s="79" t="s">
        <v>8273</v>
      </c>
    </row>
    <row r="2227" spans="1:2" ht="15">
      <c r="A2227" s="80" t="s">
        <v>3022</v>
      </c>
      <c r="B2227" s="79" t="s">
        <v>8273</v>
      </c>
    </row>
    <row r="2228" spans="1:2" ht="15">
      <c r="A2228" s="80" t="s">
        <v>3023</v>
      </c>
      <c r="B2228" s="79" t="s">
        <v>8273</v>
      </c>
    </row>
    <row r="2229" spans="1:2" ht="15">
      <c r="A2229" s="80" t="s">
        <v>3024</v>
      </c>
      <c r="B2229" s="79" t="s">
        <v>8273</v>
      </c>
    </row>
    <row r="2230" spans="1:2" ht="15">
      <c r="A2230" s="80" t="s">
        <v>3025</v>
      </c>
      <c r="B2230" s="79" t="s">
        <v>8273</v>
      </c>
    </row>
    <row r="2231" spans="1:2" ht="15">
      <c r="A2231" s="80" t="s">
        <v>3026</v>
      </c>
      <c r="B2231" s="79" t="s">
        <v>8273</v>
      </c>
    </row>
    <row r="2232" spans="1:2" ht="15">
      <c r="A2232" s="80" t="s">
        <v>3027</v>
      </c>
      <c r="B2232" s="79" t="s">
        <v>8273</v>
      </c>
    </row>
    <row r="2233" spans="1:2" ht="15">
      <c r="A2233" s="80" t="s">
        <v>3028</v>
      </c>
      <c r="B2233" s="79" t="s">
        <v>8273</v>
      </c>
    </row>
    <row r="2234" spans="1:2" ht="15">
      <c r="A2234" s="80" t="s">
        <v>619</v>
      </c>
      <c r="B2234" s="79" t="s">
        <v>8273</v>
      </c>
    </row>
    <row r="2235" spans="1:2" ht="15">
      <c r="A2235" s="80" t="s">
        <v>612</v>
      </c>
      <c r="B2235" s="79" t="s">
        <v>8273</v>
      </c>
    </row>
    <row r="2236" spans="1:2" ht="15">
      <c r="A2236" s="80" t="s">
        <v>3029</v>
      </c>
      <c r="B2236" s="79" t="s">
        <v>8273</v>
      </c>
    </row>
    <row r="2237" spans="1:2" ht="15">
      <c r="A2237" s="80" t="s">
        <v>505</v>
      </c>
      <c r="B2237" s="79" t="s">
        <v>8273</v>
      </c>
    </row>
    <row r="2238" spans="1:2" ht="15">
      <c r="A2238" s="80" t="s">
        <v>3030</v>
      </c>
      <c r="B2238" s="79" t="s">
        <v>8273</v>
      </c>
    </row>
    <row r="2239" spans="1:2" ht="15">
      <c r="A2239" s="80" t="s">
        <v>3031</v>
      </c>
      <c r="B2239" s="79" t="s">
        <v>8273</v>
      </c>
    </row>
    <row r="2240" spans="1:2" ht="15">
      <c r="A2240" s="80" t="s">
        <v>3032</v>
      </c>
      <c r="B2240" s="79" t="s">
        <v>8273</v>
      </c>
    </row>
    <row r="2241" spans="1:2" ht="15">
      <c r="A2241" s="80" t="s">
        <v>3033</v>
      </c>
      <c r="B2241" s="79" t="s">
        <v>8273</v>
      </c>
    </row>
    <row r="2242" spans="1:2" ht="15">
      <c r="A2242" s="80" t="s">
        <v>3034</v>
      </c>
      <c r="B2242" s="79" t="s">
        <v>8273</v>
      </c>
    </row>
    <row r="2243" spans="1:2" ht="15">
      <c r="A2243" s="80" t="s">
        <v>3035</v>
      </c>
      <c r="B2243" s="79" t="s">
        <v>8273</v>
      </c>
    </row>
    <row r="2244" spans="1:2" ht="15">
      <c r="A2244" s="80" t="s">
        <v>3036</v>
      </c>
      <c r="B2244" s="79" t="s">
        <v>8273</v>
      </c>
    </row>
    <row r="2245" spans="1:2" ht="15">
      <c r="A2245" s="80" t="s">
        <v>3037</v>
      </c>
      <c r="B2245" s="79" t="s">
        <v>8273</v>
      </c>
    </row>
    <row r="2246" spans="1:2" ht="15">
      <c r="A2246" s="80" t="s">
        <v>3038</v>
      </c>
      <c r="B2246" s="79" t="s">
        <v>8273</v>
      </c>
    </row>
    <row r="2247" spans="1:2" ht="15">
      <c r="A2247" s="80" t="s">
        <v>1228</v>
      </c>
      <c r="B2247" s="79" t="s">
        <v>8273</v>
      </c>
    </row>
    <row r="2248" spans="1:2" ht="15">
      <c r="A2248" s="80" t="s">
        <v>3039</v>
      </c>
      <c r="B2248" s="79" t="s">
        <v>8273</v>
      </c>
    </row>
    <row r="2249" spans="1:2" ht="15">
      <c r="A2249" s="80" t="s">
        <v>3040</v>
      </c>
      <c r="B2249" s="79" t="s">
        <v>8273</v>
      </c>
    </row>
    <row r="2250" spans="1:2" ht="15">
      <c r="A2250" s="80" t="s">
        <v>3041</v>
      </c>
      <c r="B2250" s="79" t="s">
        <v>8273</v>
      </c>
    </row>
    <row r="2251" spans="1:2" ht="15">
      <c r="A2251" s="80" t="s">
        <v>3042</v>
      </c>
      <c r="B2251" s="79" t="s">
        <v>8273</v>
      </c>
    </row>
    <row r="2252" spans="1:2" ht="15">
      <c r="A2252" s="80" t="s">
        <v>3043</v>
      </c>
      <c r="B2252" s="79" t="s">
        <v>8273</v>
      </c>
    </row>
    <row r="2253" spans="1:2" ht="15">
      <c r="A2253" s="80" t="s">
        <v>3044</v>
      </c>
      <c r="B2253" s="79" t="s">
        <v>8273</v>
      </c>
    </row>
    <row r="2254" spans="1:2" ht="15">
      <c r="A2254" s="80" t="s">
        <v>3045</v>
      </c>
      <c r="B2254" s="79" t="s">
        <v>8273</v>
      </c>
    </row>
    <row r="2255" spans="1:2" ht="15">
      <c r="A2255" s="80" t="s">
        <v>3046</v>
      </c>
      <c r="B2255" s="79" t="s">
        <v>8273</v>
      </c>
    </row>
    <row r="2256" spans="1:2" ht="15">
      <c r="A2256" s="80" t="s">
        <v>3047</v>
      </c>
      <c r="B2256" s="79" t="s">
        <v>8273</v>
      </c>
    </row>
    <row r="2257" spans="1:2" ht="15">
      <c r="A2257" s="80" t="s">
        <v>3048</v>
      </c>
      <c r="B2257" s="79" t="s">
        <v>8273</v>
      </c>
    </row>
    <row r="2258" spans="1:2" ht="15">
      <c r="A2258" s="80" t="s">
        <v>719</v>
      </c>
      <c r="B2258" s="79" t="s">
        <v>8273</v>
      </c>
    </row>
    <row r="2259" spans="1:2" ht="15">
      <c r="A2259" s="80" t="s">
        <v>703</v>
      </c>
      <c r="B2259" s="79" t="s">
        <v>8273</v>
      </c>
    </row>
    <row r="2260" spans="1:2" ht="15">
      <c r="A2260" s="80" t="s">
        <v>3049</v>
      </c>
      <c r="B2260" s="79" t="s">
        <v>8273</v>
      </c>
    </row>
    <row r="2261" spans="1:2" ht="15">
      <c r="A2261" s="80" t="s">
        <v>3050</v>
      </c>
      <c r="B2261" s="79" t="s">
        <v>8273</v>
      </c>
    </row>
    <row r="2262" spans="1:2" ht="15">
      <c r="A2262" s="80" t="s">
        <v>3051</v>
      </c>
      <c r="B2262" s="79" t="s">
        <v>8273</v>
      </c>
    </row>
    <row r="2263" spans="1:2" ht="15">
      <c r="A2263" s="80" t="s">
        <v>3052</v>
      </c>
      <c r="B2263" s="79" t="s">
        <v>8273</v>
      </c>
    </row>
    <row r="2264" spans="1:2" ht="15">
      <c r="A2264" s="80" t="s">
        <v>3053</v>
      </c>
      <c r="B2264" s="79" t="s">
        <v>8273</v>
      </c>
    </row>
    <row r="2265" spans="1:2" ht="15">
      <c r="A2265" s="80" t="s">
        <v>3054</v>
      </c>
      <c r="B2265" s="79" t="s">
        <v>8273</v>
      </c>
    </row>
    <row r="2266" spans="1:2" ht="15">
      <c r="A2266" s="80" t="s">
        <v>3055</v>
      </c>
      <c r="B2266" s="79" t="s">
        <v>8273</v>
      </c>
    </row>
    <row r="2267" spans="1:2" ht="15">
      <c r="A2267" s="80" t="s">
        <v>3056</v>
      </c>
      <c r="B2267" s="79" t="s">
        <v>8273</v>
      </c>
    </row>
    <row r="2268" spans="1:2" ht="15">
      <c r="A2268" s="80" t="s">
        <v>3057</v>
      </c>
      <c r="B2268" s="79" t="s">
        <v>8273</v>
      </c>
    </row>
    <row r="2269" spans="1:2" ht="15">
      <c r="A2269" s="80" t="s">
        <v>3058</v>
      </c>
      <c r="B2269" s="79" t="s">
        <v>8273</v>
      </c>
    </row>
    <row r="2270" spans="1:2" ht="15">
      <c r="A2270" s="80" t="s">
        <v>643</v>
      </c>
      <c r="B2270" s="79" t="s">
        <v>8273</v>
      </c>
    </row>
    <row r="2271" spans="1:2" ht="15">
      <c r="A2271" s="80" t="s">
        <v>3059</v>
      </c>
      <c r="B2271" s="79" t="s">
        <v>8273</v>
      </c>
    </row>
    <row r="2272" spans="1:2" ht="15">
      <c r="A2272" s="80" t="s">
        <v>3060</v>
      </c>
      <c r="B2272" s="79" t="s">
        <v>8273</v>
      </c>
    </row>
    <row r="2273" spans="1:2" ht="15">
      <c r="A2273" s="80" t="s">
        <v>3061</v>
      </c>
      <c r="B2273" s="79" t="s">
        <v>8273</v>
      </c>
    </row>
    <row r="2274" spans="1:2" ht="15">
      <c r="A2274" s="80" t="s">
        <v>3062</v>
      </c>
      <c r="B2274" s="79" t="s">
        <v>8273</v>
      </c>
    </row>
    <row r="2275" spans="1:2" ht="15">
      <c r="A2275" s="80" t="s">
        <v>3063</v>
      </c>
      <c r="B2275" s="79" t="s">
        <v>8273</v>
      </c>
    </row>
    <row r="2276" spans="1:2" ht="15">
      <c r="A2276" s="80" t="s">
        <v>3064</v>
      </c>
      <c r="B2276" s="79" t="s">
        <v>8273</v>
      </c>
    </row>
    <row r="2277" spans="1:2" ht="15">
      <c r="A2277" s="80" t="s">
        <v>3065</v>
      </c>
      <c r="B2277" s="79" t="s">
        <v>8273</v>
      </c>
    </row>
    <row r="2278" spans="1:2" ht="15">
      <c r="A2278" s="80" t="s">
        <v>3066</v>
      </c>
      <c r="B2278" s="79" t="s">
        <v>8273</v>
      </c>
    </row>
    <row r="2279" spans="1:2" ht="15">
      <c r="A2279" s="80" t="s">
        <v>3067</v>
      </c>
      <c r="B2279" s="79" t="s">
        <v>8273</v>
      </c>
    </row>
    <row r="2280" spans="1:2" ht="15">
      <c r="A2280" s="80" t="s">
        <v>3068</v>
      </c>
      <c r="B2280" s="79" t="s">
        <v>8273</v>
      </c>
    </row>
    <row r="2281" spans="1:2" ht="15">
      <c r="A2281" s="80" t="s">
        <v>3069</v>
      </c>
      <c r="B2281" s="79" t="s">
        <v>8273</v>
      </c>
    </row>
    <row r="2282" spans="1:2" ht="15">
      <c r="A2282" s="80" t="s">
        <v>3070</v>
      </c>
      <c r="B2282" s="79" t="s">
        <v>8273</v>
      </c>
    </row>
    <row r="2283" spans="1:2" ht="15">
      <c r="A2283" s="80" t="s">
        <v>3071</v>
      </c>
      <c r="B2283" s="79" t="s">
        <v>8273</v>
      </c>
    </row>
    <row r="2284" spans="1:2" ht="15">
      <c r="A2284" s="80" t="s">
        <v>3072</v>
      </c>
      <c r="B2284" s="79" t="s">
        <v>8273</v>
      </c>
    </row>
    <row r="2285" spans="1:2" ht="15">
      <c r="A2285" s="80" t="s">
        <v>3073</v>
      </c>
      <c r="B2285" s="79" t="s">
        <v>8273</v>
      </c>
    </row>
    <row r="2286" spans="1:2" ht="15">
      <c r="A2286" s="80" t="s">
        <v>3074</v>
      </c>
      <c r="B2286" s="79" t="s">
        <v>8273</v>
      </c>
    </row>
    <row r="2287" spans="1:2" ht="15">
      <c r="A2287" s="80" t="s">
        <v>3075</v>
      </c>
      <c r="B2287" s="79" t="s">
        <v>8273</v>
      </c>
    </row>
    <row r="2288" spans="1:2" ht="15">
      <c r="A2288" s="80" t="s">
        <v>3076</v>
      </c>
      <c r="B2288" s="79" t="s">
        <v>8273</v>
      </c>
    </row>
    <row r="2289" spans="1:2" ht="15">
      <c r="A2289" s="80" t="s">
        <v>3077</v>
      </c>
      <c r="B2289" s="79" t="s">
        <v>8273</v>
      </c>
    </row>
    <row r="2290" spans="1:2" ht="15">
      <c r="A2290" s="80" t="s">
        <v>573</v>
      </c>
      <c r="B2290" s="79" t="s">
        <v>8273</v>
      </c>
    </row>
    <row r="2291" spans="1:2" ht="15">
      <c r="A2291" s="80" t="s">
        <v>599</v>
      </c>
      <c r="B2291" s="79" t="s">
        <v>8273</v>
      </c>
    </row>
    <row r="2292" spans="1:2" ht="15">
      <c r="A2292" s="80" t="s">
        <v>3078</v>
      </c>
      <c r="B2292" s="79" t="s">
        <v>8273</v>
      </c>
    </row>
    <row r="2293" spans="1:2" ht="15">
      <c r="A2293" s="80" t="s">
        <v>3079</v>
      </c>
      <c r="B2293" s="79" t="s">
        <v>8273</v>
      </c>
    </row>
    <row r="2294" spans="1:2" ht="15">
      <c r="A2294" s="80" t="s">
        <v>3080</v>
      </c>
      <c r="B2294" s="79" t="s">
        <v>8273</v>
      </c>
    </row>
    <row r="2295" spans="1:2" ht="15">
      <c r="A2295" s="80" t="s">
        <v>3081</v>
      </c>
      <c r="B2295" s="79" t="s">
        <v>8273</v>
      </c>
    </row>
    <row r="2296" spans="1:2" ht="15">
      <c r="A2296" s="80" t="s">
        <v>3082</v>
      </c>
      <c r="B2296" s="79" t="s">
        <v>8273</v>
      </c>
    </row>
    <row r="2297" spans="1:2" ht="15">
      <c r="A2297" s="80" t="s">
        <v>3083</v>
      </c>
      <c r="B2297" s="79" t="s">
        <v>8273</v>
      </c>
    </row>
    <row r="2298" spans="1:2" ht="15">
      <c r="A2298" s="80" t="s">
        <v>3084</v>
      </c>
      <c r="B2298" s="79" t="s">
        <v>8273</v>
      </c>
    </row>
    <row r="2299" spans="1:2" ht="15">
      <c r="A2299" s="80" t="s">
        <v>3085</v>
      </c>
      <c r="B2299" s="79" t="s">
        <v>8273</v>
      </c>
    </row>
    <row r="2300" spans="1:2" ht="15">
      <c r="A2300" s="80" t="s">
        <v>3086</v>
      </c>
      <c r="B2300" s="79" t="s">
        <v>8273</v>
      </c>
    </row>
    <row r="2301" spans="1:2" ht="15">
      <c r="A2301" s="80" t="s">
        <v>3087</v>
      </c>
      <c r="B2301" s="79" t="s">
        <v>8273</v>
      </c>
    </row>
    <row r="2302" spans="1:2" ht="15">
      <c r="A2302" s="80" t="s">
        <v>3088</v>
      </c>
      <c r="B2302" s="79" t="s">
        <v>8273</v>
      </c>
    </row>
    <row r="2303" spans="1:2" ht="15">
      <c r="A2303" s="80" t="s">
        <v>3089</v>
      </c>
      <c r="B2303" s="79" t="s">
        <v>8273</v>
      </c>
    </row>
    <row r="2304" spans="1:2" ht="15">
      <c r="A2304" s="80" t="s">
        <v>3090</v>
      </c>
      <c r="B2304" s="79" t="s">
        <v>8273</v>
      </c>
    </row>
    <row r="2305" spans="1:2" ht="15">
      <c r="A2305" s="80" t="s">
        <v>3091</v>
      </c>
      <c r="B2305" s="79" t="s">
        <v>8273</v>
      </c>
    </row>
    <row r="2306" spans="1:2" ht="15">
      <c r="A2306" s="80" t="s">
        <v>3092</v>
      </c>
      <c r="B2306" s="79" t="s">
        <v>8273</v>
      </c>
    </row>
    <row r="2307" spans="1:2" ht="15">
      <c r="A2307" s="80" t="s">
        <v>3093</v>
      </c>
      <c r="B2307" s="79" t="s">
        <v>8273</v>
      </c>
    </row>
    <row r="2308" spans="1:2" ht="15">
      <c r="A2308" s="80" t="s">
        <v>3094</v>
      </c>
      <c r="B2308" s="79" t="s">
        <v>8273</v>
      </c>
    </row>
    <row r="2309" spans="1:2" ht="15">
      <c r="A2309" s="80" t="s">
        <v>3095</v>
      </c>
      <c r="B2309" s="79" t="s">
        <v>8273</v>
      </c>
    </row>
    <row r="2310" spans="1:2" ht="15">
      <c r="A2310" s="80" t="s">
        <v>3096</v>
      </c>
      <c r="B2310" s="79" t="s">
        <v>8273</v>
      </c>
    </row>
    <row r="2311" spans="1:2" ht="15">
      <c r="A2311" s="80" t="s">
        <v>3097</v>
      </c>
      <c r="B2311" s="79" t="s">
        <v>8273</v>
      </c>
    </row>
    <row r="2312" spans="1:2" ht="15">
      <c r="A2312" s="80" t="s">
        <v>687</v>
      </c>
      <c r="B2312" s="79" t="s">
        <v>8273</v>
      </c>
    </row>
    <row r="2313" spans="1:2" ht="15">
      <c r="A2313" s="80" t="s">
        <v>3098</v>
      </c>
      <c r="B2313" s="79" t="s">
        <v>8273</v>
      </c>
    </row>
    <row r="2314" spans="1:2" ht="15">
      <c r="A2314" s="80" t="s">
        <v>3099</v>
      </c>
      <c r="B2314" s="79" t="s">
        <v>8273</v>
      </c>
    </row>
    <row r="2315" spans="1:2" ht="15">
      <c r="A2315" s="80" t="s">
        <v>3100</v>
      </c>
      <c r="B2315" s="79" t="s">
        <v>8273</v>
      </c>
    </row>
    <row r="2316" spans="1:2" ht="15">
      <c r="A2316" s="80" t="s">
        <v>3101</v>
      </c>
      <c r="B2316" s="79" t="s">
        <v>8273</v>
      </c>
    </row>
    <row r="2317" spans="1:2" ht="15">
      <c r="A2317" s="80" t="s">
        <v>3102</v>
      </c>
      <c r="B2317" s="79" t="s">
        <v>8273</v>
      </c>
    </row>
    <row r="2318" spans="1:2" ht="15">
      <c r="A2318" s="80" t="s">
        <v>3103</v>
      </c>
      <c r="B2318" s="79" t="s">
        <v>8273</v>
      </c>
    </row>
    <row r="2319" spans="1:2" ht="15">
      <c r="A2319" s="80" t="s">
        <v>3104</v>
      </c>
      <c r="B2319" s="79" t="s">
        <v>8273</v>
      </c>
    </row>
    <row r="2320" spans="1:2" ht="15">
      <c r="A2320" s="80" t="s">
        <v>3105</v>
      </c>
      <c r="B2320" s="79" t="s">
        <v>8273</v>
      </c>
    </row>
    <row r="2321" spans="1:2" ht="15">
      <c r="A2321" s="80" t="s">
        <v>3106</v>
      </c>
      <c r="B2321" s="79" t="s">
        <v>8273</v>
      </c>
    </row>
    <row r="2322" spans="1:2" ht="15">
      <c r="A2322" s="80" t="s">
        <v>3107</v>
      </c>
      <c r="B2322" s="79" t="s">
        <v>8273</v>
      </c>
    </row>
    <row r="2323" spans="1:2" ht="15">
      <c r="A2323" s="80" t="s">
        <v>3108</v>
      </c>
      <c r="B2323" s="79" t="s">
        <v>8273</v>
      </c>
    </row>
    <row r="2324" spans="1:2" ht="15">
      <c r="A2324" s="80" t="s">
        <v>3109</v>
      </c>
      <c r="B2324" s="79" t="s">
        <v>8273</v>
      </c>
    </row>
    <row r="2325" spans="1:2" ht="15">
      <c r="A2325" s="80" t="s">
        <v>3110</v>
      </c>
      <c r="B2325" s="79" t="s">
        <v>8273</v>
      </c>
    </row>
    <row r="2326" spans="1:2" ht="15">
      <c r="A2326" s="80" t="s">
        <v>3111</v>
      </c>
      <c r="B2326" s="79" t="s">
        <v>8273</v>
      </c>
    </row>
    <row r="2327" spans="1:2" ht="15">
      <c r="A2327" s="80" t="s">
        <v>3112</v>
      </c>
      <c r="B2327" s="79" t="s">
        <v>8273</v>
      </c>
    </row>
    <row r="2328" spans="1:2" ht="15">
      <c r="A2328" s="80" t="s">
        <v>3113</v>
      </c>
      <c r="B2328" s="79" t="s">
        <v>8273</v>
      </c>
    </row>
    <row r="2329" spans="1:2" ht="15">
      <c r="A2329" s="80" t="s">
        <v>3114</v>
      </c>
      <c r="B2329" s="79" t="s">
        <v>8273</v>
      </c>
    </row>
    <row r="2330" spans="1:2" ht="15">
      <c r="A2330" s="80" t="s">
        <v>3115</v>
      </c>
      <c r="B2330" s="79" t="s">
        <v>8273</v>
      </c>
    </row>
    <row r="2331" spans="1:2" ht="15">
      <c r="A2331" s="80" t="s">
        <v>3116</v>
      </c>
      <c r="B2331" s="79" t="s">
        <v>8273</v>
      </c>
    </row>
    <row r="2332" spans="1:2" ht="15">
      <c r="A2332" s="80" t="s">
        <v>3117</v>
      </c>
      <c r="B2332" s="79" t="s">
        <v>8273</v>
      </c>
    </row>
    <row r="2333" spans="1:2" ht="15">
      <c r="A2333" s="80" t="s">
        <v>3118</v>
      </c>
      <c r="B2333" s="79" t="s">
        <v>8273</v>
      </c>
    </row>
    <row r="2334" spans="1:2" ht="15">
      <c r="A2334" s="80" t="s">
        <v>3119</v>
      </c>
      <c r="B2334" s="79" t="s">
        <v>8273</v>
      </c>
    </row>
    <row r="2335" spans="1:2" ht="15">
      <c r="A2335" s="80" t="s">
        <v>3120</v>
      </c>
      <c r="B2335" s="79" t="s">
        <v>8273</v>
      </c>
    </row>
    <row r="2336" spans="1:2" ht="15">
      <c r="A2336" s="80" t="s">
        <v>3121</v>
      </c>
      <c r="B2336" s="79" t="s">
        <v>8273</v>
      </c>
    </row>
    <row r="2337" spans="1:2" ht="15">
      <c r="A2337" s="80" t="s">
        <v>753</v>
      </c>
      <c r="B2337" s="79" t="s">
        <v>8273</v>
      </c>
    </row>
    <row r="2338" spans="1:2" ht="15">
      <c r="A2338" s="80" t="s">
        <v>3122</v>
      </c>
      <c r="B2338" s="79" t="s">
        <v>8273</v>
      </c>
    </row>
    <row r="2339" spans="1:2" ht="15">
      <c r="A2339" s="80" t="s">
        <v>3123</v>
      </c>
      <c r="B2339" s="79" t="s">
        <v>8273</v>
      </c>
    </row>
    <row r="2340" spans="1:2" ht="15">
      <c r="A2340" s="80" t="s">
        <v>3124</v>
      </c>
      <c r="B2340" s="79" t="s">
        <v>8273</v>
      </c>
    </row>
    <row r="2341" spans="1:2" ht="15">
      <c r="A2341" s="80" t="s">
        <v>3125</v>
      </c>
      <c r="B2341" s="79" t="s">
        <v>8273</v>
      </c>
    </row>
    <row r="2342" spans="1:2" ht="15">
      <c r="A2342" s="80" t="s">
        <v>3126</v>
      </c>
      <c r="B2342" s="79" t="s">
        <v>8273</v>
      </c>
    </row>
    <row r="2343" spans="1:2" ht="15">
      <c r="A2343" s="80" t="s">
        <v>606</v>
      </c>
      <c r="B2343" s="79" t="s">
        <v>8273</v>
      </c>
    </row>
    <row r="2344" spans="1:2" ht="15">
      <c r="A2344" s="80" t="s">
        <v>3127</v>
      </c>
      <c r="B2344" s="79" t="s">
        <v>8273</v>
      </c>
    </row>
    <row r="2345" spans="1:2" ht="15">
      <c r="A2345" s="80" t="s">
        <v>3128</v>
      </c>
      <c r="B2345" s="79" t="s">
        <v>8273</v>
      </c>
    </row>
    <row r="2346" spans="1:2" ht="15">
      <c r="A2346" s="80" t="s">
        <v>3129</v>
      </c>
      <c r="B2346" s="79" t="s">
        <v>8273</v>
      </c>
    </row>
    <row r="2347" spans="1:2" ht="15">
      <c r="A2347" s="80" t="s">
        <v>3130</v>
      </c>
      <c r="B2347" s="79" t="s">
        <v>8273</v>
      </c>
    </row>
    <row r="2348" spans="1:2" ht="15">
      <c r="A2348" s="80" t="s">
        <v>3131</v>
      </c>
      <c r="B2348" s="79" t="s">
        <v>8273</v>
      </c>
    </row>
    <row r="2349" spans="1:2" ht="15">
      <c r="A2349" s="80" t="s">
        <v>3132</v>
      </c>
      <c r="B2349" s="79" t="s">
        <v>8273</v>
      </c>
    </row>
    <row r="2350" spans="1:2" ht="15">
      <c r="A2350" s="80" t="s">
        <v>559</v>
      </c>
      <c r="B2350" s="79" t="s">
        <v>8273</v>
      </c>
    </row>
    <row r="2351" spans="1:2" ht="15">
      <c r="A2351" s="80" t="s">
        <v>3133</v>
      </c>
      <c r="B2351" s="79" t="s">
        <v>8273</v>
      </c>
    </row>
    <row r="2352" spans="1:2" ht="15">
      <c r="A2352" s="80" t="s">
        <v>3134</v>
      </c>
      <c r="B2352" s="79" t="s">
        <v>8273</v>
      </c>
    </row>
    <row r="2353" spans="1:2" ht="15">
      <c r="A2353" s="80" t="s">
        <v>3135</v>
      </c>
      <c r="B2353" s="79" t="s">
        <v>8273</v>
      </c>
    </row>
    <row r="2354" spans="1:2" ht="15">
      <c r="A2354" s="80" t="s">
        <v>3136</v>
      </c>
      <c r="B2354" s="79" t="s">
        <v>8273</v>
      </c>
    </row>
    <row r="2355" spans="1:2" ht="15">
      <c r="A2355" s="80" t="s">
        <v>3137</v>
      </c>
      <c r="B2355" s="79" t="s">
        <v>8273</v>
      </c>
    </row>
    <row r="2356" spans="1:2" ht="15">
      <c r="A2356" s="80" t="s">
        <v>3138</v>
      </c>
      <c r="B2356" s="79" t="s">
        <v>8273</v>
      </c>
    </row>
    <row r="2357" spans="1:2" ht="15">
      <c r="A2357" s="80" t="s">
        <v>3139</v>
      </c>
      <c r="B2357" s="79" t="s">
        <v>8273</v>
      </c>
    </row>
    <row r="2358" spans="1:2" ht="15">
      <c r="A2358" s="80" t="s">
        <v>3140</v>
      </c>
      <c r="B2358" s="79" t="s">
        <v>8273</v>
      </c>
    </row>
    <row r="2359" spans="1:2" ht="15">
      <c r="A2359" s="80" t="s">
        <v>3141</v>
      </c>
      <c r="B2359" s="79" t="s">
        <v>8273</v>
      </c>
    </row>
    <row r="2360" spans="1:2" ht="15">
      <c r="A2360" s="80" t="s">
        <v>3142</v>
      </c>
      <c r="B2360" s="79" t="s">
        <v>8273</v>
      </c>
    </row>
    <row r="2361" spans="1:2" ht="15">
      <c r="A2361" s="80" t="s">
        <v>3143</v>
      </c>
      <c r="B2361" s="79" t="s">
        <v>8273</v>
      </c>
    </row>
    <row r="2362" spans="1:2" ht="15">
      <c r="A2362" s="80" t="s">
        <v>3144</v>
      </c>
      <c r="B2362" s="79" t="s">
        <v>8273</v>
      </c>
    </row>
    <row r="2363" spans="1:2" ht="15">
      <c r="A2363" s="80" t="s">
        <v>775</v>
      </c>
      <c r="B2363" s="79" t="s">
        <v>8273</v>
      </c>
    </row>
    <row r="2364" spans="1:2" ht="15">
      <c r="A2364" s="80" t="s">
        <v>3145</v>
      </c>
      <c r="B2364" s="79" t="s">
        <v>8273</v>
      </c>
    </row>
    <row r="2365" spans="1:2" ht="15">
      <c r="A2365" s="80" t="s">
        <v>3146</v>
      </c>
      <c r="B2365" s="79" t="s">
        <v>8273</v>
      </c>
    </row>
    <row r="2366" spans="1:2" ht="15">
      <c r="A2366" s="80" t="s">
        <v>3147</v>
      </c>
      <c r="B2366" s="79" t="s">
        <v>8273</v>
      </c>
    </row>
    <row r="2367" spans="1:2" ht="15">
      <c r="A2367" s="80" t="s">
        <v>3148</v>
      </c>
      <c r="B2367" s="79" t="s">
        <v>8273</v>
      </c>
    </row>
    <row r="2368" spans="1:2" ht="15">
      <c r="A2368" s="80" t="s">
        <v>3149</v>
      </c>
      <c r="B2368" s="79" t="s">
        <v>8273</v>
      </c>
    </row>
    <row r="2369" spans="1:2" ht="15">
      <c r="A2369" s="80" t="s">
        <v>3150</v>
      </c>
      <c r="B2369" s="79" t="s">
        <v>8273</v>
      </c>
    </row>
    <row r="2370" spans="1:2" ht="15">
      <c r="A2370" s="80" t="s">
        <v>3151</v>
      </c>
      <c r="B2370" s="79" t="s">
        <v>8273</v>
      </c>
    </row>
    <row r="2371" spans="1:2" ht="15">
      <c r="A2371" s="80" t="s">
        <v>3152</v>
      </c>
      <c r="B2371" s="79" t="s">
        <v>8273</v>
      </c>
    </row>
    <row r="2372" spans="1:2" ht="15">
      <c r="A2372" s="80" t="s">
        <v>3153</v>
      </c>
      <c r="B2372" s="79" t="s">
        <v>8273</v>
      </c>
    </row>
    <row r="2373" spans="1:2" ht="15">
      <c r="A2373" s="80" t="s">
        <v>3154</v>
      </c>
      <c r="B2373" s="79" t="s">
        <v>8273</v>
      </c>
    </row>
    <row r="2374" spans="1:2" ht="15">
      <c r="A2374" s="80" t="s">
        <v>3155</v>
      </c>
      <c r="B2374" s="79" t="s">
        <v>8273</v>
      </c>
    </row>
    <row r="2375" spans="1:2" ht="15">
      <c r="A2375" s="80" t="s">
        <v>3156</v>
      </c>
      <c r="B2375" s="79" t="s">
        <v>8273</v>
      </c>
    </row>
    <row r="2376" spans="1:2" ht="15">
      <c r="A2376" s="80" t="s">
        <v>3157</v>
      </c>
      <c r="B2376" s="79" t="s">
        <v>8273</v>
      </c>
    </row>
    <row r="2377" spans="1:2" ht="15">
      <c r="A2377" s="80" t="s">
        <v>3158</v>
      </c>
      <c r="B2377" s="79" t="s">
        <v>8273</v>
      </c>
    </row>
    <row r="2378" spans="1:2" ht="15">
      <c r="A2378" s="80" t="s">
        <v>480</v>
      </c>
      <c r="B2378" s="79" t="s">
        <v>8273</v>
      </c>
    </row>
    <row r="2379" spans="1:2" ht="15">
      <c r="A2379" s="80" t="s">
        <v>3159</v>
      </c>
      <c r="B2379" s="79" t="s">
        <v>8273</v>
      </c>
    </row>
    <row r="2380" spans="1:2" ht="15">
      <c r="A2380" s="80" t="s">
        <v>3160</v>
      </c>
      <c r="B2380" s="79" t="s">
        <v>8273</v>
      </c>
    </row>
    <row r="2381" spans="1:2" ht="15">
      <c r="A2381" s="80" t="s">
        <v>3161</v>
      </c>
      <c r="B2381" s="79" t="s">
        <v>8273</v>
      </c>
    </row>
    <row r="2382" spans="1:2" ht="15">
      <c r="A2382" s="80" t="s">
        <v>3162</v>
      </c>
      <c r="B2382" s="79" t="s">
        <v>8273</v>
      </c>
    </row>
    <row r="2383" spans="1:2" ht="15">
      <c r="A2383" s="80" t="s">
        <v>3163</v>
      </c>
      <c r="B2383" s="79" t="s">
        <v>8273</v>
      </c>
    </row>
    <row r="2384" spans="1:2" ht="15">
      <c r="A2384" s="80" t="s">
        <v>3164</v>
      </c>
      <c r="B2384" s="79" t="s">
        <v>8273</v>
      </c>
    </row>
    <row r="2385" spans="1:2" ht="15">
      <c r="A2385" s="80" t="s">
        <v>3165</v>
      </c>
      <c r="B2385" s="79" t="s">
        <v>8273</v>
      </c>
    </row>
    <row r="2386" spans="1:2" ht="15">
      <c r="A2386" s="80" t="s">
        <v>3166</v>
      </c>
      <c r="B2386" s="79" t="s">
        <v>8273</v>
      </c>
    </row>
    <row r="2387" spans="1:2" ht="15">
      <c r="A2387" s="80" t="s">
        <v>3167</v>
      </c>
      <c r="B2387" s="79" t="s">
        <v>8273</v>
      </c>
    </row>
    <row r="2388" spans="1:2" ht="15">
      <c r="A2388" s="80" t="s">
        <v>3168</v>
      </c>
      <c r="B2388" s="79" t="s">
        <v>8273</v>
      </c>
    </row>
    <row r="2389" spans="1:2" ht="15">
      <c r="A2389" s="80" t="s">
        <v>3169</v>
      </c>
      <c r="B2389" s="79" t="s">
        <v>8273</v>
      </c>
    </row>
    <row r="2390" spans="1:2" ht="15">
      <c r="A2390" s="80" t="s">
        <v>3170</v>
      </c>
      <c r="B2390" s="79" t="s">
        <v>8273</v>
      </c>
    </row>
    <row r="2391" spans="1:2" ht="15">
      <c r="A2391" s="80" t="s">
        <v>3171</v>
      </c>
      <c r="B2391" s="79" t="s">
        <v>8273</v>
      </c>
    </row>
    <row r="2392" spans="1:2" ht="15">
      <c r="A2392" s="80" t="s">
        <v>3172</v>
      </c>
      <c r="B2392" s="79" t="s">
        <v>8273</v>
      </c>
    </row>
    <row r="2393" spans="1:2" ht="15">
      <c r="A2393" s="80" t="s">
        <v>3173</v>
      </c>
      <c r="B2393" s="79" t="s">
        <v>8273</v>
      </c>
    </row>
    <row r="2394" spans="1:2" ht="15">
      <c r="A2394" s="80" t="s">
        <v>3174</v>
      </c>
      <c r="B2394" s="79" t="s">
        <v>8273</v>
      </c>
    </row>
    <row r="2395" spans="1:2" ht="15">
      <c r="A2395" s="80" t="s">
        <v>3175</v>
      </c>
      <c r="B2395" s="79" t="s">
        <v>8273</v>
      </c>
    </row>
    <row r="2396" spans="1:2" ht="15">
      <c r="A2396" s="80" t="s">
        <v>3176</v>
      </c>
      <c r="B2396" s="79" t="s">
        <v>8273</v>
      </c>
    </row>
    <row r="2397" spans="1:2" ht="15">
      <c r="A2397" s="80" t="s">
        <v>3177</v>
      </c>
      <c r="B2397" s="79" t="s">
        <v>8273</v>
      </c>
    </row>
    <row r="2398" spans="1:2" ht="15">
      <c r="A2398" s="80" t="s">
        <v>3178</v>
      </c>
      <c r="B2398" s="79" t="s">
        <v>8273</v>
      </c>
    </row>
    <row r="2399" spans="1:2" ht="15">
      <c r="A2399" s="80" t="s">
        <v>518</v>
      </c>
      <c r="B2399" s="79" t="s">
        <v>8273</v>
      </c>
    </row>
    <row r="2400" spans="1:2" ht="15">
      <c r="A2400" s="80" t="s">
        <v>3179</v>
      </c>
      <c r="B2400" s="79" t="s">
        <v>8273</v>
      </c>
    </row>
    <row r="2401" spans="1:2" ht="15">
      <c r="A2401" s="80" t="s">
        <v>3180</v>
      </c>
      <c r="B2401" s="79" t="s">
        <v>8273</v>
      </c>
    </row>
    <row r="2402" spans="1:2" ht="15">
      <c r="A2402" s="80" t="s">
        <v>3181</v>
      </c>
      <c r="B2402" s="79" t="s">
        <v>8273</v>
      </c>
    </row>
    <row r="2403" spans="1:2" ht="15">
      <c r="A2403" s="80" t="s">
        <v>3182</v>
      </c>
      <c r="B2403" s="79" t="s">
        <v>8273</v>
      </c>
    </row>
    <row r="2404" spans="1:2" ht="15">
      <c r="A2404" s="80" t="s">
        <v>3183</v>
      </c>
      <c r="B2404" s="79" t="s">
        <v>8273</v>
      </c>
    </row>
    <row r="2405" spans="1:2" ht="15">
      <c r="A2405" s="80" t="s">
        <v>3184</v>
      </c>
      <c r="B2405" s="79" t="s">
        <v>8273</v>
      </c>
    </row>
    <row r="2406" spans="1:2" ht="15">
      <c r="A2406" s="80" t="s">
        <v>3185</v>
      </c>
      <c r="B2406" s="79" t="s">
        <v>8273</v>
      </c>
    </row>
    <row r="2407" spans="1:2" ht="15">
      <c r="A2407" s="80" t="s">
        <v>3186</v>
      </c>
      <c r="B2407" s="79" t="s">
        <v>8273</v>
      </c>
    </row>
    <row r="2408" spans="1:2" ht="15">
      <c r="A2408" s="80" t="s">
        <v>3187</v>
      </c>
      <c r="B2408" s="79" t="s">
        <v>8273</v>
      </c>
    </row>
    <row r="2409" spans="1:2" ht="15">
      <c r="A2409" s="80" t="s">
        <v>3188</v>
      </c>
      <c r="B2409" s="79" t="s">
        <v>8273</v>
      </c>
    </row>
    <row r="2410" spans="1:2" ht="15">
      <c r="A2410" s="80" t="s">
        <v>3189</v>
      </c>
      <c r="B2410" s="79" t="s">
        <v>8273</v>
      </c>
    </row>
    <row r="2411" spans="1:2" ht="15">
      <c r="A2411" s="80" t="s">
        <v>3190</v>
      </c>
      <c r="B2411" s="79" t="s">
        <v>8273</v>
      </c>
    </row>
    <row r="2412" spans="1:2" ht="15">
      <c r="A2412" s="80" t="s">
        <v>3191</v>
      </c>
      <c r="B2412" s="79" t="s">
        <v>8273</v>
      </c>
    </row>
    <row r="2413" spans="1:2" ht="15">
      <c r="A2413" s="80" t="s">
        <v>3192</v>
      </c>
      <c r="B2413" s="79" t="s">
        <v>8273</v>
      </c>
    </row>
    <row r="2414" spans="1:2" ht="15">
      <c r="A2414" s="80" t="s">
        <v>3193</v>
      </c>
      <c r="B2414" s="79" t="s">
        <v>8273</v>
      </c>
    </row>
    <row r="2415" spans="1:2" ht="15">
      <c r="A2415" s="80" t="s">
        <v>3194</v>
      </c>
      <c r="B2415" s="79" t="s">
        <v>8273</v>
      </c>
    </row>
    <row r="2416" spans="1:2" ht="15">
      <c r="A2416" s="80" t="s">
        <v>3195</v>
      </c>
      <c r="B2416" s="79" t="s">
        <v>8273</v>
      </c>
    </row>
    <row r="2417" spans="1:2" ht="15">
      <c r="A2417" s="80" t="s">
        <v>3196</v>
      </c>
      <c r="B2417" s="79" t="s">
        <v>8273</v>
      </c>
    </row>
    <row r="2418" spans="1:2" ht="15">
      <c r="A2418" s="80" t="s">
        <v>3197</v>
      </c>
      <c r="B2418" s="79" t="s">
        <v>8273</v>
      </c>
    </row>
    <row r="2419" spans="1:2" ht="15">
      <c r="A2419" s="80" t="s">
        <v>3198</v>
      </c>
      <c r="B2419" s="79" t="s">
        <v>8273</v>
      </c>
    </row>
    <row r="2420" spans="1:2" ht="15">
      <c r="A2420" s="80" t="s">
        <v>3199</v>
      </c>
      <c r="B2420" s="79" t="s">
        <v>8273</v>
      </c>
    </row>
    <row r="2421" spans="1:2" ht="15">
      <c r="A2421" s="80" t="s">
        <v>3200</v>
      </c>
      <c r="B2421" s="79" t="s">
        <v>8273</v>
      </c>
    </row>
    <row r="2422" spans="1:2" ht="15">
      <c r="A2422" s="80" t="s">
        <v>3201</v>
      </c>
      <c r="B2422" s="79" t="s">
        <v>8273</v>
      </c>
    </row>
    <row r="2423" spans="1:2" ht="15">
      <c r="A2423" s="80" t="s">
        <v>705</v>
      </c>
      <c r="B2423" s="79" t="s">
        <v>8273</v>
      </c>
    </row>
    <row r="2424" spans="1:2" ht="15">
      <c r="A2424" s="80" t="s">
        <v>3202</v>
      </c>
      <c r="B2424" s="79" t="s">
        <v>8273</v>
      </c>
    </row>
    <row r="2425" spans="1:2" ht="15">
      <c r="A2425" s="80" t="s">
        <v>3203</v>
      </c>
      <c r="B2425" s="79" t="s">
        <v>8273</v>
      </c>
    </row>
    <row r="2426" spans="1:2" ht="15">
      <c r="A2426" s="80" t="s">
        <v>3204</v>
      </c>
      <c r="B2426" s="79" t="s">
        <v>8273</v>
      </c>
    </row>
    <row r="2427" spans="1:2" ht="15">
      <c r="A2427" s="80" t="s">
        <v>3205</v>
      </c>
      <c r="B2427" s="79" t="s">
        <v>8273</v>
      </c>
    </row>
    <row r="2428" spans="1:2" ht="15">
      <c r="A2428" s="80" t="s">
        <v>3206</v>
      </c>
      <c r="B2428" s="79" t="s">
        <v>8273</v>
      </c>
    </row>
    <row r="2429" spans="1:2" ht="15">
      <c r="A2429" s="80" t="s">
        <v>3207</v>
      </c>
      <c r="B2429" s="79" t="s">
        <v>8273</v>
      </c>
    </row>
    <row r="2430" spans="1:2" ht="15">
      <c r="A2430" s="80" t="s">
        <v>3208</v>
      </c>
      <c r="B2430" s="79" t="s">
        <v>8273</v>
      </c>
    </row>
    <row r="2431" spans="1:2" ht="15">
      <c r="A2431" s="80" t="s">
        <v>3209</v>
      </c>
      <c r="B2431" s="79" t="s">
        <v>8273</v>
      </c>
    </row>
    <row r="2432" spans="1:2" ht="15">
      <c r="A2432" s="80" t="s">
        <v>3210</v>
      </c>
      <c r="B2432" s="79" t="s">
        <v>8273</v>
      </c>
    </row>
    <row r="2433" spans="1:2" ht="15">
      <c r="A2433" s="80" t="s">
        <v>3211</v>
      </c>
      <c r="B2433" s="79" t="s">
        <v>8273</v>
      </c>
    </row>
    <row r="2434" spans="1:2" ht="15">
      <c r="A2434" s="80" t="s">
        <v>3212</v>
      </c>
      <c r="B2434" s="79" t="s">
        <v>8273</v>
      </c>
    </row>
    <row r="2435" spans="1:2" ht="15">
      <c r="A2435" s="80" t="s">
        <v>3213</v>
      </c>
      <c r="B2435" s="79" t="s">
        <v>8273</v>
      </c>
    </row>
    <row r="2436" spans="1:2" ht="15">
      <c r="A2436" s="80" t="s">
        <v>3214</v>
      </c>
      <c r="B2436" s="79" t="s">
        <v>8273</v>
      </c>
    </row>
    <row r="2437" spans="1:2" ht="15">
      <c r="A2437" s="80" t="s">
        <v>781</v>
      </c>
      <c r="B2437" s="79" t="s">
        <v>8273</v>
      </c>
    </row>
    <row r="2438" spans="1:2" ht="15">
      <c r="A2438" s="80" t="s">
        <v>3215</v>
      </c>
      <c r="B2438" s="79" t="s">
        <v>8273</v>
      </c>
    </row>
    <row r="2439" spans="1:2" ht="15">
      <c r="A2439" s="80" t="s">
        <v>3216</v>
      </c>
      <c r="B2439" s="79" t="s">
        <v>8273</v>
      </c>
    </row>
    <row r="2440" spans="1:2" ht="15">
      <c r="A2440" s="80" t="s">
        <v>3217</v>
      </c>
      <c r="B2440" s="79" t="s">
        <v>8273</v>
      </c>
    </row>
    <row r="2441" spans="1:2" ht="15">
      <c r="A2441" s="80" t="s">
        <v>3218</v>
      </c>
      <c r="B2441" s="79" t="s">
        <v>8273</v>
      </c>
    </row>
    <row r="2442" spans="1:2" ht="15">
      <c r="A2442" s="80" t="s">
        <v>3219</v>
      </c>
      <c r="B2442" s="79" t="s">
        <v>8273</v>
      </c>
    </row>
    <row r="2443" spans="1:2" ht="15">
      <c r="A2443" s="80" t="s">
        <v>3220</v>
      </c>
      <c r="B2443" s="79" t="s">
        <v>8273</v>
      </c>
    </row>
    <row r="2444" spans="1:2" ht="15">
      <c r="A2444" s="80" t="s">
        <v>3221</v>
      </c>
      <c r="B2444" s="79" t="s">
        <v>8273</v>
      </c>
    </row>
    <row r="2445" spans="1:2" ht="15">
      <c r="A2445" s="80" t="s">
        <v>3222</v>
      </c>
      <c r="B2445" s="79" t="s">
        <v>8273</v>
      </c>
    </row>
    <row r="2446" spans="1:2" ht="15">
      <c r="A2446" s="80" t="s">
        <v>3223</v>
      </c>
      <c r="B2446" s="79" t="s">
        <v>8273</v>
      </c>
    </row>
    <row r="2447" spans="1:2" ht="15">
      <c r="A2447" s="80" t="s">
        <v>3224</v>
      </c>
      <c r="B2447" s="79" t="s">
        <v>8273</v>
      </c>
    </row>
    <row r="2448" spans="1:2" ht="15">
      <c r="A2448" s="80" t="s">
        <v>1234</v>
      </c>
      <c r="B2448" s="79" t="s">
        <v>8273</v>
      </c>
    </row>
    <row r="2449" spans="1:2" ht="15">
      <c r="A2449" s="80" t="s">
        <v>1269</v>
      </c>
      <c r="B2449" s="79" t="s">
        <v>8273</v>
      </c>
    </row>
    <row r="2450" spans="1:2" ht="15">
      <c r="A2450" s="80" t="s">
        <v>3225</v>
      </c>
      <c r="B2450" s="79" t="s">
        <v>8273</v>
      </c>
    </row>
    <row r="2451" spans="1:2" ht="15">
      <c r="A2451" s="80" t="s">
        <v>3226</v>
      </c>
      <c r="B2451" s="79" t="s">
        <v>8273</v>
      </c>
    </row>
    <row r="2452" spans="1:2" ht="15">
      <c r="A2452" s="80" t="s">
        <v>3227</v>
      </c>
      <c r="B2452" s="79" t="s">
        <v>8273</v>
      </c>
    </row>
    <row r="2453" spans="1:2" ht="15">
      <c r="A2453" s="80" t="s">
        <v>3228</v>
      </c>
      <c r="B2453" s="79" t="s">
        <v>8273</v>
      </c>
    </row>
    <row r="2454" spans="1:2" ht="15">
      <c r="A2454" s="80" t="s">
        <v>3229</v>
      </c>
      <c r="B2454" s="79" t="s">
        <v>8273</v>
      </c>
    </row>
    <row r="2455" spans="1:2" ht="15">
      <c r="A2455" s="80" t="s">
        <v>3230</v>
      </c>
      <c r="B2455" s="79" t="s">
        <v>8273</v>
      </c>
    </row>
    <row r="2456" spans="1:2" ht="15">
      <c r="A2456" s="80" t="s">
        <v>3231</v>
      </c>
      <c r="B2456" s="79" t="s">
        <v>8273</v>
      </c>
    </row>
    <row r="2457" spans="1:2" ht="15">
      <c r="A2457" s="80" t="s">
        <v>3232</v>
      </c>
      <c r="B2457" s="79" t="s">
        <v>8273</v>
      </c>
    </row>
    <row r="2458" spans="1:2" ht="15">
      <c r="A2458" s="80" t="s">
        <v>3233</v>
      </c>
      <c r="B2458" s="79" t="s">
        <v>8273</v>
      </c>
    </row>
    <row r="2459" spans="1:2" ht="15">
      <c r="A2459" s="80" t="s">
        <v>3234</v>
      </c>
      <c r="B2459" s="79" t="s">
        <v>8273</v>
      </c>
    </row>
    <row r="2460" spans="1:2" ht="15">
      <c r="A2460" s="80" t="s">
        <v>3235</v>
      </c>
      <c r="B2460" s="79" t="s">
        <v>8273</v>
      </c>
    </row>
    <row r="2461" spans="1:2" ht="15">
      <c r="A2461" s="80" t="s">
        <v>3236</v>
      </c>
      <c r="B2461" s="79" t="s">
        <v>8273</v>
      </c>
    </row>
    <row r="2462" spans="1:2" ht="15">
      <c r="A2462" s="80" t="s">
        <v>3237</v>
      </c>
      <c r="B2462" s="79" t="s">
        <v>8273</v>
      </c>
    </row>
    <row r="2463" spans="1:2" ht="15">
      <c r="A2463" s="80" t="s">
        <v>3238</v>
      </c>
      <c r="B2463" s="79" t="s">
        <v>8273</v>
      </c>
    </row>
    <row r="2464" spans="1:2" ht="15">
      <c r="A2464" s="80" t="s">
        <v>3239</v>
      </c>
      <c r="B2464" s="79" t="s">
        <v>8273</v>
      </c>
    </row>
    <row r="2465" spans="1:2" ht="15">
      <c r="A2465" s="80" t="s">
        <v>3240</v>
      </c>
      <c r="B2465" s="79" t="s">
        <v>8273</v>
      </c>
    </row>
    <row r="2466" spans="1:2" ht="15">
      <c r="A2466" s="80" t="s">
        <v>3241</v>
      </c>
      <c r="B2466" s="79" t="s">
        <v>8273</v>
      </c>
    </row>
    <row r="2467" spans="1:2" ht="15">
      <c r="A2467" s="80" t="s">
        <v>3242</v>
      </c>
      <c r="B2467" s="79" t="s">
        <v>8273</v>
      </c>
    </row>
    <row r="2468" spans="1:2" ht="15">
      <c r="A2468" s="80" t="s">
        <v>3243</v>
      </c>
      <c r="B2468" s="79" t="s">
        <v>8273</v>
      </c>
    </row>
    <row r="2469" spans="1:2" ht="15">
      <c r="A2469" s="80" t="s">
        <v>3244</v>
      </c>
      <c r="B2469" s="79" t="s">
        <v>8273</v>
      </c>
    </row>
    <row r="2470" spans="1:2" ht="15">
      <c r="A2470" s="80" t="s">
        <v>3245</v>
      </c>
      <c r="B2470" s="79" t="s">
        <v>8273</v>
      </c>
    </row>
    <row r="2471" spans="1:2" ht="15">
      <c r="A2471" s="80" t="s">
        <v>3246</v>
      </c>
      <c r="B2471" s="79" t="s">
        <v>8273</v>
      </c>
    </row>
    <row r="2472" spans="1:2" ht="15">
      <c r="A2472" s="80" t="s">
        <v>3247</v>
      </c>
      <c r="B2472" s="79" t="s">
        <v>8273</v>
      </c>
    </row>
    <row r="2473" spans="1:2" ht="15">
      <c r="A2473" s="80" t="s">
        <v>3248</v>
      </c>
      <c r="B2473" s="79" t="s">
        <v>8273</v>
      </c>
    </row>
    <row r="2474" spans="1:2" ht="15">
      <c r="A2474" s="80" t="s">
        <v>3249</v>
      </c>
      <c r="B2474" s="79" t="s">
        <v>8273</v>
      </c>
    </row>
    <row r="2475" spans="1:2" ht="15">
      <c r="A2475" s="80" t="s">
        <v>3250</v>
      </c>
      <c r="B2475" s="79" t="s">
        <v>8273</v>
      </c>
    </row>
    <row r="2476" spans="1:2" ht="15">
      <c r="A2476" s="80" t="s">
        <v>3251</v>
      </c>
      <c r="B2476" s="79" t="s">
        <v>8273</v>
      </c>
    </row>
    <row r="2477" spans="1:2" ht="15">
      <c r="A2477" s="80" t="s">
        <v>3252</v>
      </c>
      <c r="B2477" s="79" t="s">
        <v>8273</v>
      </c>
    </row>
    <row r="2478" spans="1:2" ht="15">
      <c r="A2478" s="80" t="s">
        <v>3253</v>
      </c>
      <c r="B2478" s="79" t="s">
        <v>8273</v>
      </c>
    </row>
    <row r="2479" spans="1:2" ht="15">
      <c r="A2479" s="80" t="s">
        <v>3254</v>
      </c>
      <c r="B2479" s="79" t="s">
        <v>8273</v>
      </c>
    </row>
    <row r="2480" spans="1:2" ht="15">
      <c r="A2480" s="80" t="s">
        <v>3255</v>
      </c>
      <c r="B2480" s="79" t="s">
        <v>8273</v>
      </c>
    </row>
    <row r="2481" spans="1:2" ht="15">
      <c r="A2481" s="80" t="s">
        <v>3256</v>
      </c>
      <c r="B2481" s="79" t="s">
        <v>8273</v>
      </c>
    </row>
    <row r="2482" spans="1:2" ht="15">
      <c r="A2482" s="80" t="s">
        <v>3257</v>
      </c>
      <c r="B2482" s="79" t="s">
        <v>8273</v>
      </c>
    </row>
    <row r="2483" spans="1:2" ht="15">
      <c r="A2483" s="80" t="s">
        <v>3258</v>
      </c>
      <c r="B2483" s="79" t="s">
        <v>8273</v>
      </c>
    </row>
    <row r="2484" spans="1:2" ht="15">
      <c r="A2484" s="80" t="s">
        <v>3259</v>
      </c>
      <c r="B2484" s="79" t="s">
        <v>8273</v>
      </c>
    </row>
    <row r="2485" spans="1:2" ht="15">
      <c r="A2485" s="80" t="s">
        <v>3260</v>
      </c>
      <c r="B2485" s="79" t="s">
        <v>8273</v>
      </c>
    </row>
    <row r="2486" spans="1:2" ht="15">
      <c r="A2486" s="80" t="s">
        <v>3261</v>
      </c>
      <c r="B2486" s="79" t="s">
        <v>8273</v>
      </c>
    </row>
    <row r="2487" spans="1:2" ht="15">
      <c r="A2487" s="80" t="s">
        <v>3262</v>
      </c>
      <c r="B2487" s="79" t="s">
        <v>8273</v>
      </c>
    </row>
    <row r="2488" spans="1:2" ht="15">
      <c r="A2488" s="80" t="s">
        <v>3263</v>
      </c>
      <c r="B2488" s="79" t="s">
        <v>8273</v>
      </c>
    </row>
    <row r="2489" spans="1:2" ht="15">
      <c r="A2489" s="80" t="s">
        <v>3264</v>
      </c>
      <c r="B2489" s="79" t="s">
        <v>8273</v>
      </c>
    </row>
    <row r="2490" spans="1:2" ht="15">
      <c r="A2490" s="80" t="s">
        <v>3265</v>
      </c>
      <c r="B2490" s="79" t="s">
        <v>8273</v>
      </c>
    </row>
    <row r="2491" spans="1:2" ht="15">
      <c r="A2491" s="80" t="s">
        <v>3266</v>
      </c>
      <c r="B2491" s="79" t="s">
        <v>8273</v>
      </c>
    </row>
    <row r="2492" spans="1:2" ht="15">
      <c r="A2492" s="80" t="s">
        <v>3267</v>
      </c>
      <c r="B2492" s="79" t="s">
        <v>8273</v>
      </c>
    </row>
    <row r="2493" spans="1:2" ht="15">
      <c r="A2493" s="80" t="s">
        <v>3268</v>
      </c>
      <c r="B2493" s="79" t="s">
        <v>8273</v>
      </c>
    </row>
    <row r="2494" spans="1:2" ht="15">
      <c r="A2494" s="80" t="s">
        <v>3269</v>
      </c>
      <c r="B2494" s="79" t="s">
        <v>8273</v>
      </c>
    </row>
    <row r="2495" spans="1:2" ht="15">
      <c r="A2495" s="80" t="s">
        <v>3270</v>
      </c>
      <c r="B2495" s="79" t="s">
        <v>8273</v>
      </c>
    </row>
    <row r="2496" spans="1:2" ht="15">
      <c r="A2496" s="80" t="s">
        <v>3271</v>
      </c>
      <c r="B2496" s="79" t="s">
        <v>8273</v>
      </c>
    </row>
    <row r="2497" spans="1:2" ht="15">
      <c r="A2497" s="80" t="s">
        <v>3272</v>
      </c>
      <c r="B2497" s="79" t="s">
        <v>8273</v>
      </c>
    </row>
    <row r="2498" spans="1:2" ht="15">
      <c r="A2498" s="80" t="s">
        <v>3273</v>
      </c>
      <c r="B2498" s="79" t="s">
        <v>8273</v>
      </c>
    </row>
    <row r="2499" spans="1:2" ht="15">
      <c r="A2499" s="80" t="s">
        <v>3274</v>
      </c>
      <c r="B2499" s="79" t="s">
        <v>8273</v>
      </c>
    </row>
    <row r="2500" spans="1:2" ht="15">
      <c r="A2500" s="80" t="s">
        <v>3275</v>
      </c>
      <c r="B2500" s="79" t="s">
        <v>8273</v>
      </c>
    </row>
    <row r="2501" spans="1:2" ht="15">
      <c r="A2501" s="80" t="s">
        <v>3276</v>
      </c>
      <c r="B2501" s="79" t="s">
        <v>8273</v>
      </c>
    </row>
    <row r="2502" spans="1:2" ht="15">
      <c r="A2502" s="80" t="s">
        <v>3277</v>
      </c>
      <c r="B2502" s="79" t="s">
        <v>8273</v>
      </c>
    </row>
    <row r="2503" spans="1:2" ht="15">
      <c r="A2503" s="80" t="s">
        <v>3278</v>
      </c>
      <c r="B2503" s="79" t="s">
        <v>8273</v>
      </c>
    </row>
    <row r="2504" spans="1:2" ht="15">
      <c r="A2504" s="80" t="s">
        <v>3279</v>
      </c>
      <c r="B2504" s="79" t="s">
        <v>8273</v>
      </c>
    </row>
    <row r="2505" spans="1:2" ht="15">
      <c r="A2505" s="80" t="s">
        <v>3280</v>
      </c>
      <c r="B2505" s="79" t="s">
        <v>8273</v>
      </c>
    </row>
    <row r="2506" spans="1:2" ht="15">
      <c r="A2506" s="80" t="s">
        <v>3281</v>
      </c>
      <c r="B2506" s="79" t="s">
        <v>8273</v>
      </c>
    </row>
    <row r="2507" spans="1:2" ht="15">
      <c r="A2507" s="80" t="s">
        <v>3282</v>
      </c>
      <c r="B2507" s="79" t="s">
        <v>8273</v>
      </c>
    </row>
    <row r="2508" spans="1:2" ht="15">
      <c r="A2508" s="80" t="s">
        <v>3283</v>
      </c>
      <c r="B2508" s="79" t="s">
        <v>8273</v>
      </c>
    </row>
    <row r="2509" spans="1:2" ht="15">
      <c r="A2509" s="80" t="s">
        <v>3284</v>
      </c>
      <c r="B2509" s="79" t="s">
        <v>8273</v>
      </c>
    </row>
    <row r="2510" spans="1:2" ht="15">
      <c r="A2510" s="80" t="s">
        <v>3285</v>
      </c>
      <c r="B2510" s="79" t="s">
        <v>8273</v>
      </c>
    </row>
    <row r="2511" spans="1:2" ht="15">
      <c r="A2511" s="80" t="s">
        <v>3286</v>
      </c>
      <c r="B2511" s="79" t="s">
        <v>8273</v>
      </c>
    </row>
    <row r="2512" spans="1:2" ht="15">
      <c r="A2512" s="80" t="s">
        <v>3287</v>
      </c>
      <c r="B2512" s="79" t="s">
        <v>8273</v>
      </c>
    </row>
    <row r="2513" spans="1:2" ht="15">
      <c r="A2513" s="80" t="s">
        <v>3288</v>
      </c>
      <c r="B2513" s="79" t="s">
        <v>8273</v>
      </c>
    </row>
    <row r="2514" spans="1:2" ht="15">
      <c r="A2514" s="80" t="s">
        <v>3289</v>
      </c>
      <c r="B2514" s="79" t="s">
        <v>8273</v>
      </c>
    </row>
    <row r="2515" spans="1:2" ht="15">
      <c r="A2515" s="80" t="s">
        <v>3290</v>
      </c>
      <c r="B2515" s="79" t="s">
        <v>8273</v>
      </c>
    </row>
    <row r="2516" spans="1:2" ht="15">
      <c r="A2516" s="80" t="s">
        <v>3291</v>
      </c>
      <c r="B2516" s="79" t="s">
        <v>8273</v>
      </c>
    </row>
    <row r="2517" spans="1:2" ht="15">
      <c r="A2517" s="80" t="s">
        <v>3292</v>
      </c>
      <c r="B2517" s="79" t="s">
        <v>8273</v>
      </c>
    </row>
    <row r="2518" spans="1:2" ht="15">
      <c r="A2518" s="80" t="s">
        <v>3293</v>
      </c>
      <c r="B2518" s="79" t="s">
        <v>8273</v>
      </c>
    </row>
    <row r="2519" spans="1:2" ht="15">
      <c r="A2519" s="80" t="s">
        <v>3294</v>
      </c>
      <c r="B2519" s="79" t="s">
        <v>8273</v>
      </c>
    </row>
    <row r="2520" spans="1:2" ht="15">
      <c r="A2520" s="80" t="s">
        <v>3295</v>
      </c>
      <c r="B2520" s="79" t="s">
        <v>8273</v>
      </c>
    </row>
    <row r="2521" spans="1:2" ht="15">
      <c r="A2521" s="80" t="s">
        <v>3296</v>
      </c>
      <c r="B2521" s="79" t="s">
        <v>8273</v>
      </c>
    </row>
    <row r="2522" spans="1:2" ht="15">
      <c r="A2522" s="80" t="s">
        <v>3297</v>
      </c>
      <c r="B2522" s="79" t="s">
        <v>8273</v>
      </c>
    </row>
    <row r="2523" spans="1:2" ht="15">
      <c r="A2523" s="80" t="s">
        <v>3298</v>
      </c>
      <c r="B2523" s="79" t="s">
        <v>8273</v>
      </c>
    </row>
    <row r="2524" spans="1:2" ht="15">
      <c r="A2524" s="80" t="s">
        <v>3299</v>
      </c>
      <c r="B2524" s="79" t="s">
        <v>8273</v>
      </c>
    </row>
    <row r="2525" spans="1:2" ht="15">
      <c r="A2525" s="80" t="s">
        <v>3300</v>
      </c>
      <c r="B2525" s="79" t="s">
        <v>8273</v>
      </c>
    </row>
    <row r="2526" spans="1:2" ht="15">
      <c r="A2526" s="80" t="s">
        <v>3301</v>
      </c>
      <c r="B2526" s="79" t="s">
        <v>8273</v>
      </c>
    </row>
    <row r="2527" spans="1:2" ht="15">
      <c r="A2527" s="80" t="s">
        <v>3302</v>
      </c>
      <c r="B2527" s="79" t="s">
        <v>8273</v>
      </c>
    </row>
    <row r="2528" spans="1:2" ht="15">
      <c r="A2528" s="80" t="s">
        <v>3303</v>
      </c>
      <c r="B2528" s="79" t="s">
        <v>8273</v>
      </c>
    </row>
    <row r="2529" spans="1:2" ht="15">
      <c r="A2529" s="80" t="s">
        <v>3304</v>
      </c>
      <c r="B2529" s="79" t="s">
        <v>8273</v>
      </c>
    </row>
    <row r="2530" spans="1:2" ht="15">
      <c r="A2530" s="80" t="s">
        <v>3305</v>
      </c>
      <c r="B2530" s="79" t="s">
        <v>8273</v>
      </c>
    </row>
    <row r="2531" spans="1:2" ht="15">
      <c r="A2531" s="80" t="s">
        <v>3306</v>
      </c>
      <c r="B2531" s="79" t="s">
        <v>8273</v>
      </c>
    </row>
    <row r="2532" spans="1:2" ht="15">
      <c r="A2532" s="80" t="s">
        <v>3307</v>
      </c>
      <c r="B2532" s="79" t="s">
        <v>8273</v>
      </c>
    </row>
    <row r="2533" spans="1:2" ht="15">
      <c r="A2533" s="80" t="s">
        <v>3308</v>
      </c>
      <c r="B2533" s="79" t="s">
        <v>8273</v>
      </c>
    </row>
    <row r="2534" spans="1:2" ht="15">
      <c r="A2534" s="80" t="s">
        <v>3309</v>
      </c>
      <c r="B2534" s="79" t="s">
        <v>8273</v>
      </c>
    </row>
    <row r="2535" spans="1:2" ht="15">
      <c r="A2535" s="80" t="s">
        <v>3310</v>
      </c>
      <c r="B2535" s="79" t="s">
        <v>8273</v>
      </c>
    </row>
    <row r="2536" spans="1:2" ht="15">
      <c r="A2536" s="80" t="s">
        <v>3311</v>
      </c>
      <c r="B2536" s="79" t="s">
        <v>8273</v>
      </c>
    </row>
    <row r="2537" spans="1:2" ht="15">
      <c r="A2537" s="80" t="s">
        <v>3312</v>
      </c>
      <c r="B2537" s="79" t="s">
        <v>8273</v>
      </c>
    </row>
    <row r="2538" spans="1:2" ht="15">
      <c r="A2538" s="80" t="s">
        <v>3313</v>
      </c>
      <c r="B2538" s="79" t="s">
        <v>8273</v>
      </c>
    </row>
    <row r="2539" spans="1:2" ht="15">
      <c r="A2539" s="80" t="s">
        <v>3314</v>
      </c>
      <c r="B2539" s="79" t="s">
        <v>8273</v>
      </c>
    </row>
    <row r="2540" spans="1:2" ht="15">
      <c r="A2540" s="80" t="s">
        <v>3315</v>
      </c>
      <c r="B2540" s="79" t="s">
        <v>8273</v>
      </c>
    </row>
    <row r="2541" spans="1:2" ht="15">
      <c r="A2541" s="80" t="s">
        <v>3316</v>
      </c>
      <c r="B2541" s="79" t="s">
        <v>8273</v>
      </c>
    </row>
    <row r="2542" spans="1:2" ht="15">
      <c r="A2542" s="80" t="s">
        <v>3317</v>
      </c>
      <c r="B2542" s="79" t="s">
        <v>8273</v>
      </c>
    </row>
    <row r="2543" spans="1:2" ht="15">
      <c r="A2543" s="80" t="s">
        <v>3318</v>
      </c>
      <c r="B2543" s="79" t="s">
        <v>8273</v>
      </c>
    </row>
    <row r="2544" spans="1:2" ht="15">
      <c r="A2544" s="80" t="s">
        <v>3319</v>
      </c>
      <c r="B2544" s="79" t="s">
        <v>8273</v>
      </c>
    </row>
    <row r="2545" spans="1:2" ht="15">
      <c r="A2545" s="80" t="s">
        <v>520</v>
      </c>
      <c r="B2545" s="79" t="s">
        <v>8273</v>
      </c>
    </row>
    <row r="2546" spans="1:2" ht="15">
      <c r="A2546" s="80" t="s">
        <v>3320</v>
      </c>
      <c r="B2546" s="79" t="s">
        <v>8273</v>
      </c>
    </row>
    <row r="2547" spans="1:2" ht="15">
      <c r="A2547" s="80" t="s">
        <v>3321</v>
      </c>
      <c r="B2547" s="79" t="s">
        <v>8273</v>
      </c>
    </row>
    <row r="2548" spans="1:2" ht="15">
      <c r="A2548" s="80" t="s">
        <v>3322</v>
      </c>
      <c r="B2548" s="79" t="s">
        <v>8273</v>
      </c>
    </row>
    <row r="2549" spans="1:2" ht="15">
      <c r="A2549" s="80" t="s">
        <v>3323</v>
      </c>
      <c r="B2549" s="79" t="s">
        <v>8273</v>
      </c>
    </row>
    <row r="2550" spans="1:2" ht="15">
      <c r="A2550" s="80" t="s">
        <v>3324</v>
      </c>
      <c r="B2550" s="79" t="s">
        <v>8273</v>
      </c>
    </row>
    <row r="2551" spans="1:2" ht="15">
      <c r="A2551" s="80" t="s">
        <v>3325</v>
      </c>
      <c r="B2551" s="79" t="s">
        <v>8273</v>
      </c>
    </row>
    <row r="2552" spans="1:2" ht="15">
      <c r="A2552" s="80" t="s">
        <v>3326</v>
      </c>
      <c r="B2552" s="79" t="s">
        <v>8273</v>
      </c>
    </row>
    <row r="2553" spans="1:2" ht="15">
      <c r="A2553" s="80" t="s">
        <v>3327</v>
      </c>
      <c r="B2553" s="79" t="s">
        <v>8273</v>
      </c>
    </row>
    <row r="2554" spans="1:2" ht="15">
      <c r="A2554" s="80" t="s">
        <v>3328</v>
      </c>
      <c r="B2554" s="79" t="s">
        <v>8273</v>
      </c>
    </row>
    <row r="2555" spans="1:2" ht="15">
      <c r="A2555" s="80" t="s">
        <v>3329</v>
      </c>
      <c r="B2555" s="79" t="s">
        <v>8273</v>
      </c>
    </row>
    <row r="2556" spans="1:2" ht="15">
      <c r="A2556" s="80" t="s">
        <v>3330</v>
      </c>
      <c r="B2556" s="79" t="s">
        <v>8273</v>
      </c>
    </row>
    <row r="2557" spans="1:2" ht="15">
      <c r="A2557" s="80" t="s">
        <v>3331</v>
      </c>
      <c r="B2557" s="79" t="s">
        <v>8273</v>
      </c>
    </row>
    <row r="2558" spans="1:2" ht="15">
      <c r="A2558" s="80" t="s">
        <v>3332</v>
      </c>
      <c r="B2558" s="79" t="s">
        <v>8273</v>
      </c>
    </row>
    <row r="2559" spans="1:2" ht="15">
      <c r="A2559" s="80" t="s">
        <v>3333</v>
      </c>
      <c r="B2559" s="79" t="s">
        <v>8273</v>
      </c>
    </row>
    <row r="2560" spans="1:2" ht="15">
      <c r="A2560" s="80" t="s">
        <v>3334</v>
      </c>
      <c r="B2560" s="79" t="s">
        <v>8273</v>
      </c>
    </row>
    <row r="2561" spans="1:2" ht="15">
      <c r="A2561" s="80" t="s">
        <v>3335</v>
      </c>
      <c r="B2561" s="79" t="s">
        <v>8273</v>
      </c>
    </row>
    <row r="2562" spans="1:2" ht="15">
      <c r="A2562" s="80" t="s">
        <v>3336</v>
      </c>
      <c r="B2562" s="79" t="s">
        <v>8273</v>
      </c>
    </row>
    <row r="2563" spans="1:2" ht="15">
      <c r="A2563" s="80" t="s">
        <v>3337</v>
      </c>
      <c r="B2563" s="79" t="s">
        <v>8273</v>
      </c>
    </row>
    <row r="2564" spans="1:2" ht="15">
      <c r="A2564" s="80" t="s">
        <v>3338</v>
      </c>
      <c r="B2564" s="79" t="s">
        <v>8273</v>
      </c>
    </row>
    <row r="2565" spans="1:2" ht="15">
      <c r="A2565" s="80" t="s">
        <v>3339</v>
      </c>
      <c r="B2565" s="79" t="s">
        <v>8273</v>
      </c>
    </row>
    <row r="2566" spans="1:2" ht="15">
      <c r="A2566" s="80" t="s">
        <v>735</v>
      </c>
      <c r="B2566" s="79" t="s">
        <v>8273</v>
      </c>
    </row>
    <row r="2567" spans="1:2" ht="15">
      <c r="A2567" s="80" t="s">
        <v>3340</v>
      </c>
      <c r="B2567" s="79" t="s">
        <v>8273</v>
      </c>
    </row>
    <row r="2568" spans="1:2" ht="15">
      <c r="A2568" s="80" t="s">
        <v>3341</v>
      </c>
      <c r="B2568" s="79" t="s">
        <v>8273</v>
      </c>
    </row>
    <row r="2569" spans="1:2" ht="15">
      <c r="A2569" s="80" t="s">
        <v>3342</v>
      </c>
      <c r="B2569" s="79" t="s">
        <v>8273</v>
      </c>
    </row>
    <row r="2570" spans="1:2" ht="15">
      <c r="A2570" s="80" t="s">
        <v>3343</v>
      </c>
      <c r="B2570" s="79" t="s">
        <v>8273</v>
      </c>
    </row>
    <row r="2571" spans="1:2" ht="15">
      <c r="A2571" s="80" t="s">
        <v>630</v>
      </c>
      <c r="B2571" s="79" t="s">
        <v>8273</v>
      </c>
    </row>
    <row r="2572" spans="1:2" ht="15">
      <c r="A2572" s="80" t="s">
        <v>3344</v>
      </c>
      <c r="B2572" s="79" t="s">
        <v>8273</v>
      </c>
    </row>
    <row r="2573" spans="1:2" ht="15">
      <c r="A2573" s="80" t="s">
        <v>3345</v>
      </c>
      <c r="B2573" s="79" t="s">
        <v>8273</v>
      </c>
    </row>
    <row r="2574" spans="1:2" ht="15">
      <c r="A2574" s="80" t="s">
        <v>3346</v>
      </c>
      <c r="B2574" s="79" t="s">
        <v>8273</v>
      </c>
    </row>
    <row r="2575" spans="1:2" ht="15">
      <c r="A2575" s="80" t="s">
        <v>3347</v>
      </c>
      <c r="B2575" s="79" t="s">
        <v>8273</v>
      </c>
    </row>
    <row r="2576" spans="1:2" ht="15">
      <c r="A2576" s="80" t="s">
        <v>3348</v>
      </c>
      <c r="B2576" s="79" t="s">
        <v>8273</v>
      </c>
    </row>
    <row r="2577" spans="1:2" ht="15">
      <c r="A2577" s="80" t="s">
        <v>3349</v>
      </c>
      <c r="B2577" s="79" t="s">
        <v>8273</v>
      </c>
    </row>
    <row r="2578" spans="1:2" ht="15">
      <c r="A2578" s="80" t="s">
        <v>3350</v>
      </c>
      <c r="B2578" s="79" t="s">
        <v>8273</v>
      </c>
    </row>
    <row r="2579" spans="1:2" ht="15">
      <c r="A2579" s="80" t="s">
        <v>3351</v>
      </c>
      <c r="B2579" s="79" t="s">
        <v>8273</v>
      </c>
    </row>
    <row r="2580" spans="1:2" ht="15">
      <c r="A2580" s="80" t="s">
        <v>3352</v>
      </c>
      <c r="B2580" s="79" t="s">
        <v>8273</v>
      </c>
    </row>
    <row r="2581" spans="1:2" ht="15">
      <c r="A2581" s="80" t="s">
        <v>3353</v>
      </c>
      <c r="B2581" s="79" t="s">
        <v>8273</v>
      </c>
    </row>
    <row r="2582" spans="1:2" ht="15">
      <c r="A2582" s="80" t="s">
        <v>3354</v>
      </c>
      <c r="B2582" s="79" t="s">
        <v>8273</v>
      </c>
    </row>
    <row r="2583" spans="1:2" ht="15">
      <c r="A2583" s="80" t="s">
        <v>3355</v>
      </c>
      <c r="B2583" s="79" t="s">
        <v>8273</v>
      </c>
    </row>
    <row r="2584" spans="1:2" ht="15">
      <c r="A2584" s="80" t="s">
        <v>678</v>
      </c>
      <c r="B2584" s="79" t="s">
        <v>8273</v>
      </c>
    </row>
    <row r="2585" spans="1:2" ht="15">
      <c r="A2585" s="80" t="s">
        <v>3356</v>
      </c>
      <c r="B2585" s="79" t="s">
        <v>8273</v>
      </c>
    </row>
    <row r="2586" spans="1:2" ht="15">
      <c r="A2586" s="80" t="s">
        <v>3357</v>
      </c>
      <c r="B2586" s="79" t="s">
        <v>8273</v>
      </c>
    </row>
    <row r="2587" spans="1:2" ht="15">
      <c r="A2587" s="80" t="s">
        <v>3358</v>
      </c>
      <c r="B2587" s="79" t="s">
        <v>8273</v>
      </c>
    </row>
    <row r="2588" spans="1:2" ht="15">
      <c r="A2588" s="80" t="s">
        <v>3359</v>
      </c>
      <c r="B2588" s="79" t="s">
        <v>8273</v>
      </c>
    </row>
    <row r="2589" spans="1:2" ht="15">
      <c r="A2589" s="80" t="s">
        <v>3360</v>
      </c>
      <c r="B2589" s="79" t="s">
        <v>8273</v>
      </c>
    </row>
    <row r="2590" spans="1:2" ht="15">
      <c r="A2590" s="80" t="s">
        <v>476</v>
      </c>
      <c r="B2590" s="79" t="s">
        <v>8273</v>
      </c>
    </row>
    <row r="2591" spans="1:2" ht="15">
      <c r="A2591" s="80" t="s">
        <v>707</v>
      </c>
      <c r="B2591" s="79" t="s">
        <v>8273</v>
      </c>
    </row>
    <row r="2592" spans="1:2" ht="15">
      <c r="A2592" s="80" t="s">
        <v>622</v>
      </c>
      <c r="B2592" s="79" t="s">
        <v>8273</v>
      </c>
    </row>
    <row r="2593" spans="1:2" ht="15">
      <c r="A2593" s="80" t="s">
        <v>551</v>
      </c>
      <c r="B2593" s="79" t="s">
        <v>8273</v>
      </c>
    </row>
    <row r="2594" spans="1:2" ht="15">
      <c r="A2594" s="80" t="s">
        <v>3361</v>
      </c>
      <c r="B2594" s="79" t="s">
        <v>8273</v>
      </c>
    </row>
    <row r="2595" spans="1:2" ht="15">
      <c r="A2595" s="80" t="s">
        <v>575</v>
      </c>
      <c r="B2595" s="79" t="s">
        <v>8273</v>
      </c>
    </row>
    <row r="2596" spans="1:2" ht="15">
      <c r="A2596" s="80" t="s">
        <v>3362</v>
      </c>
      <c r="B2596" s="79" t="s">
        <v>8273</v>
      </c>
    </row>
    <row r="2597" spans="1:2" ht="15">
      <c r="A2597" s="80" t="s">
        <v>3363</v>
      </c>
      <c r="B2597" s="79" t="s">
        <v>8273</v>
      </c>
    </row>
    <row r="2598" spans="1:2" ht="15">
      <c r="A2598" s="80" t="s">
        <v>3364</v>
      </c>
      <c r="B2598" s="79" t="s">
        <v>8273</v>
      </c>
    </row>
    <row r="2599" spans="1:2" ht="15">
      <c r="A2599" s="80" t="s">
        <v>3365</v>
      </c>
      <c r="B2599" s="79" t="s">
        <v>8273</v>
      </c>
    </row>
    <row r="2600" spans="1:2" ht="15">
      <c r="A2600" s="80" t="s">
        <v>3366</v>
      </c>
      <c r="B2600" s="79" t="s">
        <v>8273</v>
      </c>
    </row>
    <row r="2601" spans="1:2" ht="15">
      <c r="A2601" s="80" t="s">
        <v>3367</v>
      </c>
      <c r="B2601" s="79" t="s">
        <v>8273</v>
      </c>
    </row>
    <row r="2602" spans="1:2" ht="15">
      <c r="A2602" s="80" t="s">
        <v>3368</v>
      </c>
      <c r="B2602" s="79" t="s">
        <v>8273</v>
      </c>
    </row>
    <row r="2603" spans="1:2" ht="15">
      <c r="A2603" s="80" t="s">
        <v>3369</v>
      </c>
      <c r="B2603" s="79" t="s">
        <v>8273</v>
      </c>
    </row>
    <row r="2604" spans="1:2" ht="15">
      <c r="A2604" s="80" t="s">
        <v>3370</v>
      </c>
      <c r="B2604" s="79" t="s">
        <v>8273</v>
      </c>
    </row>
    <row r="2605" spans="1:2" ht="15">
      <c r="A2605" s="80" t="s">
        <v>3371</v>
      </c>
      <c r="B2605" s="79" t="s">
        <v>8273</v>
      </c>
    </row>
    <row r="2606" spans="1:2" ht="15">
      <c r="A2606" s="80" t="s">
        <v>652</v>
      </c>
      <c r="B2606" s="79" t="s">
        <v>8273</v>
      </c>
    </row>
    <row r="2607" spans="1:2" ht="15">
      <c r="A2607" s="80" t="s">
        <v>694</v>
      </c>
      <c r="B2607" s="79" t="s">
        <v>8273</v>
      </c>
    </row>
    <row r="2608" spans="1:2" ht="15">
      <c r="A2608" s="80" t="s">
        <v>3372</v>
      </c>
      <c r="B2608" s="79" t="s">
        <v>8273</v>
      </c>
    </row>
    <row r="2609" spans="1:2" ht="15">
      <c r="A2609" s="80" t="s">
        <v>3373</v>
      </c>
      <c r="B2609" s="79" t="s">
        <v>8273</v>
      </c>
    </row>
    <row r="2610" spans="1:2" ht="15">
      <c r="A2610" s="80" t="s">
        <v>3374</v>
      </c>
      <c r="B2610" s="79" t="s">
        <v>8273</v>
      </c>
    </row>
    <row r="2611" spans="1:2" ht="15">
      <c r="A2611" s="80" t="s">
        <v>3375</v>
      </c>
      <c r="B2611" s="79" t="s">
        <v>8273</v>
      </c>
    </row>
    <row r="2612" spans="1:2" ht="15">
      <c r="A2612" s="80" t="s">
        <v>3376</v>
      </c>
      <c r="B2612" s="79" t="s">
        <v>8273</v>
      </c>
    </row>
    <row r="2613" spans="1:2" ht="15">
      <c r="A2613" s="80" t="s">
        <v>3377</v>
      </c>
      <c r="B2613" s="79" t="s">
        <v>8273</v>
      </c>
    </row>
    <row r="2614" spans="1:2" ht="15">
      <c r="A2614" s="80" t="s">
        <v>3378</v>
      </c>
      <c r="B2614" s="79" t="s">
        <v>8273</v>
      </c>
    </row>
    <row r="2615" spans="1:2" ht="15">
      <c r="A2615" s="80" t="s">
        <v>3379</v>
      </c>
      <c r="B2615" s="79" t="s">
        <v>8273</v>
      </c>
    </row>
    <row r="2616" spans="1:2" ht="15">
      <c r="A2616" s="80" t="s">
        <v>3380</v>
      </c>
      <c r="B2616" s="79" t="s">
        <v>8273</v>
      </c>
    </row>
    <row r="2617" spans="1:2" ht="15">
      <c r="A2617" s="80" t="s">
        <v>3381</v>
      </c>
      <c r="B2617" s="79" t="s">
        <v>8273</v>
      </c>
    </row>
    <row r="2618" spans="1:2" ht="15">
      <c r="A2618" s="80" t="s">
        <v>3382</v>
      </c>
      <c r="B2618" s="79" t="s">
        <v>8273</v>
      </c>
    </row>
    <row r="2619" spans="1:2" ht="15">
      <c r="A2619" s="80" t="s">
        <v>3383</v>
      </c>
      <c r="B2619" s="79" t="s">
        <v>8273</v>
      </c>
    </row>
    <row r="2620" spans="1:2" ht="15">
      <c r="A2620" s="80" t="s">
        <v>3384</v>
      </c>
      <c r="B2620" s="79" t="s">
        <v>8273</v>
      </c>
    </row>
    <row r="2621" spans="1:2" ht="15">
      <c r="A2621" s="80" t="s">
        <v>1108</v>
      </c>
      <c r="B2621" s="79" t="s">
        <v>8273</v>
      </c>
    </row>
    <row r="2622" spans="1:2" ht="15">
      <c r="A2622" s="80" t="s">
        <v>3385</v>
      </c>
      <c r="B2622" s="79" t="s">
        <v>8273</v>
      </c>
    </row>
    <row r="2623" spans="1:2" ht="15">
      <c r="A2623" s="80" t="s">
        <v>3386</v>
      </c>
      <c r="B2623" s="79" t="s">
        <v>8273</v>
      </c>
    </row>
    <row r="2624" spans="1:2" ht="15">
      <c r="A2624" s="80" t="s">
        <v>3387</v>
      </c>
      <c r="B2624" s="79" t="s">
        <v>8273</v>
      </c>
    </row>
    <row r="2625" spans="1:2" ht="15">
      <c r="A2625" s="80" t="s">
        <v>3388</v>
      </c>
      <c r="B2625" s="79" t="s">
        <v>8273</v>
      </c>
    </row>
    <row r="2626" spans="1:2" ht="15">
      <c r="A2626" s="80" t="s">
        <v>3389</v>
      </c>
      <c r="B2626" s="79" t="s">
        <v>8273</v>
      </c>
    </row>
    <row r="2627" spans="1:2" ht="15">
      <c r="A2627" s="80" t="s">
        <v>3390</v>
      </c>
      <c r="B2627" s="79" t="s">
        <v>8273</v>
      </c>
    </row>
    <row r="2628" spans="1:2" ht="15">
      <c r="A2628" s="80" t="s">
        <v>3391</v>
      </c>
      <c r="B2628" s="79" t="s">
        <v>8273</v>
      </c>
    </row>
    <row r="2629" spans="1:2" ht="15">
      <c r="A2629" s="80" t="s">
        <v>3392</v>
      </c>
      <c r="B2629" s="79" t="s">
        <v>8273</v>
      </c>
    </row>
    <row r="2630" spans="1:2" ht="15">
      <c r="A2630" s="80" t="s">
        <v>3393</v>
      </c>
      <c r="B2630" s="79" t="s">
        <v>8273</v>
      </c>
    </row>
    <row r="2631" spans="1:2" ht="15">
      <c r="A2631" s="80" t="s">
        <v>3394</v>
      </c>
      <c r="B2631" s="79" t="s">
        <v>8273</v>
      </c>
    </row>
    <row r="2632" spans="1:2" ht="15">
      <c r="A2632" s="80" t="s">
        <v>3395</v>
      </c>
      <c r="B2632" s="79" t="s">
        <v>8273</v>
      </c>
    </row>
    <row r="2633" spans="1:2" ht="15">
      <c r="A2633" s="80" t="s">
        <v>3396</v>
      </c>
      <c r="B2633" s="79" t="s">
        <v>8273</v>
      </c>
    </row>
    <row r="2634" spans="1:2" ht="15">
      <c r="A2634" s="80" t="s">
        <v>3397</v>
      </c>
      <c r="B2634" s="79" t="s">
        <v>8273</v>
      </c>
    </row>
    <row r="2635" spans="1:2" ht="15">
      <c r="A2635" s="80" t="s">
        <v>3398</v>
      </c>
      <c r="B2635" s="79" t="s">
        <v>8273</v>
      </c>
    </row>
    <row r="2636" spans="1:2" ht="15">
      <c r="A2636" s="80" t="s">
        <v>3399</v>
      </c>
      <c r="B2636" s="79" t="s">
        <v>8273</v>
      </c>
    </row>
    <row r="2637" spans="1:2" ht="15">
      <c r="A2637" s="80" t="s">
        <v>3400</v>
      </c>
      <c r="B2637" s="79" t="s">
        <v>8273</v>
      </c>
    </row>
    <row r="2638" spans="1:2" ht="15">
      <c r="A2638" s="80" t="s">
        <v>3401</v>
      </c>
      <c r="B2638" s="79" t="s">
        <v>8273</v>
      </c>
    </row>
    <row r="2639" spans="1:2" ht="15">
      <c r="A2639" s="80" t="s">
        <v>3402</v>
      </c>
      <c r="B2639" s="79" t="s">
        <v>8273</v>
      </c>
    </row>
    <row r="2640" spans="1:2" ht="15">
      <c r="A2640" s="80" t="s">
        <v>3403</v>
      </c>
      <c r="B2640" s="79" t="s">
        <v>8273</v>
      </c>
    </row>
    <row r="2641" spans="1:2" ht="15">
      <c r="A2641" s="80" t="s">
        <v>3404</v>
      </c>
      <c r="B2641" s="79" t="s">
        <v>8273</v>
      </c>
    </row>
    <row r="2642" spans="1:2" ht="15">
      <c r="A2642" s="80" t="s">
        <v>3405</v>
      </c>
      <c r="B2642" s="79" t="s">
        <v>8273</v>
      </c>
    </row>
    <row r="2643" spans="1:2" ht="15">
      <c r="A2643" s="80" t="s">
        <v>3406</v>
      </c>
      <c r="B2643" s="79" t="s">
        <v>8273</v>
      </c>
    </row>
    <row r="2644" spans="1:2" ht="15">
      <c r="A2644" s="80" t="s">
        <v>727</v>
      </c>
      <c r="B2644" s="79" t="s">
        <v>8273</v>
      </c>
    </row>
    <row r="2645" spans="1:2" ht="15">
      <c r="A2645" s="80" t="s">
        <v>3407</v>
      </c>
      <c r="B2645" s="79" t="s">
        <v>8273</v>
      </c>
    </row>
    <row r="2646" spans="1:2" ht="15">
      <c r="A2646" s="80" t="s">
        <v>3408</v>
      </c>
      <c r="B2646" s="79" t="s">
        <v>8273</v>
      </c>
    </row>
    <row r="2647" spans="1:2" ht="15">
      <c r="A2647" s="80" t="s">
        <v>3409</v>
      </c>
      <c r="B2647" s="79" t="s">
        <v>8273</v>
      </c>
    </row>
    <row r="2648" spans="1:2" ht="15">
      <c r="A2648" s="80" t="s">
        <v>531</v>
      </c>
      <c r="B2648" s="79" t="s">
        <v>8273</v>
      </c>
    </row>
    <row r="2649" spans="1:2" ht="15">
      <c r="A2649" s="80" t="s">
        <v>3410</v>
      </c>
      <c r="B2649" s="79" t="s">
        <v>8273</v>
      </c>
    </row>
    <row r="2650" spans="1:2" ht="15">
      <c r="A2650" s="80" t="s">
        <v>3411</v>
      </c>
      <c r="B2650" s="79" t="s">
        <v>8273</v>
      </c>
    </row>
    <row r="2651" spans="1:2" ht="15">
      <c r="A2651" s="80" t="s">
        <v>3412</v>
      </c>
      <c r="B2651" s="79" t="s">
        <v>8273</v>
      </c>
    </row>
    <row r="2652" spans="1:2" ht="15">
      <c r="A2652" s="80" t="s">
        <v>3413</v>
      </c>
      <c r="B2652" s="79" t="s">
        <v>8273</v>
      </c>
    </row>
    <row r="2653" spans="1:2" ht="15">
      <c r="A2653" s="80" t="s">
        <v>3414</v>
      </c>
      <c r="B2653" s="79" t="s">
        <v>8273</v>
      </c>
    </row>
    <row r="2654" spans="1:2" ht="15">
      <c r="A2654" s="80" t="s">
        <v>3415</v>
      </c>
      <c r="B2654" s="79" t="s">
        <v>8273</v>
      </c>
    </row>
    <row r="2655" spans="1:2" ht="15">
      <c r="A2655" s="80" t="s">
        <v>1182</v>
      </c>
      <c r="B2655" s="79" t="s">
        <v>8273</v>
      </c>
    </row>
    <row r="2656" spans="1:2" ht="15">
      <c r="A2656" s="80" t="s">
        <v>3416</v>
      </c>
      <c r="B2656" s="79" t="s">
        <v>8273</v>
      </c>
    </row>
    <row r="2657" spans="1:2" ht="15">
      <c r="A2657" s="80" t="s">
        <v>3417</v>
      </c>
      <c r="B2657" s="79" t="s">
        <v>8273</v>
      </c>
    </row>
    <row r="2658" spans="1:2" ht="15">
      <c r="A2658" s="80" t="s">
        <v>3418</v>
      </c>
      <c r="B2658" s="79" t="s">
        <v>8273</v>
      </c>
    </row>
    <row r="2659" spans="1:2" ht="15">
      <c r="A2659" s="80" t="s">
        <v>3419</v>
      </c>
      <c r="B2659" s="79" t="s">
        <v>8273</v>
      </c>
    </row>
    <row r="2660" spans="1:2" ht="15">
      <c r="A2660" s="80" t="s">
        <v>3420</v>
      </c>
      <c r="B2660" s="79" t="s">
        <v>8273</v>
      </c>
    </row>
    <row r="2661" spans="1:2" ht="15">
      <c r="A2661" s="80" t="s">
        <v>3421</v>
      </c>
      <c r="B2661" s="79" t="s">
        <v>8273</v>
      </c>
    </row>
    <row r="2662" spans="1:2" ht="15">
      <c r="A2662" s="80" t="s">
        <v>3422</v>
      </c>
      <c r="B2662" s="79" t="s">
        <v>8273</v>
      </c>
    </row>
    <row r="2663" spans="1:2" ht="15">
      <c r="A2663" s="80" t="s">
        <v>3423</v>
      </c>
      <c r="B2663" s="79" t="s">
        <v>8273</v>
      </c>
    </row>
    <row r="2664" spans="1:2" ht="15">
      <c r="A2664" s="80" t="s">
        <v>3424</v>
      </c>
      <c r="B2664" s="79" t="s">
        <v>8273</v>
      </c>
    </row>
    <row r="2665" spans="1:2" ht="15">
      <c r="A2665" s="80" t="s">
        <v>3425</v>
      </c>
      <c r="B2665" s="79" t="s">
        <v>8273</v>
      </c>
    </row>
    <row r="2666" spans="1:2" ht="15">
      <c r="A2666" s="80" t="s">
        <v>3426</v>
      </c>
      <c r="B2666" s="79" t="s">
        <v>8273</v>
      </c>
    </row>
    <row r="2667" spans="1:2" ht="15">
      <c r="A2667" s="80" t="s">
        <v>3427</v>
      </c>
      <c r="B2667" s="79" t="s">
        <v>8273</v>
      </c>
    </row>
    <row r="2668" spans="1:2" ht="15">
      <c r="A2668" s="80" t="s">
        <v>3428</v>
      </c>
      <c r="B2668" s="79" t="s">
        <v>8273</v>
      </c>
    </row>
    <row r="2669" spans="1:2" ht="15">
      <c r="A2669" s="80" t="s">
        <v>3429</v>
      </c>
      <c r="B2669" s="79" t="s">
        <v>8273</v>
      </c>
    </row>
    <row r="2670" spans="1:2" ht="15">
      <c r="A2670" s="80" t="s">
        <v>3430</v>
      </c>
      <c r="B2670" s="79" t="s">
        <v>8273</v>
      </c>
    </row>
    <row r="2671" spans="1:2" ht="15">
      <c r="A2671" s="80" t="s">
        <v>3431</v>
      </c>
      <c r="B2671" s="79" t="s">
        <v>8273</v>
      </c>
    </row>
    <row r="2672" spans="1:2" ht="15">
      <c r="A2672" s="80" t="s">
        <v>3432</v>
      </c>
      <c r="B2672" s="79" t="s">
        <v>8273</v>
      </c>
    </row>
    <row r="2673" spans="1:2" ht="15">
      <c r="A2673" s="80" t="s">
        <v>3433</v>
      </c>
      <c r="B2673" s="79" t="s">
        <v>8273</v>
      </c>
    </row>
    <row r="2674" spans="1:2" ht="15">
      <c r="A2674" s="80" t="s">
        <v>3434</v>
      </c>
      <c r="B2674" s="79" t="s">
        <v>8273</v>
      </c>
    </row>
    <row r="2675" spans="1:2" ht="15">
      <c r="A2675" s="80" t="s">
        <v>3435</v>
      </c>
      <c r="B2675" s="79" t="s">
        <v>8273</v>
      </c>
    </row>
    <row r="2676" spans="1:2" ht="15">
      <c r="A2676" s="80" t="s">
        <v>3436</v>
      </c>
      <c r="B2676" s="79" t="s">
        <v>8273</v>
      </c>
    </row>
    <row r="2677" spans="1:2" ht="15">
      <c r="A2677" s="80" t="s">
        <v>3437</v>
      </c>
      <c r="B2677" s="79" t="s">
        <v>8273</v>
      </c>
    </row>
    <row r="2678" spans="1:2" ht="15">
      <c r="A2678" s="80" t="s">
        <v>3438</v>
      </c>
      <c r="B2678" s="79" t="s">
        <v>8273</v>
      </c>
    </row>
    <row r="2679" spans="1:2" ht="15">
      <c r="A2679" s="80" t="s">
        <v>3439</v>
      </c>
      <c r="B2679" s="79" t="s">
        <v>8273</v>
      </c>
    </row>
    <row r="2680" spans="1:2" ht="15">
      <c r="A2680" s="80" t="s">
        <v>3440</v>
      </c>
      <c r="B2680" s="79" t="s">
        <v>8273</v>
      </c>
    </row>
    <row r="2681" spans="1:2" ht="15">
      <c r="A2681" s="80" t="s">
        <v>3441</v>
      </c>
      <c r="B2681" s="79" t="s">
        <v>8273</v>
      </c>
    </row>
    <row r="2682" spans="1:2" ht="15">
      <c r="A2682" s="80" t="s">
        <v>3442</v>
      </c>
      <c r="B2682" s="79" t="s">
        <v>8273</v>
      </c>
    </row>
    <row r="2683" spans="1:2" ht="15">
      <c r="A2683" s="80" t="s">
        <v>3443</v>
      </c>
      <c r="B2683" s="79" t="s">
        <v>8273</v>
      </c>
    </row>
    <row r="2684" spans="1:2" ht="15">
      <c r="A2684" s="80" t="s">
        <v>3444</v>
      </c>
      <c r="B2684" s="79" t="s">
        <v>8273</v>
      </c>
    </row>
    <row r="2685" spans="1:2" ht="15">
      <c r="A2685" s="80" t="s">
        <v>3445</v>
      </c>
      <c r="B2685" s="79" t="s">
        <v>8273</v>
      </c>
    </row>
    <row r="2686" spans="1:2" ht="15">
      <c r="A2686" s="80" t="s">
        <v>3446</v>
      </c>
      <c r="B2686" s="79" t="s">
        <v>8273</v>
      </c>
    </row>
    <row r="2687" spans="1:2" ht="15">
      <c r="A2687" s="80" t="s">
        <v>3447</v>
      </c>
      <c r="B2687" s="79" t="s">
        <v>8273</v>
      </c>
    </row>
    <row r="2688" spans="1:2" ht="15">
      <c r="A2688" s="80" t="s">
        <v>3448</v>
      </c>
      <c r="B2688" s="79" t="s">
        <v>8273</v>
      </c>
    </row>
    <row r="2689" spans="1:2" ht="15">
      <c r="A2689" s="80" t="s">
        <v>3449</v>
      </c>
      <c r="B2689" s="79" t="s">
        <v>8273</v>
      </c>
    </row>
    <row r="2690" spans="1:2" ht="15">
      <c r="A2690" s="80" t="s">
        <v>3450</v>
      </c>
      <c r="B2690" s="79" t="s">
        <v>8273</v>
      </c>
    </row>
    <row r="2691" spans="1:2" ht="15">
      <c r="A2691" s="80" t="s">
        <v>3451</v>
      </c>
      <c r="B2691" s="79" t="s">
        <v>8273</v>
      </c>
    </row>
    <row r="2692" spans="1:2" ht="15">
      <c r="A2692" s="80" t="s">
        <v>3452</v>
      </c>
      <c r="B2692" s="79" t="s">
        <v>8273</v>
      </c>
    </row>
    <row r="2693" spans="1:2" ht="15">
      <c r="A2693" s="80" t="s">
        <v>3453</v>
      </c>
      <c r="B2693" s="79" t="s">
        <v>8273</v>
      </c>
    </row>
    <row r="2694" spans="1:2" ht="15">
      <c r="A2694" s="80" t="s">
        <v>3454</v>
      </c>
      <c r="B2694" s="79" t="s">
        <v>8273</v>
      </c>
    </row>
    <row r="2695" spans="1:2" ht="15">
      <c r="A2695" s="80" t="s">
        <v>3455</v>
      </c>
      <c r="B2695" s="79" t="s">
        <v>8273</v>
      </c>
    </row>
    <row r="2696" spans="1:2" ht="15">
      <c r="A2696" s="80" t="s">
        <v>3456</v>
      </c>
      <c r="B2696" s="79" t="s">
        <v>8273</v>
      </c>
    </row>
    <row r="2697" spans="1:2" ht="15">
      <c r="A2697" s="80" t="s">
        <v>3457</v>
      </c>
      <c r="B2697" s="79" t="s">
        <v>8273</v>
      </c>
    </row>
    <row r="2698" spans="1:2" ht="15">
      <c r="A2698" s="80" t="s">
        <v>3458</v>
      </c>
      <c r="B2698" s="79" t="s">
        <v>8273</v>
      </c>
    </row>
    <row r="2699" spans="1:2" ht="15">
      <c r="A2699" s="80" t="s">
        <v>3459</v>
      </c>
      <c r="B2699" s="79" t="s">
        <v>8273</v>
      </c>
    </row>
    <row r="2700" spans="1:2" ht="15">
      <c r="A2700" s="80" t="s">
        <v>3460</v>
      </c>
      <c r="B2700" s="79" t="s">
        <v>8273</v>
      </c>
    </row>
    <row r="2701" spans="1:2" ht="15">
      <c r="A2701" s="80" t="s">
        <v>3461</v>
      </c>
      <c r="B2701" s="79" t="s">
        <v>8273</v>
      </c>
    </row>
    <row r="2702" spans="1:2" ht="15">
      <c r="A2702" s="80" t="s">
        <v>3462</v>
      </c>
      <c r="B2702" s="79" t="s">
        <v>8273</v>
      </c>
    </row>
    <row r="2703" spans="1:2" ht="15">
      <c r="A2703" s="80" t="s">
        <v>3463</v>
      </c>
      <c r="B2703" s="79" t="s">
        <v>8273</v>
      </c>
    </row>
    <row r="2704" spans="1:2" ht="15">
      <c r="A2704" s="80" t="s">
        <v>3464</v>
      </c>
      <c r="B2704" s="79" t="s">
        <v>8273</v>
      </c>
    </row>
    <row r="2705" spans="1:2" ht="15">
      <c r="A2705" s="80" t="s">
        <v>3465</v>
      </c>
      <c r="B2705" s="79" t="s">
        <v>8273</v>
      </c>
    </row>
    <row r="2706" spans="1:2" ht="15">
      <c r="A2706" s="80" t="s">
        <v>3466</v>
      </c>
      <c r="B2706" s="79" t="s">
        <v>8273</v>
      </c>
    </row>
    <row r="2707" spans="1:2" ht="15">
      <c r="A2707" s="80" t="s">
        <v>3467</v>
      </c>
      <c r="B2707" s="79" t="s">
        <v>8273</v>
      </c>
    </row>
    <row r="2708" spans="1:2" ht="15">
      <c r="A2708" s="80" t="s">
        <v>3468</v>
      </c>
      <c r="B2708" s="79" t="s">
        <v>8273</v>
      </c>
    </row>
    <row r="2709" spans="1:2" ht="15">
      <c r="A2709" s="80" t="s">
        <v>3469</v>
      </c>
      <c r="B2709" s="79" t="s">
        <v>8273</v>
      </c>
    </row>
    <row r="2710" spans="1:2" ht="15">
      <c r="A2710" s="80" t="s">
        <v>3470</v>
      </c>
      <c r="B2710" s="79" t="s">
        <v>8273</v>
      </c>
    </row>
    <row r="2711" spans="1:2" ht="15">
      <c r="A2711" s="80" t="s">
        <v>3471</v>
      </c>
      <c r="B2711" s="79" t="s">
        <v>8273</v>
      </c>
    </row>
    <row r="2712" spans="1:2" ht="15">
      <c r="A2712" s="80" t="s">
        <v>3472</v>
      </c>
      <c r="B2712" s="79" t="s">
        <v>8273</v>
      </c>
    </row>
    <row r="2713" spans="1:2" ht="15">
      <c r="A2713" s="80" t="s">
        <v>3473</v>
      </c>
      <c r="B2713" s="79" t="s">
        <v>8273</v>
      </c>
    </row>
    <row r="2714" spans="1:2" ht="15">
      <c r="A2714" s="80" t="s">
        <v>3474</v>
      </c>
      <c r="B2714" s="79" t="s">
        <v>8273</v>
      </c>
    </row>
    <row r="2715" spans="1:2" ht="15">
      <c r="A2715" s="80" t="s">
        <v>3475</v>
      </c>
      <c r="B2715" s="79" t="s">
        <v>8273</v>
      </c>
    </row>
    <row r="2716" spans="1:2" ht="15">
      <c r="A2716" s="80" t="s">
        <v>3476</v>
      </c>
      <c r="B2716" s="79" t="s">
        <v>8273</v>
      </c>
    </row>
    <row r="2717" spans="1:2" ht="15">
      <c r="A2717" s="80" t="s">
        <v>3477</v>
      </c>
      <c r="B2717" s="79" t="s">
        <v>8273</v>
      </c>
    </row>
    <row r="2718" spans="1:2" ht="15">
      <c r="A2718" s="80" t="s">
        <v>3478</v>
      </c>
      <c r="B2718" s="79" t="s">
        <v>8273</v>
      </c>
    </row>
    <row r="2719" spans="1:2" ht="15">
      <c r="A2719" s="80" t="s">
        <v>609</v>
      </c>
      <c r="B2719" s="79" t="s">
        <v>8273</v>
      </c>
    </row>
    <row r="2720" spans="1:2" ht="15">
      <c r="A2720" s="80" t="s">
        <v>3479</v>
      </c>
      <c r="B2720" s="79" t="s">
        <v>8273</v>
      </c>
    </row>
    <row r="2721" spans="1:2" ht="15">
      <c r="A2721" s="80" t="s">
        <v>3480</v>
      </c>
      <c r="B2721" s="79" t="s">
        <v>8273</v>
      </c>
    </row>
    <row r="2722" spans="1:2" ht="15">
      <c r="A2722" s="80" t="s">
        <v>3481</v>
      </c>
      <c r="B2722" s="79" t="s">
        <v>8273</v>
      </c>
    </row>
    <row r="2723" spans="1:2" ht="15">
      <c r="A2723" s="80" t="s">
        <v>3482</v>
      </c>
      <c r="B2723" s="79" t="s">
        <v>8273</v>
      </c>
    </row>
    <row r="2724" spans="1:2" ht="15">
      <c r="A2724" s="80" t="s">
        <v>3483</v>
      </c>
      <c r="B2724" s="79" t="s">
        <v>8273</v>
      </c>
    </row>
    <row r="2725" spans="1:2" ht="15">
      <c r="A2725" s="80" t="s">
        <v>3484</v>
      </c>
      <c r="B2725" s="79" t="s">
        <v>8273</v>
      </c>
    </row>
    <row r="2726" spans="1:2" ht="15">
      <c r="A2726" s="80" t="s">
        <v>3485</v>
      </c>
      <c r="B2726" s="79" t="s">
        <v>8273</v>
      </c>
    </row>
    <row r="2727" spans="1:2" ht="15">
      <c r="A2727" s="80" t="s">
        <v>3486</v>
      </c>
      <c r="B2727" s="79" t="s">
        <v>8273</v>
      </c>
    </row>
    <row r="2728" spans="1:2" ht="15">
      <c r="A2728" s="80" t="s">
        <v>3487</v>
      </c>
      <c r="B2728" s="79" t="s">
        <v>8273</v>
      </c>
    </row>
    <row r="2729" spans="1:2" ht="15">
      <c r="A2729" s="80" t="s">
        <v>545</v>
      </c>
      <c r="B2729" s="79" t="s">
        <v>8273</v>
      </c>
    </row>
    <row r="2730" spans="1:2" ht="15">
      <c r="A2730" s="80" t="s">
        <v>3488</v>
      </c>
      <c r="B2730" s="79" t="s">
        <v>8273</v>
      </c>
    </row>
    <row r="2731" spans="1:2" ht="15">
      <c r="A2731" s="80" t="s">
        <v>3489</v>
      </c>
      <c r="B2731" s="79" t="s">
        <v>8273</v>
      </c>
    </row>
    <row r="2732" spans="1:2" ht="15">
      <c r="A2732" s="80" t="s">
        <v>3490</v>
      </c>
      <c r="B2732" s="79" t="s">
        <v>8273</v>
      </c>
    </row>
    <row r="2733" spans="1:2" ht="15">
      <c r="A2733" s="80" t="s">
        <v>3491</v>
      </c>
      <c r="B2733" s="79" t="s">
        <v>8273</v>
      </c>
    </row>
    <row r="2734" spans="1:2" ht="15">
      <c r="A2734" s="80" t="s">
        <v>3492</v>
      </c>
      <c r="B2734" s="79" t="s">
        <v>8273</v>
      </c>
    </row>
    <row r="2735" spans="1:2" ht="15">
      <c r="A2735" s="80" t="s">
        <v>3493</v>
      </c>
      <c r="B2735" s="79" t="s">
        <v>8273</v>
      </c>
    </row>
    <row r="2736" spans="1:2" ht="15">
      <c r="A2736" s="80" t="s">
        <v>3494</v>
      </c>
      <c r="B2736" s="79" t="s">
        <v>8273</v>
      </c>
    </row>
    <row r="2737" spans="1:2" ht="15">
      <c r="A2737" s="80" t="s">
        <v>698</v>
      </c>
      <c r="B2737" s="79" t="s">
        <v>8273</v>
      </c>
    </row>
    <row r="2738" spans="1:2" ht="15">
      <c r="A2738" s="80" t="s">
        <v>3495</v>
      </c>
      <c r="B2738" s="79" t="s">
        <v>8273</v>
      </c>
    </row>
    <row r="2739" spans="1:2" ht="15">
      <c r="A2739" s="80" t="s">
        <v>3496</v>
      </c>
      <c r="B2739" s="79" t="s">
        <v>8273</v>
      </c>
    </row>
    <row r="2740" spans="1:2" ht="15">
      <c r="A2740" s="80" t="s">
        <v>3497</v>
      </c>
      <c r="B2740" s="79" t="s">
        <v>8273</v>
      </c>
    </row>
    <row r="2741" spans="1:2" ht="15">
      <c r="A2741" s="80" t="s">
        <v>3498</v>
      </c>
      <c r="B2741" s="79" t="s">
        <v>8273</v>
      </c>
    </row>
    <row r="2742" spans="1:2" ht="15">
      <c r="A2742" s="80" t="s">
        <v>3499</v>
      </c>
      <c r="B2742" s="79" t="s">
        <v>8273</v>
      </c>
    </row>
    <row r="2743" spans="1:2" ht="15">
      <c r="A2743" s="80" t="s">
        <v>1100</v>
      </c>
      <c r="B2743" s="79" t="s">
        <v>8273</v>
      </c>
    </row>
    <row r="2744" spans="1:2" ht="15">
      <c r="A2744" s="80" t="s">
        <v>3500</v>
      </c>
      <c r="B2744" s="79" t="s">
        <v>8273</v>
      </c>
    </row>
    <row r="2745" spans="1:2" ht="15">
      <c r="A2745" s="80" t="s">
        <v>3501</v>
      </c>
      <c r="B2745" s="79" t="s">
        <v>8273</v>
      </c>
    </row>
    <row r="2746" spans="1:2" ht="15">
      <c r="A2746" s="80" t="s">
        <v>3502</v>
      </c>
      <c r="B2746" s="79" t="s">
        <v>8273</v>
      </c>
    </row>
    <row r="2747" spans="1:2" ht="15">
      <c r="A2747" s="80" t="s">
        <v>3503</v>
      </c>
      <c r="B2747" s="79" t="s">
        <v>8273</v>
      </c>
    </row>
    <row r="2748" spans="1:2" ht="15">
      <c r="A2748" s="80" t="s">
        <v>3504</v>
      </c>
      <c r="B2748" s="79" t="s">
        <v>8273</v>
      </c>
    </row>
    <row r="2749" spans="1:2" ht="15">
      <c r="A2749" s="80" t="s">
        <v>676</v>
      </c>
      <c r="B2749" s="79" t="s">
        <v>8273</v>
      </c>
    </row>
    <row r="2750" spans="1:2" ht="15">
      <c r="A2750" s="80" t="s">
        <v>3505</v>
      </c>
      <c r="B2750" s="79" t="s">
        <v>8273</v>
      </c>
    </row>
    <row r="2751" spans="1:2" ht="15">
      <c r="A2751" s="80" t="s">
        <v>3506</v>
      </c>
      <c r="B2751" s="79" t="s">
        <v>8273</v>
      </c>
    </row>
    <row r="2752" spans="1:2" ht="15">
      <c r="A2752" s="80" t="s">
        <v>3507</v>
      </c>
      <c r="B2752" s="79" t="s">
        <v>8273</v>
      </c>
    </row>
    <row r="2753" spans="1:2" ht="15">
      <c r="A2753" s="80" t="s">
        <v>3508</v>
      </c>
      <c r="B2753" s="79" t="s">
        <v>8273</v>
      </c>
    </row>
    <row r="2754" spans="1:2" ht="15">
      <c r="A2754" s="80" t="s">
        <v>3509</v>
      </c>
      <c r="B2754" s="79" t="s">
        <v>8273</v>
      </c>
    </row>
    <row r="2755" spans="1:2" ht="15">
      <c r="A2755" s="80" t="s">
        <v>3510</v>
      </c>
      <c r="B2755" s="79" t="s">
        <v>8273</v>
      </c>
    </row>
    <row r="2756" spans="1:2" ht="15">
      <c r="A2756" s="80" t="s">
        <v>3511</v>
      </c>
      <c r="B2756" s="79" t="s">
        <v>8273</v>
      </c>
    </row>
    <row r="2757" spans="1:2" ht="15">
      <c r="A2757" s="80" t="s">
        <v>3512</v>
      </c>
      <c r="B2757" s="79" t="s">
        <v>8273</v>
      </c>
    </row>
    <row r="2758" spans="1:2" ht="15">
      <c r="A2758" s="80" t="s">
        <v>3513</v>
      </c>
      <c r="B2758" s="79" t="s">
        <v>8273</v>
      </c>
    </row>
    <row r="2759" spans="1:2" ht="15">
      <c r="A2759" s="80" t="s">
        <v>3514</v>
      </c>
      <c r="B2759" s="79" t="s">
        <v>8273</v>
      </c>
    </row>
    <row r="2760" spans="1:2" ht="15">
      <c r="A2760" s="80" t="s">
        <v>3515</v>
      </c>
      <c r="B2760" s="79" t="s">
        <v>8273</v>
      </c>
    </row>
    <row r="2761" spans="1:2" ht="15">
      <c r="A2761" s="80" t="s">
        <v>3516</v>
      </c>
      <c r="B2761" s="79" t="s">
        <v>8273</v>
      </c>
    </row>
    <row r="2762" spans="1:2" ht="15">
      <c r="A2762" s="80" t="s">
        <v>3517</v>
      </c>
      <c r="B2762" s="79" t="s">
        <v>8273</v>
      </c>
    </row>
    <row r="2763" spans="1:2" ht="15">
      <c r="A2763" s="80" t="s">
        <v>3518</v>
      </c>
      <c r="B2763" s="79" t="s">
        <v>8273</v>
      </c>
    </row>
    <row r="2764" spans="1:2" ht="15">
      <c r="A2764" s="80" t="s">
        <v>3519</v>
      </c>
      <c r="B2764" s="79" t="s">
        <v>8273</v>
      </c>
    </row>
    <row r="2765" spans="1:2" ht="15">
      <c r="A2765" s="80" t="s">
        <v>3520</v>
      </c>
      <c r="B2765" s="79" t="s">
        <v>8273</v>
      </c>
    </row>
    <row r="2766" spans="1:2" ht="15">
      <c r="A2766" s="80" t="s">
        <v>3521</v>
      </c>
      <c r="B2766" s="79" t="s">
        <v>8273</v>
      </c>
    </row>
    <row r="2767" spans="1:2" ht="15">
      <c r="A2767" s="80" t="s">
        <v>3522</v>
      </c>
      <c r="B2767" s="79" t="s">
        <v>8273</v>
      </c>
    </row>
    <row r="2768" spans="1:2" ht="15">
      <c r="A2768" s="80" t="s">
        <v>3523</v>
      </c>
      <c r="B2768" s="79" t="s">
        <v>8273</v>
      </c>
    </row>
    <row r="2769" spans="1:2" ht="15">
      <c r="A2769" s="80" t="s">
        <v>3524</v>
      </c>
      <c r="B2769" s="79" t="s">
        <v>8273</v>
      </c>
    </row>
    <row r="2770" spans="1:2" ht="15">
      <c r="A2770" s="80" t="s">
        <v>3525</v>
      </c>
      <c r="B2770" s="79" t="s">
        <v>8273</v>
      </c>
    </row>
    <row r="2771" spans="1:2" ht="15">
      <c r="A2771" s="80" t="s">
        <v>3526</v>
      </c>
      <c r="B2771" s="79" t="s">
        <v>8273</v>
      </c>
    </row>
    <row r="2772" spans="1:2" ht="15">
      <c r="A2772" s="80" t="s">
        <v>3527</v>
      </c>
      <c r="B2772" s="79" t="s">
        <v>8273</v>
      </c>
    </row>
    <row r="2773" spans="1:2" ht="15">
      <c r="A2773" s="80" t="s">
        <v>3528</v>
      </c>
      <c r="B2773" s="79" t="s">
        <v>8273</v>
      </c>
    </row>
    <row r="2774" spans="1:2" ht="15">
      <c r="A2774" s="80" t="s">
        <v>1251</v>
      </c>
      <c r="B2774" s="79" t="s">
        <v>8273</v>
      </c>
    </row>
    <row r="2775" spans="1:2" ht="15">
      <c r="A2775" s="80" t="s">
        <v>3529</v>
      </c>
      <c r="B2775" s="79" t="s">
        <v>8273</v>
      </c>
    </row>
    <row r="2776" spans="1:2" ht="15">
      <c r="A2776" s="80" t="s">
        <v>590</v>
      </c>
      <c r="B2776" s="79" t="s">
        <v>8273</v>
      </c>
    </row>
    <row r="2777" spans="1:2" ht="15">
      <c r="A2777" s="80" t="s">
        <v>546</v>
      </c>
      <c r="B2777" s="79" t="s">
        <v>8273</v>
      </c>
    </row>
    <row r="2778" spans="1:2" ht="15">
      <c r="A2778" s="80" t="s">
        <v>563</v>
      </c>
      <c r="B2778" s="79" t="s">
        <v>8273</v>
      </c>
    </row>
    <row r="2779" spans="1:2" ht="15">
      <c r="A2779" s="80" t="s">
        <v>3530</v>
      </c>
      <c r="B2779" s="79" t="s">
        <v>8273</v>
      </c>
    </row>
    <row r="2780" spans="1:2" ht="15">
      <c r="A2780" s="80" t="s">
        <v>3531</v>
      </c>
      <c r="B2780" s="79" t="s">
        <v>8273</v>
      </c>
    </row>
    <row r="2781" spans="1:2" ht="15">
      <c r="A2781" s="80" t="s">
        <v>3532</v>
      </c>
      <c r="B2781" s="79" t="s">
        <v>8273</v>
      </c>
    </row>
    <row r="2782" spans="1:2" ht="15">
      <c r="A2782" s="80" t="s">
        <v>3533</v>
      </c>
      <c r="B2782" s="79" t="s">
        <v>8273</v>
      </c>
    </row>
    <row r="2783" spans="1:2" ht="15">
      <c r="A2783" s="80" t="s">
        <v>3534</v>
      </c>
      <c r="B2783" s="79" t="s">
        <v>8273</v>
      </c>
    </row>
    <row r="2784" spans="1:2" ht="15">
      <c r="A2784" s="80" t="s">
        <v>3535</v>
      </c>
      <c r="B2784" s="79" t="s">
        <v>8273</v>
      </c>
    </row>
    <row r="2785" spans="1:2" ht="15">
      <c r="A2785" s="80" t="s">
        <v>3536</v>
      </c>
      <c r="B2785" s="79" t="s">
        <v>8273</v>
      </c>
    </row>
    <row r="2786" spans="1:2" ht="15">
      <c r="A2786" s="80" t="s">
        <v>3537</v>
      </c>
      <c r="B2786" s="79" t="s">
        <v>8273</v>
      </c>
    </row>
    <row r="2787" spans="1:2" ht="15">
      <c r="A2787" s="80" t="s">
        <v>3538</v>
      </c>
      <c r="B2787" s="79" t="s">
        <v>8273</v>
      </c>
    </row>
    <row r="2788" spans="1:2" ht="15">
      <c r="A2788" s="80" t="s">
        <v>3539</v>
      </c>
      <c r="B2788" s="79" t="s">
        <v>8273</v>
      </c>
    </row>
    <row r="2789" spans="1:2" ht="15">
      <c r="A2789" s="80" t="s">
        <v>3540</v>
      </c>
      <c r="B2789" s="79" t="s">
        <v>8273</v>
      </c>
    </row>
    <row r="2790" spans="1:2" ht="15">
      <c r="A2790" s="80" t="s">
        <v>3541</v>
      </c>
      <c r="B2790" s="79" t="s">
        <v>8273</v>
      </c>
    </row>
    <row r="2791" spans="1:2" ht="15">
      <c r="A2791" s="80" t="s">
        <v>3542</v>
      </c>
      <c r="B2791" s="79" t="s">
        <v>8273</v>
      </c>
    </row>
    <row r="2792" spans="1:2" ht="15">
      <c r="A2792" s="80" t="s">
        <v>3543</v>
      </c>
      <c r="B2792" s="79" t="s">
        <v>8273</v>
      </c>
    </row>
    <row r="2793" spans="1:2" ht="15">
      <c r="A2793" s="80" t="s">
        <v>3544</v>
      </c>
      <c r="B2793" s="79" t="s">
        <v>8273</v>
      </c>
    </row>
    <row r="2794" spans="1:2" ht="15">
      <c r="A2794" s="80" t="s">
        <v>3545</v>
      </c>
      <c r="B2794" s="79" t="s">
        <v>8273</v>
      </c>
    </row>
    <row r="2795" spans="1:2" ht="15">
      <c r="A2795" s="80" t="s">
        <v>3546</v>
      </c>
      <c r="B2795" s="79" t="s">
        <v>8273</v>
      </c>
    </row>
    <row r="2796" spans="1:2" ht="15">
      <c r="A2796" s="80" t="s">
        <v>3547</v>
      </c>
      <c r="B2796" s="79" t="s">
        <v>8273</v>
      </c>
    </row>
    <row r="2797" spans="1:2" ht="15">
      <c r="A2797" s="80" t="s">
        <v>3548</v>
      </c>
      <c r="B2797" s="79" t="s">
        <v>8273</v>
      </c>
    </row>
    <row r="2798" spans="1:2" ht="15">
      <c r="A2798" s="80" t="s">
        <v>3549</v>
      </c>
      <c r="B2798" s="79" t="s">
        <v>8273</v>
      </c>
    </row>
    <row r="2799" spans="1:2" ht="15">
      <c r="A2799" s="80" t="s">
        <v>3550</v>
      </c>
      <c r="B2799" s="79" t="s">
        <v>8273</v>
      </c>
    </row>
    <row r="2800" spans="1:2" ht="15">
      <c r="A2800" s="80" t="s">
        <v>3551</v>
      </c>
      <c r="B2800" s="79" t="s">
        <v>8273</v>
      </c>
    </row>
    <row r="2801" spans="1:2" ht="15">
      <c r="A2801" s="80" t="s">
        <v>3552</v>
      </c>
      <c r="B2801" s="79" t="s">
        <v>8273</v>
      </c>
    </row>
    <row r="2802" spans="1:2" ht="15">
      <c r="A2802" s="80" t="s">
        <v>3553</v>
      </c>
      <c r="B2802" s="79" t="s">
        <v>8273</v>
      </c>
    </row>
    <row r="2803" spans="1:2" ht="15">
      <c r="A2803" s="80" t="s">
        <v>3554</v>
      </c>
      <c r="B2803" s="79" t="s">
        <v>8273</v>
      </c>
    </row>
    <row r="2804" spans="1:2" ht="15">
      <c r="A2804" s="80" t="s">
        <v>3555</v>
      </c>
      <c r="B2804" s="79" t="s">
        <v>8273</v>
      </c>
    </row>
    <row r="2805" spans="1:2" ht="15">
      <c r="A2805" s="80" t="s">
        <v>3556</v>
      </c>
      <c r="B2805" s="79" t="s">
        <v>8273</v>
      </c>
    </row>
    <row r="2806" spans="1:2" ht="15">
      <c r="A2806" s="80" t="s">
        <v>3557</v>
      </c>
      <c r="B2806" s="79" t="s">
        <v>8273</v>
      </c>
    </row>
    <row r="2807" spans="1:2" ht="15">
      <c r="A2807" s="80" t="s">
        <v>3558</v>
      </c>
      <c r="B2807" s="79" t="s">
        <v>8273</v>
      </c>
    </row>
    <row r="2808" spans="1:2" ht="15">
      <c r="A2808" s="80" t="s">
        <v>3559</v>
      </c>
      <c r="B2808" s="79" t="s">
        <v>8273</v>
      </c>
    </row>
    <row r="2809" spans="1:2" ht="15">
      <c r="A2809" s="80" t="s">
        <v>3560</v>
      </c>
      <c r="B2809" s="79" t="s">
        <v>8273</v>
      </c>
    </row>
    <row r="2810" spans="1:2" ht="15">
      <c r="A2810" s="80" t="s">
        <v>3561</v>
      </c>
      <c r="B2810" s="79" t="s">
        <v>8273</v>
      </c>
    </row>
    <row r="2811" spans="1:2" ht="15">
      <c r="A2811" s="80" t="s">
        <v>3562</v>
      </c>
      <c r="B2811" s="79" t="s">
        <v>8273</v>
      </c>
    </row>
    <row r="2812" spans="1:2" ht="15">
      <c r="A2812" s="80" t="s">
        <v>3563</v>
      </c>
      <c r="B2812" s="79" t="s">
        <v>8273</v>
      </c>
    </row>
    <row r="2813" spans="1:2" ht="15">
      <c r="A2813" s="80" t="s">
        <v>3564</v>
      </c>
      <c r="B2813" s="79" t="s">
        <v>8273</v>
      </c>
    </row>
    <row r="2814" spans="1:2" ht="15">
      <c r="A2814" s="80" t="s">
        <v>3565</v>
      </c>
      <c r="B2814" s="79" t="s">
        <v>8273</v>
      </c>
    </row>
    <row r="2815" spans="1:2" ht="15">
      <c r="A2815" s="80" t="s">
        <v>3566</v>
      </c>
      <c r="B2815" s="79" t="s">
        <v>8273</v>
      </c>
    </row>
    <row r="2816" spans="1:2" ht="15">
      <c r="A2816" s="80" t="s">
        <v>695</v>
      </c>
      <c r="B2816" s="79" t="s">
        <v>8273</v>
      </c>
    </row>
    <row r="2817" spans="1:2" ht="15">
      <c r="A2817" s="80" t="s">
        <v>3567</v>
      </c>
      <c r="B2817" s="79" t="s">
        <v>8273</v>
      </c>
    </row>
    <row r="2818" spans="1:2" ht="15">
      <c r="A2818" s="80" t="s">
        <v>3568</v>
      </c>
      <c r="B2818" s="79" t="s">
        <v>8273</v>
      </c>
    </row>
    <row r="2819" spans="1:2" ht="15">
      <c r="A2819" s="80" t="s">
        <v>3569</v>
      </c>
      <c r="B2819" s="79" t="s">
        <v>8273</v>
      </c>
    </row>
    <row r="2820" spans="1:2" ht="15">
      <c r="A2820" s="80" t="s">
        <v>624</v>
      </c>
      <c r="B2820" s="79" t="s">
        <v>8273</v>
      </c>
    </row>
    <row r="2821" spans="1:2" ht="15">
      <c r="A2821" s="80" t="s">
        <v>529</v>
      </c>
      <c r="B2821" s="79" t="s">
        <v>8273</v>
      </c>
    </row>
    <row r="2822" spans="1:2" ht="15">
      <c r="A2822" s="80" t="s">
        <v>3570</v>
      </c>
      <c r="B2822" s="79" t="s">
        <v>8273</v>
      </c>
    </row>
    <row r="2823" spans="1:2" ht="15">
      <c r="A2823" s="80" t="s">
        <v>3571</v>
      </c>
      <c r="B2823" s="79" t="s">
        <v>8273</v>
      </c>
    </row>
    <row r="2824" spans="1:2" ht="15">
      <c r="A2824" s="80" t="s">
        <v>3572</v>
      </c>
      <c r="B2824" s="79" t="s">
        <v>8273</v>
      </c>
    </row>
    <row r="2825" spans="1:2" ht="15">
      <c r="A2825" s="80" t="s">
        <v>3573</v>
      </c>
      <c r="B2825" s="79" t="s">
        <v>8273</v>
      </c>
    </row>
    <row r="2826" spans="1:2" ht="15">
      <c r="A2826" s="80" t="s">
        <v>3574</v>
      </c>
      <c r="B2826" s="79" t="s">
        <v>8273</v>
      </c>
    </row>
    <row r="2827" spans="1:2" ht="15">
      <c r="A2827" s="80" t="s">
        <v>3575</v>
      </c>
      <c r="B2827" s="79" t="s">
        <v>8273</v>
      </c>
    </row>
    <row r="2828" spans="1:2" ht="15">
      <c r="A2828" s="80" t="s">
        <v>485</v>
      </c>
      <c r="B2828" s="79" t="s">
        <v>8273</v>
      </c>
    </row>
    <row r="2829" spans="1:2" ht="15">
      <c r="A2829" s="80" t="s">
        <v>3576</v>
      </c>
      <c r="B2829" s="79" t="s">
        <v>8273</v>
      </c>
    </row>
    <row r="2830" spans="1:2" ht="15">
      <c r="A2830" s="80" t="s">
        <v>743</v>
      </c>
      <c r="B2830" s="79" t="s">
        <v>8273</v>
      </c>
    </row>
    <row r="2831" spans="1:2" ht="15">
      <c r="A2831" s="80" t="s">
        <v>1240</v>
      </c>
      <c r="B2831" s="79" t="s">
        <v>8273</v>
      </c>
    </row>
    <row r="2832" spans="1:2" ht="15">
      <c r="A2832" s="80" t="s">
        <v>3577</v>
      </c>
      <c r="B2832" s="79" t="s">
        <v>8273</v>
      </c>
    </row>
    <row r="2833" spans="1:2" ht="15">
      <c r="A2833" s="80" t="s">
        <v>3578</v>
      </c>
      <c r="B2833" s="79" t="s">
        <v>8273</v>
      </c>
    </row>
    <row r="2834" spans="1:2" ht="15">
      <c r="A2834" s="80" t="s">
        <v>3579</v>
      </c>
      <c r="B2834" s="79" t="s">
        <v>8273</v>
      </c>
    </row>
    <row r="2835" spans="1:2" ht="15">
      <c r="A2835" s="80" t="s">
        <v>3580</v>
      </c>
      <c r="B2835" s="79" t="s">
        <v>8273</v>
      </c>
    </row>
    <row r="2836" spans="1:2" ht="15">
      <c r="A2836" s="80" t="s">
        <v>3581</v>
      </c>
      <c r="B2836" s="79" t="s">
        <v>8273</v>
      </c>
    </row>
    <row r="2837" spans="1:2" ht="15">
      <c r="A2837" s="80" t="s">
        <v>3582</v>
      </c>
      <c r="B2837" s="79" t="s">
        <v>8273</v>
      </c>
    </row>
    <row r="2838" spans="1:2" ht="15">
      <c r="A2838" s="80" t="s">
        <v>1153</v>
      </c>
      <c r="B2838" s="79" t="s">
        <v>8273</v>
      </c>
    </row>
    <row r="2839" spans="1:2" ht="15">
      <c r="A2839" s="80" t="s">
        <v>3583</v>
      </c>
      <c r="B2839" s="79" t="s">
        <v>8273</v>
      </c>
    </row>
    <row r="2840" spans="1:2" ht="15">
      <c r="A2840" s="80" t="s">
        <v>3584</v>
      </c>
      <c r="B2840" s="79" t="s">
        <v>8273</v>
      </c>
    </row>
    <row r="2841" spans="1:2" ht="15">
      <c r="A2841" s="80" t="s">
        <v>3585</v>
      </c>
      <c r="B2841" s="79" t="s">
        <v>8273</v>
      </c>
    </row>
    <row r="2842" spans="1:2" ht="15">
      <c r="A2842" s="80" t="s">
        <v>3586</v>
      </c>
      <c r="B2842" s="79" t="s">
        <v>8273</v>
      </c>
    </row>
    <row r="2843" spans="1:2" ht="15">
      <c r="A2843" s="80" t="s">
        <v>3587</v>
      </c>
      <c r="B2843" s="79" t="s">
        <v>8273</v>
      </c>
    </row>
    <row r="2844" spans="1:2" ht="15">
      <c r="A2844" s="80" t="s">
        <v>3588</v>
      </c>
      <c r="B2844" s="79" t="s">
        <v>8273</v>
      </c>
    </row>
    <row r="2845" spans="1:2" ht="15">
      <c r="A2845" s="80" t="s">
        <v>3589</v>
      </c>
      <c r="B2845" s="79" t="s">
        <v>8273</v>
      </c>
    </row>
    <row r="2846" spans="1:2" ht="15">
      <c r="A2846" s="80" t="s">
        <v>3590</v>
      </c>
      <c r="B2846" s="79" t="s">
        <v>8273</v>
      </c>
    </row>
    <row r="2847" spans="1:2" ht="15">
      <c r="A2847" s="80" t="s">
        <v>3591</v>
      </c>
      <c r="B2847" s="79" t="s">
        <v>8273</v>
      </c>
    </row>
    <row r="2848" spans="1:2" ht="15">
      <c r="A2848" s="80" t="s">
        <v>3592</v>
      </c>
      <c r="B2848" s="79" t="s">
        <v>8274</v>
      </c>
    </row>
    <row r="2849" spans="1:2" ht="15">
      <c r="A2849" s="80" t="s">
        <v>3593</v>
      </c>
      <c r="B2849" s="79" t="s">
        <v>8274</v>
      </c>
    </row>
    <row r="2850" spans="1:2" ht="15">
      <c r="A2850" s="80" t="s">
        <v>3594</v>
      </c>
      <c r="B2850" s="79" t="s">
        <v>8274</v>
      </c>
    </row>
    <row r="2851" spans="1:2" ht="15">
      <c r="A2851" s="80" t="s">
        <v>3595</v>
      </c>
      <c r="B2851" s="79" t="s">
        <v>8274</v>
      </c>
    </row>
    <row r="2852" spans="1:2" ht="15">
      <c r="A2852" s="80" t="s">
        <v>3596</v>
      </c>
      <c r="B2852" s="79" t="s">
        <v>8274</v>
      </c>
    </row>
    <row r="2853" spans="1:2" ht="15">
      <c r="A2853" s="80" t="s">
        <v>3597</v>
      </c>
      <c r="B2853" s="79" t="s">
        <v>8274</v>
      </c>
    </row>
    <row r="2854" spans="1:2" ht="15">
      <c r="A2854" s="80" t="s">
        <v>3598</v>
      </c>
      <c r="B2854" s="79" t="s">
        <v>8274</v>
      </c>
    </row>
    <row r="2855" spans="1:2" ht="15">
      <c r="A2855" s="80" t="s">
        <v>3599</v>
      </c>
      <c r="B2855" s="79" t="s">
        <v>8274</v>
      </c>
    </row>
    <row r="2856" spans="1:2" ht="15">
      <c r="A2856" s="80" t="s">
        <v>3600</v>
      </c>
      <c r="B2856" s="79" t="s">
        <v>8274</v>
      </c>
    </row>
    <row r="2857" spans="1:2" ht="15">
      <c r="A2857" s="80" t="s">
        <v>3601</v>
      </c>
      <c r="B2857" s="79" t="s">
        <v>8274</v>
      </c>
    </row>
    <row r="2858" spans="1:2" ht="15">
      <c r="A2858" s="80" t="s">
        <v>3602</v>
      </c>
      <c r="B2858" s="79" t="s">
        <v>8274</v>
      </c>
    </row>
    <row r="2859" spans="1:2" ht="15">
      <c r="A2859" s="80" t="s">
        <v>3603</v>
      </c>
      <c r="B2859" s="79" t="s">
        <v>8274</v>
      </c>
    </row>
    <row r="2860" spans="1:2" ht="15">
      <c r="A2860" s="80" t="s">
        <v>3604</v>
      </c>
      <c r="B2860" s="79" t="s">
        <v>8274</v>
      </c>
    </row>
    <row r="2861" spans="1:2" ht="15">
      <c r="A2861" s="80" t="s">
        <v>3605</v>
      </c>
      <c r="B2861" s="79" t="s">
        <v>8274</v>
      </c>
    </row>
    <row r="2862" spans="1:2" ht="15">
      <c r="A2862" s="80" t="s">
        <v>3606</v>
      </c>
      <c r="B2862" s="79" t="s">
        <v>8274</v>
      </c>
    </row>
    <row r="2863" spans="1:2" ht="15">
      <c r="A2863" s="80" t="s">
        <v>3607</v>
      </c>
      <c r="B2863" s="79" t="s">
        <v>8274</v>
      </c>
    </row>
    <row r="2864" spans="1:2" ht="15">
      <c r="A2864" s="80" t="s">
        <v>3608</v>
      </c>
      <c r="B2864" s="79" t="s">
        <v>8274</v>
      </c>
    </row>
    <row r="2865" spans="1:2" ht="15">
      <c r="A2865" s="80" t="s">
        <v>3609</v>
      </c>
      <c r="B2865" s="79" t="s">
        <v>8274</v>
      </c>
    </row>
    <row r="2866" spans="1:2" ht="15">
      <c r="A2866" s="80" t="s">
        <v>3610</v>
      </c>
      <c r="B2866" s="79" t="s">
        <v>8274</v>
      </c>
    </row>
    <row r="2867" spans="1:2" ht="15">
      <c r="A2867" s="80" t="s">
        <v>3611</v>
      </c>
      <c r="B2867" s="79" t="s">
        <v>8274</v>
      </c>
    </row>
    <row r="2868" spans="1:2" ht="15">
      <c r="A2868" s="80" t="s">
        <v>3612</v>
      </c>
      <c r="B2868" s="79" t="s">
        <v>8274</v>
      </c>
    </row>
    <row r="2869" spans="1:2" ht="15">
      <c r="A2869" s="80" t="s">
        <v>3613</v>
      </c>
      <c r="B2869" s="79" t="s">
        <v>8274</v>
      </c>
    </row>
    <row r="2870" spans="1:2" ht="15">
      <c r="A2870" s="80" t="s">
        <v>3614</v>
      </c>
      <c r="B2870" s="79" t="s">
        <v>8274</v>
      </c>
    </row>
    <row r="2871" spans="1:2" ht="15">
      <c r="A2871" s="80" t="s">
        <v>634</v>
      </c>
      <c r="B2871" s="79" t="s">
        <v>8274</v>
      </c>
    </row>
    <row r="2872" spans="1:2" ht="15">
      <c r="A2872" s="80" t="s">
        <v>3615</v>
      </c>
      <c r="B2872" s="79" t="s">
        <v>8274</v>
      </c>
    </row>
    <row r="2873" spans="1:2" ht="15">
      <c r="A2873" s="80" t="s">
        <v>3616</v>
      </c>
      <c r="B2873" s="79" t="s">
        <v>8274</v>
      </c>
    </row>
    <row r="2874" spans="1:2" ht="15">
      <c r="A2874" s="80" t="s">
        <v>3617</v>
      </c>
      <c r="B2874" s="79" t="s">
        <v>8274</v>
      </c>
    </row>
    <row r="2875" spans="1:2" ht="15">
      <c r="A2875" s="80" t="s">
        <v>3618</v>
      </c>
      <c r="B2875" s="79" t="s">
        <v>8274</v>
      </c>
    </row>
    <row r="2876" spans="1:2" ht="15">
      <c r="A2876" s="80" t="s">
        <v>3619</v>
      </c>
      <c r="B2876" s="79" t="s">
        <v>8274</v>
      </c>
    </row>
    <row r="2877" spans="1:2" ht="15">
      <c r="A2877" s="80" t="s">
        <v>3620</v>
      </c>
      <c r="B2877" s="79" t="s">
        <v>8274</v>
      </c>
    </row>
    <row r="2878" spans="1:2" ht="15">
      <c r="A2878" s="80" t="s">
        <v>3621</v>
      </c>
      <c r="B2878" s="79" t="s">
        <v>8274</v>
      </c>
    </row>
    <row r="2879" spans="1:2" ht="15">
      <c r="A2879" s="80" t="s">
        <v>3622</v>
      </c>
      <c r="B2879" s="79" t="s">
        <v>8274</v>
      </c>
    </row>
    <row r="2880" spans="1:2" ht="15">
      <c r="A2880" s="80" t="s">
        <v>3623</v>
      </c>
      <c r="B2880" s="79" t="s">
        <v>8274</v>
      </c>
    </row>
    <row r="2881" spans="1:2" ht="15">
      <c r="A2881" s="80" t="s">
        <v>3624</v>
      </c>
      <c r="B2881" s="79" t="s">
        <v>8274</v>
      </c>
    </row>
    <row r="2882" spans="1:2" ht="15">
      <c r="A2882" s="80" t="s">
        <v>3625</v>
      </c>
      <c r="B2882" s="79" t="s">
        <v>8274</v>
      </c>
    </row>
    <row r="2883" spans="1:2" ht="15">
      <c r="A2883" s="80" t="s">
        <v>3626</v>
      </c>
      <c r="B2883" s="79" t="s">
        <v>8274</v>
      </c>
    </row>
    <row r="2884" spans="1:2" ht="15">
      <c r="A2884" s="80" t="s">
        <v>3627</v>
      </c>
      <c r="B2884" s="79" t="s">
        <v>8274</v>
      </c>
    </row>
    <row r="2885" spans="1:2" ht="15">
      <c r="A2885" s="80" t="s">
        <v>3628</v>
      </c>
      <c r="B2885" s="79" t="s">
        <v>8274</v>
      </c>
    </row>
    <row r="2886" spans="1:2" ht="15">
      <c r="A2886" s="80" t="s">
        <v>3629</v>
      </c>
      <c r="B2886" s="79" t="s">
        <v>8274</v>
      </c>
    </row>
    <row r="2887" spans="1:2" ht="15">
      <c r="A2887" s="80" t="s">
        <v>3630</v>
      </c>
      <c r="B2887" s="79" t="s">
        <v>8274</v>
      </c>
    </row>
    <row r="2888" spans="1:2" ht="15">
      <c r="A2888" s="80" t="s">
        <v>3631</v>
      </c>
      <c r="B2888" s="79" t="s">
        <v>8274</v>
      </c>
    </row>
    <row r="2889" spans="1:2" ht="15">
      <c r="A2889" s="80" t="s">
        <v>3632</v>
      </c>
      <c r="B2889" s="79" t="s">
        <v>8274</v>
      </c>
    </row>
    <row r="2890" spans="1:2" ht="15">
      <c r="A2890" s="80" t="s">
        <v>3633</v>
      </c>
      <c r="B2890" s="79" t="s">
        <v>8274</v>
      </c>
    </row>
    <row r="2891" spans="1:2" ht="15">
      <c r="A2891" s="80" t="s">
        <v>3634</v>
      </c>
      <c r="B2891" s="79" t="s">
        <v>8274</v>
      </c>
    </row>
    <row r="2892" spans="1:2" ht="15">
      <c r="A2892" s="80" t="s">
        <v>3635</v>
      </c>
      <c r="B2892" s="79" t="s">
        <v>8274</v>
      </c>
    </row>
    <row r="2893" spans="1:2" ht="15">
      <c r="A2893" s="80" t="s">
        <v>3636</v>
      </c>
      <c r="B2893" s="79" t="s">
        <v>8274</v>
      </c>
    </row>
    <row r="2894" spans="1:2" ht="15">
      <c r="A2894" s="80" t="s">
        <v>3637</v>
      </c>
      <c r="B2894" s="79" t="s">
        <v>8274</v>
      </c>
    </row>
    <row r="2895" spans="1:2" ht="15">
      <c r="A2895" s="80" t="s">
        <v>3638</v>
      </c>
      <c r="B2895" s="79" t="s">
        <v>8274</v>
      </c>
    </row>
    <row r="2896" spans="1:2" ht="15">
      <c r="A2896" s="80" t="s">
        <v>3639</v>
      </c>
      <c r="B2896" s="79" t="s">
        <v>8274</v>
      </c>
    </row>
    <row r="2897" spans="1:2" ht="15">
      <c r="A2897" s="80" t="s">
        <v>3640</v>
      </c>
      <c r="B2897" s="79" t="s">
        <v>8274</v>
      </c>
    </row>
    <row r="2898" spans="1:2" ht="15">
      <c r="A2898" s="80" t="s">
        <v>3641</v>
      </c>
      <c r="B2898" s="79" t="s">
        <v>8274</v>
      </c>
    </row>
    <row r="2899" spans="1:2" ht="15">
      <c r="A2899" s="80" t="s">
        <v>3642</v>
      </c>
      <c r="B2899" s="79" t="s">
        <v>8274</v>
      </c>
    </row>
    <row r="2900" spans="1:2" ht="15">
      <c r="A2900" s="80" t="s">
        <v>3643</v>
      </c>
      <c r="B2900" s="79" t="s">
        <v>8274</v>
      </c>
    </row>
    <row r="2901" spans="1:2" ht="15">
      <c r="A2901" s="80" t="s">
        <v>3644</v>
      </c>
      <c r="B2901" s="79" t="s">
        <v>8274</v>
      </c>
    </row>
    <row r="2902" spans="1:2" ht="15">
      <c r="A2902" s="80" t="s">
        <v>3645</v>
      </c>
      <c r="B2902" s="79" t="s">
        <v>8274</v>
      </c>
    </row>
    <row r="2903" spans="1:2" ht="15">
      <c r="A2903" s="80" t="s">
        <v>3646</v>
      </c>
      <c r="B2903" s="79" t="s">
        <v>8274</v>
      </c>
    </row>
    <row r="2904" spans="1:2" ht="15">
      <c r="A2904" s="80" t="s">
        <v>3647</v>
      </c>
      <c r="B2904" s="79" t="s">
        <v>8274</v>
      </c>
    </row>
    <row r="2905" spans="1:2" ht="15">
      <c r="A2905" s="80" t="s">
        <v>3648</v>
      </c>
      <c r="B2905" s="79" t="s">
        <v>8274</v>
      </c>
    </row>
    <row r="2906" spans="1:2" ht="15">
      <c r="A2906" s="80" t="s">
        <v>3649</v>
      </c>
      <c r="B2906" s="79" t="s">
        <v>8274</v>
      </c>
    </row>
    <row r="2907" spans="1:2" ht="15">
      <c r="A2907" s="80" t="s">
        <v>3650</v>
      </c>
      <c r="B2907" s="79" t="s">
        <v>8274</v>
      </c>
    </row>
    <row r="2908" spans="1:2" ht="15">
      <c r="A2908" s="80" t="s">
        <v>3651</v>
      </c>
      <c r="B2908" s="79" t="s">
        <v>8274</v>
      </c>
    </row>
    <row r="2909" spans="1:2" ht="15">
      <c r="A2909" s="80" t="s">
        <v>3652</v>
      </c>
      <c r="B2909" s="79" t="s">
        <v>8274</v>
      </c>
    </row>
    <row r="2910" spans="1:2" ht="15">
      <c r="A2910" s="80" t="s">
        <v>3653</v>
      </c>
      <c r="B2910" s="79" t="s">
        <v>8274</v>
      </c>
    </row>
    <row r="2911" spans="1:2" ht="15">
      <c r="A2911" s="80" t="s">
        <v>3654</v>
      </c>
      <c r="B2911" s="79" t="s">
        <v>8274</v>
      </c>
    </row>
    <row r="2912" spans="1:2" ht="15">
      <c r="A2912" s="80" t="s">
        <v>3655</v>
      </c>
      <c r="B2912" s="79" t="s">
        <v>8274</v>
      </c>
    </row>
    <row r="2913" spans="1:2" ht="15">
      <c r="A2913" s="80" t="s">
        <v>3656</v>
      </c>
      <c r="B2913" s="79" t="s">
        <v>8274</v>
      </c>
    </row>
    <row r="2914" spans="1:2" ht="15">
      <c r="A2914" s="80" t="s">
        <v>3657</v>
      </c>
      <c r="B2914" s="79" t="s">
        <v>8274</v>
      </c>
    </row>
    <row r="2915" spans="1:2" ht="15">
      <c r="A2915" s="80" t="s">
        <v>3658</v>
      </c>
      <c r="B2915" s="79" t="s">
        <v>8274</v>
      </c>
    </row>
    <row r="2916" spans="1:2" ht="15">
      <c r="A2916" s="80" t="s">
        <v>3659</v>
      </c>
      <c r="B2916" s="79" t="s">
        <v>8274</v>
      </c>
    </row>
    <row r="2917" spans="1:2" ht="15">
      <c r="A2917" s="80" t="s">
        <v>3660</v>
      </c>
      <c r="B2917" s="79" t="s">
        <v>8274</v>
      </c>
    </row>
    <row r="2918" spans="1:2" ht="15">
      <c r="A2918" s="80" t="s">
        <v>3661</v>
      </c>
      <c r="B2918" s="79" t="s">
        <v>8274</v>
      </c>
    </row>
    <row r="2919" spans="1:2" ht="15">
      <c r="A2919" s="80" t="s">
        <v>779</v>
      </c>
      <c r="B2919" s="79" t="s">
        <v>8274</v>
      </c>
    </row>
    <row r="2920" spans="1:2" ht="15">
      <c r="A2920" s="80" t="s">
        <v>3662</v>
      </c>
      <c r="B2920" s="79" t="s">
        <v>8274</v>
      </c>
    </row>
    <row r="2921" spans="1:2" ht="15">
      <c r="A2921" s="80" t="s">
        <v>3663</v>
      </c>
      <c r="B2921" s="79" t="s">
        <v>8274</v>
      </c>
    </row>
    <row r="2922" spans="1:2" ht="15">
      <c r="A2922" s="80" t="s">
        <v>3664</v>
      </c>
      <c r="B2922" s="79" t="s">
        <v>8274</v>
      </c>
    </row>
    <row r="2923" spans="1:2" ht="15">
      <c r="A2923" s="80" t="s">
        <v>3665</v>
      </c>
      <c r="B2923" s="79" t="s">
        <v>8274</v>
      </c>
    </row>
    <row r="2924" spans="1:2" ht="15">
      <c r="A2924" s="80" t="s">
        <v>681</v>
      </c>
      <c r="B2924" s="79" t="s">
        <v>8274</v>
      </c>
    </row>
    <row r="2925" spans="1:2" ht="15">
      <c r="A2925" s="80" t="s">
        <v>3666</v>
      </c>
      <c r="B2925" s="79" t="s">
        <v>8274</v>
      </c>
    </row>
    <row r="2926" spans="1:2" ht="15">
      <c r="A2926" s="80" t="s">
        <v>3667</v>
      </c>
      <c r="B2926" s="79" t="s">
        <v>8274</v>
      </c>
    </row>
    <row r="2927" spans="1:2" ht="15">
      <c r="A2927" s="80" t="s">
        <v>3668</v>
      </c>
      <c r="B2927" s="79" t="s">
        <v>8274</v>
      </c>
    </row>
    <row r="2928" spans="1:2" ht="15">
      <c r="A2928" s="80" t="s">
        <v>3669</v>
      </c>
      <c r="B2928" s="79" t="s">
        <v>8274</v>
      </c>
    </row>
    <row r="2929" spans="1:2" ht="15">
      <c r="A2929" s="80" t="s">
        <v>3670</v>
      </c>
      <c r="B2929" s="79" t="s">
        <v>8274</v>
      </c>
    </row>
    <row r="2930" spans="1:2" ht="15">
      <c r="A2930" s="80" t="s">
        <v>3671</v>
      </c>
      <c r="B2930" s="79" t="s">
        <v>8274</v>
      </c>
    </row>
    <row r="2931" spans="1:2" ht="15">
      <c r="A2931" s="80" t="s">
        <v>3672</v>
      </c>
      <c r="B2931" s="79" t="s">
        <v>8274</v>
      </c>
    </row>
    <row r="2932" spans="1:2" ht="15">
      <c r="A2932" s="80" t="s">
        <v>3673</v>
      </c>
      <c r="B2932" s="79" t="s">
        <v>8274</v>
      </c>
    </row>
    <row r="2933" spans="1:2" ht="15">
      <c r="A2933" s="80" t="s">
        <v>3674</v>
      </c>
      <c r="B2933" s="79" t="s">
        <v>8274</v>
      </c>
    </row>
    <row r="2934" spans="1:2" ht="15">
      <c r="A2934" s="80" t="s">
        <v>3675</v>
      </c>
      <c r="B2934" s="79" t="s">
        <v>8274</v>
      </c>
    </row>
    <row r="2935" spans="1:2" ht="15">
      <c r="A2935" s="80" t="s">
        <v>3676</v>
      </c>
      <c r="B2935" s="79" t="s">
        <v>8274</v>
      </c>
    </row>
    <row r="2936" spans="1:2" ht="15">
      <c r="A2936" s="80" t="s">
        <v>3677</v>
      </c>
      <c r="B2936" s="79" t="s">
        <v>8274</v>
      </c>
    </row>
    <row r="2937" spans="1:2" ht="15">
      <c r="A2937" s="80" t="s">
        <v>3678</v>
      </c>
      <c r="B2937" s="79" t="s">
        <v>8274</v>
      </c>
    </row>
    <row r="2938" spans="1:2" ht="15">
      <c r="A2938" s="80" t="s">
        <v>3679</v>
      </c>
      <c r="B2938" s="79" t="s">
        <v>8274</v>
      </c>
    </row>
    <row r="2939" spans="1:2" ht="15">
      <c r="A2939" s="80" t="s">
        <v>3680</v>
      </c>
      <c r="B2939" s="79" t="s">
        <v>8274</v>
      </c>
    </row>
    <row r="2940" spans="1:2" ht="15">
      <c r="A2940" s="80" t="s">
        <v>3681</v>
      </c>
      <c r="B2940" s="79" t="s">
        <v>8274</v>
      </c>
    </row>
    <row r="2941" spans="1:2" ht="15">
      <c r="A2941" s="80" t="s">
        <v>3682</v>
      </c>
      <c r="B2941" s="79" t="s">
        <v>8274</v>
      </c>
    </row>
    <row r="2942" spans="1:2" ht="15">
      <c r="A2942" s="80" t="s">
        <v>3683</v>
      </c>
      <c r="B2942" s="79" t="s">
        <v>8274</v>
      </c>
    </row>
    <row r="2943" spans="1:2" ht="15">
      <c r="A2943" s="80" t="s">
        <v>3684</v>
      </c>
      <c r="B2943" s="79" t="s">
        <v>8274</v>
      </c>
    </row>
    <row r="2944" spans="1:2" ht="15">
      <c r="A2944" s="80" t="s">
        <v>3685</v>
      </c>
      <c r="B2944" s="79" t="s">
        <v>8274</v>
      </c>
    </row>
    <row r="2945" spans="1:2" ht="15">
      <c r="A2945" s="80" t="s">
        <v>3686</v>
      </c>
      <c r="B2945" s="79" t="s">
        <v>8274</v>
      </c>
    </row>
    <row r="2946" spans="1:2" ht="15">
      <c r="A2946" s="80" t="s">
        <v>3687</v>
      </c>
      <c r="B2946" s="79" t="s">
        <v>8274</v>
      </c>
    </row>
    <row r="2947" spans="1:2" ht="15">
      <c r="A2947" s="80" t="s">
        <v>3688</v>
      </c>
      <c r="B2947" s="79" t="s">
        <v>8274</v>
      </c>
    </row>
    <row r="2948" spans="1:2" ht="15">
      <c r="A2948" s="80" t="s">
        <v>3689</v>
      </c>
      <c r="B2948" s="79" t="s">
        <v>8274</v>
      </c>
    </row>
    <row r="2949" spans="1:2" ht="15">
      <c r="A2949" s="80" t="s">
        <v>3690</v>
      </c>
      <c r="B2949" s="79" t="s">
        <v>8274</v>
      </c>
    </row>
    <row r="2950" spans="1:2" ht="15">
      <c r="A2950" s="80" t="s">
        <v>3691</v>
      </c>
      <c r="B2950" s="79" t="s">
        <v>8274</v>
      </c>
    </row>
    <row r="2951" spans="1:2" ht="15">
      <c r="A2951" s="80" t="s">
        <v>3692</v>
      </c>
      <c r="B2951" s="79" t="s">
        <v>8274</v>
      </c>
    </row>
    <row r="2952" spans="1:2" ht="15">
      <c r="A2952" s="80" t="s">
        <v>3693</v>
      </c>
      <c r="B2952" s="79" t="s">
        <v>8274</v>
      </c>
    </row>
    <row r="2953" spans="1:2" ht="15">
      <c r="A2953" s="80" t="s">
        <v>3694</v>
      </c>
      <c r="B2953" s="79" t="s">
        <v>8274</v>
      </c>
    </row>
    <row r="2954" spans="1:2" ht="15">
      <c r="A2954" s="80" t="s">
        <v>3695</v>
      </c>
      <c r="B2954" s="79" t="s">
        <v>8274</v>
      </c>
    </row>
    <row r="2955" spans="1:2" ht="15">
      <c r="A2955" s="80" t="s">
        <v>3696</v>
      </c>
      <c r="B2955" s="79" t="s">
        <v>8274</v>
      </c>
    </row>
    <row r="2956" spans="1:2" ht="15">
      <c r="A2956" s="80" t="s">
        <v>3697</v>
      </c>
      <c r="B2956" s="79" t="s">
        <v>8274</v>
      </c>
    </row>
    <row r="2957" spans="1:2" ht="15">
      <c r="A2957" s="80" t="s">
        <v>3698</v>
      </c>
      <c r="B2957" s="79" t="s">
        <v>8274</v>
      </c>
    </row>
    <row r="2958" spans="1:2" ht="15">
      <c r="A2958" s="80" t="s">
        <v>3699</v>
      </c>
      <c r="B2958" s="79" t="s">
        <v>8274</v>
      </c>
    </row>
    <row r="2959" spans="1:2" ht="15">
      <c r="A2959" s="80" t="s">
        <v>3700</v>
      </c>
      <c r="B2959" s="79" t="s">
        <v>8274</v>
      </c>
    </row>
    <row r="2960" spans="1:2" ht="15">
      <c r="A2960" s="80" t="s">
        <v>3701</v>
      </c>
      <c r="B2960" s="79" t="s">
        <v>8274</v>
      </c>
    </row>
    <row r="2961" spans="1:2" ht="15">
      <c r="A2961" s="80" t="s">
        <v>3702</v>
      </c>
      <c r="B2961" s="79" t="s">
        <v>8274</v>
      </c>
    </row>
    <row r="2962" spans="1:2" ht="15">
      <c r="A2962" s="80" t="s">
        <v>3703</v>
      </c>
      <c r="B2962" s="79" t="s">
        <v>8274</v>
      </c>
    </row>
    <row r="2963" spans="1:2" ht="15">
      <c r="A2963" s="80" t="s">
        <v>3704</v>
      </c>
      <c r="B2963" s="79" t="s">
        <v>8274</v>
      </c>
    </row>
    <row r="2964" spans="1:2" ht="15">
      <c r="A2964" s="80" t="s">
        <v>3705</v>
      </c>
      <c r="B2964" s="79" t="s">
        <v>8274</v>
      </c>
    </row>
    <row r="2965" spans="1:2" ht="15">
      <c r="A2965" s="80" t="s">
        <v>3706</v>
      </c>
      <c r="B2965" s="79" t="s">
        <v>8274</v>
      </c>
    </row>
    <row r="2966" spans="1:2" ht="15">
      <c r="A2966" s="80" t="s">
        <v>3707</v>
      </c>
      <c r="B2966" s="79" t="s">
        <v>8274</v>
      </c>
    </row>
    <row r="2967" spans="1:2" ht="15">
      <c r="A2967" s="80" t="s">
        <v>3708</v>
      </c>
      <c r="B2967" s="79" t="s">
        <v>8274</v>
      </c>
    </row>
    <row r="2968" spans="1:2" ht="15">
      <c r="A2968" s="80" t="s">
        <v>3709</v>
      </c>
      <c r="B2968" s="79" t="s">
        <v>8274</v>
      </c>
    </row>
    <row r="2969" spans="1:2" ht="15">
      <c r="A2969" s="80" t="s">
        <v>3710</v>
      </c>
      <c r="B2969" s="79" t="s">
        <v>8274</v>
      </c>
    </row>
    <row r="2970" spans="1:2" ht="15">
      <c r="A2970" s="80" t="s">
        <v>3711</v>
      </c>
      <c r="B2970" s="79" t="s">
        <v>8274</v>
      </c>
    </row>
    <row r="2971" spans="1:2" ht="15">
      <c r="A2971" s="80" t="s">
        <v>3712</v>
      </c>
      <c r="B2971" s="79" t="s">
        <v>8274</v>
      </c>
    </row>
    <row r="2972" spans="1:2" ht="15">
      <c r="A2972" s="80" t="s">
        <v>3713</v>
      </c>
      <c r="B2972" s="79" t="s">
        <v>8274</v>
      </c>
    </row>
    <row r="2973" spans="1:2" ht="15">
      <c r="A2973" s="80" t="s">
        <v>3714</v>
      </c>
      <c r="B2973" s="79" t="s">
        <v>8274</v>
      </c>
    </row>
    <row r="2974" spans="1:2" ht="15">
      <c r="A2974" s="80" t="s">
        <v>3715</v>
      </c>
      <c r="B2974" s="79" t="s">
        <v>8274</v>
      </c>
    </row>
    <row r="2975" spans="1:2" ht="15">
      <c r="A2975" s="80" t="s">
        <v>3716</v>
      </c>
      <c r="B2975" s="79" t="s">
        <v>8274</v>
      </c>
    </row>
    <row r="2976" spans="1:2" ht="15">
      <c r="A2976" s="80" t="s">
        <v>3717</v>
      </c>
      <c r="B2976" s="79" t="s">
        <v>8274</v>
      </c>
    </row>
    <row r="2977" spans="1:2" ht="15">
      <c r="A2977" s="80" t="s">
        <v>3718</v>
      </c>
      <c r="B2977" s="79" t="s">
        <v>8274</v>
      </c>
    </row>
    <row r="2978" spans="1:2" ht="15">
      <c r="A2978" s="80" t="s">
        <v>3719</v>
      </c>
      <c r="B2978" s="79" t="s">
        <v>8274</v>
      </c>
    </row>
    <row r="2979" spans="1:2" ht="15">
      <c r="A2979" s="80" t="s">
        <v>3720</v>
      </c>
      <c r="B2979" s="79" t="s">
        <v>8274</v>
      </c>
    </row>
    <row r="2980" spans="1:2" ht="15">
      <c r="A2980" s="80" t="s">
        <v>3721</v>
      </c>
      <c r="B2980" s="79" t="s">
        <v>8274</v>
      </c>
    </row>
    <row r="2981" spans="1:2" ht="15">
      <c r="A2981" s="80" t="s">
        <v>3722</v>
      </c>
      <c r="B2981" s="79" t="s">
        <v>8274</v>
      </c>
    </row>
    <row r="2982" spans="1:2" ht="15">
      <c r="A2982" s="80" t="s">
        <v>3723</v>
      </c>
      <c r="B2982" s="79" t="s">
        <v>8274</v>
      </c>
    </row>
    <row r="2983" spans="1:2" ht="15">
      <c r="A2983" s="80" t="s">
        <v>3724</v>
      </c>
      <c r="B2983" s="79" t="s">
        <v>8274</v>
      </c>
    </row>
    <row r="2984" spans="1:2" ht="15">
      <c r="A2984" s="80" t="s">
        <v>3725</v>
      </c>
      <c r="B2984" s="79" t="s">
        <v>8274</v>
      </c>
    </row>
    <row r="2985" spans="1:2" ht="15">
      <c r="A2985" s="80" t="s">
        <v>3726</v>
      </c>
      <c r="B2985" s="79" t="s">
        <v>8274</v>
      </c>
    </row>
    <row r="2986" spans="1:2" ht="15">
      <c r="A2986" s="80" t="s">
        <v>3727</v>
      </c>
      <c r="B2986" s="79" t="s">
        <v>8274</v>
      </c>
    </row>
    <row r="2987" spans="1:2" ht="15">
      <c r="A2987" s="80" t="s">
        <v>3728</v>
      </c>
      <c r="B2987" s="79" t="s">
        <v>8274</v>
      </c>
    </row>
    <row r="2988" spans="1:2" ht="15">
      <c r="A2988" s="80" t="s">
        <v>3729</v>
      </c>
      <c r="B2988" s="79" t="s">
        <v>8274</v>
      </c>
    </row>
    <row r="2989" spans="1:2" ht="15">
      <c r="A2989" s="80" t="s">
        <v>3730</v>
      </c>
      <c r="B2989" s="79" t="s">
        <v>8274</v>
      </c>
    </row>
    <row r="2990" spans="1:2" ht="15">
      <c r="A2990" s="80" t="s">
        <v>3731</v>
      </c>
      <c r="B2990" s="79" t="s">
        <v>8274</v>
      </c>
    </row>
    <row r="2991" spans="1:2" ht="15">
      <c r="A2991" s="80" t="s">
        <v>3732</v>
      </c>
      <c r="B2991" s="79" t="s">
        <v>8274</v>
      </c>
    </row>
    <row r="2992" spans="1:2" ht="15">
      <c r="A2992" s="80" t="s">
        <v>3733</v>
      </c>
      <c r="B2992" s="79" t="s">
        <v>8274</v>
      </c>
    </row>
    <row r="2993" spans="1:2" ht="15">
      <c r="A2993" s="80" t="s">
        <v>3734</v>
      </c>
      <c r="B2993" s="79" t="s">
        <v>8274</v>
      </c>
    </row>
    <row r="2994" spans="1:2" ht="15">
      <c r="A2994" s="80" t="s">
        <v>3735</v>
      </c>
      <c r="B2994" s="79" t="s">
        <v>8274</v>
      </c>
    </row>
    <row r="2995" spans="1:2" ht="15">
      <c r="A2995" s="80" t="s">
        <v>3736</v>
      </c>
      <c r="B2995" s="79" t="s">
        <v>8274</v>
      </c>
    </row>
    <row r="2996" spans="1:2" ht="15">
      <c r="A2996" s="80" t="s">
        <v>3737</v>
      </c>
      <c r="B2996" s="79" t="s">
        <v>8274</v>
      </c>
    </row>
    <row r="2997" spans="1:2" ht="15">
      <c r="A2997" s="80" t="s">
        <v>3738</v>
      </c>
      <c r="B2997" s="79" t="s">
        <v>8274</v>
      </c>
    </row>
    <row r="2998" spans="1:2" ht="15">
      <c r="A2998" s="80" t="s">
        <v>3739</v>
      </c>
      <c r="B2998" s="79" t="s">
        <v>8274</v>
      </c>
    </row>
    <row r="2999" spans="1:2" ht="15">
      <c r="A2999" s="80" t="s">
        <v>3740</v>
      </c>
      <c r="B2999" s="79" t="s">
        <v>8274</v>
      </c>
    </row>
    <row r="3000" spans="1:2" ht="15">
      <c r="A3000" s="80" t="s">
        <v>3741</v>
      </c>
      <c r="B3000" s="79" t="s">
        <v>8274</v>
      </c>
    </row>
    <row r="3001" spans="1:2" ht="15">
      <c r="A3001" s="80" t="s">
        <v>3742</v>
      </c>
      <c r="B3001" s="79" t="s">
        <v>8274</v>
      </c>
    </row>
    <row r="3002" spans="1:2" ht="15">
      <c r="A3002" s="80" t="s">
        <v>3743</v>
      </c>
      <c r="B3002" s="79" t="s">
        <v>8274</v>
      </c>
    </row>
    <row r="3003" spans="1:2" ht="15">
      <c r="A3003" s="80" t="s">
        <v>3744</v>
      </c>
      <c r="B3003" s="79" t="s">
        <v>8274</v>
      </c>
    </row>
    <row r="3004" spans="1:2" ht="15">
      <c r="A3004" s="80" t="s">
        <v>3745</v>
      </c>
      <c r="B3004" s="79" t="s">
        <v>8274</v>
      </c>
    </row>
    <row r="3005" spans="1:2" ht="15">
      <c r="A3005" s="80" t="s">
        <v>3746</v>
      </c>
      <c r="B3005" s="79" t="s">
        <v>8274</v>
      </c>
    </row>
    <row r="3006" spans="1:2" ht="15">
      <c r="A3006" s="80" t="s">
        <v>3747</v>
      </c>
      <c r="B3006" s="79" t="s">
        <v>8274</v>
      </c>
    </row>
    <row r="3007" spans="1:2" ht="15">
      <c r="A3007" s="80" t="s">
        <v>3748</v>
      </c>
      <c r="B3007" s="79" t="s">
        <v>8274</v>
      </c>
    </row>
    <row r="3008" spans="1:2" ht="15">
      <c r="A3008" s="80" t="s">
        <v>3749</v>
      </c>
      <c r="B3008" s="79" t="s">
        <v>8274</v>
      </c>
    </row>
    <row r="3009" spans="1:2" ht="15">
      <c r="A3009" s="80" t="s">
        <v>3750</v>
      </c>
      <c r="B3009" s="79" t="s">
        <v>8274</v>
      </c>
    </row>
    <row r="3010" spans="1:2" ht="15">
      <c r="A3010" s="80" t="s">
        <v>3751</v>
      </c>
      <c r="B3010" s="79" t="s">
        <v>8274</v>
      </c>
    </row>
    <row r="3011" spans="1:2" ht="15">
      <c r="A3011" s="80" t="s">
        <v>3752</v>
      </c>
      <c r="B3011" s="79" t="s">
        <v>8274</v>
      </c>
    </row>
    <row r="3012" spans="1:2" ht="15">
      <c r="A3012" s="80" t="s">
        <v>3753</v>
      </c>
      <c r="B3012" s="79" t="s">
        <v>8274</v>
      </c>
    </row>
    <row r="3013" spans="1:2" ht="15">
      <c r="A3013" s="80" t="s">
        <v>3754</v>
      </c>
      <c r="B3013" s="79" t="s">
        <v>8274</v>
      </c>
    </row>
    <row r="3014" spans="1:2" ht="15">
      <c r="A3014" s="80" t="s">
        <v>3755</v>
      </c>
      <c r="B3014" s="79" t="s">
        <v>8274</v>
      </c>
    </row>
    <row r="3015" spans="1:2" ht="15">
      <c r="A3015" s="80" t="s">
        <v>3756</v>
      </c>
      <c r="B3015" s="79" t="s">
        <v>8274</v>
      </c>
    </row>
    <row r="3016" spans="1:2" ht="15">
      <c r="A3016" s="80" t="s">
        <v>3757</v>
      </c>
      <c r="B3016" s="79" t="s">
        <v>8274</v>
      </c>
    </row>
    <row r="3017" spans="1:2" ht="15">
      <c r="A3017" s="80" t="s">
        <v>3758</v>
      </c>
      <c r="B3017" s="79" t="s">
        <v>8274</v>
      </c>
    </row>
    <row r="3018" spans="1:2" ht="15">
      <c r="A3018" s="80" t="s">
        <v>3759</v>
      </c>
      <c r="B3018" s="79" t="s">
        <v>8274</v>
      </c>
    </row>
    <row r="3019" spans="1:2" ht="15">
      <c r="A3019" s="80" t="s">
        <v>3760</v>
      </c>
      <c r="B3019" s="79" t="s">
        <v>8274</v>
      </c>
    </row>
    <row r="3020" spans="1:2" ht="15">
      <c r="A3020" s="80" t="s">
        <v>3761</v>
      </c>
      <c r="B3020" s="79" t="s">
        <v>8274</v>
      </c>
    </row>
    <row r="3021" spans="1:2" ht="15">
      <c r="A3021" s="80" t="s">
        <v>3762</v>
      </c>
      <c r="B3021" s="79" t="s">
        <v>8274</v>
      </c>
    </row>
    <row r="3022" spans="1:2" ht="15">
      <c r="A3022" s="80" t="s">
        <v>3763</v>
      </c>
      <c r="B3022" s="79" t="s">
        <v>8274</v>
      </c>
    </row>
    <row r="3023" spans="1:2" ht="15">
      <c r="A3023" s="80" t="s">
        <v>3764</v>
      </c>
      <c r="B3023" s="79" t="s">
        <v>8274</v>
      </c>
    </row>
    <row r="3024" spans="1:2" ht="15">
      <c r="A3024" s="80" t="s">
        <v>3765</v>
      </c>
      <c r="B3024" s="79" t="s">
        <v>8274</v>
      </c>
    </row>
    <row r="3025" spans="1:2" ht="15">
      <c r="A3025" s="80" t="s">
        <v>3766</v>
      </c>
      <c r="B3025" s="79" t="s">
        <v>8274</v>
      </c>
    </row>
    <row r="3026" spans="1:2" ht="15">
      <c r="A3026" s="80" t="s">
        <v>3767</v>
      </c>
      <c r="B3026" s="79" t="s">
        <v>8274</v>
      </c>
    </row>
    <row r="3027" spans="1:2" ht="15">
      <c r="A3027" s="80" t="s">
        <v>3768</v>
      </c>
      <c r="B3027" s="79" t="s">
        <v>8274</v>
      </c>
    </row>
    <row r="3028" spans="1:2" ht="15">
      <c r="A3028" s="80" t="s">
        <v>3769</v>
      </c>
      <c r="B3028" s="79" t="s">
        <v>8274</v>
      </c>
    </row>
    <row r="3029" spans="1:2" ht="15">
      <c r="A3029" s="80" t="s">
        <v>3770</v>
      </c>
      <c r="B3029" s="79" t="s">
        <v>8274</v>
      </c>
    </row>
    <row r="3030" spans="1:2" ht="15">
      <c r="A3030" s="80" t="s">
        <v>3771</v>
      </c>
      <c r="B3030" s="79" t="s">
        <v>8274</v>
      </c>
    </row>
    <row r="3031" spans="1:2" ht="15">
      <c r="A3031" s="80" t="s">
        <v>3772</v>
      </c>
      <c r="B3031" s="79" t="s">
        <v>8274</v>
      </c>
    </row>
    <row r="3032" spans="1:2" ht="15">
      <c r="A3032" s="80" t="s">
        <v>3773</v>
      </c>
      <c r="B3032" s="79" t="s">
        <v>8274</v>
      </c>
    </row>
    <row r="3033" spans="1:2" ht="15">
      <c r="A3033" s="80" t="s">
        <v>3774</v>
      </c>
      <c r="B3033" s="79" t="s">
        <v>8274</v>
      </c>
    </row>
    <row r="3034" spans="1:2" ht="15">
      <c r="A3034" s="80" t="s">
        <v>3775</v>
      </c>
      <c r="B3034" s="79" t="s">
        <v>8274</v>
      </c>
    </row>
    <row r="3035" spans="1:2" ht="15">
      <c r="A3035" s="80" t="s">
        <v>3776</v>
      </c>
      <c r="B3035" s="79" t="s">
        <v>8274</v>
      </c>
    </row>
    <row r="3036" spans="1:2" ht="15">
      <c r="A3036" s="80" t="s">
        <v>3777</v>
      </c>
      <c r="B3036" s="79" t="s">
        <v>8274</v>
      </c>
    </row>
    <row r="3037" spans="1:2" ht="15">
      <c r="A3037" s="80" t="s">
        <v>3778</v>
      </c>
      <c r="B3037" s="79" t="s">
        <v>8274</v>
      </c>
    </row>
    <row r="3038" spans="1:2" ht="15">
      <c r="A3038" s="80" t="s">
        <v>3779</v>
      </c>
      <c r="B3038" s="79" t="s">
        <v>8274</v>
      </c>
    </row>
    <row r="3039" spans="1:2" ht="15">
      <c r="A3039" s="80" t="s">
        <v>3780</v>
      </c>
      <c r="B3039" s="79" t="s">
        <v>8274</v>
      </c>
    </row>
    <row r="3040" spans="1:2" ht="15">
      <c r="A3040" s="80" t="s">
        <v>3781</v>
      </c>
      <c r="B3040" s="79" t="s">
        <v>8274</v>
      </c>
    </row>
    <row r="3041" spans="1:2" ht="15">
      <c r="A3041" s="80" t="s">
        <v>3782</v>
      </c>
      <c r="B3041" s="79" t="s">
        <v>8274</v>
      </c>
    </row>
    <row r="3042" spans="1:2" ht="15">
      <c r="A3042" s="80" t="s">
        <v>3783</v>
      </c>
      <c r="B3042" s="79" t="s">
        <v>8274</v>
      </c>
    </row>
    <row r="3043" spans="1:2" ht="15">
      <c r="A3043" s="80" t="s">
        <v>3784</v>
      </c>
      <c r="B3043" s="79" t="s">
        <v>8274</v>
      </c>
    </row>
    <row r="3044" spans="1:2" ht="15">
      <c r="A3044" s="80" t="s">
        <v>3785</v>
      </c>
      <c r="B3044" s="79" t="s">
        <v>8274</v>
      </c>
    </row>
    <row r="3045" spans="1:2" ht="15">
      <c r="A3045" s="80" t="s">
        <v>3786</v>
      </c>
      <c r="B3045" s="79" t="s">
        <v>8274</v>
      </c>
    </row>
    <row r="3046" spans="1:2" ht="15">
      <c r="A3046" s="80" t="s">
        <v>3787</v>
      </c>
      <c r="B3046" s="79" t="s">
        <v>8274</v>
      </c>
    </row>
    <row r="3047" spans="1:2" ht="15">
      <c r="A3047" s="80" t="s">
        <v>3788</v>
      </c>
      <c r="B3047" s="79" t="s">
        <v>8274</v>
      </c>
    </row>
    <row r="3048" spans="1:2" ht="15">
      <c r="A3048" s="80" t="s">
        <v>3789</v>
      </c>
      <c r="B3048" s="79" t="s">
        <v>8274</v>
      </c>
    </row>
    <row r="3049" spans="1:2" ht="15">
      <c r="A3049" s="80" t="s">
        <v>3790</v>
      </c>
      <c r="B3049" s="79" t="s">
        <v>8274</v>
      </c>
    </row>
    <row r="3050" spans="1:2" ht="15">
      <c r="A3050" s="80" t="s">
        <v>3791</v>
      </c>
      <c r="B3050" s="79" t="s">
        <v>8274</v>
      </c>
    </row>
    <row r="3051" spans="1:2" ht="15">
      <c r="A3051" s="80" t="s">
        <v>3792</v>
      </c>
      <c r="B3051" s="79" t="s">
        <v>8274</v>
      </c>
    </row>
    <row r="3052" spans="1:2" ht="15">
      <c r="A3052" s="80" t="s">
        <v>3793</v>
      </c>
      <c r="B3052" s="79" t="s">
        <v>8274</v>
      </c>
    </row>
    <row r="3053" spans="1:2" ht="15">
      <c r="A3053" s="80" t="s">
        <v>3794</v>
      </c>
      <c r="B3053" s="79" t="s">
        <v>8274</v>
      </c>
    </row>
    <row r="3054" spans="1:2" ht="15">
      <c r="A3054" s="80" t="s">
        <v>3795</v>
      </c>
      <c r="B3054" s="79" t="s">
        <v>8274</v>
      </c>
    </row>
    <row r="3055" spans="1:2" ht="15">
      <c r="A3055" s="80" t="s">
        <v>3796</v>
      </c>
      <c r="B3055" s="79" t="s">
        <v>8274</v>
      </c>
    </row>
    <row r="3056" spans="1:2" ht="15">
      <c r="A3056" s="80" t="s">
        <v>3797</v>
      </c>
      <c r="B3056" s="79" t="s">
        <v>8274</v>
      </c>
    </row>
    <row r="3057" spans="1:2" ht="15">
      <c r="A3057" s="80" t="s">
        <v>3798</v>
      </c>
      <c r="B3057" s="79" t="s">
        <v>8274</v>
      </c>
    </row>
    <row r="3058" spans="1:2" ht="15">
      <c r="A3058" s="80" t="s">
        <v>3799</v>
      </c>
      <c r="B3058" s="79" t="s">
        <v>8274</v>
      </c>
    </row>
    <row r="3059" spans="1:2" ht="15">
      <c r="A3059" s="80" t="s">
        <v>3800</v>
      </c>
      <c r="B3059" s="79" t="s">
        <v>8274</v>
      </c>
    </row>
    <row r="3060" spans="1:2" ht="15">
      <c r="A3060" s="80" t="s">
        <v>3801</v>
      </c>
      <c r="B3060" s="79" t="s">
        <v>8274</v>
      </c>
    </row>
    <row r="3061" spans="1:2" ht="15">
      <c r="A3061" s="80" t="s">
        <v>3802</v>
      </c>
      <c r="B3061" s="79" t="s">
        <v>8274</v>
      </c>
    </row>
    <row r="3062" spans="1:2" ht="15">
      <c r="A3062" s="80" t="s">
        <v>3803</v>
      </c>
      <c r="B3062" s="79" t="s">
        <v>8274</v>
      </c>
    </row>
    <row r="3063" spans="1:2" ht="15">
      <c r="A3063" s="80" t="s">
        <v>3804</v>
      </c>
      <c r="B3063" s="79" t="s">
        <v>8274</v>
      </c>
    </row>
    <row r="3064" spans="1:2" ht="15">
      <c r="A3064" s="80" t="s">
        <v>3805</v>
      </c>
      <c r="B3064" s="79" t="s">
        <v>8274</v>
      </c>
    </row>
    <row r="3065" spans="1:2" ht="15">
      <c r="A3065" s="80" t="s">
        <v>3806</v>
      </c>
      <c r="B3065" s="79" t="s">
        <v>8274</v>
      </c>
    </row>
    <row r="3066" spans="1:2" ht="15">
      <c r="A3066" s="80" t="s">
        <v>3807</v>
      </c>
      <c r="B3066" s="79" t="s">
        <v>8274</v>
      </c>
    </row>
    <row r="3067" spans="1:2" ht="15">
      <c r="A3067" s="80" t="s">
        <v>3808</v>
      </c>
      <c r="B3067" s="79" t="s">
        <v>8274</v>
      </c>
    </row>
    <row r="3068" spans="1:2" ht="15">
      <c r="A3068" s="80" t="s">
        <v>3809</v>
      </c>
      <c r="B3068" s="79" t="s">
        <v>8274</v>
      </c>
    </row>
    <row r="3069" spans="1:2" ht="15">
      <c r="A3069" s="80" t="s">
        <v>3810</v>
      </c>
      <c r="B3069" s="79" t="s">
        <v>8274</v>
      </c>
    </row>
    <row r="3070" spans="1:2" ht="15">
      <c r="A3070" s="80" t="s">
        <v>3811</v>
      </c>
      <c r="B3070" s="79" t="s">
        <v>8274</v>
      </c>
    </row>
    <row r="3071" spans="1:2" ht="15">
      <c r="A3071" s="80" t="s">
        <v>3812</v>
      </c>
      <c r="B3071" s="79" t="s">
        <v>8274</v>
      </c>
    </row>
    <row r="3072" spans="1:2" ht="15">
      <c r="A3072" s="80" t="s">
        <v>3813</v>
      </c>
      <c r="B3072" s="79" t="s">
        <v>8274</v>
      </c>
    </row>
    <row r="3073" spans="1:2" ht="15">
      <c r="A3073" s="80" t="s">
        <v>3814</v>
      </c>
      <c r="B3073" s="79" t="s">
        <v>8274</v>
      </c>
    </row>
    <row r="3074" spans="1:2" ht="15">
      <c r="A3074" s="80" t="s">
        <v>3815</v>
      </c>
      <c r="B3074" s="79" t="s">
        <v>8274</v>
      </c>
    </row>
    <row r="3075" spans="1:2" ht="15">
      <c r="A3075" s="80" t="s">
        <v>3816</v>
      </c>
      <c r="B3075" s="79" t="s">
        <v>8274</v>
      </c>
    </row>
    <row r="3076" spans="1:2" ht="15">
      <c r="A3076" s="80" t="s">
        <v>3817</v>
      </c>
      <c r="B3076" s="79" t="s">
        <v>8274</v>
      </c>
    </row>
    <row r="3077" spans="1:2" ht="15">
      <c r="A3077" s="80" t="s">
        <v>3818</v>
      </c>
      <c r="B3077" s="79" t="s">
        <v>8274</v>
      </c>
    </row>
    <row r="3078" spans="1:2" ht="15">
      <c r="A3078" s="80" t="s">
        <v>3819</v>
      </c>
      <c r="B3078" s="79" t="s">
        <v>8274</v>
      </c>
    </row>
    <row r="3079" spans="1:2" ht="15">
      <c r="A3079" s="80" t="s">
        <v>3820</v>
      </c>
      <c r="B3079" s="79" t="s">
        <v>8274</v>
      </c>
    </row>
    <row r="3080" spans="1:2" ht="15">
      <c r="A3080" s="80" t="s">
        <v>3821</v>
      </c>
      <c r="B3080" s="79" t="s">
        <v>8274</v>
      </c>
    </row>
    <row r="3081" spans="1:2" ht="15">
      <c r="A3081" s="80" t="s">
        <v>3822</v>
      </c>
      <c r="B3081" s="79" t="s">
        <v>8274</v>
      </c>
    </row>
    <row r="3082" spans="1:2" ht="15">
      <c r="A3082" s="80" t="s">
        <v>3823</v>
      </c>
      <c r="B3082" s="79" t="s">
        <v>8274</v>
      </c>
    </row>
    <row r="3083" spans="1:2" ht="15">
      <c r="A3083" s="80" t="s">
        <v>3824</v>
      </c>
      <c r="B3083" s="79" t="s">
        <v>8274</v>
      </c>
    </row>
    <row r="3084" spans="1:2" ht="15">
      <c r="A3084" s="80" t="s">
        <v>3825</v>
      </c>
      <c r="B3084" s="79" t="s">
        <v>8274</v>
      </c>
    </row>
    <row r="3085" spans="1:2" ht="15">
      <c r="A3085" s="80" t="s">
        <v>3826</v>
      </c>
      <c r="B3085" s="79" t="s">
        <v>8274</v>
      </c>
    </row>
    <row r="3086" spans="1:2" ht="15">
      <c r="A3086" s="80" t="s">
        <v>3827</v>
      </c>
      <c r="B3086" s="79" t="s">
        <v>8274</v>
      </c>
    </row>
    <row r="3087" spans="1:2" ht="15">
      <c r="A3087" s="80" t="s">
        <v>3828</v>
      </c>
      <c r="B3087" s="79" t="s">
        <v>8274</v>
      </c>
    </row>
    <row r="3088" spans="1:2" ht="15">
      <c r="A3088" s="80" t="s">
        <v>3829</v>
      </c>
      <c r="B3088" s="79" t="s">
        <v>8274</v>
      </c>
    </row>
    <row r="3089" spans="1:2" ht="15">
      <c r="A3089" s="80" t="s">
        <v>3830</v>
      </c>
      <c r="B3089" s="79" t="s">
        <v>8274</v>
      </c>
    </row>
    <row r="3090" spans="1:2" ht="15">
      <c r="A3090" s="80" t="s">
        <v>3831</v>
      </c>
      <c r="B3090" s="79" t="s">
        <v>8274</v>
      </c>
    </row>
    <row r="3091" spans="1:2" ht="15">
      <c r="A3091" s="80" t="s">
        <v>3832</v>
      </c>
      <c r="B3091" s="79" t="s">
        <v>8274</v>
      </c>
    </row>
    <row r="3092" spans="1:2" ht="15">
      <c r="A3092" s="80" t="s">
        <v>728</v>
      </c>
      <c r="B3092" s="79" t="s">
        <v>8274</v>
      </c>
    </row>
    <row r="3093" spans="1:2" ht="15">
      <c r="A3093" s="80" t="s">
        <v>3833</v>
      </c>
      <c r="B3093" s="79" t="s">
        <v>8274</v>
      </c>
    </row>
    <row r="3094" spans="1:2" ht="15">
      <c r="A3094" s="80" t="s">
        <v>3834</v>
      </c>
      <c r="B3094" s="79" t="s">
        <v>8274</v>
      </c>
    </row>
    <row r="3095" spans="1:2" ht="15">
      <c r="A3095" s="80" t="s">
        <v>3835</v>
      </c>
      <c r="B3095" s="79" t="s">
        <v>8274</v>
      </c>
    </row>
    <row r="3096" spans="1:2" ht="15">
      <c r="A3096" s="80" t="s">
        <v>3836</v>
      </c>
      <c r="B3096" s="79" t="s">
        <v>8274</v>
      </c>
    </row>
    <row r="3097" spans="1:2" ht="15">
      <c r="A3097" s="80" t="s">
        <v>3837</v>
      </c>
      <c r="B3097" s="79" t="s">
        <v>8274</v>
      </c>
    </row>
    <row r="3098" spans="1:2" ht="15">
      <c r="A3098" s="80" t="s">
        <v>3838</v>
      </c>
      <c r="B3098" s="79" t="s">
        <v>8274</v>
      </c>
    </row>
    <row r="3099" spans="1:2" ht="15">
      <c r="A3099" s="80" t="s">
        <v>3839</v>
      </c>
      <c r="B3099" s="79" t="s">
        <v>8274</v>
      </c>
    </row>
    <row r="3100" spans="1:2" ht="15">
      <c r="A3100" s="80" t="s">
        <v>3840</v>
      </c>
      <c r="B3100" s="79" t="s">
        <v>8274</v>
      </c>
    </row>
    <row r="3101" spans="1:2" ht="15">
      <c r="A3101" s="80" t="s">
        <v>3841</v>
      </c>
      <c r="B3101" s="79" t="s">
        <v>8274</v>
      </c>
    </row>
    <row r="3102" spans="1:2" ht="15">
      <c r="A3102" s="80" t="s">
        <v>3842</v>
      </c>
      <c r="B3102" s="79" t="s">
        <v>8274</v>
      </c>
    </row>
    <row r="3103" spans="1:2" ht="15">
      <c r="A3103" s="80" t="s">
        <v>3843</v>
      </c>
      <c r="B3103" s="79" t="s">
        <v>8274</v>
      </c>
    </row>
    <row r="3104" spans="1:2" ht="15">
      <c r="A3104" s="80" t="s">
        <v>3844</v>
      </c>
      <c r="B3104" s="79" t="s">
        <v>8274</v>
      </c>
    </row>
    <row r="3105" spans="1:2" ht="15">
      <c r="A3105" s="80" t="s">
        <v>3845</v>
      </c>
      <c r="B3105" s="79" t="s">
        <v>8274</v>
      </c>
    </row>
    <row r="3106" spans="1:2" ht="15">
      <c r="A3106" s="80" t="s">
        <v>3846</v>
      </c>
      <c r="B3106" s="79" t="s">
        <v>8274</v>
      </c>
    </row>
    <row r="3107" spans="1:2" ht="15">
      <c r="A3107" s="80" t="s">
        <v>3847</v>
      </c>
      <c r="B3107" s="79" t="s">
        <v>8274</v>
      </c>
    </row>
    <row r="3108" spans="1:2" ht="15">
      <c r="A3108" s="80" t="s">
        <v>3848</v>
      </c>
      <c r="B3108" s="79" t="s">
        <v>8274</v>
      </c>
    </row>
    <row r="3109" spans="1:2" ht="15">
      <c r="A3109" s="80" t="s">
        <v>3849</v>
      </c>
      <c r="B3109" s="79" t="s">
        <v>8274</v>
      </c>
    </row>
    <row r="3110" spans="1:2" ht="15">
      <c r="A3110" s="80" t="s">
        <v>3850</v>
      </c>
      <c r="B3110" s="79" t="s">
        <v>8274</v>
      </c>
    </row>
    <row r="3111" spans="1:2" ht="15">
      <c r="A3111" s="80" t="s">
        <v>3851</v>
      </c>
      <c r="B3111" s="79" t="s">
        <v>8274</v>
      </c>
    </row>
    <row r="3112" spans="1:2" ht="15">
      <c r="A3112" s="80" t="s">
        <v>3852</v>
      </c>
      <c r="B3112" s="79" t="s">
        <v>8274</v>
      </c>
    </row>
    <row r="3113" spans="1:2" ht="15">
      <c r="A3113" s="80" t="s">
        <v>3853</v>
      </c>
      <c r="B3113" s="79" t="s">
        <v>8274</v>
      </c>
    </row>
    <row r="3114" spans="1:2" ht="15">
      <c r="A3114" s="80" t="s">
        <v>3854</v>
      </c>
      <c r="B3114" s="79" t="s">
        <v>8274</v>
      </c>
    </row>
    <row r="3115" spans="1:2" ht="15">
      <c r="A3115" s="80" t="s">
        <v>3855</v>
      </c>
      <c r="B3115" s="79" t="s">
        <v>8274</v>
      </c>
    </row>
    <row r="3116" spans="1:2" ht="15">
      <c r="A3116" s="80" t="s">
        <v>3856</v>
      </c>
      <c r="B3116" s="79" t="s">
        <v>8274</v>
      </c>
    </row>
    <row r="3117" spans="1:2" ht="15">
      <c r="A3117" s="80" t="s">
        <v>3857</v>
      </c>
      <c r="B3117" s="79" t="s">
        <v>8274</v>
      </c>
    </row>
    <row r="3118" spans="1:2" ht="15">
      <c r="A3118" s="80" t="s">
        <v>3858</v>
      </c>
      <c r="B3118" s="79" t="s">
        <v>8274</v>
      </c>
    </row>
    <row r="3119" spans="1:2" ht="15">
      <c r="A3119" s="80" t="s">
        <v>3859</v>
      </c>
      <c r="B3119" s="79" t="s">
        <v>8274</v>
      </c>
    </row>
    <row r="3120" spans="1:2" ht="15">
      <c r="A3120" s="80" t="s">
        <v>3860</v>
      </c>
      <c r="B3120" s="79" t="s">
        <v>8274</v>
      </c>
    </row>
    <row r="3121" spans="1:2" ht="15">
      <c r="A3121" s="80" t="s">
        <v>3861</v>
      </c>
      <c r="B3121" s="79" t="s">
        <v>8274</v>
      </c>
    </row>
    <row r="3122" spans="1:2" ht="15">
      <c r="A3122" s="80" t="s">
        <v>3862</v>
      </c>
      <c r="B3122" s="79" t="s">
        <v>8274</v>
      </c>
    </row>
    <row r="3123" spans="1:2" ht="15">
      <c r="A3123" s="80" t="s">
        <v>3863</v>
      </c>
      <c r="B3123" s="79" t="s">
        <v>8274</v>
      </c>
    </row>
    <row r="3124" spans="1:2" ht="15">
      <c r="A3124" s="80" t="s">
        <v>3864</v>
      </c>
      <c r="B3124" s="79" t="s">
        <v>8274</v>
      </c>
    </row>
    <row r="3125" spans="1:2" ht="15">
      <c r="A3125" s="80" t="s">
        <v>3865</v>
      </c>
      <c r="B3125" s="79" t="s">
        <v>8274</v>
      </c>
    </row>
    <row r="3126" spans="1:2" ht="15">
      <c r="A3126" s="80" t="s">
        <v>3866</v>
      </c>
      <c r="B3126" s="79" t="s">
        <v>8274</v>
      </c>
    </row>
    <row r="3127" spans="1:2" ht="15">
      <c r="A3127" s="80" t="s">
        <v>3867</v>
      </c>
      <c r="B3127" s="79" t="s">
        <v>8274</v>
      </c>
    </row>
    <row r="3128" spans="1:2" ht="15">
      <c r="A3128" s="80" t="s">
        <v>3868</v>
      </c>
      <c r="B3128" s="79" t="s">
        <v>8274</v>
      </c>
    </row>
    <row r="3129" spans="1:2" ht="15">
      <c r="A3129" s="80" t="s">
        <v>3869</v>
      </c>
      <c r="B3129" s="79" t="s">
        <v>8274</v>
      </c>
    </row>
    <row r="3130" spans="1:2" ht="15">
      <c r="A3130" s="80" t="s">
        <v>3870</v>
      </c>
      <c r="B3130" s="79" t="s">
        <v>8274</v>
      </c>
    </row>
    <row r="3131" spans="1:2" ht="15">
      <c r="A3131" s="80" t="s">
        <v>3871</v>
      </c>
      <c r="B3131" s="79" t="s">
        <v>8274</v>
      </c>
    </row>
    <row r="3132" spans="1:2" ht="15">
      <c r="A3132" s="80" t="s">
        <v>3872</v>
      </c>
      <c r="B3132" s="79" t="s">
        <v>8274</v>
      </c>
    </row>
    <row r="3133" spans="1:2" ht="15">
      <c r="A3133" s="80" t="s">
        <v>3873</v>
      </c>
      <c r="B3133" s="79" t="s">
        <v>8274</v>
      </c>
    </row>
    <row r="3134" spans="1:2" ht="15">
      <c r="A3134" s="80" t="s">
        <v>3874</v>
      </c>
      <c r="B3134" s="79" t="s">
        <v>8274</v>
      </c>
    </row>
    <row r="3135" spans="1:2" ht="15">
      <c r="A3135" s="80" t="s">
        <v>3875</v>
      </c>
      <c r="B3135" s="79" t="s">
        <v>8274</v>
      </c>
    </row>
    <row r="3136" spans="1:2" ht="15">
      <c r="A3136" s="80" t="s">
        <v>3876</v>
      </c>
      <c r="B3136" s="79" t="s">
        <v>8274</v>
      </c>
    </row>
    <row r="3137" spans="1:2" ht="15">
      <c r="A3137" s="80" t="s">
        <v>3877</v>
      </c>
      <c r="B3137" s="79" t="s">
        <v>8274</v>
      </c>
    </row>
    <row r="3138" spans="1:2" ht="15">
      <c r="A3138" s="80" t="s">
        <v>3878</v>
      </c>
      <c r="B3138" s="79" t="s">
        <v>8274</v>
      </c>
    </row>
    <row r="3139" spans="1:2" ht="15">
      <c r="A3139" s="80" t="s">
        <v>3879</v>
      </c>
      <c r="B3139" s="79" t="s">
        <v>8274</v>
      </c>
    </row>
    <row r="3140" spans="1:2" ht="15">
      <c r="A3140" s="80" t="s">
        <v>3880</v>
      </c>
      <c r="B3140" s="79" t="s">
        <v>8274</v>
      </c>
    </row>
    <row r="3141" spans="1:2" ht="15">
      <c r="A3141" s="80" t="s">
        <v>3881</v>
      </c>
      <c r="B3141" s="79" t="s">
        <v>8274</v>
      </c>
    </row>
    <row r="3142" spans="1:2" ht="15">
      <c r="A3142" s="80" t="s">
        <v>3882</v>
      </c>
      <c r="B3142" s="79" t="s">
        <v>8274</v>
      </c>
    </row>
    <row r="3143" spans="1:2" ht="15">
      <c r="A3143" s="80" t="s">
        <v>3883</v>
      </c>
      <c r="B3143" s="79" t="s">
        <v>8274</v>
      </c>
    </row>
    <row r="3144" spans="1:2" ht="15">
      <c r="A3144" s="80" t="s">
        <v>3884</v>
      </c>
      <c r="B3144" s="79" t="s">
        <v>8274</v>
      </c>
    </row>
    <row r="3145" spans="1:2" ht="15">
      <c r="A3145" s="80" t="s">
        <v>3885</v>
      </c>
      <c r="B3145" s="79" t="s">
        <v>8274</v>
      </c>
    </row>
    <row r="3146" spans="1:2" ht="15">
      <c r="A3146" s="80" t="s">
        <v>3886</v>
      </c>
      <c r="B3146" s="79" t="s">
        <v>8274</v>
      </c>
    </row>
    <row r="3147" spans="1:2" ht="15">
      <c r="A3147" s="80" t="s">
        <v>3887</v>
      </c>
      <c r="B3147" s="79" t="s">
        <v>8274</v>
      </c>
    </row>
    <row r="3148" spans="1:2" ht="15">
      <c r="A3148" s="80" t="s">
        <v>3888</v>
      </c>
      <c r="B3148" s="79" t="s">
        <v>8274</v>
      </c>
    </row>
    <row r="3149" spans="1:2" ht="15">
      <c r="A3149" s="80" t="s">
        <v>3889</v>
      </c>
      <c r="B3149" s="79" t="s">
        <v>8274</v>
      </c>
    </row>
    <row r="3150" spans="1:2" ht="15">
      <c r="A3150" s="80" t="s">
        <v>3890</v>
      </c>
      <c r="B3150" s="79" t="s">
        <v>8274</v>
      </c>
    </row>
    <row r="3151" spans="1:2" ht="15">
      <c r="A3151" s="80" t="s">
        <v>3891</v>
      </c>
      <c r="B3151" s="79" t="s">
        <v>8274</v>
      </c>
    </row>
    <row r="3152" spans="1:2" ht="15">
      <c r="A3152" s="80" t="s">
        <v>3892</v>
      </c>
      <c r="B3152" s="79" t="s">
        <v>8274</v>
      </c>
    </row>
    <row r="3153" spans="1:2" ht="15">
      <c r="A3153" s="80" t="s">
        <v>3893</v>
      </c>
      <c r="B3153" s="79" t="s">
        <v>8274</v>
      </c>
    </row>
    <row r="3154" spans="1:2" ht="15">
      <c r="A3154" s="80" t="s">
        <v>3894</v>
      </c>
      <c r="B3154" s="79" t="s">
        <v>8274</v>
      </c>
    </row>
    <row r="3155" spans="1:2" ht="15">
      <c r="A3155" s="80" t="s">
        <v>3895</v>
      </c>
      <c r="B3155" s="79" t="s">
        <v>8274</v>
      </c>
    </row>
    <row r="3156" spans="1:2" ht="15">
      <c r="A3156" s="80" t="s">
        <v>3896</v>
      </c>
      <c r="B3156" s="79" t="s">
        <v>8274</v>
      </c>
    </row>
    <row r="3157" spans="1:2" ht="15">
      <c r="A3157" s="80" t="s">
        <v>3897</v>
      </c>
      <c r="B3157" s="79" t="s">
        <v>8274</v>
      </c>
    </row>
    <row r="3158" spans="1:2" ht="15">
      <c r="A3158" s="80" t="s">
        <v>3898</v>
      </c>
      <c r="B3158" s="79" t="s">
        <v>8274</v>
      </c>
    </row>
    <row r="3159" spans="1:2" ht="15">
      <c r="A3159" s="80" t="s">
        <v>3899</v>
      </c>
      <c r="B3159" s="79" t="s">
        <v>8274</v>
      </c>
    </row>
    <row r="3160" spans="1:2" ht="15">
      <c r="A3160" s="80" t="s">
        <v>3900</v>
      </c>
      <c r="B3160" s="79" t="s">
        <v>8274</v>
      </c>
    </row>
    <row r="3161" spans="1:2" ht="15">
      <c r="A3161" s="80" t="s">
        <v>3901</v>
      </c>
      <c r="B3161" s="79" t="s">
        <v>8274</v>
      </c>
    </row>
    <row r="3162" spans="1:2" ht="15">
      <c r="A3162" s="80" t="s">
        <v>3902</v>
      </c>
      <c r="B3162" s="79" t="s">
        <v>8274</v>
      </c>
    </row>
    <row r="3163" spans="1:2" ht="15">
      <c r="A3163" s="80" t="s">
        <v>3903</v>
      </c>
      <c r="B3163" s="79" t="s">
        <v>8274</v>
      </c>
    </row>
    <row r="3164" spans="1:2" ht="15">
      <c r="A3164" s="80" t="s">
        <v>3904</v>
      </c>
      <c r="B3164" s="79" t="s">
        <v>8274</v>
      </c>
    </row>
    <row r="3165" spans="1:2" ht="15">
      <c r="A3165" s="80" t="s">
        <v>3905</v>
      </c>
      <c r="B3165" s="79" t="s">
        <v>8274</v>
      </c>
    </row>
    <row r="3166" spans="1:2" ht="15">
      <c r="A3166" s="80" t="s">
        <v>3906</v>
      </c>
      <c r="B3166" s="79" t="s">
        <v>8274</v>
      </c>
    </row>
    <row r="3167" spans="1:2" ht="15">
      <c r="A3167" s="80" t="s">
        <v>3907</v>
      </c>
      <c r="B3167" s="79" t="s">
        <v>8274</v>
      </c>
    </row>
    <row r="3168" spans="1:2" ht="15">
      <c r="A3168" s="80" t="s">
        <v>3908</v>
      </c>
      <c r="B3168" s="79" t="s">
        <v>8274</v>
      </c>
    </row>
    <row r="3169" spans="1:2" ht="15">
      <c r="A3169" s="80" t="s">
        <v>3909</v>
      </c>
      <c r="B3169" s="79" t="s">
        <v>8274</v>
      </c>
    </row>
    <row r="3170" spans="1:2" ht="15">
      <c r="A3170" s="80" t="s">
        <v>3910</v>
      </c>
      <c r="B3170" s="79" t="s">
        <v>8274</v>
      </c>
    </row>
    <row r="3171" spans="1:2" ht="15">
      <c r="A3171" s="80" t="s">
        <v>3911</v>
      </c>
      <c r="B3171" s="79" t="s">
        <v>8274</v>
      </c>
    </row>
    <row r="3172" spans="1:2" ht="15">
      <c r="A3172" s="80" t="s">
        <v>3912</v>
      </c>
      <c r="B3172" s="79" t="s">
        <v>8274</v>
      </c>
    </row>
    <row r="3173" spans="1:2" ht="15">
      <c r="A3173" s="80" t="s">
        <v>3913</v>
      </c>
      <c r="B3173" s="79" t="s">
        <v>8274</v>
      </c>
    </row>
    <row r="3174" spans="1:2" ht="15">
      <c r="A3174" s="80" t="s">
        <v>3914</v>
      </c>
      <c r="B3174" s="79" t="s">
        <v>8274</v>
      </c>
    </row>
    <row r="3175" spans="1:2" ht="15">
      <c r="A3175" s="80" t="s">
        <v>3915</v>
      </c>
      <c r="B3175" s="79" t="s">
        <v>8274</v>
      </c>
    </row>
    <row r="3176" spans="1:2" ht="15">
      <c r="A3176" s="80" t="s">
        <v>3916</v>
      </c>
      <c r="B3176" s="79" t="s">
        <v>8274</v>
      </c>
    </row>
    <row r="3177" spans="1:2" ht="15">
      <c r="A3177" s="80" t="s">
        <v>3917</v>
      </c>
      <c r="B3177" s="79" t="s">
        <v>8274</v>
      </c>
    </row>
    <row r="3178" spans="1:2" ht="15">
      <c r="A3178" s="80" t="s">
        <v>3918</v>
      </c>
      <c r="B3178" s="79" t="s">
        <v>8274</v>
      </c>
    </row>
    <row r="3179" spans="1:2" ht="15">
      <c r="A3179" s="80" t="s">
        <v>3919</v>
      </c>
      <c r="B3179" s="79" t="s">
        <v>8274</v>
      </c>
    </row>
    <row r="3180" spans="1:2" ht="15">
      <c r="A3180" s="80" t="s">
        <v>3920</v>
      </c>
      <c r="B3180" s="79" t="s">
        <v>8274</v>
      </c>
    </row>
    <row r="3181" spans="1:2" ht="15">
      <c r="A3181" s="80" t="s">
        <v>3921</v>
      </c>
      <c r="B3181" s="79" t="s">
        <v>8274</v>
      </c>
    </row>
    <row r="3182" spans="1:2" ht="15">
      <c r="A3182" s="80" t="s">
        <v>3922</v>
      </c>
      <c r="B3182" s="79" t="s">
        <v>8274</v>
      </c>
    </row>
    <row r="3183" spans="1:2" ht="15">
      <c r="A3183" s="80" t="s">
        <v>3923</v>
      </c>
      <c r="B3183" s="79" t="s">
        <v>8274</v>
      </c>
    </row>
    <row r="3184" spans="1:2" ht="15">
      <c r="A3184" s="80" t="s">
        <v>3924</v>
      </c>
      <c r="B3184" s="79" t="s">
        <v>8274</v>
      </c>
    </row>
    <row r="3185" spans="1:2" ht="15">
      <c r="A3185" s="80" t="s">
        <v>3925</v>
      </c>
      <c r="B3185" s="79" t="s">
        <v>8274</v>
      </c>
    </row>
    <row r="3186" spans="1:2" ht="15">
      <c r="A3186" s="80" t="s">
        <v>3926</v>
      </c>
      <c r="B3186" s="79" t="s">
        <v>8274</v>
      </c>
    </row>
    <row r="3187" spans="1:2" ht="15">
      <c r="A3187" s="80" t="s">
        <v>3927</v>
      </c>
      <c r="B3187" s="79" t="s">
        <v>8274</v>
      </c>
    </row>
    <row r="3188" spans="1:2" ht="15">
      <c r="A3188" s="80" t="s">
        <v>3928</v>
      </c>
      <c r="B3188" s="79" t="s">
        <v>8274</v>
      </c>
    </row>
    <row r="3189" spans="1:2" ht="15">
      <c r="A3189" s="80" t="s">
        <v>3929</v>
      </c>
      <c r="B3189" s="79" t="s">
        <v>8274</v>
      </c>
    </row>
    <row r="3190" spans="1:2" ht="15">
      <c r="A3190" s="80" t="s">
        <v>3930</v>
      </c>
      <c r="B3190" s="79" t="s">
        <v>8274</v>
      </c>
    </row>
    <row r="3191" spans="1:2" ht="15">
      <c r="A3191" s="80" t="s">
        <v>3931</v>
      </c>
      <c r="B3191" s="79" t="s">
        <v>8274</v>
      </c>
    </row>
    <row r="3192" spans="1:2" ht="15">
      <c r="A3192" s="80" t="s">
        <v>3932</v>
      </c>
      <c r="B3192" s="79" t="s">
        <v>8274</v>
      </c>
    </row>
    <row r="3193" spans="1:2" ht="15">
      <c r="A3193" s="80" t="s">
        <v>3933</v>
      </c>
      <c r="B3193" s="79" t="s">
        <v>8274</v>
      </c>
    </row>
    <row r="3194" spans="1:2" ht="15">
      <c r="A3194" s="80" t="s">
        <v>3934</v>
      </c>
      <c r="B3194" s="79" t="s">
        <v>8274</v>
      </c>
    </row>
    <row r="3195" spans="1:2" ht="15">
      <c r="A3195" s="80" t="s">
        <v>3935</v>
      </c>
      <c r="B3195" s="79" t="s">
        <v>8274</v>
      </c>
    </row>
    <row r="3196" spans="1:2" ht="15">
      <c r="A3196" s="80" t="s">
        <v>3936</v>
      </c>
      <c r="B3196" s="79" t="s">
        <v>8274</v>
      </c>
    </row>
    <row r="3197" spans="1:2" ht="15">
      <c r="A3197" s="80" t="s">
        <v>3937</v>
      </c>
      <c r="B3197" s="79" t="s">
        <v>8274</v>
      </c>
    </row>
    <row r="3198" spans="1:2" ht="15">
      <c r="A3198" s="80" t="s">
        <v>3938</v>
      </c>
      <c r="B3198" s="79" t="s">
        <v>8274</v>
      </c>
    </row>
    <row r="3199" spans="1:2" ht="15">
      <c r="A3199" s="80" t="s">
        <v>3939</v>
      </c>
      <c r="B3199" s="79" t="s">
        <v>8274</v>
      </c>
    </row>
    <row r="3200" spans="1:2" ht="15">
      <c r="A3200" s="80" t="s">
        <v>3940</v>
      </c>
      <c r="B3200" s="79" t="s">
        <v>8274</v>
      </c>
    </row>
    <row r="3201" spans="1:2" ht="15">
      <c r="A3201" s="80" t="s">
        <v>3941</v>
      </c>
      <c r="B3201" s="79" t="s">
        <v>8274</v>
      </c>
    </row>
    <row r="3202" spans="1:2" ht="15">
      <c r="A3202" s="80" t="s">
        <v>3942</v>
      </c>
      <c r="B3202" s="79" t="s">
        <v>8274</v>
      </c>
    </row>
    <row r="3203" spans="1:2" ht="15">
      <c r="A3203" s="80" t="s">
        <v>3943</v>
      </c>
      <c r="B3203" s="79" t="s">
        <v>8274</v>
      </c>
    </row>
    <row r="3204" spans="1:2" ht="15">
      <c r="A3204" s="80" t="s">
        <v>3944</v>
      </c>
      <c r="B3204" s="79" t="s">
        <v>8274</v>
      </c>
    </row>
    <row r="3205" spans="1:2" ht="15">
      <c r="A3205" s="80" t="s">
        <v>3945</v>
      </c>
      <c r="B3205" s="79" t="s">
        <v>8274</v>
      </c>
    </row>
    <row r="3206" spans="1:2" ht="15">
      <c r="A3206" s="80" t="s">
        <v>3946</v>
      </c>
      <c r="B3206" s="79" t="s">
        <v>8274</v>
      </c>
    </row>
    <row r="3207" spans="1:2" ht="15">
      <c r="A3207" s="80" t="s">
        <v>3947</v>
      </c>
      <c r="B3207" s="79" t="s">
        <v>8274</v>
      </c>
    </row>
    <row r="3208" spans="1:2" ht="15">
      <c r="A3208" s="80" t="s">
        <v>3948</v>
      </c>
      <c r="B3208" s="79" t="s">
        <v>8274</v>
      </c>
    </row>
    <row r="3209" spans="1:2" ht="15">
      <c r="A3209" s="80" t="s">
        <v>3949</v>
      </c>
      <c r="B3209" s="79" t="s">
        <v>8274</v>
      </c>
    </row>
    <row r="3210" spans="1:2" ht="15">
      <c r="A3210" s="80" t="s">
        <v>3950</v>
      </c>
      <c r="B3210" s="79" t="s">
        <v>8274</v>
      </c>
    </row>
    <row r="3211" spans="1:2" ht="15">
      <c r="A3211" s="80" t="s">
        <v>3951</v>
      </c>
      <c r="B3211" s="79" t="s">
        <v>8274</v>
      </c>
    </row>
    <row r="3212" spans="1:2" ht="15">
      <c r="A3212" s="80" t="s">
        <v>3952</v>
      </c>
      <c r="B3212" s="79" t="s">
        <v>8274</v>
      </c>
    </row>
    <row r="3213" spans="1:2" ht="15">
      <c r="A3213" s="80" t="s">
        <v>3953</v>
      </c>
      <c r="B3213" s="79" t="s">
        <v>8274</v>
      </c>
    </row>
    <row r="3214" spans="1:2" ht="15">
      <c r="A3214" s="80" t="s">
        <v>3954</v>
      </c>
      <c r="B3214" s="79" t="s">
        <v>8274</v>
      </c>
    </row>
    <row r="3215" spans="1:2" ht="15">
      <c r="A3215" s="80" t="s">
        <v>3955</v>
      </c>
      <c r="B3215" s="79" t="s">
        <v>8274</v>
      </c>
    </row>
    <row r="3216" spans="1:2" ht="15">
      <c r="A3216" s="80" t="s">
        <v>3956</v>
      </c>
      <c r="B3216" s="79" t="s">
        <v>8274</v>
      </c>
    </row>
    <row r="3217" spans="1:2" ht="15">
      <c r="A3217" s="80" t="s">
        <v>3957</v>
      </c>
      <c r="B3217" s="79" t="s">
        <v>8274</v>
      </c>
    </row>
    <row r="3218" spans="1:2" ht="15">
      <c r="A3218" s="80" t="s">
        <v>3958</v>
      </c>
      <c r="B3218" s="79" t="s">
        <v>8274</v>
      </c>
    </row>
    <row r="3219" spans="1:2" ht="15">
      <c r="A3219" s="80" t="s">
        <v>3959</v>
      </c>
      <c r="B3219" s="79" t="s">
        <v>8274</v>
      </c>
    </row>
    <row r="3220" spans="1:2" ht="15">
      <c r="A3220" s="80" t="s">
        <v>3960</v>
      </c>
      <c r="B3220" s="79" t="s">
        <v>8274</v>
      </c>
    </row>
    <row r="3221" spans="1:2" ht="15">
      <c r="A3221" s="80" t="s">
        <v>3961</v>
      </c>
      <c r="B3221" s="79" t="s">
        <v>8274</v>
      </c>
    </row>
    <row r="3222" spans="1:2" ht="15">
      <c r="A3222" s="80" t="s">
        <v>3962</v>
      </c>
      <c r="B3222" s="79" t="s">
        <v>8274</v>
      </c>
    </row>
    <row r="3223" spans="1:2" ht="15">
      <c r="A3223" s="80" t="s">
        <v>3963</v>
      </c>
      <c r="B3223" s="79" t="s">
        <v>8274</v>
      </c>
    </row>
    <row r="3224" spans="1:2" ht="15">
      <c r="A3224" s="80" t="s">
        <v>3964</v>
      </c>
      <c r="B3224" s="79" t="s">
        <v>8274</v>
      </c>
    </row>
    <row r="3225" spans="1:2" ht="15">
      <c r="A3225" s="80" t="s">
        <v>3965</v>
      </c>
      <c r="B3225" s="79" t="s">
        <v>8274</v>
      </c>
    </row>
    <row r="3226" spans="1:2" ht="15">
      <c r="A3226" s="80" t="s">
        <v>3966</v>
      </c>
      <c r="B3226" s="79" t="s">
        <v>8274</v>
      </c>
    </row>
    <row r="3227" spans="1:2" ht="15">
      <c r="A3227" s="80" t="s">
        <v>3967</v>
      </c>
      <c r="B3227" s="79" t="s">
        <v>8274</v>
      </c>
    </row>
    <row r="3228" spans="1:2" ht="15">
      <c r="A3228" s="80" t="s">
        <v>3968</v>
      </c>
      <c r="B3228" s="79" t="s">
        <v>8274</v>
      </c>
    </row>
    <row r="3229" spans="1:2" ht="15">
      <c r="A3229" s="80" t="s">
        <v>3969</v>
      </c>
      <c r="B3229" s="79" t="s">
        <v>8274</v>
      </c>
    </row>
    <row r="3230" spans="1:2" ht="15">
      <c r="A3230" s="80" t="s">
        <v>3970</v>
      </c>
      <c r="B3230" s="79" t="s">
        <v>8274</v>
      </c>
    </row>
    <row r="3231" spans="1:2" ht="15">
      <c r="A3231" s="80" t="s">
        <v>3971</v>
      </c>
      <c r="B3231" s="79" t="s">
        <v>8274</v>
      </c>
    </row>
    <row r="3232" spans="1:2" ht="15">
      <c r="A3232" s="80" t="s">
        <v>3972</v>
      </c>
      <c r="B3232" s="79" t="s">
        <v>8274</v>
      </c>
    </row>
    <row r="3233" spans="1:2" ht="15">
      <c r="A3233" s="80" t="s">
        <v>3973</v>
      </c>
      <c r="B3233" s="79" t="s">
        <v>8274</v>
      </c>
    </row>
    <row r="3234" spans="1:2" ht="15">
      <c r="A3234" s="80" t="s">
        <v>3974</v>
      </c>
      <c r="B3234" s="79" t="s">
        <v>8274</v>
      </c>
    </row>
    <row r="3235" spans="1:2" ht="15">
      <c r="A3235" s="80" t="s">
        <v>3975</v>
      </c>
      <c r="B3235" s="79" t="s">
        <v>8274</v>
      </c>
    </row>
    <row r="3236" spans="1:2" ht="15">
      <c r="A3236" s="80" t="s">
        <v>3976</v>
      </c>
      <c r="B3236" s="79" t="s">
        <v>8274</v>
      </c>
    </row>
    <row r="3237" spans="1:2" ht="15">
      <c r="A3237" s="80" t="s">
        <v>3977</v>
      </c>
      <c r="B3237" s="79" t="s">
        <v>8274</v>
      </c>
    </row>
    <row r="3238" spans="1:2" ht="15">
      <c r="A3238" s="80" t="s">
        <v>3978</v>
      </c>
      <c r="B3238" s="79" t="s">
        <v>8274</v>
      </c>
    </row>
    <row r="3239" spans="1:2" ht="15">
      <c r="A3239" s="80" t="s">
        <v>3979</v>
      </c>
      <c r="B3239" s="79" t="s">
        <v>8274</v>
      </c>
    </row>
    <row r="3240" spans="1:2" ht="15">
      <c r="A3240" s="80" t="s">
        <v>3980</v>
      </c>
      <c r="B3240" s="79" t="s">
        <v>8274</v>
      </c>
    </row>
    <row r="3241" spans="1:2" ht="15">
      <c r="A3241" s="80" t="s">
        <v>3981</v>
      </c>
      <c r="B3241" s="79" t="s">
        <v>8274</v>
      </c>
    </row>
    <row r="3242" spans="1:2" ht="15">
      <c r="A3242" s="80" t="s">
        <v>3982</v>
      </c>
      <c r="B3242" s="79" t="s">
        <v>8274</v>
      </c>
    </row>
    <row r="3243" spans="1:2" ht="15">
      <c r="A3243" s="80" t="s">
        <v>3983</v>
      </c>
      <c r="B3243" s="79" t="s">
        <v>8274</v>
      </c>
    </row>
    <row r="3244" spans="1:2" ht="15">
      <c r="A3244" s="80" t="s">
        <v>3984</v>
      </c>
      <c r="B3244" s="79" t="s">
        <v>8274</v>
      </c>
    </row>
    <row r="3245" spans="1:2" ht="15">
      <c r="A3245" s="80" t="s">
        <v>3985</v>
      </c>
      <c r="B3245" s="79" t="s">
        <v>8274</v>
      </c>
    </row>
    <row r="3246" spans="1:2" ht="15">
      <c r="A3246" s="80" t="s">
        <v>3986</v>
      </c>
      <c r="B3246" s="79" t="s">
        <v>8274</v>
      </c>
    </row>
    <row r="3247" spans="1:2" ht="15">
      <c r="A3247" s="80" t="s">
        <v>3987</v>
      </c>
      <c r="B3247" s="79" t="s">
        <v>8274</v>
      </c>
    </row>
    <row r="3248" spans="1:2" ht="15">
      <c r="A3248" s="80" t="s">
        <v>3988</v>
      </c>
      <c r="B3248" s="79" t="s">
        <v>8274</v>
      </c>
    </row>
    <row r="3249" spans="1:2" ht="15">
      <c r="A3249" s="80" t="s">
        <v>3989</v>
      </c>
      <c r="B3249" s="79" t="s">
        <v>8274</v>
      </c>
    </row>
    <row r="3250" spans="1:2" ht="15">
      <c r="A3250" s="80" t="s">
        <v>3990</v>
      </c>
      <c r="B3250" s="79" t="s">
        <v>8274</v>
      </c>
    </row>
    <row r="3251" spans="1:2" ht="15">
      <c r="A3251" s="80" t="s">
        <v>3991</v>
      </c>
      <c r="B3251" s="79" t="s">
        <v>8274</v>
      </c>
    </row>
    <row r="3252" spans="1:2" ht="15">
      <c r="A3252" s="80" t="s">
        <v>3992</v>
      </c>
      <c r="B3252" s="79" t="s">
        <v>8274</v>
      </c>
    </row>
    <row r="3253" spans="1:2" ht="15">
      <c r="A3253" s="80" t="s">
        <v>3993</v>
      </c>
      <c r="B3253" s="79" t="s">
        <v>8274</v>
      </c>
    </row>
    <row r="3254" spans="1:2" ht="15">
      <c r="A3254" s="80" t="s">
        <v>3994</v>
      </c>
      <c r="B3254" s="79" t="s">
        <v>8274</v>
      </c>
    </row>
    <row r="3255" spans="1:2" ht="15">
      <c r="A3255" s="80" t="s">
        <v>3995</v>
      </c>
      <c r="B3255" s="79" t="s">
        <v>8274</v>
      </c>
    </row>
    <row r="3256" spans="1:2" ht="15">
      <c r="A3256" s="80" t="s">
        <v>3996</v>
      </c>
      <c r="B3256" s="79" t="s">
        <v>8274</v>
      </c>
    </row>
    <row r="3257" spans="1:2" ht="15">
      <c r="A3257" s="80" t="s">
        <v>3997</v>
      </c>
      <c r="B3257" s="79" t="s">
        <v>8274</v>
      </c>
    </row>
    <row r="3258" spans="1:2" ht="15">
      <c r="A3258" s="80" t="s">
        <v>3998</v>
      </c>
      <c r="B3258" s="79" t="s">
        <v>8274</v>
      </c>
    </row>
    <row r="3259" spans="1:2" ht="15">
      <c r="A3259" s="80" t="s">
        <v>3999</v>
      </c>
      <c r="B3259" s="79" t="s">
        <v>8274</v>
      </c>
    </row>
    <row r="3260" spans="1:2" ht="15">
      <c r="A3260" s="80" t="s">
        <v>4000</v>
      </c>
      <c r="B3260" s="79" t="s">
        <v>8274</v>
      </c>
    </row>
    <row r="3261" spans="1:2" ht="15">
      <c r="A3261" s="80" t="s">
        <v>4001</v>
      </c>
      <c r="B3261" s="79" t="s">
        <v>8274</v>
      </c>
    </row>
    <row r="3262" spans="1:2" ht="15">
      <c r="A3262" s="80" t="s">
        <v>4002</v>
      </c>
      <c r="B3262" s="79" t="s">
        <v>8274</v>
      </c>
    </row>
    <row r="3263" spans="1:2" ht="15">
      <c r="A3263" s="80" t="s">
        <v>4003</v>
      </c>
      <c r="B3263" s="79" t="s">
        <v>8274</v>
      </c>
    </row>
    <row r="3264" spans="1:2" ht="15">
      <c r="A3264" s="80" t="s">
        <v>4004</v>
      </c>
      <c r="B3264" s="79" t="s">
        <v>8274</v>
      </c>
    </row>
    <row r="3265" spans="1:2" ht="15">
      <c r="A3265" s="80" t="s">
        <v>4005</v>
      </c>
      <c r="B3265" s="79" t="s">
        <v>8274</v>
      </c>
    </row>
    <row r="3266" spans="1:2" ht="15">
      <c r="A3266" s="80" t="s">
        <v>4006</v>
      </c>
      <c r="B3266" s="79" t="s">
        <v>8274</v>
      </c>
    </row>
    <row r="3267" spans="1:2" ht="15">
      <c r="A3267" s="80" t="s">
        <v>4007</v>
      </c>
      <c r="B3267" s="79" t="s">
        <v>8274</v>
      </c>
    </row>
    <row r="3268" spans="1:2" ht="15">
      <c r="A3268" s="80" t="s">
        <v>4008</v>
      </c>
      <c r="B3268" s="79" t="s">
        <v>8274</v>
      </c>
    </row>
    <row r="3269" spans="1:2" ht="15">
      <c r="A3269" s="80" t="s">
        <v>4009</v>
      </c>
      <c r="B3269" s="79" t="s">
        <v>8274</v>
      </c>
    </row>
    <row r="3270" spans="1:2" ht="15">
      <c r="A3270" s="80" t="s">
        <v>4010</v>
      </c>
      <c r="B3270" s="79" t="s">
        <v>8274</v>
      </c>
    </row>
    <row r="3271" spans="1:2" ht="15">
      <c r="A3271" s="80" t="s">
        <v>4011</v>
      </c>
      <c r="B3271" s="79" t="s">
        <v>8274</v>
      </c>
    </row>
    <row r="3272" spans="1:2" ht="15">
      <c r="A3272" s="80" t="s">
        <v>4012</v>
      </c>
      <c r="B3272" s="79" t="s">
        <v>8274</v>
      </c>
    </row>
    <row r="3273" spans="1:2" ht="15">
      <c r="A3273" s="80" t="s">
        <v>598</v>
      </c>
      <c r="B3273" s="79" t="s">
        <v>8274</v>
      </c>
    </row>
    <row r="3274" spans="1:2" ht="15">
      <c r="A3274" s="80" t="s">
        <v>4013</v>
      </c>
      <c r="B3274" s="79" t="s">
        <v>8274</v>
      </c>
    </row>
    <row r="3275" spans="1:2" ht="15">
      <c r="A3275" s="80" t="s">
        <v>4014</v>
      </c>
      <c r="B3275" s="79" t="s">
        <v>8274</v>
      </c>
    </row>
    <row r="3276" spans="1:2" ht="15">
      <c r="A3276" s="80" t="s">
        <v>4015</v>
      </c>
      <c r="B3276" s="79" t="s">
        <v>8274</v>
      </c>
    </row>
    <row r="3277" spans="1:2" ht="15">
      <c r="A3277" s="80" t="s">
        <v>4016</v>
      </c>
      <c r="B3277" s="79" t="s">
        <v>8274</v>
      </c>
    </row>
    <row r="3278" spans="1:2" ht="15">
      <c r="A3278" s="80" t="s">
        <v>4017</v>
      </c>
      <c r="B3278" s="79" t="s">
        <v>8274</v>
      </c>
    </row>
    <row r="3279" spans="1:2" ht="15">
      <c r="A3279" s="80" t="s">
        <v>4018</v>
      </c>
      <c r="B3279" s="79" t="s">
        <v>8274</v>
      </c>
    </row>
    <row r="3280" spans="1:2" ht="15">
      <c r="A3280" s="80" t="s">
        <v>4019</v>
      </c>
      <c r="B3280" s="79" t="s">
        <v>8274</v>
      </c>
    </row>
    <row r="3281" spans="1:2" ht="15">
      <c r="A3281" s="80" t="s">
        <v>4020</v>
      </c>
      <c r="B3281" s="79" t="s">
        <v>8274</v>
      </c>
    </row>
    <row r="3282" spans="1:2" ht="15">
      <c r="A3282" s="80" t="s">
        <v>4021</v>
      </c>
      <c r="B3282" s="79" t="s">
        <v>8274</v>
      </c>
    </row>
    <row r="3283" spans="1:2" ht="15">
      <c r="A3283" s="80" t="s">
        <v>4022</v>
      </c>
      <c r="B3283" s="79" t="s">
        <v>8274</v>
      </c>
    </row>
    <row r="3284" spans="1:2" ht="15">
      <c r="A3284" s="80" t="s">
        <v>4023</v>
      </c>
      <c r="B3284" s="79" t="s">
        <v>8274</v>
      </c>
    </row>
    <row r="3285" spans="1:2" ht="15">
      <c r="A3285" s="80" t="s">
        <v>4024</v>
      </c>
      <c r="B3285" s="79" t="s">
        <v>8274</v>
      </c>
    </row>
    <row r="3286" spans="1:2" ht="15">
      <c r="A3286" s="80" t="s">
        <v>4025</v>
      </c>
      <c r="B3286" s="79" t="s">
        <v>8274</v>
      </c>
    </row>
    <row r="3287" spans="1:2" ht="15">
      <c r="A3287" s="80" t="s">
        <v>4026</v>
      </c>
      <c r="B3287" s="79" t="s">
        <v>8274</v>
      </c>
    </row>
    <row r="3288" spans="1:2" ht="15">
      <c r="A3288" s="80" t="s">
        <v>4027</v>
      </c>
      <c r="B3288" s="79" t="s">
        <v>8274</v>
      </c>
    </row>
    <row r="3289" spans="1:2" ht="15">
      <c r="A3289" s="80" t="s">
        <v>4028</v>
      </c>
      <c r="B3289" s="79" t="s">
        <v>8274</v>
      </c>
    </row>
    <row r="3290" spans="1:2" ht="15">
      <c r="A3290" s="80" t="s">
        <v>4029</v>
      </c>
      <c r="B3290" s="79" t="s">
        <v>8274</v>
      </c>
    </row>
    <row r="3291" spans="1:2" ht="15">
      <c r="A3291" s="80" t="s">
        <v>4030</v>
      </c>
      <c r="B3291" s="79" t="s">
        <v>8274</v>
      </c>
    </row>
    <row r="3292" spans="1:2" ht="15">
      <c r="A3292" s="80" t="s">
        <v>4031</v>
      </c>
      <c r="B3292" s="79" t="s">
        <v>8274</v>
      </c>
    </row>
    <row r="3293" spans="1:2" ht="15">
      <c r="A3293" s="80" t="s">
        <v>4032</v>
      </c>
      <c r="B3293" s="79" t="s">
        <v>8274</v>
      </c>
    </row>
    <row r="3294" spans="1:2" ht="15">
      <c r="A3294" s="80" t="s">
        <v>4033</v>
      </c>
      <c r="B3294" s="79" t="s">
        <v>8274</v>
      </c>
    </row>
    <row r="3295" spans="1:2" ht="15">
      <c r="A3295" s="80" t="s">
        <v>4034</v>
      </c>
      <c r="B3295" s="79" t="s">
        <v>8274</v>
      </c>
    </row>
    <row r="3296" spans="1:2" ht="15">
      <c r="A3296" s="80" t="s">
        <v>4035</v>
      </c>
      <c r="B3296" s="79" t="s">
        <v>8274</v>
      </c>
    </row>
    <row r="3297" spans="1:2" ht="15">
      <c r="A3297" s="80" t="s">
        <v>4036</v>
      </c>
      <c r="B3297" s="79" t="s">
        <v>8274</v>
      </c>
    </row>
    <row r="3298" spans="1:2" ht="15">
      <c r="A3298" s="80" t="s">
        <v>4037</v>
      </c>
      <c r="B3298" s="79" t="s">
        <v>8274</v>
      </c>
    </row>
    <row r="3299" spans="1:2" ht="15">
      <c r="A3299" s="80" t="s">
        <v>4038</v>
      </c>
      <c r="B3299" s="79" t="s">
        <v>8274</v>
      </c>
    </row>
    <row r="3300" spans="1:2" ht="15">
      <c r="A3300" s="80" t="s">
        <v>4039</v>
      </c>
      <c r="B3300" s="79" t="s">
        <v>8274</v>
      </c>
    </row>
    <row r="3301" spans="1:2" ht="15">
      <c r="A3301" s="80" t="s">
        <v>4040</v>
      </c>
      <c r="B3301" s="79" t="s">
        <v>8274</v>
      </c>
    </row>
    <row r="3302" spans="1:2" ht="15">
      <c r="A3302" s="80" t="s">
        <v>4041</v>
      </c>
      <c r="B3302" s="79" t="s">
        <v>8274</v>
      </c>
    </row>
    <row r="3303" spans="1:2" ht="15">
      <c r="A3303" s="80" t="s">
        <v>4042</v>
      </c>
      <c r="B3303" s="79" t="s">
        <v>8274</v>
      </c>
    </row>
    <row r="3304" spans="1:2" ht="15">
      <c r="A3304" s="80" t="s">
        <v>4043</v>
      </c>
      <c r="B3304" s="79" t="s">
        <v>8274</v>
      </c>
    </row>
    <row r="3305" spans="1:2" ht="15">
      <c r="A3305" s="80" t="s">
        <v>4044</v>
      </c>
      <c r="B3305" s="79" t="s">
        <v>8274</v>
      </c>
    </row>
    <row r="3306" spans="1:2" ht="15">
      <c r="A3306" s="80" t="s">
        <v>4045</v>
      </c>
      <c r="B3306" s="79" t="s">
        <v>8274</v>
      </c>
    </row>
    <row r="3307" spans="1:2" ht="15">
      <c r="A3307" s="80" t="s">
        <v>4046</v>
      </c>
      <c r="B3307" s="79" t="s">
        <v>8274</v>
      </c>
    </row>
    <row r="3308" spans="1:2" ht="15">
      <c r="A3308" s="80" t="s">
        <v>4047</v>
      </c>
      <c r="B3308" s="79" t="s">
        <v>8274</v>
      </c>
    </row>
    <row r="3309" spans="1:2" ht="15">
      <c r="A3309" s="80" t="s">
        <v>4048</v>
      </c>
      <c r="B3309" s="79" t="s">
        <v>8274</v>
      </c>
    </row>
    <row r="3310" spans="1:2" ht="15">
      <c r="A3310" s="80" t="s">
        <v>4049</v>
      </c>
      <c r="B3310" s="79" t="s">
        <v>8274</v>
      </c>
    </row>
    <row r="3311" spans="1:2" ht="15">
      <c r="A3311" s="80" t="s">
        <v>4050</v>
      </c>
      <c r="B3311" s="79" t="s">
        <v>8274</v>
      </c>
    </row>
    <row r="3312" spans="1:2" ht="15">
      <c r="A3312" s="80" t="s">
        <v>4051</v>
      </c>
      <c r="B3312" s="79" t="s">
        <v>8274</v>
      </c>
    </row>
    <row r="3313" spans="1:2" ht="15">
      <c r="A3313" s="80" t="s">
        <v>4052</v>
      </c>
      <c r="B3313" s="79" t="s">
        <v>8274</v>
      </c>
    </row>
    <row r="3314" spans="1:2" ht="15">
      <c r="A3314" s="80" t="s">
        <v>4053</v>
      </c>
      <c r="B3314" s="79" t="s">
        <v>8274</v>
      </c>
    </row>
    <row r="3315" spans="1:2" ht="15">
      <c r="A3315" s="80" t="s">
        <v>4054</v>
      </c>
      <c r="B3315" s="79" t="s">
        <v>8274</v>
      </c>
    </row>
    <row r="3316" spans="1:2" ht="15">
      <c r="A3316" s="80" t="s">
        <v>4055</v>
      </c>
      <c r="B3316" s="79" t="s">
        <v>8274</v>
      </c>
    </row>
    <row r="3317" spans="1:2" ht="15">
      <c r="A3317" s="80" t="s">
        <v>4056</v>
      </c>
      <c r="B3317" s="79" t="s">
        <v>8274</v>
      </c>
    </row>
    <row r="3318" spans="1:2" ht="15">
      <c r="A3318" s="80" t="s">
        <v>4057</v>
      </c>
      <c r="B3318" s="79" t="s">
        <v>8274</v>
      </c>
    </row>
    <row r="3319" spans="1:2" ht="15">
      <c r="A3319" s="80" t="s">
        <v>4058</v>
      </c>
      <c r="B3319" s="79" t="s">
        <v>8274</v>
      </c>
    </row>
    <row r="3320" spans="1:2" ht="15">
      <c r="A3320" s="80" t="s">
        <v>4059</v>
      </c>
      <c r="B3320" s="79" t="s">
        <v>8274</v>
      </c>
    </row>
    <row r="3321" spans="1:2" ht="15">
      <c r="A3321" s="80" t="s">
        <v>4060</v>
      </c>
      <c r="B3321" s="79" t="s">
        <v>8274</v>
      </c>
    </row>
    <row r="3322" spans="1:2" ht="15">
      <c r="A3322" s="80" t="s">
        <v>4061</v>
      </c>
      <c r="B3322" s="79" t="s">
        <v>8274</v>
      </c>
    </row>
    <row r="3323" spans="1:2" ht="15">
      <c r="A3323" s="80" t="s">
        <v>4062</v>
      </c>
      <c r="B3323" s="79" t="s">
        <v>8274</v>
      </c>
    </row>
    <row r="3324" spans="1:2" ht="15">
      <c r="A3324" s="80" t="s">
        <v>4063</v>
      </c>
      <c r="B3324" s="79" t="s">
        <v>8274</v>
      </c>
    </row>
    <row r="3325" spans="1:2" ht="15">
      <c r="A3325" s="80" t="s">
        <v>4064</v>
      </c>
      <c r="B3325" s="79" t="s">
        <v>8274</v>
      </c>
    </row>
    <row r="3326" spans="1:2" ht="15">
      <c r="A3326" s="80" t="s">
        <v>4065</v>
      </c>
      <c r="B3326" s="79" t="s">
        <v>8274</v>
      </c>
    </row>
    <row r="3327" spans="1:2" ht="15">
      <c r="A3327" s="80" t="s">
        <v>4066</v>
      </c>
      <c r="B3327" s="79" t="s">
        <v>8274</v>
      </c>
    </row>
    <row r="3328" spans="1:2" ht="15">
      <c r="A3328" s="80" t="s">
        <v>4067</v>
      </c>
      <c r="B3328" s="79" t="s">
        <v>8274</v>
      </c>
    </row>
    <row r="3329" spans="1:2" ht="15">
      <c r="A3329" s="80" t="s">
        <v>4068</v>
      </c>
      <c r="B3329" s="79" t="s">
        <v>8274</v>
      </c>
    </row>
    <row r="3330" spans="1:2" ht="15">
      <c r="A3330" s="80" t="s">
        <v>4069</v>
      </c>
      <c r="B3330" s="79" t="s">
        <v>8274</v>
      </c>
    </row>
    <row r="3331" spans="1:2" ht="15">
      <c r="A3331" s="80" t="s">
        <v>4070</v>
      </c>
      <c r="B3331" s="79" t="s">
        <v>8274</v>
      </c>
    </row>
    <row r="3332" spans="1:2" ht="15">
      <c r="A3332" s="80" t="s">
        <v>4071</v>
      </c>
      <c r="B3332" s="79" t="s">
        <v>8274</v>
      </c>
    </row>
    <row r="3333" spans="1:2" ht="15">
      <c r="A3333" s="80" t="s">
        <v>1137</v>
      </c>
      <c r="B3333" s="79" t="s">
        <v>8274</v>
      </c>
    </row>
    <row r="3334" spans="1:2" ht="15">
      <c r="A3334" s="80" t="s">
        <v>4072</v>
      </c>
      <c r="B3334" s="79" t="s">
        <v>8274</v>
      </c>
    </row>
    <row r="3335" spans="1:2" ht="15">
      <c r="A3335" s="80" t="s">
        <v>4073</v>
      </c>
      <c r="B3335" s="79" t="s">
        <v>8274</v>
      </c>
    </row>
    <row r="3336" spans="1:2" ht="15">
      <c r="A3336" s="80" t="s">
        <v>4074</v>
      </c>
      <c r="B3336" s="79" t="s">
        <v>8274</v>
      </c>
    </row>
    <row r="3337" spans="1:2" ht="15">
      <c r="A3337" s="80" t="s">
        <v>4075</v>
      </c>
      <c r="B3337" s="79" t="s">
        <v>8274</v>
      </c>
    </row>
    <row r="3338" spans="1:2" ht="15">
      <c r="A3338" s="80" t="s">
        <v>4076</v>
      </c>
      <c r="B3338" s="79" t="s">
        <v>8274</v>
      </c>
    </row>
    <row r="3339" spans="1:2" ht="15">
      <c r="A3339" s="80" t="s">
        <v>4077</v>
      </c>
      <c r="B3339" s="79" t="s">
        <v>8274</v>
      </c>
    </row>
    <row r="3340" spans="1:2" ht="15">
      <c r="A3340" s="80" t="s">
        <v>4078</v>
      </c>
      <c r="B3340" s="79" t="s">
        <v>8274</v>
      </c>
    </row>
    <row r="3341" spans="1:2" ht="15">
      <c r="A3341" s="80" t="s">
        <v>4079</v>
      </c>
      <c r="B3341" s="79" t="s">
        <v>8274</v>
      </c>
    </row>
    <row r="3342" spans="1:2" ht="15">
      <c r="A3342" s="80" t="s">
        <v>4080</v>
      </c>
      <c r="B3342" s="79" t="s">
        <v>8274</v>
      </c>
    </row>
    <row r="3343" spans="1:2" ht="15">
      <c r="A3343" s="80" t="s">
        <v>4081</v>
      </c>
      <c r="B3343" s="79" t="s">
        <v>8274</v>
      </c>
    </row>
    <row r="3344" spans="1:2" ht="15">
      <c r="A3344" s="80" t="s">
        <v>4082</v>
      </c>
      <c r="B3344" s="79" t="s">
        <v>8274</v>
      </c>
    </row>
    <row r="3345" spans="1:2" ht="15">
      <c r="A3345" s="80" t="s">
        <v>4083</v>
      </c>
      <c r="B3345" s="79" t="s">
        <v>8274</v>
      </c>
    </row>
    <row r="3346" spans="1:2" ht="15">
      <c r="A3346" s="80" t="s">
        <v>4084</v>
      </c>
      <c r="B3346" s="79" t="s">
        <v>8274</v>
      </c>
    </row>
    <row r="3347" spans="1:2" ht="15">
      <c r="A3347" s="80" t="s">
        <v>4085</v>
      </c>
      <c r="B3347" s="79" t="s">
        <v>8274</v>
      </c>
    </row>
    <row r="3348" spans="1:2" ht="15">
      <c r="A3348" s="80" t="s">
        <v>4086</v>
      </c>
      <c r="B3348" s="79" t="s">
        <v>8274</v>
      </c>
    </row>
    <row r="3349" spans="1:2" ht="15">
      <c r="A3349" s="80" t="s">
        <v>4087</v>
      </c>
      <c r="B3349" s="79" t="s">
        <v>8274</v>
      </c>
    </row>
    <row r="3350" spans="1:2" ht="15">
      <c r="A3350" s="80" t="s">
        <v>4088</v>
      </c>
      <c r="B3350" s="79" t="s">
        <v>8274</v>
      </c>
    </row>
    <row r="3351" spans="1:2" ht="15">
      <c r="A3351" s="80" t="s">
        <v>4089</v>
      </c>
      <c r="B3351" s="79" t="s">
        <v>8274</v>
      </c>
    </row>
    <row r="3352" spans="1:2" ht="15">
      <c r="A3352" s="80" t="s">
        <v>4090</v>
      </c>
      <c r="B3352" s="79" t="s">
        <v>8274</v>
      </c>
    </row>
    <row r="3353" spans="1:2" ht="15">
      <c r="A3353" s="80" t="s">
        <v>4091</v>
      </c>
      <c r="B3353" s="79" t="s">
        <v>8274</v>
      </c>
    </row>
    <row r="3354" spans="1:2" ht="15">
      <c r="A3354" s="80" t="s">
        <v>4092</v>
      </c>
      <c r="B3354" s="79" t="s">
        <v>8274</v>
      </c>
    </row>
    <row r="3355" spans="1:2" ht="15">
      <c r="A3355" s="80" t="s">
        <v>4093</v>
      </c>
      <c r="B3355" s="79" t="s">
        <v>8274</v>
      </c>
    </row>
    <row r="3356" spans="1:2" ht="15">
      <c r="A3356" s="80" t="s">
        <v>4094</v>
      </c>
      <c r="B3356" s="79" t="s">
        <v>8274</v>
      </c>
    </row>
    <row r="3357" spans="1:2" ht="15">
      <c r="A3357" s="80" t="s">
        <v>4095</v>
      </c>
      <c r="B3357" s="79" t="s">
        <v>8274</v>
      </c>
    </row>
    <row r="3358" spans="1:2" ht="15">
      <c r="A3358" s="80" t="s">
        <v>4096</v>
      </c>
      <c r="B3358" s="79" t="s">
        <v>8274</v>
      </c>
    </row>
    <row r="3359" spans="1:2" ht="15">
      <c r="A3359" s="80" t="s">
        <v>4097</v>
      </c>
      <c r="B3359" s="79" t="s">
        <v>8274</v>
      </c>
    </row>
    <row r="3360" spans="1:2" ht="15">
      <c r="A3360" s="80" t="s">
        <v>4098</v>
      </c>
      <c r="B3360" s="79" t="s">
        <v>8274</v>
      </c>
    </row>
    <row r="3361" spans="1:2" ht="15">
      <c r="A3361" s="80" t="s">
        <v>4099</v>
      </c>
      <c r="B3361" s="79" t="s">
        <v>8274</v>
      </c>
    </row>
    <row r="3362" spans="1:2" ht="15">
      <c r="A3362" s="80" t="s">
        <v>4100</v>
      </c>
      <c r="B3362" s="79" t="s">
        <v>8274</v>
      </c>
    </row>
    <row r="3363" spans="1:2" ht="15">
      <c r="A3363" s="80" t="s">
        <v>4101</v>
      </c>
      <c r="B3363" s="79" t="s">
        <v>8274</v>
      </c>
    </row>
    <row r="3364" spans="1:2" ht="15">
      <c r="A3364" s="80" t="s">
        <v>4102</v>
      </c>
      <c r="B3364" s="79" t="s">
        <v>8274</v>
      </c>
    </row>
    <row r="3365" spans="1:2" ht="15">
      <c r="A3365" s="80" t="s">
        <v>4103</v>
      </c>
      <c r="B3365" s="79" t="s">
        <v>8274</v>
      </c>
    </row>
    <row r="3366" spans="1:2" ht="15">
      <c r="A3366" s="80" t="s">
        <v>4104</v>
      </c>
      <c r="B3366" s="79" t="s">
        <v>8274</v>
      </c>
    </row>
    <row r="3367" spans="1:2" ht="15">
      <c r="A3367" s="80" t="s">
        <v>4105</v>
      </c>
      <c r="B3367" s="79" t="s">
        <v>8274</v>
      </c>
    </row>
    <row r="3368" spans="1:2" ht="15">
      <c r="A3368" s="80" t="s">
        <v>4106</v>
      </c>
      <c r="B3368" s="79" t="s">
        <v>8274</v>
      </c>
    </row>
    <row r="3369" spans="1:2" ht="15">
      <c r="A3369" s="80" t="s">
        <v>4107</v>
      </c>
      <c r="B3369" s="79" t="s">
        <v>8274</v>
      </c>
    </row>
    <row r="3370" spans="1:2" ht="15">
      <c r="A3370" s="80" t="s">
        <v>4108</v>
      </c>
      <c r="B3370" s="79" t="s">
        <v>8274</v>
      </c>
    </row>
    <row r="3371" spans="1:2" ht="15">
      <c r="A3371" s="80" t="s">
        <v>4109</v>
      </c>
      <c r="B3371" s="79" t="s">
        <v>8274</v>
      </c>
    </row>
    <row r="3372" spans="1:2" ht="15">
      <c r="A3372" s="80" t="s">
        <v>4110</v>
      </c>
      <c r="B3372" s="79" t="s">
        <v>8274</v>
      </c>
    </row>
    <row r="3373" spans="1:2" ht="15">
      <c r="A3373" s="80" t="s">
        <v>4111</v>
      </c>
      <c r="B3373" s="79" t="s">
        <v>8274</v>
      </c>
    </row>
    <row r="3374" spans="1:2" ht="15">
      <c r="A3374" s="80" t="s">
        <v>4112</v>
      </c>
      <c r="B3374" s="79" t="s">
        <v>8274</v>
      </c>
    </row>
    <row r="3375" spans="1:2" ht="15">
      <c r="A3375" s="80" t="s">
        <v>4113</v>
      </c>
      <c r="B3375" s="79" t="s">
        <v>8274</v>
      </c>
    </row>
    <row r="3376" spans="1:2" ht="15">
      <c r="A3376" s="80" t="s">
        <v>4114</v>
      </c>
      <c r="B3376" s="79" t="s">
        <v>8274</v>
      </c>
    </row>
    <row r="3377" spans="1:2" ht="15">
      <c r="A3377" s="80" t="s">
        <v>4115</v>
      </c>
      <c r="B3377" s="79" t="s">
        <v>8274</v>
      </c>
    </row>
    <row r="3378" spans="1:2" ht="15">
      <c r="A3378" s="80" t="s">
        <v>4116</v>
      </c>
      <c r="B3378" s="79" t="s">
        <v>8274</v>
      </c>
    </row>
    <row r="3379" spans="1:2" ht="15">
      <c r="A3379" s="80" t="s">
        <v>4117</v>
      </c>
      <c r="B3379" s="79" t="s">
        <v>8274</v>
      </c>
    </row>
    <row r="3380" spans="1:2" ht="15">
      <c r="A3380" s="80" t="s">
        <v>4118</v>
      </c>
      <c r="B3380" s="79" t="s">
        <v>8274</v>
      </c>
    </row>
    <row r="3381" spans="1:2" ht="15">
      <c r="A3381" s="80" t="s">
        <v>4119</v>
      </c>
      <c r="B3381" s="79" t="s">
        <v>8274</v>
      </c>
    </row>
    <row r="3382" spans="1:2" ht="15">
      <c r="A3382" s="80" t="s">
        <v>4120</v>
      </c>
      <c r="B3382" s="79" t="s">
        <v>8274</v>
      </c>
    </row>
    <row r="3383" spans="1:2" ht="15">
      <c r="A3383" s="80" t="s">
        <v>4121</v>
      </c>
      <c r="B3383" s="79" t="s">
        <v>8274</v>
      </c>
    </row>
    <row r="3384" spans="1:2" ht="15">
      <c r="A3384" s="80" t="s">
        <v>4122</v>
      </c>
      <c r="B3384" s="79" t="s">
        <v>8274</v>
      </c>
    </row>
    <row r="3385" spans="1:2" ht="15">
      <c r="A3385" s="80" t="s">
        <v>4123</v>
      </c>
      <c r="B3385" s="79" t="s">
        <v>8274</v>
      </c>
    </row>
    <row r="3386" spans="1:2" ht="15">
      <c r="A3386" s="80" t="s">
        <v>4124</v>
      </c>
      <c r="B3386" s="79" t="s">
        <v>8274</v>
      </c>
    </row>
    <row r="3387" spans="1:2" ht="15">
      <c r="A3387" s="80" t="s">
        <v>4125</v>
      </c>
      <c r="B3387" s="79" t="s">
        <v>8274</v>
      </c>
    </row>
    <row r="3388" spans="1:2" ht="15">
      <c r="A3388" s="80" t="s">
        <v>4126</v>
      </c>
      <c r="B3388" s="79" t="s">
        <v>8274</v>
      </c>
    </row>
    <row r="3389" spans="1:2" ht="15">
      <c r="A3389" s="80" t="s">
        <v>4127</v>
      </c>
      <c r="B3389" s="79" t="s">
        <v>8274</v>
      </c>
    </row>
    <row r="3390" spans="1:2" ht="15">
      <c r="A3390" s="80" t="s">
        <v>4128</v>
      </c>
      <c r="B3390" s="79" t="s">
        <v>8274</v>
      </c>
    </row>
    <row r="3391" spans="1:2" ht="15">
      <c r="A3391" s="80" t="s">
        <v>4129</v>
      </c>
      <c r="B3391" s="79" t="s">
        <v>8274</v>
      </c>
    </row>
    <row r="3392" spans="1:2" ht="15">
      <c r="A3392" s="80" t="s">
        <v>4130</v>
      </c>
      <c r="B3392" s="79" t="s">
        <v>8274</v>
      </c>
    </row>
    <row r="3393" spans="1:2" ht="15">
      <c r="A3393" s="80" t="s">
        <v>4131</v>
      </c>
      <c r="B3393" s="79" t="s">
        <v>8274</v>
      </c>
    </row>
    <row r="3394" spans="1:2" ht="15">
      <c r="A3394" s="80" t="s">
        <v>4132</v>
      </c>
      <c r="B3394" s="79" t="s">
        <v>8274</v>
      </c>
    </row>
    <row r="3395" spans="1:2" ht="15">
      <c r="A3395" s="80" t="s">
        <v>4133</v>
      </c>
      <c r="B3395" s="79" t="s">
        <v>8274</v>
      </c>
    </row>
    <row r="3396" spans="1:2" ht="15">
      <c r="A3396" s="80" t="s">
        <v>4134</v>
      </c>
      <c r="B3396" s="79" t="s">
        <v>8274</v>
      </c>
    </row>
    <row r="3397" spans="1:2" ht="15">
      <c r="A3397" s="80" t="s">
        <v>4135</v>
      </c>
      <c r="B3397" s="79" t="s">
        <v>8274</v>
      </c>
    </row>
    <row r="3398" spans="1:2" ht="15">
      <c r="A3398" s="80" t="s">
        <v>4136</v>
      </c>
      <c r="B3398" s="79" t="s">
        <v>8274</v>
      </c>
    </row>
    <row r="3399" spans="1:2" ht="15">
      <c r="A3399" s="80" t="s">
        <v>4137</v>
      </c>
      <c r="B3399" s="79" t="s">
        <v>8274</v>
      </c>
    </row>
    <row r="3400" spans="1:2" ht="15">
      <c r="A3400" s="80" t="s">
        <v>4138</v>
      </c>
      <c r="B3400" s="79" t="s">
        <v>8274</v>
      </c>
    </row>
    <row r="3401" spans="1:2" ht="15">
      <c r="A3401" s="80" t="s">
        <v>4139</v>
      </c>
      <c r="B3401" s="79" t="s">
        <v>8274</v>
      </c>
    </row>
    <row r="3402" spans="1:2" ht="15">
      <c r="A3402" s="80" t="s">
        <v>4140</v>
      </c>
      <c r="B3402" s="79" t="s">
        <v>8274</v>
      </c>
    </row>
    <row r="3403" spans="1:2" ht="15">
      <c r="A3403" s="80" t="s">
        <v>4141</v>
      </c>
      <c r="B3403" s="79" t="s">
        <v>8274</v>
      </c>
    </row>
    <row r="3404" spans="1:2" ht="15">
      <c r="A3404" s="80" t="s">
        <v>4142</v>
      </c>
      <c r="B3404" s="79" t="s">
        <v>8274</v>
      </c>
    </row>
    <row r="3405" spans="1:2" ht="15">
      <c r="A3405" s="80" t="s">
        <v>4143</v>
      </c>
      <c r="B3405" s="79" t="s">
        <v>8274</v>
      </c>
    </row>
    <row r="3406" spans="1:2" ht="15">
      <c r="A3406" s="80" t="s">
        <v>4144</v>
      </c>
      <c r="B3406" s="79" t="s">
        <v>8274</v>
      </c>
    </row>
    <row r="3407" spans="1:2" ht="15">
      <c r="A3407" s="80" t="s">
        <v>4145</v>
      </c>
      <c r="B3407" s="79" t="s">
        <v>8274</v>
      </c>
    </row>
    <row r="3408" spans="1:2" ht="15">
      <c r="A3408" s="80" t="s">
        <v>4146</v>
      </c>
      <c r="B3408" s="79" t="s">
        <v>8274</v>
      </c>
    </row>
    <row r="3409" spans="1:2" ht="15">
      <c r="A3409" s="80" t="s">
        <v>4147</v>
      </c>
      <c r="B3409" s="79" t="s">
        <v>8274</v>
      </c>
    </row>
    <row r="3410" spans="1:2" ht="15">
      <c r="A3410" s="80" t="s">
        <v>4148</v>
      </c>
      <c r="B3410" s="79" t="s">
        <v>8274</v>
      </c>
    </row>
    <row r="3411" spans="1:2" ht="15">
      <c r="A3411" s="80" t="s">
        <v>4149</v>
      </c>
      <c r="B3411" s="79" t="s">
        <v>8274</v>
      </c>
    </row>
    <row r="3412" spans="1:2" ht="15">
      <c r="A3412" s="80" t="s">
        <v>4150</v>
      </c>
      <c r="B3412" s="79" t="s">
        <v>8274</v>
      </c>
    </row>
    <row r="3413" spans="1:2" ht="15">
      <c r="A3413" s="80" t="s">
        <v>4151</v>
      </c>
      <c r="B3413" s="79" t="s">
        <v>8274</v>
      </c>
    </row>
    <row r="3414" spans="1:2" ht="15">
      <c r="A3414" s="80" t="s">
        <v>4152</v>
      </c>
      <c r="B3414" s="79" t="s">
        <v>8274</v>
      </c>
    </row>
    <row r="3415" spans="1:2" ht="15">
      <c r="A3415" s="80" t="s">
        <v>4153</v>
      </c>
      <c r="B3415" s="79" t="s">
        <v>8274</v>
      </c>
    </row>
    <row r="3416" spans="1:2" ht="15">
      <c r="A3416" s="80" t="s">
        <v>4154</v>
      </c>
      <c r="B3416" s="79" t="s">
        <v>8274</v>
      </c>
    </row>
    <row r="3417" spans="1:2" ht="15">
      <c r="A3417" s="80" t="s">
        <v>4155</v>
      </c>
      <c r="B3417" s="79" t="s">
        <v>8274</v>
      </c>
    </row>
    <row r="3418" spans="1:2" ht="15">
      <c r="A3418" s="80" t="s">
        <v>4156</v>
      </c>
      <c r="B3418" s="79" t="s">
        <v>8274</v>
      </c>
    </row>
    <row r="3419" spans="1:2" ht="15">
      <c r="A3419" s="80" t="s">
        <v>4157</v>
      </c>
      <c r="B3419" s="79" t="s">
        <v>8274</v>
      </c>
    </row>
    <row r="3420" spans="1:2" ht="15">
      <c r="A3420" s="80" t="s">
        <v>4158</v>
      </c>
      <c r="B3420" s="79" t="s">
        <v>8274</v>
      </c>
    </row>
    <row r="3421" spans="1:2" ht="15">
      <c r="A3421" s="80" t="s">
        <v>4159</v>
      </c>
      <c r="B3421" s="79" t="s">
        <v>8274</v>
      </c>
    </row>
    <row r="3422" spans="1:2" ht="15">
      <c r="A3422" s="80" t="s">
        <v>4160</v>
      </c>
      <c r="B3422" s="79" t="s">
        <v>8274</v>
      </c>
    </row>
    <row r="3423" spans="1:2" ht="15">
      <c r="A3423" s="80" t="s">
        <v>4161</v>
      </c>
      <c r="B3423" s="79" t="s">
        <v>8274</v>
      </c>
    </row>
    <row r="3424" spans="1:2" ht="15">
      <c r="A3424" s="80" t="s">
        <v>4162</v>
      </c>
      <c r="B3424" s="79" t="s">
        <v>8274</v>
      </c>
    </row>
    <row r="3425" spans="1:2" ht="15">
      <c r="A3425" s="80" t="s">
        <v>4163</v>
      </c>
      <c r="B3425" s="79" t="s">
        <v>8274</v>
      </c>
    </row>
    <row r="3426" spans="1:2" ht="15">
      <c r="A3426" s="80" t="s">
        <v>4164</v>
      </c>
      <c r="B3426" s="79" t="s">
        <v>8274</v>
      </c>
    </row>
    <row r="3427" spans="1:2" ht="15">
      <c r="A3427" s="80" t="s">
        <v>4165</v>
      </c>
      <c r="B3427" s="79" t="s">
        <v>8274</v>
      </c>
    </row>
    <row r="3428" spans="1:2" ht="15">
      <c r="A3428" s="80" t="s">
        <v>4166</v>
      </c>
      <c r="B3428" s="79" t="s">
        <v>8274</v>
      </c>
    </row>
    <row r="3429" spans="1:2" ht="15">
      <c r="A3429" s="80" t="s">
        <v>4167</v>
      </c>
      <c r="B3429" s="79" t="s">
        <v>8274</v>
      </c>
    </row>
    <row r="3430" spans="1:2" ht="15">
      <c r="A3430" s="80" t="s">
        <v>4168</v>
      </c>
      <c r="B3430" s="79" t="s">
        <v>8274</v>
      </c>
    </row>
    <row r="3431" spans="1:2" ht="15">
      <c r="A3431" s="80" t="s">
        <v>4169</v>
      </c>
      <c r="B3431" s="79" t="s">
        <v>8274</v>
      </c>
    </row>
    <row r="3432" spans="1:2" ht="15">
      <c r="A3432" s="80" t="s">
        <v>4170</v>
      </c>
      <c r="B3432" s="79" t="s">
        <v>8274</v>
      </c>
    </row>
    <row r="3433" spans="1:2" ht="15">
      <c r="A3433" s="80" t="s">
        <v>4171</v>
      </c>
      <c r="B3433" s="79" t="s">
        <v>8274</v>
      </c>
    </row>
    <row r="3434" spans="1:2" ht="15">
      <c r="A3434" s="80" t="s">
        <v>4172</v>
      </c>
      <c r="B3434" s="79" t="s">
        <v>8274</v>
      </c>
    </row>
    <row r="3435" spans="1:2" ht="15">
      <c r="A3435" s="80" t="s">
        <v>4173</v>
      </c>
      <c r="B3435" s="79" t="s">
        <v>8274</v>
      </c>
    </row>
    <row r="3436" spans="1:2" ht="15">
      <c r="A3436" s="80" t="s">
        <v>4174</v>
      </c>
      <c r="B3436" s="79" t="s">
        <v>8274</v>
      </c>
    </row>
    <row r="3437" spans="1:2" ht="15">
      <c r="A3437" s="80" t="s">
        <v>4175</v>
      </c>
      <c r="B3437" s="79" t="s">
        <v>8274</v>
      </c>
    </row>
    <row r="3438" spans="1:2" ht="15">
      <c r="A3438" s="80" t="s">
        <v>4176</v>
      </c>
      <c r="B3438" s="79" t="s">
        <v>8274</v>
      </c>
    </row>
    <row r="3439" spans="1:2" ht="15">
      <c r="A3439" s="80" t="s">
        <v>4177</v>
      </c>
      <c r="B3439" s="79" t="s">
        <v>8274</v>
      </c>
    </row>
    <row r="3440" spans="1:2" ht="15">
      <c r="A3440" s="80" t="s">
        <v>4178</v>
      </c>
      <c r="B3440" s="79" t="s">
        <v>8274</v>
      </c>
    </row>
    <row r="3441" spans="1:2" ht="15">
      <c r="A3441" s="80" t="s">
        <v>4179</v>
      </c>
      <c r="B3441" s="79" t="s">
        <v>8274</v>
      </c>
    </row>
    <row r="3442" spans="1:2" ht="15">
      <c r="A3442" s="80" t="s">
        <v>4180</v>
      </c>
      <c r="B3442" s="79" t="s">
        <v>8274</v>
      </c>
    </row>
    <row r="3443" spans="1:2" ht="15">
      <c r="A3443" s="80" t="s">
        <v>4181</v>
      </c>
      <c r="B3443" s="79" t="s">
        <v>8274</v>
      </c>
    </row>
    <row r="3444" spans="1:2" ht="15">
      <c r="A3444" s="80" t="s">
        <v>4182</v>
      </c>
      <c r="B3444" s="79" t="s">
        <v>8274</v>
      </c>
    </row>
    <row r="3445" spans="1:2" ht="15">
      <c r="A3445" s="80" t="s">
        <v>4183</v>
      </c>
      <c r="B3445" s="79" t="s">
        <v>8274</v>
      </c>
    </row>
    <row r="3446" spans="1:2" ht="15">
      <c r="A3446" s="80" t="s">
        <v>4184</v>
      </c>
      <c r="B3446" s="79" t="s">
        <v>8274</v>
      </c>
    </row>
    <row r="3447" spans="1:2" ht="15">
      <c r="A3447" s="80" t="s">
        <v>767</v>
      </c>
      <c r="B3447" s="79" t="s">
        <v>8274</v>
      </c>
    </row>
    <row r="3448" spans="1:2" ht="15">
      <c r="A3448" s="80" t="s">
        <v>4185</v>
      </c>
      <c r="B3448" s="79" t="s">
        <v>8274</v>
      </c>
    </row>
    <row r="3449" spans="1:2" ht="15">
      <c r="A3449" s="80" t="s">
        <v>4186</v>
      </c>
      <c r="B3449" s="79" t="s">
        <v>8274</v>
      </c>
    </row>
    <row r="3450" spans="1:2" ht="15">
      <c r="A3450" s="80" t="s">
        <v>4187</v>
      </c>
      <c r="B3450" s="79" t="s">
        <v>8274</v>
      </c>
    </row>
    <row r="3451" spans="1:2" ht="15">
      <c r="A3451" s="80" t="s">
        <v>4188</v>
      </c>
      <c r="B3451" s="79" t="s">
        <v>8274</v>
      </c>
    </row>
    <row r="3452" spans="1:2" ht="15">
      <c r="A3452" s="80" t="s">
        <v>4189</v>
      </c>
      <c r="B3452" s="79" t="s">
        <v>8274</v>
      </c>
    </row>
    <row r="3453" spans="1:2" ht="15">
      <c r="A3453" s="80" t="s">
        <v>4190</v>
      </c>
      <c r="B3453" s="79" t="s">
        <v>8274</v>
      </c>
    </row>
    <row r="3454" spans="1:2" ht="15">
      <c r="A3454" s="80" t="s">
        <v>4191</v>
      </c>
      <c r="B3454" s="79" t="s">
        <v>8274</v>
      </c>
    </row>
    <row r="3455" spans="1:2" ht="15">
      <c r="A3455" s="80" t="s">
        <v>4192</v>
      </c>
      <c r="B3455" s="79" t="s">
        <v>8274</v>
      </c>
    </row>
    <row r="3456" spans="1:2" ht="15">
      <c r="A3456" s="80" t="s">
        <v>4193</v>
      </c>
      <c r="B3456" s="79" t="s">
        <v>8274</v>
      </c>
    </row>
    <row r="3457" spans="1:2" ht="15">
      <c r="A3457" s="80" t="s">
        <v>4194</v>
      </c>
      <c r="B3457" s="79" t="s">
        <v>8274</v>
      </c>
    </row>
    <row r="3458" spans="1:2" ht="15">
      <c r="A3458" s="80" t="s">
        <v>4195</v>
      </c>
      <c r="B3458" s="79" t="s">
        <v>8274</v>
      </c>
    </row>
    <row r="3459" spans="1:2" ht="15">
      <c r="A3459" s="80" t="s">
        <v>4196</v>
      </c>
      <c r="B3459" s="79" t="s">
        <v>8274</v>
      </c>
    </row>
    <row r="3460" spans="1:2" ht="15">
      <c r="A3460" s="80" t="s">
        <v>4197</v>
      </c>
      <c r="B3460" s="79" t="s">
        <v>8274</v>
      </c>
    </row>
    <row r="3461" spans="1:2" ht="15">
      <c r="A3461" s="80" t="s">
        <v>4198</v>
      </c>
      <c r="B3461" s="79" t="s">
        <v>8274</v>
      </c>
    </row>
    <row r="3462" spans="1:2" ht="15">
      <c r="A3462" s="80" t="s">
        <v>4199</v>
      </c>
      <c r="B3462" s="79" t="s">
        <v>8274</v>
      </c>
    </row>
    <row r="3463" spans="1:2" ht="15">
      <c r="A3463" s="80" t="s">
        <v>4200</v>
      </c>
      <c r="B3463" s="79" t="s">
        <v>8274</v>
      </c>
    </row>
    <row r="3464" spans="1:2" ht="15">
      <c r="A3464" s="80" t="s">
        <v>668</v>
      </c>
      <c r="B3464" s="79" t="s">
        <v>8274</v>
      </c>
    </row>
    <row r="3465" spans="1:2" ht="15">
      <c r="A3465" s="80" t="s">
        <v>4201</v>
      </c>
      <c r="B3465" s="79" t="s">
        <v>8274</v>
      </c>
    </row>
    <row r="3466" spans="1:2" ht="15">
      <c r="A3466" s="80" t="s">
        <v>4202</v>
      </c>
      <c r="B3466" s="79" t="s">
        <v>8274</v>
      </c>
    </row>
    <row r="3467" spans="1:2" ht="15">
      <c r="A3467" s="80" t="s">
        <v>4203</v>
      </c>
      <c r="B3467" s="79" t="s">
        <v>8274</v>
      </c>
    </row>
    <row r="3468" spans="1:2" ht="15">
      <c r="A3468" s="80" t="s">
        <v>4204</v>
      </c>
      <c r="B3468" s="79" t="s">
        <v>8274</v>
      </c>
    </row>
    <row r="3469" spans="1:2" ht="15">
      <c r="A3469" s="80" t="s">
        <v>4205</v>
      </c>
      <c r="B3469" s="79" t="s">
        <v>8274</v>
      </c>
    </row>
    <row r="3470" spans="1:2" ht="15">
      <c r="A3470" s="80" t="s">
        <v>4206</v>
      </c>
      <c r="B3470" s="79" t="s">
        <v>8274</v>
      </c>
    </row>
    <row r="3471" spans="1:2" ht="15">
      <c r="A3471" s="80" t="s">
        <v>4207</v>
      </c>
      <c r="B3471" s="79" t="s">
        <v>8274</v>
      </c>
    </row>
    <row r="3472" spans="1:2" ht="15">
      <c r="A3472" s="80" t="s">
        <v>4208</v>
      </c>
      <c r="B3472" s="79" t="s">
        <v>8274</v>
      </c>
    </row>
    <row r="3473" spans="1:2" ht="15">
      <c r="A3473" s="80" t="s">
        <v>4209</v>
      </c>
      <c r="B3473" s="79" t="s">
        <v>8274</v>
      </c>
    </row>
    <row r="3474" spans="1:2" ht="15">
      <c r="A3474" s="80" t="s">
        <v>4210</v>
      </c>
      <c r="B3474" s="79" t="s">
        <v>8274</v>
      </c>
    </row>
    <row r="3475" spans="1:2" ht="15">
      <c r="A3475" s="80" t="s">
        <v>4211</v>
      </c>
      <c r="B3475" s="79" t="s">
        <v>8274</v>
      </c>
    </row>
    <row r="3476" spans="1:2" ht="15">
      <c r="A3476" s="80" t="s">
        <v>1034</v>
      </c>
      <c r="B3476" s="79" t="s">
        <v>8274</v>
      </c>
    </row>
    <row r="3477" spans="1:2" ht="15">
      <c r="A3477" s="80" t="s">
        <v>4212</v>
      </c>
      <c r="B3477" s="79" t="s">
        <v>8274</v>
      </c>
    </row>
    <row r="3478" spans="1:2" ht="15">
      <c r="A3478" s="80" t="s">
        <v>4213</v>
      </c>
      <c r="B3478" s="79" t="s">
        <v>8274</v>
      </c>
    </row>
    <row r="3479" spans="1:2" ht="15">
      <c r="A3479" s="80" t="s">
        <v>4214</v>
      </c>
      <c r="B3479" s="79" t="s">
        <v>8274</v>
      </c>
    </row>
    <row r="3480" spans="1:2" ht="15">
      <c r="A3480" s="80" t="s">
        <v>4215</v>
      </c>
      <c r="B3480" s="79" t="s">
        <v>8274</v>
      </c>
    </row>
    <row r="3481" spans="1:2" ht="15">
      <c r="A3481" s="80" t="s">
        <v>1106</v>
      </c>
      <c r="B3481" s="79" t="s">
        <v>8274</v>
      </c>
    </row>
    <row r="3482" spans="1:2" ht="15">
      <c r="A3482" s="80" t="s">
        <v>4216</v>
      </c>
      <c r="B3482" s="79" t="s">
        <v>8274</v>
      </c>
    </row>
    <row r="3483" spans="1:2" ht="15">
      <c r="A3483" s="80" t="s">
        <v>1033</v>
      </c>
      <c r="B3483" s="79" t="s">
        <v>8274</v>
      </c>
    </row>
    <row r="3484" spans="1:2" ht="15">
      <c r="A3484" s="80" t="s">
        <v>4217</v>
      </c>
      <c r="B3484" s="79" t="s">
        <v>8274</v>
      </c>
    </row>
    <row r="3485" spans="1:2" ht="15">
      <c r="A3485" s="80" t="s">
        <v>4218</v>
      </c>
      <c r="B3485" s="79" t="s">
        <v>8274</v>
      </c>
    </row>
    <row r="3486" spans="1:2" ht="15">
      <c r="A3486" s="80" t="s">
        <v>4219</v>
      </c>
      <c r="B3486" s="79" t="s">
        <v>8274</v>
      </c>
    </row>
    <row r="3487" spans="1:2" ht="15">
      <c r="A3487" s="80" t="s">
        <v>4220</v>
      </c>
      <c r="B3487" s="79" t="s">
        <v>8274</v>
      </c>
    </row>
    <row r="3488" spans="1:2" ht="15">
      <c r="A3488" s="80" t="s">
        <v>4221</v>
      </c>
      <c r="B3488" s="79" t="s">
        <v>8274</v>
      </c>
    </row>
    <row r="3489" spans="1:2" ht="15">
      <c r="A3489" s="80" t="s">
        <v>4222</v>
      </c>
      <c r="B3489" s="79" t="s">
        <v>8274</v>
      </c>
    </row>
    <row r="3490" spans="1:2" ht="15">
      <c r="A3490" s="80" t="s">
        <v>4223</v>
      </c>
      <c r="B3490" s="79" t="s">
        <v>8274</v>
      </c>
    </row>
    <row r="3491" spans="1:2" ht="15">
      <c r="A3491" s="80" t="s">
        <v>4224</v>
      </c>
      <c r="B3491" s="79" t="s">
        <v>8274</v>
      </c>
    </row>
    <row r="3492" spans="1:2" ht="15">
      <c r="A3492" s="80" t="s">
        <v>4225</v>
      </c>
      <c r="B3492" s="79" t="s">
        <v>8274</v>
      </c>
    </row>
    <row r="3493" spans="1:2" ht="15">
      <c r="A3493" s="80" t="s">
        <v>4226</v>
      </c>
      <c r="B3493" s="79" t="s">
        <v>8274</v>
      </c>
    </row>
    <row r="3494" spans="1:2" ht="15">
      <c r="A3494" s="80" t="s">
        <v>484</v>
      </c>
      <c r="B3494" s="79" t="s">
        <v>8274</v>
      </c>
    </row>
    <row r="3495" spans="1:2" ht="15">
      <c r="A3495" s="80" t="s">
        <v>4227</v>
      </c>
      <c r="B3495" s="79" t="s">
        <v>8274</v>
      </c>
    </row>
    <row r="3496" spans="1:2" ht="15">
      <c r="A3496" s="80" t="s">
        <v>4228</v>
      </c>
      <c r="B3496" s="79" t="s">
        <v>8274</v>
      </c>
    </row>
    <row r="3497" spans="1:2" ht="15">
      <c r="A3497" s="80" t="s">
        <v>653</v>
      </c>
      <c r="B3497" s="79" t="s">
        <v>8274</v>
      </c>
    </row>
    <row r="3498" spans="1:2" ht="15">
      <c r="A3498" s="80" t="s">
        <v>4229</v>
      </c>
      <c r="B3498" s="79" t="s">
        <v>8274</v>
      </c>
    </row>
    <row r="3499" spans="1:2" ht="15">
      <c r="A3499" s="80" t="s">
        <v>4230</v>
      </c>
      <c r="B3499" s="79" t="s">
        <v>8274</v>
      </c>
    </row>
    <row r="3500" spans="1:2" ht="15">
      <c r="A3500" s="80" t="s">
        <v>4231</v>
      </c>
      <c r="B3500" s="79" t="s">
        <v>8274</v>
      </c>
    </row>
    <row r="3501" spans="1:2" ht="15">
      <c r="A3501" s="80" t="s">
        <v>4232</v>
      </c>
      <c r="B3501" s="79" t="s">
        <v>8274</v>
      </c>
    </row>
    <row r="3502" spans="1:2" ht="15">
      <c r="A3502" s="80" t="s">
        <v>4233</v>
      </c>
      <c r="B3502" s="79" t="s">
        <v>8274</v>
      </c>
    </row>
    <row r="3503" spans="1:2" ht="15">
      <c r="A3503" s="80" t="s">
        <v>4234</v>
      </c>
      <c r="B3503" s="79" t="s">
        <v>8274</v>
      </c>
    </row>
    <row r="3504" spans="1:2" ht="15">
      <c r="A3504" s="80" t="s">
        <v>4235</v>
      </c>
      <c r="B3504" s="79" t="s">
        <v>8274</v>
      </c>
    </row>
    <row r="3505" spans="1:2" ht="15">
      <c r="A3505" s="80" t="s">
        <v>4236</v>
      </c>
      <c r="B3505" s="79" t="s">
        <v>8274</v>
      </c>
    </row>
    <row r="3506" spans="1:2" ht="15">
      <c r="A3506" s="80" t="s">
        <v>4237</v>
      </c>
      <c r="B3506" s="79" t="s">
        <v>8274</v>
      </c>
    </row>
    <row r="3507" spans="1:2" ht="15">
      <c r="A3507" s="80" t="s">
        <v>4238</v>
      </c>
      <c r="B3507" s="79" t="s">
        <v>8274</v>
      </c>
    </row>
    <row r="3508" spans="1:2" ht="15">
      <c r="A3508" s="80" t="s">
        <v>4239</v>
      </c>
      <c r="B3508" s="79" t="s">
        <v>8274</v>
      </c>
    </row>
    <row r="3509" spans="1:2" ht="15">
      <c r="A3509" s="80" t="s">
        <v>4240</v>
      </c>
      <c r="B3509" s="79" t="s">
        <v>8274</v>
      </c>
    </row>
    <row r="3510" spans="1:2" ht="15">
      <c r="A3510" s="80" t="s">
        <v>4241</v>
      </c>
      <c r="B3510" s="79" t="s">
        <v>8274</v>
      </c>
    </row>
    <row r="3511" spans="1:2" ht="15">
      <c r="A3511" s="80" t="s">
        <v>4242</v>
      </c>
      <c r="B3511" s="79" t="s">
        <v>8274</v>
      </c>
    </row>
    <row r="3512" spans="1:2" ht="15">
      <c r="A3512" s="80" t="s">
        <v>4243</v>
      </c>
      <c r="B3512" s="79" t="s">
        <v>8274</v>
      </c>
    </row>
    <row r="3513" spans="1:2" ht="15">
      <c r="A3513" s="80" t="s">
        <v>4244</v>
      </c>
      <c r="B3513" s="79" t="s">
        <v>8274</v>
      </c>
    </row>
    <row r="3514" spans="1:2" ht="15">
      <c r="A3514" s="80" t="s">
        <v>4245</v>
      </c>
      <c r="B3514" s="79" t="s">
        <v>8274</v>
      </c>
    </row>
    <row r="3515" spans="1:2" ht="15">
      <c r="A3515" s="80" t="s">
        <v>4246</v>
      </c>
      <c r="B3515" s="79" t="s">
        <v>8274</v>
      </c>
    </row>
    <row r="3516" spans="1:2" ht="15">
      <c r="A3516" s="80" t="s">
        <v>4247</v>
      </c>
      <c r="B3516" s="79" t="s">
        <v>8274</v>
      </c>
    </row>
    <row r="3517" spans="1:2" ht="15">
      <c r="A3517" s="80" t="s">
        <v>4248</v>
      </c>
      <c r="B3517" s="79" t="s">
        <v>8274</v>
      </c>
    </row>
    <row r="3518" spans="1:2" ht="15">
      <c r="A3518" s="80" t="s">
        <v>4249</v>
      </c>
      <c r="B3518" s="79" t="s">
        <v>8274</v>
      </c>
    </row>
    <row r="3519" spans="1:2" ht="15">
      <c r="A3519" s="80" t="s">
        <v>4250</v>
      </c>
      <c r="B3519" s="79" t="s">
        <v>8274</v>
      </c>
    </row>
    <row r="3520" spans="1:2" ht="15">
      <c r="A3520" s="80" t="s">
        <v>4251</v>
      </c>
      <c r="B3520" s="79" t="s">
        <v>8274</v>
      </c>
    </row>
    <row r="3521" spans="1:2" ht="15">
      <c r="A3521" s="80" t="s">
        <v>4252</v>
      </c>
      <c r="B3521" s="79" t="s">
        <v>8274</v>
      </c>
    </row>
    <row r="3522" spans="1:2" ht="15">
      <c r="A3522" s="80" t="s">
        <v>4253</v>
      </c>
      <c r="B3522" s="79" t="s">
        <v>8274</v>
      </c>
    </row>
    <row r="3523" spans="1:2" ht="15">
      <c r="A3523" s="80" t="s">
        <v>4254</v>
      </c>
      <c r="B3523" s="79" t="s">
        <v>8274</v>
      </c>
    </row>
    <row r="3524" spans="1:2" ht="15">
      <c r="A3524" s="80" t="s">
        <v>4255</v>
      </c>
      <c r="B3524" s="79" t="s">
        <v>8274</v>
      </c>
    </row>
    <row r="3525" spans="1:2" ht="15">
      <c r="A3525" s="80" t="s">
        <v>4256</v>
      </c>
      <c r="B3525" s="79" t="s">
        <v>8274</v>
      </c>
    </row>
    <row r="3526" spans="1:2" ht="15">
      <c r="A3526" s="80" t="s">
        <v>4257</v>
      </c>
      <c r="B3526" s="79" t="s">
        <v>8274</v>
      </c>
    </row>
    <row r="3527" spans="1:2" ht="15">
      <c r="A3527" s="80" t="s">
        <v>4258</v>
      </c>
      <c r="B3527" s="79" t="s">
        <v>8274</v>
      </c>
    </row>
    <row r="3528" spans="1:2" ht="15">
      <c r="A3528" s="80" t="s">
        <v>4259</v>
      </c>
      <c r="B3528" s="79" t="s">
        <v>8274</v>
      </c>
    </row>
    <row r="3529" spans="1:2" ht="15">
      <c r="A3529" s="80" t="s">
        <v>4260</v>
      </c>
      <c r="B3529" s="79" t="s">
        <v>8274</v>
      </c>
    </row>
    <row r="3530" spans="1:2" ht="15">
      <c r="A3530" s="80" t="s">
        <v>4261</v>
      </c>
      <c r="B3530" s="79" t="s">
        <v>8274</v>
      </c>
    </row>
    <row r="3531" spans="1:2" ht="15">
      <c r="A3531" s="80" t="s">
        <v>4262</v>
      </c>
      <c r="B3531" s="79" t="s">
        <v>8274</v>
      </c>
    </row>
    <row r="3532" spans="1:2" ht="15">
      <c r="A3532" s="80" t="s">
        <v>4263</v>
      </c>
      <c r="B3532" s="79" t="s">
        <v>8274</v>
      </c>
    </row>
    <row r="3533" spans="1:2" ht="15">
      <c r="A3533" s="80" t="s">
        <v>4264</v>
      </c>
      <c r="B3533" s="79" t="s">
        <v>8274</v>
      </c>
    </row>
    <row r="3534" spans="1:2" ht="15">
      <c r="A3534" s="80" t="s">
        <v>4265</v>
      </c>
      <c r="B3534" s="79" t="s">
        <v>8274</v>
      </c>
    </row>
    <row r="3535" spans="1:2" ht="15">
      <c r="A3535" s="80" t="s">
        <v>4266</v>
      </c>
      <c r="B3535" s="79" t="s">
        <v>8274</v>
      </c>
    </row>
    <row r="3536" spans="1:2" ht="15">
      <c r="A3536" s="80" t="s">
        <v>4267</v>
      </c>
      <c r="B3536" s="79" t="s">
        <v>8274</v>
      </c>
    </row>
    <row r="3537" spans="1:2" ht="15">
      <c r="A3537" s="80" t="s">
        <v>4268</v>
      </c>
      <c r="B3537" s="79" t="s">
        <v>8274</v>
      </c>
    </row>
    <row r="3538" spans="1:2" ht="15">
      <c r="A3538" s="80" t="s">
        <v>4269</v>
      </c>
      <c r="B3538" s="79" t="s">
        <v>8274</v>
      </c>
    </row>
    <row r="3539" spans="1:2" ht="15">
      <c r="A3539" s="80" t="s">
        <v>4270</v>
      </c>
      <c r="B3539" s="79" t="s">
        <v>8274</v>
      </c>
    </row>
    <row r="3540" spans="1:2" ht="15">
      <c r="A3540" s="80" t="s">
        <v>4271</v>
      </c>
      <c r="B3540" s="79" t="s">
        <v>8274</v>
      </c>
    </row>
    <row r="3541" spans="1:2" ht="15">
      <c r="A3541" s="80" t="s">
        <v>4272</v>
      </c>
      <c r="B3541" s="79" t="s">
        <v>8274</v>
      </c>
    </row>
    <row r="3542" spans="1:2" ht="15">
      <c r="A3542" s="80" t="s">
        <v>4273</v>
      </c>
      <c r="B3542" s="79" t="s">
        <v>8274</v>
      </c>
    </row>
    <row r="3543" spans="1:2" ht="15">
      <c r="A3543" s="80" t="s">
        <v>4274</v>
      </c>
      <c r="B3543" s="79" t="s">
        <v>8274</v>
      </c>
    </row>
    <row r="3544" spans="1:2" ht="15">
      <c r="A3544" s="80" t="s">
        <v>4275</v>
      </c>
      <c r="B3544" s="79" t="s">
        <v>8274</v>
      </c>
    </row>
    <row r="3545" spans="1:2" ht="15">
      <c r="A3545" s="80" t="s">
        <v>4276</v>
      </c>
      <c r="B3545" s="79" t="s">
        <v>8274</v>
      </c>
    </row>
    <row r="3546" spans="1:2" ht="15">
      <c r="A3546" s="80" t="s">
        <v>4277</v>
      </c>
      <c r="B3546" s="79" t="s">
        <v>8274</v>
      </c>
    </row>
    <row r="3547" spans="1:2" ht="15">
      <c r="A3547" s="80" t="s">
        <v>4278</v>
      </c>
      <c r="B3547" s="79" t="s">
        <v>8274</v>
      </c>
    </row>
    <row r="3548" spans="1:2" ht="15">
      <c r="A3548" s="80" t="s">
        <v>4279</v>
      </c>
      <c r="B3548" s="79" t="s">
        <v>8274</v>
      </c>
    </row>
    <row r="3549" spans="1:2" ht="15">
      <c r="A3549" s="80" t="s">
        <v>4280</v>
      </c>
      <c r="B3549" s="79" t="s">
        <v>8274</v>
      </c>
    </row>
    <row r="3550" spans="1:2" ht="15">
      <c r="A3550" s="80" t="s">
        <v>4281</v>
      </c>
      <c r="B3550" s="79" t="s">
        <v>8274</v>
      </c>
    </row>
    <row r="3551" spans="1:2" ht="15">
      <c r="A3551" s="80" t="s">
        <v>4282</v>
      </c>
      <c r="B3551" s="79" t="s">
        <v>8274</v>
      </c>
    </row>
    <row r="3552" spans="1:2" ht="15">
      <c r="A3552" s="80" t="s">
        <v>4283</v>
      </c>
      <c r="B3552" s="79" t="s">
        <v>8274</v>
      </c>
    </row>
    <row r="3553" spans="1:2" ht="15">
      <c r="A3553" s="80" t="s">
        <v>4284</v>
      </c>
      <c r="B3553" s="79" t="s">
        <v>8274</v>
      </c>
    </row>
    <row r="3554" spans="1:2" ht="15">
      <c r="A3554" s="80" t="s">
        <v>4285</v>
      </c>
      <c r="B3554" s="79" t="s">
        <v>8274</v>
      </c>
    </row>
    <row r="3555" spans="1:2" ht="15">
      <c r="A3555" s="80" t="s">
        <v>1221</v>
      </c>
      <c r="B3555" s="79" t="s">
        <v>8274</v>
      </c>
    </row>
    <row r="3556" spans="1:2" ht="15">
      <c r="A3556" s="80" t="s">
        <v>4286</v>
      </c>
      <c r="B3556" s="79" t="s">
        <v>8274</v>
      </c>
    </row>
    <row r="3557" spans="1:2" ht="15">
      <c r="A3557" s="80" t="s">
        <v>4287</v>
      </c>
      <c r="B3557" s="79" t="s">
        <v>8274</v>
      </c>
    </row>
    <row r="3558" spans="1:2" ht="15">
      <c r="A3558" s="80" t="s">
        <v>4288</v>
      </c>
      <c r="B3558" s="79" t="s">
        <v>8274</v>
      </c>
    </row>
    <row r="3559" spans="1:2" ht="15">
      <c r="A3559" s="80" t="s">
        <v>4289</v>
      </c>
      <c r="B3559" s="79" t="s">
        <v>8274</v>
      </c>
    </row>
    <row r="3560" spans="1:2" ht="15">
      <c r="A3560" s="80" t="s">
        <v>4290</v>
      </c>
      <c r="B3560" s="79" t="s">
        <v>8274</v>
      </c>
    </row>
    <row r="3561" spans="1:2" ht="15">
      <c r="A3561" s="80" t="s">
        <v>4291</v>
      </c>
      <c r="B3561" s="79" t="s">
        <v>8274</v>
      </c>
    </row>
    <row r="3562" spans="1:2" ht="15">
      <c r="A3562" s="80" t="s">
        <v>4292</v>
      </c>
      <c r="B3562" s="79" t="s">
        <v>8274</v>
      </c>
    </row>
    <row r="3563" spans="1:2" ht="15">
      <c r="A3563" s="80" t="s">
        <v>4293</v>
      </c>
      <c r="B3563" s="79" t="s">
        <v>8274</v>
      </c>
    </row>
    <row r="3564" spans="1:2" ht="15">
      <c r="A3564" s="80" t="s">
        <v>4294</v>
      </c>
      <c r="B3564" s="79" t="s">
        <v>8274</v>
      </c>
    </row>
    <row r="3565" spans="1:2" ht="15">
      <c r="A3565" s="80" t="s">
        <v>4295</v>
      </c>
      <c r="B3565" s="79" t="s">
        <v>8274</v>
      </c>
    </row>
    <row r="3566" spans="1:2" ht="15">
      <c r="A3566" s="80" t="s">
        <v>4296</v>
      </c>
      <c r="B3566" s="79" t="s">
        <v>8274</v>
      </c>
    </row>
    <row r="3567" spans="1:2" ht="15">
      <c r="A3567" s="80" t="s">
        <v>4297</v>
      </c>
      <c r="B3567" s="79" t="s">
        <v>8274</v>
      </c>
    </row>
    <row r="3568" spans="1:2" ht="15">
      <c r="A3568" s="80" t="s">
        <v>4298</v>
      </c>
      <c r="B3568" s="79" t="s">
        <v>8274</v>
      </c>
    </row>
    <row r="3569" spans="1:2" ht="15">
      <c r="A3569" s="80" t="s">
        <v>4299</v>
      </c>
      <c r="B3569" s="79" t="s">
        <v>8274</v>
      </c>
    </row>
    <row r="3570" spans="1:2" ht="15">
      <c r="A3570" s="80" t="s">
        <v>4300</v>
      </c>
      <c r="B3570" s="79" t="s">
        <v>8274</v>
      </c>
    </row>
    <row r="3571" spans="1:2" ht="15">
      <c r="A3571" s="80" t="s">
        <v>4301</v>
      </c>
      <c r="B3571" s="79" t="s">
        <v>8274</v>
      </c>
    </row>
    <row r="3572" spans="1:2" ht="15">
      <c r="A3572" s="80" t="s">
        <v>4302</v>
      </c>
      <c r="B3572" s="79" t="s">
        <v>8274</v>
      </c>
    </row>
    <row r="3573" spans="1:2" ht="15">
      <c r="A3573" s="80" t="s">
        <v>4303</v>
      </c>
      <c r="B3573" s="79" t="s">
        <v>8274</v>
      </c>
    </row>
    <row r="3574" spans="1:2" ht="15">
      <c r="A3574" s="80" t="s">
        <v>4304</v>
      </c>
      <c r="B3574" s="79" t="s">
        <v>8274</v>
      </c>
    </row>
    <row r="3575" spans="1:2" ht="15">
      <c r="A3575" s="80" t="s">
        <v>4305</v>
      </c>
      <c r="B3575" s="79" t="s">
        <v>8274</v>
      </c>
    </row>
    <row r="3576" spans="1:2" ht="15">
      <c r="A3576" s="80" t="s">
        <v>4306</v>
      </c>
      <c r="B3576" s="79" t="s">
        <v>8274</v>
      </c>
    </row>
    <row r="3577" spans="1:2" ht="15">
      <c r="A3577" s="80" t="s">
        <v>4307</v>
      </c>
      <c r="B3577" s="79" t="s">
        <v>8274</v>
      </c>
    </row>
    <row r="3578" spans="1:2" ht="15">
      <c r="A3578" s="80" t="s">
        <v>4308</v>
      </c>
      <c r="B3578" s="79" t="s">
        <v>8274</v>
      </c>
    </row>
    <row r="3579" spans="1:2" ht="15">
      <c r="A3579" s="80" t="s">
        <v>4309</v>
      </c>
      <c r="B3579" s="79" t="s">
        <v>8274</v>
      </c>
    </row>
    <row r="3580" spans="1:2" ht="15">
      <c r="A3580" s="80" t="s">
        <v>4310</v>
      </c>
      <c r="B3580" s="79" t="s">
        <v>8274</v>
      </c>
    </row>
    <row r="3581" spans="1:2" ht="15">
      <c r="A3581" s="80" t="s">
        <v>4311</v>
      </c>
      <c r="B3581" s="79" t="s">
        <v>8274</v>
      </c>
    </row>
    <row r="3582" spans="1:2" ht="15">
      <c r="A3582" s="80" t="s">
        <v>4312</v>
      </c>
      <c r="B3582" s="79" t="s">
        <v>8274</v>
      </c>
    </row>
    <row r="3583" spans="1:2" ht="15">
      <c r="A3583" s="80" t="s">
        <v>4313</v>
      </c>
      <c r="B3583" s="79" t="s">
        <v>8274</v>
      </c>
    </row>
    <row r="3584" spans="1:2" ht="15">
      <c r="A3584" s="80" t="s">
        <v>4314</v>
      </c>
      <c r="B3584" s="79" t="s">
        <v>8274</v>
      </c>
    </row>
    <row r="3585" spans="1:2" ht="15">
      <c r="A3585" s="80" t="s">
        <v>4315</v>
      </c>
      <c r="B3585" s="79" t="s">
        <v>8274</v>
      </c>
    </row>
    <row r="3586" spans="1:2" ht="15">
      <c r="A3586" s="80" t="s">
        <v>4316</v>
      </c>
      <c r="B3586" s="79" t="s">
        <v>8274</v>
      </c>
    </row>
    <row r="3587" spans="1:2" ht="15">
      <c r="A3587" s="80" t="s">
        <v>4317</v>
      </c>
      <c r="B3587" s="79" t="s">
        <v>8274</v>
      </c>
    </row>
    <row r="3588" spans="1:2" ht="15">
      <c r="A3588" s="80" t="s">
        <v>4318</v>
      </c>
      <c r="B3588" s="79" t="s">
        <v>8274</v>
      </c>
    </row>
    <row r="3589" spans="1:2" ht="15">
      <c r="A3589" s="80" t="s">
        <v>4319</v>
      </c>
      <c r="B3589" s="79" t="s">
        <v>8274</v>
      </c>
    </row>
    <row r="3590" spans="1:2" ht="15">
      <c r="A3590" s="80" t="s">
        <v>4320</v>
      </c>
      <c r="B3590" s="79" t="s">
        <v>8274</v>
      </c>
    </row>
    <row r="3591" spans="1:2" ht="15">
      <c r="A3591" s="80" t="s">
        <v>4321</v>
      </c>
      <c r="B3591" s="79" t="s">
        <v>8274</v>
      </c>
    </row>
    <row r="3592" spans="1:2" ht="15">
      <c r="A3592" s="80" t="s">
        <v>4322</v>
      </c>
      <c r="B3592" s="79" t="s">
        <v>8274</v>
      </c>
    </row>
    <row r="3593" spans="1:2" ht="15">
      <c r="A3593" s="80" t="s">
        <v>4323</v>
      </c>
      <c r="B3593" s="79" t="s">
        <v>8274</v>
      </c>
    </row>
    <row r="3594" spans="1:2" ht="15">
      <c r="A3594" s="80" t="s">
        <v>4324</v>
      </c>
      <c r="B3594" s="79" t="s">
        <v>8274</v>
      </c>
    </row>
    <row r="3595" spans="1:2" ht="15">
      <c r="A3595" s="80" t="s">
        <v>4325</v>
      </c>
      <c r="B3595" s="79" t="s">
        <v>8274</v>
      </c>
    </row>
    <row r="3596" spans="1:2" ht="15">
      <c r="A3596" s="80" t="s">
        <v>4326</v>
      </c>
      <c r="B3596" s="79" t="s">
        <v>8274</v>
      </c>
    </row>
    <row r="3597" spans="1:2" ht="15">
      <c r="A3597" s="80" t="s">
        <v>4327</v>
      </c>
      <c r="B3597" s="79" t="s">
        <v>8274</v>
      </c>
    </row>
    <row r="3598" spans="1:2" ht="15">
      <c r="A3598" s="80" t="s">
        <v>4328</v>
      </c>
      <c r="B3598" s="79" t="s">
        <v>8274</v>
      </c>
    </row>
    <row r="3599" spans="1:2" ht="15">
      <c r="A3599" s="80" t="s">
        <v>4329</v>
      </c>
      <c r="B3599" s="79" t="s">
        <v>8274</v>
      </c>
    </row>
    <row r="3600" spans="1:2" ht="15">
      <c r="A3600" s="80" t="s">
        <v>4330</v>
      </c>
      <c r="B3600" s="79" t="s">
        <v>8274</v>
      </c>
    </row>
    <row r="3601" spans="1:2" ht="15">
      <c r="A3601" s="80" t="s">
        <v>4331</v>
      </c>
      <c r="B3601" s="79" t="s">
        <v>8274</v>
      </c>
    </row>
    <row r="3602" spans="1:2" ht="15">
      <c r="A3602" s="80" t="s">
        <v>4332</v>
      </c>
      <c r="B3602" s="79" t="s">
        <v>8274</v>
      </c>
    </row>
    <row r="3603" spans="1:2" ht="15">
      <c r="A3603" s="80" t="s">
        <v>4333</v>
      </c>
      <c r="B3603" s="79" t="s">
        <v>8274</v>
      </c>
    </row>
    <row r="3604" spans="1:2" ht="15">
      <c r="A3604" s="80" t="s">
        <v>4334</v>
      </c>
      <c r="B3604" s="79" t="s">
        <v>8274</v>
      </c>
    </row>
    <row r="3605" spans="1:2" ht="15">
      <c r="A3605" s="80" t="s">
        <v>4335</v>
      </c>
      <c r="B3605" s="79" t="s">
        <v>8274</v>
      </c>
    </row>
    <row r="3606" spans="1:2" ht="15">
      <c r="A3606" s="80" t="s">
        <v>4336</v>
      </c>
      <c r="B3606" s="79" t="s">
        <v>8274</v>
      </c>
    </row>
    <row r="3607" spans="1:2" ht="15">
      <c r="A3607" s="80" t="s">
        <v>4337</v>
      </c>
      <c r="B3607" s="79" t="s">
        <v>8274</v>
      </c>
    </row>
    <row r="3608" spans="1:2" ht="15">
      <c r="A3608" s="80" t="s">
        <v>4338</v>
      </c>
      <c r="B3608" s="79" t="s">
        <v>8274</v>
      </c>
    </row>
    <row r="3609" spans="1:2" ht="15">
      <c r="A3609" s="80" t="s">
        <v>481</v>
      </c>
      <c r="B3609" s="79" t="s">
        <v>8274</v>
      </c>
    </row>
    <row r="3610" spans="1:2" ht="15">
      <c r="A3610" s="80" t="s">
        <v>4339</v>
      </c>
      <c r="B3610" s="79" t="s">
        <v>8274</v>
      </c>
    </row>
    <row r="3611" spans="1:2" ht="15">
      <c r="A3611" s="80" t="s">
        <v>523</v>
      </c>
      <c r="B3611" s="79" t="s">
        <v>8274</v>
      </c>
    </row>
    <row r="3612" spans="1:2" ht="15">
      <c r="A3612" s="80" t="s">
        <v>4340</v>
      </c>
      <c r="B3612" s="79" t="s">
        <v>8274</v>
      </c>
    </row>
    <row r="3613" spans="1:2" ht="15">
      <c r="A3613" s="80" t="s">
        <v>4341</v>
      </c>
      <c r="B3613" s="79" t="s">
        <v>8274</v>
      </c>
    </row>
    <row r="3614" spans="1:2" ht="15">
      <c r="A3614" s="80" t="s">
        <v>4342</v>
      </c>
      <c r="B3614" s="79" t="s">
        <v>8274</v>
      </c>
    </row>
    <row r="3615" spans="1:2" ht="15">
      <c r="A3615" s="80" t="s">
        <v>4343</v>
      </c>
      <c r="B3615" s="79" t="s">
        <v>8274</v>
      </c>
    </row>
    <row r="3616" spans="1:2" ht="15">
      <c r="A3616" s="80" t="s">
        <v>4344</v>
      </c>
      <c r="B3616" s="79" t="s">
        <v>8274</v>
      </c>
    </row>
    <row r="3617" spans="1:2" ht="15">
      <c r="A3617" s="80" t="s">
        <v>4345</v>
      </c>
      <c r="B3617" s="79" t="s">
        <v>8274</v>
      </c>
    </row>
    <row r="3618" spans="1:2" ht="15">
      <c r="A3618" s="80" t="s">
        <v>4346</v>
      </c>
      <c r="B3618" s="79" t="s">
        <v>8274</v>
      </c>
    </row>
    <row r="3619" spans="1:2" ht="15">
      <c r="A3619" s="80" t="s">
        <v>4347</v>
      </c>
      <c r="B3619" s="79" t="s">
        <v>8274</v>
      </c>
    </row>
    <row r="3620" spans="1:2" ht="15">
      <c r="A3620" s="80" t="s">
        <v>4348</v>
      </c>
      <c r="B3620" s="79" t="s">
        <v>8274</v>
      </c>
    </row>
    <row r="3621" spans="1:2" ht="15">
      <c r="A3621" s="80" t="s">
        <v>4349</v>
      </c>
      <c r="B3621" s="79" t="s">
        <v>8274</v>
      </c>
    </row>
    <row r="3622" spans="1:2" ht="15">
      <c r="A3622" s="80" t="s">
        <v>4350</v>
      </c>
      <c r="B3622" s="79" t="s">
        <v>8274</v>
      </c>
    </row>
    <row r="3623" spans="1:2" ht="15">
      <c r="A3623" s="80" t="s">
        <v>4351</v>
      </c>
      <c r="B3623" s="79" t="s">
        <v>8274</v>
      </c>
    </row>
    <row r="3624" spans="1:2" ht="15">
      <c r="A3624" s="80" t="s">
        <v>4352</v>
      </c>
      <c r="B3624" s="79" t="s">
        <v>8274</v>
      </c>
    </row>
    <row r="3625" spans="1:2" ht="15">
      <c r="A3625" s="80" t="s">
        <v>729</v>
      </c>
      <c r="B3625" s="79" t="s">
        <v>8274</v>
      </c>
    </row>
    <row r="3626" spans="1:2" ht="15">
      <c r="A3626" s="80" t="s">
        <v>4353</v>
      </c>
      <c r="B3626" s="79" t="s">
        <v>8274</v>
      </c>
    </row>
    <row r="3627" spans="1:2" ht="15">
      <c r="A3627" s="80" t="s">
        <v>4354</v>
      </c>
      <c r="B3627" s="79" t="s">
        <v>8274</v>
      </c>
    </row>
    <row r="3628" spans="1:2" ht="15">
      <c r="A3628" s="80" t="s">
        <v>4355</v>
      </c>
      <c r="B3628" s="79" t="s">
        <v>8274</v>
      </c>
    </row>
    <row r="3629" spans="1:2" ht="15">
      <c r="A3629" s="80" t="s">
        <v>4356</v>
      </c>
      <c r="B3629" s="79" t="s">
        <v>8274</v>
      </c>
    </row>
    <row r="3630" spans="1:2" ht="15">
      <c r="A3630" s="80" t="s">
        <v>4357</v>
      </c>
      <c r="B3630" s="79" t="s">
        <v>8274</v>
      </c>
    </row>
    <row r="3631" spans="1:2" ht="15">
      <c r="A3631" s="80" t="s">
        <v>4358</v>
      </c>
      <c r="B3631" s="79" t="s">
        <v>8274</v>
      </c>
    </row>
    <row r="3632" spans="1:2" ht="15">
      <c r="A3632" s="80" t="s">
        <v>4359</v>
      </c>
      <c r="B3632" s="79" t="s">
        <v>8274</v>
      </c>
    </row>
    <row r="3633" spans="1:2" ht="15">
      <c r="A3633" s="80" t="s">
        <v>4360</v>
      </c>
      <c r="B3633" s="79" t="s">
        <v>8274</v>
      </c>
    </row>
    <row r="3634" spans="1:2" ht="15">
      <c r="A3634" s="80" t="s">
        <v>4361</v>
      </c>
      <c r="B3634" s="79" t="s">
        <v>8274</v>
      </c>
    </row>
    <row r="3635" spans="1:2" ht="15">
      <c r="A3635" s="80" t="s">
        <v>4362</v>
      </c>
      <c r="B3635" s="79" t="s">
        <v>8274</v>
      </c>
    </row>
    <row r="3636" spans="1:2" ht="15">
      <c r="A3636" s="80" t="s">
        <v>4363</v>
      </c>
      <c r="B3636" s="79" t="s">
        <v>8274</v>
      </c>
    </row>
    <row r="3637" spans="1:2" ht="15">
      <c r="A3637" s="80" t="s">
        <v>4364</v>
      </c>
      <c r="B3637" s="79" t="s">
        <v>8274</v>
      </c>
    </row>
    <row r="3638" spans="1:2" ht="15">
      <c r="A3638" s="80" t="s">
        <v>4365</v>
      </c>
      <c r="B3638" s="79" t="s">
        <v>8274</v>
      </c>
    </row>
    <row r="3639" spans="1:2" ht="15">
      <c r="A3639" s="80" t="s">
        <v>4366</v>
      </c>
      <c r="B3639" s="79" t="s">
        <v>8274</v>
      </c>
    </row>
    <row r="3640" spans="1:2" ht="15">
      <c r="A3640" s="80" t="s">
        <v>4367</v>
      </c>
      <c r="B3640" s="79" t="s">
        <v>8274</v>
      </c>
    </row>
    <row r="3641" spans="1:2" ht="15">
      <c r="A3641" s="80" t="s">
        <v>4368</v>
      </c>
      <c r="B3641" s="79" t="s">
        <v>8274</v>
      </c>
    </row>
    <row r="3642" spans="1:2" ht="15">
      <c r="A3642" s="80" t="s">
        <v>4369</v>
      </c>
      <c r="B3642" s="79" t="s">
        <v>8274</v>
      </c>
    </row>
    <row r="3643" spans="1:2" ht="15">
      <c r="A3643" s="80" t="s">
        <v>4370</v>
      </c>
      <c r="B3643" s="79" t="s">
        <v>8274</v>
      </c>
    </row>
    <row r="3644" spans="1:2" ht="15">
      <c r="A3644" s="80" t="s">
        <v>4371</v>
      </c>
      <c r="B3644" s="79" t="s">
        <v>8274</v>
      </c>
    </row>
    <row r="3645" spans="1:2" ht="15">
      <c r="A3645" s="80" t="s">
        <v>4372</v>
      </c>
      <c r="B3645" s="79" t="s">
        <v>8274</v>
      </c>
    </row>
    <row r="3646" spans="1:2" ht="15">
      <c r="A3646" s="80" t="s">
        <v>4373</v>
      </c>
      <c r="B3646" s="79" t="s">
        <v>8274</v>
      </c>
    </row>
    <row r="3647" spans="1:2" ht="15">
      <c r="A3647" s="80" t="s">
        <v>4374</v>
      </c>
      <c r="B3647" s="79" t="s">
        <v>8274</v>
      </c>
    </row>
    <row r="3648" spans="1:2" ht="15">
      <c r="A3648" s="80" t="s">
        <v>4375</v>
      </c>
      <c r="B3648" s="79" t="s">
        <v>8274</v>
      </c>
    </row>
    <row r="3649" spans="1:2" ht="15">
      <c r="A3649" s="80" t="s">
        <v>4376</v>
      </c>
      <c r="B3649" s="79" t="s">
        <v>8274</v>
      </c>
    </row>
    <row r="3650" spans="1:2" ht="15">
      <c r="A3650" s="80" t="s">
        <v>4377</v>
      </c>
      <c r="B3650" s="79" t="s">
        <v>8274</v>
      </c>
    </row>
    <row r="3651" spans="1:2" ht="15">
      <c r="A3651" s="80" t="s">
        <v>4378</v>
      </c>
      <c r="B3651" s="79" t="s">
        <v>8274</v>
      </c>
    </row>
    <row r="3652" spans="1:2" ht="15">
      <c r="A3652" s="80" t="s">
        <v>4379</v>
      </c>
      <c r="B3652" s="79" t="s">
        <v>8274</v>
      </c>
    </row>
    <row r="3653" spans="1:2" ht="15">
      <c r="A3653" s="80" t="s">
        <v>4380</v>
      </c>
      <c r="B3653" s="79" t="s">
        <v>8274</v>
      </c>
    </row>
    <row r="3654" spans="1:2" ht="15">
      <c r="A3654" s="80" t="s">
        <v>4381</v>
      </c>
      <c r="B3654" s="79" t="s">
        <v>8274</v>
      </c>
    </row>
    <row r="3655" spans="1:2" ht="15">
      <c r="A3655" s="80" t="s">
        <v>4382</v>
      </c>
      <c r="B3655" s="79" t="s">
        <v>8274</v>
      </c>
    </row>
    <row r="3656" spans="1:2" ht="15">
      <c r="A3656" s="80" t="s">
        <v>4383</v>
      </c>
      <c r="B3656" s="79" t="s">
        <v>8274</v>
      </c>
    </row>
    <row r="3657" spans="1:2" ht="15">
      <c r="A3657" s="80" t="s">
        <v>4384</v>
      </c>
      <c r="B3657" s="79" t="s">
        <v>8274</v>
      </c>
    </row>
    <row r="3658" spans="1:2" ht="15">
      <c r="A3658" s="80" t="s">
        <v>4385</v>
      </c>
      <c r="B3658" s="79" t="s">
        <v>8274</v>
      </c>
    </row>
    <row r="3659" spans="1:2" ht="15">
      <c r="A3659" s="80" t="s">
        <v>4386</v>
      </c>
      <c r="B3659" s="79" t="s">
        <v>8274</v>
      </c>
    </row>
    <row r="3660" spans="1:2" ht="15">
      <c r="A3660" s="80" t="s">
        <v>4387</v>
      </c>
      <c r="B3660" s="79" t="s">
        <v>8274</v>
      </c>
    </row>
    <row r="3661" spans="1:2" ht="15">
      <c r="A3661" s="80" t="s">
        <v>4388</v>
      </c>
      <c r="B3661" s="79" t="s">
        <v>8274</v>
      </c>
    </row>
    <row r="3662" spans="1:2" ht="15">
      <c r="A3662" s="80" t="s">
        <v>4389</v>
      </c>
      <c r="B3662" s="79" t="s">
        <v>8274</v>
      </c>
    </row>
    <row r="3663" spans="1:2" ht="15">
      <c r="A3663" s="80" t="s">
        <v>4390</v>
      </c>
      <c r="B3663" s="79" t="s">
        <v>8274</v>
      </c>
    </row>
    <row r="3664" spans="1:2" ht="15">
      <c r="A3664" s="80" t="s">
        <v>4391</v>
      </c>
      <c r="B3664" s="79" t="s">
        <v>8274</v>
      </c>
    </row>
    <row r="3665" spans="1:2" ht="15">
      <c r="A3665" s="80" t="s">
        <v>4392</v>
      </c>
      <c r="B3665" s="79" t="s">
        <v>8274</v>
      </c>
    </row>
    <row r="3666" spans="1:2" ht="15">
      <c r="A3666" s="80" t="s">
        <v>4393</v>
      </c>
      <c r="B3666" s="79" t="s">
        <v>8274</v>
      </c>
    </row>
    <row r="3667" spans="1:2" ht="15">
      <c r="A3667" s="80" t="s">
        <v>4394</v>
      </c>
      <c r="B3667" s="79" t="s">
        <v>8274</v>
      </c>
    </row>
    <row r="3668" spans="1:2" ht="15">
      <c r="A3668" s="80" t="s">
        <v>4395</v>
      </c>
      <c r="B3668" s="79" t="s">
        <v>8274</v>
      </c>
    </row>
    <row r="3669" spans="1:2" ht="15">
      <c r="A3669" s="80" t="s">
        <v>4396</v>
      </c>
      <c r="B3669" s="79" t="s">
        <v>8274</v>
      </c>
    </row>
    <row r="3670" spans="1:2" ht="15">
      <c r="A3670" s="80" t="s">
        <v>4397</v>
      </c>
      <c r="B3670" s="79" t="s">
        <v>8274</v>
      </c>
    </row>
    <row r="3671" spans="1:2" ht="15">
      <c r="A3671" s="80" t="s">
        <v>4398</v>
      </c>
      <c r="B3671" s="79" t="s">
        <v>8274</v>
      </c>
    </row>
    <row r="3672" spans="1:2" ht="15">
      <c r="A3672" s="80" t="s">
        <v>4399</v>
      </c>
      <c r="B3672" s="79" t="s">
        <v>8274</v>
      </c>
    </row>
    <row r="3673" spans="1:2" ht="15">
      <c r="A3673" s="80" t="s">
        <v>4400</v>
      </c>
      <c r="B3673" s="79" t="s">
        <v>8274</v>
      </c>
    </row>
    <row r="3674" spans="1:2" ht="15">
      <c r="A3674" s="80" t="s">
        <v>4401</v>
      </c>
      <c r="B3674" s="79" t="s">
        <v>8274</v>
      </c>
    </row>
    <row r="3675" spans="1:2" ht="15">
      <c r="A3675" s="80" t="s">
        <v>4402</v>
      </c>
      <c r="B3675" s="79" t="s">
        <v>8274</v>
      </c>
    </row>
    <row r="3676" spans="1:2" ht="15">
      <c r="A3676" s="80" t="s">
        <v>4403</v>
      </c>
      <c r="B3676" s="79" t="s">
        <v>8274</v>
      </c>
    </row>
    <row r="3677" spans="1:2" ht="15">
      <c r="A3677" s="80" t="s">
        <v>4404</v>
      </c>
      <c r="B3677" s="79" t="s">
        <v>8274</v>
      </c>
    </row>
    <row r="3678" spans="1:2" ht="15">
      <c r="A3678" s="80" t="s">
        <v>4405</v>
      </c>
      <c r="B3678" s="79" t="s">
        <v>8274</v>
      </c>
    </row>
    <row r="3679" spans="1:2" ht="15">
      <c r="A3679" s="80" t="s">
        <v>4406</v>
      </c>
      <c r="B3679" s="79" t="s">
        <v>8274</v>
      </c>
    </row>
    <row r="3680" spans="1:2" ht="15">
      <c r="A3680" s="80" t="s">
        <v>4407</v>
      </c>
      <c r="B3680" s="79" t="s">
        <v>8274</v>
      </c>
    </row>
    <row r="3681" spans="1:2" ht="15">
      <c r="A3681" s="80" t="s">
        <v>4408</v>
      </c>
      <c r="B3681" s="79" t="s">
        <v>8274</v>
      </c>
    </row>
    <row r="3682" spans="1:2" ht="15">
      <c r="A3682" s="80" t="s">
        <v>4409</v>
      </c>
      <c r="B3682" s="79" t="s">
        <v>8274</v>
      </c>
    </row>
    <row r="3683" spans="1:2" ht="15">
      <c r="A3683" s="80" t="s">
        <v>4410</v>
      </c>
      <c r="B3683" s="79" t="s">
        <v>8274</v>
      </c>
    </row>
    <row r="3684" spans="1:2" ht="15">
      <c r="A3684" s="80" t="s">
        <v>1195</v>
      </c>
      <c r="B3684" s="79" t="s">
        <v>8274</v>
      </c>
    </row>
    <row r="3685" spans="1:2" ht="15">
      <c r="A3685" s="80" t="s">
        <v>4411</v>
      </c>
      <c r="B3685" s="79" t="s">
        <v>8274</v>
      </c>
    </row>
    <row r="3686" spans="1:2" ht="15">
      <c r="A3686" s="80" t="s">
        <v>4412</v>
      </c>
      <c r="B3686" s="79" t="s">
        <v>8274</v>
      </c>
    </row>
    <row r="3687" spans="1:2" ht="15">
      <c r="A3687" s="80" t="s">
        <v>4413</v>
      </c>
      <c r="B3687" s="79" t="s">
        <v>8274</v>
      </c>
    </row>
    <row r="3688" spans="1:2" ht="15">
      <c r="A3688" s="80" t="s">
        <v>4414</v>
      </c>
      <c r="B3688" s="79" t="s">
        <v>8274</v>
      </c>
    </row>
    <row r="3689" spans="1:2" ht="15">
      <c r="A3689" s="80" t="s">
        <v>4415</v>
      </c>
      <c r="B3689" s="79" t="s">
        <v>8274</v>
      </c>
    </row>
    <row r="3690" spans="1:2" ht="15">
      <c r="A3690" s="80" t="s">
        <v>4416</v>
      </c>
      <c r="B3690" s="79" t="s">
        <v>8274</v>
      </c>
    </row>
    <row r="3691" spans="1:2" ht="15">
      <c r="A3691" s="80" t="s">
        <v>1166</v>
      </c>
      <c r="B3691" s="79" t="s">
        <v>8274</v>
      </c>
    </row>
    <row r="3692" spans="1:2" ht="15">
      <c r="A3692" s="80" t="s">
        <v>4417</v>
      </c>
      <c r="B3692" s="79" t="s">
        <v>8274</v>
      </c>
    </row>
    <row r="3693" spans="1:2" ht="15">
      <c r="A3693" s="80" t="s">
        <v>4418</v>
      </c>
      <c r="B3693" s="79" t="s">
        <v>8274</v>
      </c>
    </row>
    <row r="3694" spans="1:2" ht="15">
      <c r="A3694" s="80" t="s">
        <v>4419</v>
      </c>
      <c r="B3694" s="79" t="s">
        <v>8274</v>
      </c>
    </row>
    <row r="3695" spans="1:2" ht="15">
      <c r="A3695" s="80" t="s">
        <v>4420</v>
      </c>
      <c r="B3695" s="79" t="s">
        <v>8274</v>
      </c>
    </row>
    <row r="3696" spans="1:2" ht="15">
      <c r="A3696" s="80" t="s">
        <v>4421</v>
      </c>
      <c r="B3696" s="79" t="s">
        <v>8274</v>
      </c>
    </row>
    <row r="3697" spans="1:2" ht="15">
      <c r="A3697" s="80" t="s">
        <v>4422</v>
      </c>
      <c r="B3697" s="79" t="s">
        <v>8274</v>
      </c>
    </row>
    <row r="3698" spans="1:2" ht="15">
      <c r="A3698" s="80" t="s">
        <v>4423</v>
      </c>
      <c r="B3698" s="79" t="s">
        <v>8274</v>
      </c>
    </row>
    <row r="3699" spans="1:2" ht="15">
      <c r="A3699" s="80" t="s">
        <v>4424</v>
      </c>
      <c r="B3699" s="79" t="s">
        <v>8274</v>
      </c>
    </row>
    <row r="3700" spans="1:2" ht="15">
      <c r="A3700" s="80" t="s">
        <v>4425</v>
      </c>
      <c r="B3700" s="79" t="s">
        <v>8274</v>
      </c>
    </row>
    <row r="3701" spans="1:2" ht="15">
      <c r="A3701" s="80" t="s">
        <v>4426</v>
      </c>
      <c r="B3701" s="79" t="s">
        <v>8274</v>
      </c>
    </row>
    <row r="3702" spans="1:2" ht="15">
      <c r="A3702" s="80" t="s">
        <v>4427</v>
      </c>
      <c r="B3702" s="79" t="s">
        <v>8274</v>
      </c>
    </row>
    <row r="3703" spans="1:2" ht="15">
      <c r="A3703" s="80" t="s">
        <v>4428</v>
      </c>
      <c r="B3703" s="79" t="s">
        <v>8274</v>
      </c>
    </row>
    <row r="3704" spans="1:2" ht="15">
      <c r="A3704" s="80" t="s">
        <v>4429</v>
      </c>
      <c r="B3704" s="79" t="s">
        <v>8274</v>
      </c>
    </row>
    <row r="3705" spans="1:2" ht="15">
      <c r="A3705" s="80" t="s">
        <v>4430</v>
      </c>
      <c r="B3705" s="79" t="s">
        <v>8274</v>
      </c>
    </row>
    <row r="3706" spans="1:2" ht="15">
      <c r="A3706" s="80" t="s">
        <v>4431</v>
      </c>
      <c r="B3706" s="79" t="s">
        <v>8274</v>
      </c>
    </row>
    <row r="3707" spans="1:2" ht="15">
      <c r="A3707" s="80" t="s">
        <v>4432</v>
      </c>
      <c r="B3707" s="79" t="s">
        <v>8274</v>
      </c>
    </row>
    <row r="3708" spans="1:2" ht="15">
      <c r="A3708" s="80" t="s">
        <v>4433</v>
      </c>
      <c r="B3708" s="79" t="s">
        <v>8274</v>
      </c>
    </row>
    <row r="3709" spans="1:2" ht="15">
      <c r="A3709" s="80" t="s">
        <v>4434</v>
      </c>
      <c r="B3709" s="79" t="s">
        <v>8274</v>
      </c>
    </row>
    <row r="3710" spans="1:2" ht="15">
      <c r="A3710" s="80" t="s">
        <v>4435</v>
      </c>
      <c r="B3710" s="79" t="s">
        <v>8274</v>
      </c>
    </row>
    <row r="3711" spans="1:2" ht="15">
      <c r="A3711" s="80" t="s">
        <v>4436</v>
      </c>
      <c r="B3711" s="79" t="s">
        <v>8274</v>
      </c>
    </row>
    <row r="3712" spans="1:2" ht="15">
      <c r="A3712" s="80" t="s">
        <v>4437</v>
      </c>
      <c r="B3712" s="79" t="s">
        <v>8274</v>
      </c>
    </row>
    <row r="3713" spans="1:2" ht="15">
      <c r="A3713" s="80" t="s">
        <v>4438</v>
      </c>
      <c r="B3713" s="79" t="s">
        <v>8274</v>
      </c>
    </row>
    <row r="3714" spans="1:2" ht="15">
      <c r="A3714" s="80" t="s">
        <v>4439</v>
      </c>
      <c r="B3714" s="79" t="s">
        <v>8274</v>
      </c>
    </row>
    <row r="3715" spans="1:2" ht="15">
      <c r="A3715" s="80" t="s">
        <v>4440</v>
      </c>
      <c r="B3715" s="79" t="s">
        <v>8274</v>
      </c>
    </row>
    <row r="3716" spans="1:2" ht="15">
      <c r="A3716" s="80" t="s">
        <v>4441</v>
      </c>
      <c r="B3716" s="79" t="s">
        <v>8274</v>
      </c>
    </row>
    <row r="3717" spans="1:2" ht="15">
      <c r="A3717" s="80" t="s">
        <v>4442</v>
      </c>
      <c r="B3717" s="79" t="s">
        <v>8274</v>
      </c>
    </row>
    <row r="3718" spans="1:2" ht="15">
      <c r="A3718" s="80" t="s">
        <v>4443</v>
      </c>
      <c r="B3718" s="79" t="s">
        <v>8274</v>
      </c>
    </row>
    <row r="3719" spans="1:2" ht="15">
      <c r="A3719" s="80" t="s">
        <v>4444</v>
      </c>
      <c r="B3719" s="79" t="s">
        <v>8274</v>
      </c>
    </row>
    <row r="3720" spans="1:2" ht="15">
      <c r="A3720" s="80" t="s">
        <v>4445</v>
      </c>
      <c r="B3720" s="79" t="s">
        <v>8274</v>
      </c>
    </row>
    <row r="3721" spans="1:2" ht="15">
      <c r="A3721" s="80" t="s">
        <v>4446</v>
      </c>
      <c r="B3721" s="79" t="s">
        <v>8274</v>
      </c>
    </row>
    <row r="3722" spans="1:2" ht="15">
      <c r="A3722" s="80" t="s">
        <v>4447</v>
      </c>
      <c r="B3722" s="79" t="s">
        <v>8274</v>
      </c>
    </row>
    <row r="3723" spans="1:2" ht="15">
      <c r="A3723" s="80" t="s">
        <v>4448</v>
      </c>
      <c r="B3723" s="79" t="s">
        <v>8274</v>
      </c>
    </row>
    <row r="3724" spans="1:2" ht="15">
      <c r="A3724" s="80" t="s">
        <v>4449</v>
      </c>
      <c r="B3724" s="79" t="s">
        <v>8274</v>
      </c>
    </row>
    <row r="3725" spans="1:2" ht="15">
      <c r="A3725" s="80" t="s">
        <v>4450</v>
      </c>
      <c r="B3725" s="79" t="s">
        <v>8274</v>
      </c>
    </row>
    <row r="3726" spans="1:2" ht="15">
      <c r="A3726" s="80" t="s">
        <v>4451</v>
      </c>
      <c r="B3726" s="79" t="s">
        <v>8274</v>
      </c>
    </row>
    <row r="3727" spans="1:2" ht="15">
      <c r="A3727" s="80" t="s">
        <v>4452</v>
      </c>
      <c r="B3727" s="79" t="s">
        <v>8274</v>
      </c>
    </row>
    <row r="3728" spans="1:2" ht="15">
      <c r="A3728" s="80" t="s">
        <v>4453</v>
      </c>
      <c r="B3728" s="79" t="s">
        <v>8274</v>
      </c>
    </row>
    <row r="3729" spans="1:2" ht="15">
      <c r="A3729" s="80" t="s">
        <v>4454</v>
      </c>
      <c r="B3729" s="79" t="s">
        <v>8274</v>
      </c>
    </row>
    <row r="3730" spans="1:2" ht="15">
      <c r="A3730" s="80" t="s">
        <v>4455</v>
      </c>
      <c r="B3730" s="79" t="s">
        <v>8274</v>
      </c>
    </row>
    <row r="3731" spans="1:2" ht="15">
      <c r="A3731" s="80" t="s">
        <v>4456</v>
      </c>
      <c r="B3731" s="79" t="s">
        <v>8274</v>
      </c>
    </row>
    <row r="3732" spans="1:2" ht="15">
      <c r="A3732" s="80" t="s">
        <v>4457</v>
      </c>
      <c r="B3732" s="79" t="s">
        <v>8274</v>
      </c>
    </row>
    <row r="3733" spans="1:2" ht="15">
      <c r="A3733" s="80" t="s">
        <v>4458</v>
      </c>
      <c r="B3733" s="79" t="s">
        <v>8274</v>
      </c>
    </row>
    <row r="3734" spans="1:2" ht="15">
      <c r="A3734" s="80" t="s">
        <v>4459</v>
      </c>
      <c r="B3734" s="79" t="s">
        <v>8274</v>
      </c>
    </row>
    <row r="3735" spans="1:2" ht="15">
      <c r="A3735" s="80" t="s">
        <v>4460</v>
      </c>
      <c r="B3735" s="79" t="s">
        <v>8274</v>
      </c>
    </row>
    <row r="3736" spans="1:2" ht="15">
      <c r="A3736" s="80" t="s">
        <v>4461</v>
      </c>
      <c r="B3736" s="79" t="s">
        <v>8274</v>
      </c>
    </row>
    <row r="3737" spans="1:2" ht="15">
      <c r="A3737" s="80" t="s">
        <v>4462</v>
      </c>
      <c r="B3737" s="79" t="s">
        <v>8274</v>
      </c>
    </row>
    <row r="3738" spans="1:2" ht="15">
      <c r="A3738" s="80" t="s">
        <v>4463</v>
      </c>
      <c r="B3738" s="79" t="s">
        <v>8274</v>
      </c>
    </row>
    <row r="3739" spans="1:2" ht="15">
      <c r="A3739" s="80" t="s">
        <v>4464</v>
      </c>
      <c r="B3739" s="79" t="s">
        <v>8274</v>
      </c>
    </row>
    <row r="3740" spans="1:2" ht="15">
      <c r="A3740" s="80" t="s">
        <v>4465</v>
      </c>
      <c r="B3740" s="79" t="s">
        <v>8274</v>
      </c>
    </row>
    <row r="3741" spans="1:2" ht="15">
      <c r="A3741" s="80" t="s">
        <v>4466</v>
      </c>
      <c r="B3741" s="79" t="s">
        <v>8274</v>
      </c>
    </row>
    <row r="3742" spans="1:2" ht="15">
      <c r="A3742" s="80" t="s">
        <v>4467</v>
      </c>
      <c r="B3742" s="79" t="s">
        <v>8274</v>
      </c>
    </row>
    <row r="3743" spans="1:2" ht="15">
      <c r="A3743" s="80" t="s">
        <v>4468</v>
      </c>
      <c r="B3743" s="79" t="s">
        <v>8274</v>
      </c>
    </row>
    <row r="3744" spans="1:2" ht="15">
      <c r="A3744" s="80" t="s">
        <v>4469</v>
      </c>
      <c r="B3744" s="79" t="s">
        <v>8274</v>
      </c>
    </row>
    <row r="3745" spans="1:2" ht="15">
      <c r="A3745" s="80" t="s">
        <v>4470</v>
      </c>
      <c r="B3745" s="79" t="s">
        <v>8274</v>
      </c>
    </row>
    <row r="3746" spans="1:2" ht="15">
      <c r="A3746" s="80" t="s">
        <v>4471</v>
      </c>
      <c r="B3746" s="79" t="s">
        <v>8274</v>
      </c>
    </row>
    <row r="3747" spans="1:2" ht="15">
      <c r="A3747" s="80" t="s">
        <v>4472</v>
      </c>
      <c r="B3747" s="79" t="s">
        <v>8274</v>
      </c>
    </row>
    <row r="3748" spans="1:2" ht="15">
      <c r="A3748" s="80" t="s">
        <v>4473</v>
      </c>
      <c r="B3748" s="79" t="s">
        <v>8274</v>
      </c>
    </row>
    <row r="3749" spans="1:2" ht="15">
      <c r="A3749" s="80" t="s">
        <v>4474</v>
      </c>
      <c r="B3749" s="79" t="s">
        <v>8274</v>
      </c>
    </row>
    <row r="3750" spans="1:2" ht="15">
      <c r="A3750" s="80" t="s">
        <v>4475</v>
      </c>
      <c r="B3750" s="79" t="s">
        <v>8274</v>
      </c>
    </row>
    <row r="3751" spans="1:2" ht="15">
      <c r="A3751" s="80" t="s">
        <v>4476</v>
      </c>
      <c r="B3751" s="79" t="s">
        <v>8274</v>
      </c>
    </row>
    <row r="3752" spans="1:2" ht="15">
      <c r="A3752" s="80" t="s">
        <v>4477</v>
      </c>
      <c r="B3752" s="79" t="s">
        <v>8274</v>
      </c>
    </row>
    <row r="3753" spans="1:2" ht="15">
      <c r="A3753" s="80" t="s">
        <v>4478</v>
      </c>
      <c r="B3753" s="79" t="s">
        <v>8274</v>
      </c>
    </row>
    <row r="3754" spans="1:2" ht="15">
      <c r="A3754" s="80" t="s">
        <v>4479</v>
      </c>
      <c r="B3754" s="79" t="s">
        <v>8274</v>
      </c>
    </row>
    <row r="3755" spans="1:2" ht="15">
      <c r="A3755" s="80" t="s">
        <v>4480</v>
      </c>
      <c r="B3755" s="79" t="s">
        <v>8274</v>
      </c>
    </row>
    <row r="3756" spans="1:2" ht="15">
      <c r="A3756" s="80" t="s">
        <v>4481</v>
      </c>
      <c r="B3756" s="79" t="s">
        <v>8274</v>
      </c>
    </row>
    <row r="3757" spans="1:2" ht="15">
      <c r="A3757" s="80" t="s">
        <v>4482</v>
      </c>
      <c r="B3757" s="79" t="s">
        <v>8274</v>
      </c>
    </row>
    <row r="3758" spans="1:2" ht="15">
      <c r="A3758" s="80" t="s">
        <v>4483</v>
      </c>
      <c r="B3758" s="79" t="s">
        <v>8274</v>
      </c>
    </row>
    <row r="3759" spans="1:2" ht="15">
      <c r="A3759" s="80" t="s">
        <v>4484</v>
      </c>
      <c r="B3759" s="79" t="s">
        <v>8274</v>
      </c>
    </row>
    <row r="3760" spans="1:2" ht="15">
      <c r="A3760" s="80" t="s">
        <v>4485</v>
      </c>
      <c r="B3760" s="79" t="s">
        <v>8274</v>
      </c>
    </row>
    <row r="3761" spans="1:2" ht="15">
      <c r="A3761" s="80" t="s">
        <v>4486</v>
      </c>
      <c r="B3761" s="79" t="s">
        <v>8274</v>
      </c>
    </row>
    <row r="3762" spans="1:2" ht="15">
      <c r="A3762" s="80" t="s">
        <v>4487</v>
      </c>
      <c r="B3762" s="79" t="s">
        <v>8274</v>
      </c>
    </row>
    <row r="3763" spans="1:2" ht="15">
      <c r="A3763" s="80" t="s">
        <v>4488</v>
      </c>
      <c r="B3763" s="79" t="s">
        <v>8274</v>
      </c>
    </row>
    <row r="3764" spans="1:2" ht="15">
      <c r="A3764" s="80" t="s">
        <v>4489</v>
      </c>
      <c r="B3764" s="79" t="s">
        <v>8274</v>
      </c>
    </row>
    <row r="3765" spans="1:2" ht="15">
      <c r="A3765" s="80" t="s">
        <v>4490</v>
      </c>
      <c r="B3765" s="79" t="s">
        <v>8274</v>
      </c>
    </row>
    <row r="3766" spans="1:2" ht="15">
      <c r="A3766" s="80" t="s">
        <v>4491</v>
      </c>
      <c r="B3766" s="79" t="s">
        <v>8274</v>
      </c>
    </row>
    <row r="3767" spans="1:2" ht="15">
      <c r="A3767" s="80" t="s">
        <v>4492</v>
      </c>
      <c r="B3767" s="79" t="s">
        <v>8274</v>
      </c>
    </row>
    <row r="3768" spans="1:2" ht="15">
      <c r="A3768" s="80" t="s">
        <v>4493</v>
      </c>
      <c r="B3768" s="79" t="s">
        <v>8274</v>
      </c>
    </row>
    <row r="3769" spans="1:2" ht="15">
      <c r="A3769" s="80" t="s">
        <v>4494</v>
      </c>
      <c r="B3769" s="79" t="s">
        <v>8274</v>
      </c>
    </row>
    <row r="3770" spans="1:2" ht="15">
      <c r="A3770" s="80" t="s">
        <v>4495</v>
      </c>
      <c r="B3770" s="79" t="s">
        <v>8274</v>
      </c>
    </row>
    <row r="3771" spans="1:2" ht="15">
      <c r="A3771" s="80" t="s">
        <v>4496</v>
      </c>
      <c r="B3771" s="79" t="s">
        <v>8274</v>
      </c>
    </row>
    <row r="3772" spans="1:2" ht="15">
      <c r="A3772" s="80" t="s">
        <v>4497</v>
      </c>
      <c r="B3772" s="79" t="s">
        <v>8274</v>
      </c>
    </row>
    <row r="3773" spans="1:2" ht="15">
      <c r="A3773" s="80" t="s">
        <v>4498</v>
      </c>
      <c r="B3773" s="79" t="s">
        <v>8274</v>
      </c>
    </row>
    <row r="3774" spans="1:2" ht="15">
      <c r="A3774" s="80" t="s">
        <v>4499</v>
      </c>
      <c r="B3774" s="79" t="s">
        <v>8274</v>
      </c>
    </row>
    <row r="3775" spans="1:2" ht="15">
      <c r="A3775" s="80" t="s">
        <v>4500</v>
      </c>
      <c r="B3775" s="79" t="s">
        <v>8274</v>
      </c>
    </row>
    <row r="3776" spans="1:2" ht="15">
      <c r="A3776" s="80" t="s">
        <v>4501</v>
      </c>
      <c r="B3776" s="79" t="s">
        <v>8274</v>
      </c>
    </row>
    <row r="3777" spans="1:2" ht="15">
      <c r="A3777" s="80" t="s">
        <v>4502</v>
      </c>
      <c r="B3777" s="79" t="s">
        <v>8274</v>
      </c>
    </row>
    <row r="3778" spans="1:2" ht="15">
      <c r="A3778" s="80" t="s">
        <v>4503</v>
      </c>
      <c r="B3778" s="79" t="s">
        <v>8274</v>
      </c>
    </row>
    <row r="3779" spans="1:2" ht="15">
      <c r="A3779" s="80" t="s">
        <v>4504</v>
      </c>
      <c r="B3779" s="79" t="s">
        <v>8274</v>
      </c>
    </row>
    <row r="3780" spans="1:2" ht="15">
      <c r="A3780" s="80" t="s">
        <v>4505</v>
      </c>
      <c r="B3780" s="79" t="s">
        <v>8274</v>
      </c>
    </row>
    <row r="3781" spans="1:2" ht="15">
      <c r="A3781" s="80" t="s">
        <v>4506</v>
      </c>
      <c r="B3781" s="79" t="s">
        <v>8274</v>
      </c>
    </row>
    <row r="3782" spans="1:2" ht="15">
      <c r="A3782" s="80" t="s">
        <v>4507</v>
      </c>
      <c r="B3782" s="79" t="s">
        <v>8274</v>
      </c>
    </row>
    <row r="3783" spans="1:2" ht="15">
      <c r="A3783" s="80" t="s">
        <v>4508</v>
      </c>
      <c r="B3783" s="79" t="s">
        <v>8274</v>
      </c>
    </row>
    <row r="3784" spans="1:2" ht="15">
      <c r="A3784" s="80" t="s">
        <v>4509</v>
      </c>
      <c r="B3784" s="79" t="s">
        <v>8274</v>
      </c>
    </row>
    <row r="3785" spans="1:2" ht="15">
      <c r="A3785" s="80" t="s">
        <v>4510</v>
      </c>
      <c r="B3785" s="79" t="s">
        <v>8274</v>
      </c>
    </row>
    <row r="3786" spans="1:2" ht="15">
      <c r="A3786" s="80" t="s">
        <v>4511</v>
      </c>
      <c r="B3786" s="79" t="s">
        <v>8274</v>
      </c>
    </row>
    <row r="3787" spans="1:2" ht="15">
      <c r="A3787" s="80" t="s">
        <v>4512</v>
      </c>
      <c r="B3787" s="79" t="s">
        <v>8274</v>
      </c>
    </row>
    <row r="3788" spans="1:2" ht="15">
      <c r="A3788" s="80" t="s">
        <v>4513</v>
      </c>
      <c r="B3788" s="79" t="s">
        <v>8274</v>
      </c>
    </row>
    <row r="3789" spans="1:2" ht="15">
      <c r="A3789" s="80" t="s">
        <v>4514</v>
      </c>
      <c r="B3789" s="79" t="s">
        <v>8274</v>
      </c>
    </row>
    <row r="3790" spans="1:2" ht="15">
      <c r="A3790" s="80" t="s">
        <v>4515</v>
      </c>
      <c r="B3790" s="79" t="s">
        <v>8274</v>
      </c>
    </row>
    <row r="3791" spans="1:2" ht="15">
      <c r="A3791" s="80" t="s">
        <v>4516</v>
      </c>
      <c r="B3791" s="79" t="s">
        <v>8274</v>
      </c>
    </row>
    <row r="3792" spans="1:2" ht="15">
      <c r="A3792" s="80" t="s">
        <v>621</v>
      </c>
      <c r="B3792" s="79" t="s">
        <v>8274</v>
      </c>
    </row>
    <row r="3793" spans="1:2" ht="15">
      <c r="A3793" s="80" t="s">
        <v>4517</v>
      </c>
      <c r="B3793" s="79" t="s">
        <v>8274</v>
      </c>
    </row>
    <row r="3794" spans="1:2" ht="15">
      <c r="A3794" s="80" t="s">
        <v>4518</v>
      </c>
      <c r="B3794" s="79" t="s">
        <v>8274</v>
      </c>
    </row>
    <row r="3795" spans="1:2" ht="15">
      <c r="A3795" s="80" t="s">
        <v>4519</v>
      </c>
      <c r="B3795" s="79" t="s">
        <v>8274</v>
      </c>
    </row>
    <row r="3796" spans="1:2" ht="15">
      <c r="A3796" s="80" t="s">
        <v>4520</v>
      </c>
      <c r="B3796" s="79" t="s">
        <v>8274</v>
      </c>
    </row>
    <row r="3797" spans="1:2" ht="15">
      <c r="A3797" s="80" t="s">
        <v>4521</v>
      </c>
      <c r="B3797" s="79" t="s">
        <v>8274</v>
      </c>
    </row>
    <row r="3798" spans="1:2" ht="15">
      <c r="A3798" s="80" t="s">
        <v>4522</v>
      </c>
      <c r="B3798" s="79" t="s">
        <v>8274</v>
      </c>
    </row>
    <row r="3799" spans="1:2" ht="15">
      <c r="A3799" s="80" t="s">
        <v>4523</v>
      </c>
      <c r="B3799" s="79" t="s">
        <v>8274</v>
      </c>
    </row>
    <row r="3800" spans="1:2" ht="15">
      <c r="A3800" s="80" t="s">
        <v>4524</v>
      </c>
      <c r="B3800" s="79" t="s">
        <v>8274</v>
      </c>
    </row>
    <row r="3801" spans="1:2" ht="15">
      <c r="A3801" s="80" t="s">
        <v>4525</v>
      </c>
      <c r="B3801" s="79" t="s">
        <v>8274</v>
      </c>
    </row>
    <row r="3802" spans="1:2" ht="15">
      <c r="A3802" s="80" t="s">
        <v>4526</v>
      </c>
      <c r="B3802" s="79" t="s">
        <v>8274</v>
      </c>
    </row>
    <row r="3803" spans="1:2" ht="15">
      <c r="A3803" s="80" t="s">
        <v>4527</v>
      </c>
      <c r="B3803" s="79" t="s">
        <v>8274</v>
      </c>
    </row>
    <row r="3804" spans="1:2" ht="15">
      <c r="A3804" s="80" t="s">
        <v>4528</v>
      </c>
      <c r="B3804" s="79" t="s">
        <v>8274</v>
      </c>
    </row>
    <row r="3805" spans="1:2" ht="15">
      <c r="A3805" s="80" t="s">
        <v>4529</v>
      </c>
      <c r="B3805" s="79" t="s">
        <v>8274</v>
      </c>
    </row>
    <row r="3806" spans="1:2" ht="15">
      <c r="A3806" s="80" t="s">
        <v>4530</v>
      </c>
      <c r="B3806" s="79" t="s">
        <v>8274</v>
      </c>
    </row>
    <row r="3807" spans="1:2" ht="15">
      <c r="A3807" s="80" t="s">
        <v>4531</v>
      </c>
      <c r="B3807" s="79" t="s">
        <v>8274</v>
      </c>
    </row>
    <row r="3808" spans="1:2" ht="15">
      <c r="A3808" s="80" t="s">
        <v>4532</v>
      </c>
      <c r="B3808" s="79" t="s">
        <v>8274</v>
      </c>
    </row>
    <row r="3809" spans="1:2" ht="15">
      <c r="A3809" s="80" t="s">
        <v>4533</v>
      </c>
      <c r="B3809" s="79" t="s">
        <v>8274</v>
      </c>
    </row>
    <row r="3810" spans="1:2" ht="15">
      <c r="A3810" s="80" t="s">
        <v>4534</v>
      </c>
      <c r="B3810" s="79" t="s">
        <v>8274</v>
      </c>
    </row>
    <row r="3811" spans="1:2" ht="15">
      <c r="A3811" s="80" t="s">
        <v>4535</v>
      </c>
      <c r="B3811" s="79" t="s">
        <v>8274</v>
      </c>
    </row>
    <row r="3812" spans="1:2" ht="15">
      <c r="A3812" s="80" t="s">
        <v>4536</v>
      </c>
      <c r="B3812" s="79" t="s">
        <v>8274</v>
      </c>
    </row>
    <row r="3813" spans="1:2" ht="15">
      <c r="A3813" s="80" t="s">
        <v>4537</v>
      </c>
      <c r="B3813" s="79" t="s">
        <v>8274</v>
      </c>
    </row>
    <row r="3814" spans="1:2" ht="15">
      <c r="A3814" s="80" t="s">
        <v>4538</v>
      </c>
      <c r="B3814" s="79" t="s">
        <v>8274</v>
      </c>
    </row>
    <row r="3815" spans="1:2" ht="15">
      <c r="A3815" s="80" t="s">
        <v>4539</v>
      </c>
      <c r="B3815" s="79" t="s">
        <v>8274</v>
      </c>
    </row>
    <row r="3816" spans="1:2" ht="15">
      <c r="A3816" s="80" t="s">
        <v>4540</v>
      </c>
      <c r="B3816" s="79" t="s">
        <v>8274</v>
      </c>
    </row>
    <row r="3817" spans="1:2" ht="15">
      <c r="A3817" s="80" t="s">
        <v>4541</v>
      </c>
      <c r="B3817" s="79" t="s">
        <v>8274</v>
      </c>
    </row>
    <row r="3818" spans="1:2" ht="15">
      <c r="A3818" s="80" t="s">
        <v>4542</v>
      </c>
      <c r="B3818" s="79" t="s">
        <v>8274</v>
      </c>
    </row>
    <row r="3819" spans="1:2" ht="15">
      <c r="A3819" s="80" t="s">
        <v>4543</v>
      </c>
      <c r="B3819" s="79" t="s">
        <v>8274</v>
      </c>
    </row>
    <row r="3820" spans="1:2" ht="15">
      <c r="A3820" s="80" t="s">
        <v>4544</v>
      </c>
      <c r="B3820" s="79" t="s">
        <v>8274</v>
      </c>
    </row>
    <row r="3821" spans="1:2" ht="15">
      <c r="A3821" s="80" t="s">
        <v>4545</v>
      </c>
      <c r="B3821" s="79" t="s">
        <v>8274</v>
      </c>
    </row>
    <row r="3822" spans="1:2" ht="15">
      <c r="A3822" s="80" t="s">
        <v>4546</v>
      </c>
      <c r="B3822" s="79" t="s">
        <v>8274</v>
      </c>
    </row>
    <row r="3823" spans="1:2" ht="15">
      <c r="A3823" s="80" t="s">
        <v>4547</v>
      </c>
      <c r="B3823" s="79" t="s">
        <v>8274</v>
      </c>
    </row>
    <row r="3824" spans="1:2" ht="15">
      <c r="A3824" s="80" t="s">
        <v>4548</v>
      </c>
      <c r="B3824" s="79" t="s">
        <v>8274</v>
      </c>
    </row>
    <row r="3825" spans="1:2" ht="15">
      <c r="A3825" s="80" t="s">
        <v>4549</v>
      </c>
      <c r="B3825" s="79" t="s">
        <v>8274</v>
      </c>
    </row>
    <row r="3826" spans="1:2" ht="15">
      <c r="A3826" s="80" t="s">
        <v>4550</v>
      </c>
      <c r="B3826" s="79" t="s">
        <v>8274</v>
      </c>
    </row>
    <row r="3827" spans="1:2" ht="15">
      <c r="A3827" s="80" t="s">
        <v>4551</v>
      </c>
      <c r="B3827" s="79" t="s">
        <v>8274</v>
      </c>
    </row>
    <row r="3828" spans="1:2" ht="15">
      <c r="A3828" s="80" t="s">
        <v>4552</v>
      </c>
      <c r="B3828" s="79" t="s">
        <v>8274</v>
      </c>
    </row>
    <row r="3829" spans="1:2" ht="15">
      <c r="A3829" s="80" t="s">
        <v>4553</v>
      </c>
      <c r="B3829" s="79" t="s">
        <v>8274</v>
      </c>
    </row>
    <row r="3830" spans="1:2" ht="15">
      <c r="A3830" s="80" t="s">
        <v>4554</v>
      </c>
      <c r="B3830" s="79" t="s">
        <v>8274</v>
      </c>
    </row>
    <row r="3831" spans="1:2" ht="15">
      <c r="A3831" s="80" t="s">
        <v>4555</v>
      </c>
      <c r="B3831" s="79" t="s">
        <v>8274</v>
      </c>
    </row>
    <row r="3832" spans="1:2" ht="15">
      <c r="A3832" s="80" t="s">
        <v>4556</v>
      </c>
      <c r="B3832" s="79" t="s">
        <v>8274</v>
      </c>
    </row>
    <row r="3833" spans="1:2" ht="15">
      <c r="A3833" s="80" t="s">
        <v>4557</v>
      </c>
      <c r="B3833" s="79" t="s">
        <v>8274</v>
      </c>
    </row>
    <row r="3834" spans="1:2" ht="15">
      <c r="A3834" s="80" t="s">
        <v>4558</v>
      </c>
      <c r="B3834" s="79" t="s">
        <v>8274</v>
      </c>
    </row>
    <row r="3835" spans="1:2" ht="15">
      <c r="A3835" s="80" t="s">
        <v>4559</v>
      </c>
      <c r="B3835" s="79" t="s">
        <v>8274</v>
      </c>
    </row>
    <row r="3836" spans="1:2" ht="15">
      <c r="A3836" s="80" t="s">
        <v>4560</v>
      </c>
      <c r="B3836" s="79" t="s">
        <v>8274</v>
      </c>
    </row>
    <row r="3837" spans="1:2" ht="15">
      <c r="A3837" s="80" t="s">
        <v>4561</v>
      </c>
      <c r="B3837" s="79" t="s">
        <v>8274</v>
      </c>
    </row>
    <row r="3838" spans="1:2" ht="15">
      <c r="A3838" s="80" t="s">
        <v>4562</v>
      </c>
      <c r="B3838" s="79" t="s">
        <v>8274</v>
      </c>
    </row>
    <row r="3839" spans="1:2" ht="15">
      <c r="A3839" s="80" t="s">
        <v>4563</v>
      </c>
      <c r="B3839" s="79" t="s">
        <v>8274</v>
      </c>
    </row>
    <row r="3840" spans="1:2" ht="15">
      <c r="A3840" s="80" t="s">
        <v>4564</v>
      </c>
      <c r="B3840" s="79" t="s">
        <v>8274</v>
      </c>
    </row>
    <row r="3841" spans="1:2" ht="15">
      <c r="A3841" s="80" t="s">
        <v>4565</v>
      </c>
      <c r="B3841" s="79" t="s">
        <v>8274</v>
      </c>
    </row>
    <row r="3842" spans="1:2" ht="15">
      <c r="A3842" s="80" t="s">
        <v>4566</v>
      </c>
      <c r="B3842" s="79" t="s">
        <v>8274</v>
      </c>
    </row>
    <row r="3843" spans="1:2" ht="15">
      <c r="A3843" s="80" t="s">
        <v>4567</v>
      </c>
      <c r="B3843" s="79" t="s">
        <v>8274</v>
      </c>
    </row>
    <row r="3844" spans="1:2" ht="15">
      <c r="A3844" s="80" t="s">
        <v>4568</v>
      </c>
      <c r="B3844" s="79" t="s">
        <v>8274</v>
      </c>
    </row>
    <row r="3845" spans="1:2" ht="15">
      <c r="A3845" s="80" t="s">
        <v>4569</v>
      </c>
      <c r="B3845" s="79" t="s">
        <v>8274</v>
      </c>
    </row>
    <row r="3846" spans="1:2" ht="15">
      <c r="A3846" s="80" t="s">
        <v>4570</v>
      </c>
      <c r="B3846" s="79" t="s">
        <v>8274</v>
      </c>
    </row>
    <row r="3847" spans="1:2" ht="15">
      <c r="A3847" s="80" t="s">
        <v>4571</v>
      </c>
      <c r="B3847" s="79" t="s">
        <v>8274</v>
      </c>
    </row>
    <row r="3848" spans="1:2" ht="15">
      <c r="A3848" s="80" t="s">
        <v>4572</v>
      </c>
      <c r="B3848" s="79" t="s">
        <v>8274</v>
      </c>
    </row>
    <row r="3849" spans="1:2" ht="15">
      <c r="A3849" s="80" t="s">
        <v>4573</v>
      </c>
      <c r="B3849" s="79" t="s">
        <v>8274</v>
      </c>
    </row>
    <row r="3850" spans="1:2" ht="15">
      <c r="A3850" s="80" t="s">
        <v>4574</v>
      </c>
      <c r="B3850" s="79" t="s">
        <v>8274</v>
      </c>
    </row>
    <row r="3851" spans="1:2" ht="15">
      <c r="A3851" s="80" t="s">
        <v>4575</v>
      </c>
      <c r="B3851" s="79" t="s">
        <v>8274</v>
      </c>
    </row>
    <row r="3852" spans="1:2" ht="15">
      <c r="A3852" s="80" t="s">
        <v>4576</v>
      </c>
      <c r="B3852" s="79" t="s">
        <v>8274</v>
      </c>
    </row>
    <row r="3853" spans="1:2" ht="15">
      <c r="A3853" s="80" t="s">
        <v>4577</v>
      </c>
      <c r="B3853" s="79" t="s">
        <v>8274</v>
      </c>
    </row>
    <row r="3854" spans="1:2" ht="15">
      <c r="A3854" s="80" t="s">
        <v>4578</v>
      </c>
      <c r="B3854" s="79" t="s">
        <v>8274</v>
      </c>
    </row>
    <row r="3855" spans="1:2" ht="15">
      <c r="A3855" s="80" t="s">
        <v>4579</v>
      </c>
      <c r="B3855" s="79" t="s">
        <v>8274</v>
      </c>
    </row>
    <row r="3856" spans="1:2" ht="15">
      <c r="A3856" s="80" t="s">
        <v>4580</v>
      </c>
      <c r="B3856" s="79" t="s">
        <v>8274</v>
      </c>
    </row>
    <row r="3857" spans="1:2" ht="15">
      <c r="A3857" s="80" t="s">
        <v>4581</v>
      </c>
      <c r="B3857" s="79" t="s">
        <v>8274</v>
      </c>
    </row>
    <row r="3858" spans="1:2" ht="15">
      <c r="A3858" s="80" t="s">
        <v>4582</v>
      </c>
      <c r="B3858" s="79" t="s">
        <v>8274</v>
      </c>
    </row>
    <row r="3859" spans="1:2" ht="15">
      <c r="A3859" s="80" t="s">
        <v>4583</v>
      </c>
      <c r="B3859" s="79" t="s">
        <v>8274</v>
      </c>
    </row>
    <row r="3860" spans="1:2" ht="15">
      <c r="A3860" s="80" t="s">
        <v>4584</v>
      </c>
      <c r="B3860" s="79" t="s">
        <v>8274</v>
      </c>
    </row>
    <row r="3861" spans="1:2" ht="15">
      <c r="A3861" s="80" t="s">
        <v>4585</v>
      </c>
      <c r="B3861" s="79" t="s">
        <v>8274</v>
      </c>
    </row>
    <row r="3862" spans="1:2" ht="15">
      <c r="A3862" s="80" t="s">
        <v>4586</v>
      </c>
      <c r="B3862" s="79" t="s">
        <v>8274</v>
      </c>
    </row>
    <row r="3863" spans="1:2" ht="15">
      <c r="A3863" s="80" t="s">
        <v>4587</v>
      </c>
      <c r="B3863" s="79" t="s">
        <v>8274</v>
      </c>
    </row>
    <row r="3864" spans="1:2" ht="15">
      <c r="A3864" s="80" t="s">
        <v>4588</v>
      </c>
      <c r="B3864" s="79" t="s">
        <v>8274</v>
      </c>
    </row>
    <row r="3865" spans="1:2" ht="15">
      <c r="A3865" s="80" t="s">
        <v>4589</v>
      </c>
      <c r="B3865" s="79" t="s">
        <v>8274</v>
      </c>
    </row>
    <row r="3866" spans="1:2" ht="15">
      <c r="A3866" s="80" t="s">
        <v>4590</v>
      </c>
      <c r="B3866" s="79" t="s">
        <v>8274</v>
      </c>
    </row>
    <row r="3867" spans="1:2" ht="15">
      <c r="A3867" s="80" t="s">
        <v>4591</v>
      </c>
      <c r="B3867" s="79" t="s">
        <v>8274</v>
      </c>
    </row>
    <row r="3868" spans="1:2" ht="15">
      <c r="A3868" s="80" t="s">
        <v>4592</v>
      </c>
      <c r="B3868" s="79" t="s">
        <v>8274</v>
      </c>
    </row>
    <row r="3869" spans="1:2" ht="15">
      <c r="A3869" s="80" t="s">
        <v>4593</v>
      </c>
      <c r="B3869" s="79" t="s">
        <v>8274</v>
      </c>
    </row>
    <row r="3870" spans="1:2" ht="15">
      <c r="A3870" s="80" t="s">
        <v>4594</v>
      </c>
      <c r="B3870" s="79" t="s">
        <v>8274</v>
      </c>
    </row>
    <row r="3871" spans="1:2" ht="15">
      <c r="A3871" s="80" t="s">
        <v>4595</v>
      </c>
      <c r="B3871" s="79" t="s">
        <v>8274</v>
      </c>
    </row>
    <row r="3872" spans="1:2" ht="15">
      <c r="A3872" s="80" t="s">
        <v>4596</v>
      </c>
      <c r="B3872" s="79" t="s">
        <v>8274</v>
      </c>
    </row>
    <row r="3873" spans="1:2" ht="15">
      <c r="A3873" s="80" t="s">
        <v>4597</v>
      </c>
      <c r="B3873" s="79" t="s">
        <v>8274</v>
      </c>
    </row>
    <row r="3874" spans="1:2" ht="15">
      <c r="A3874" s="80" t="s">
        <v>4598</v>
      </c>
      <c r="B3874" s="79" t="s">
        <v>8274</v>
      </c>
    </row>
    <row r="3875" spans="1:2" ht="15">
      <c r="A3875" s="80" t="s">
        <v>4599</v>
      </c>
      <c r="B3875" s="79" t="s">
        <v>8274</v>
      </c>
    </row>
    <row r="3876" spans="1:2" ht="15">
      <c r="A3876" s="80" t="s">
        <v>4600</v>
      </c>
      <c r="B3876" s="79" t="s">
        <v>8274</v>
      </c>
    </row>
    <row r="3877" spans="1:2" ht="15">
      <c r="A3877" s="80" t="s">
        <v>4601</v>
      </c>
      <c r="B3877" s="79" t="s">
        <v>8274</v>
      </c>
    </row>
    <row r="3878" spans="1:2" ht="15">
      <c r="A3878" s="80" t="s">
        <v>4602</v>
      </c>
      <c r="B3878" s="79" t="s">
        <v>8274</v>
      </c>
    </row>
    <row r="3879" spans="1:2" ht="15">
      <c r="A3879" s="80" t="s">
        <v>4603</v>
      </c>
      <c r="B3879" s="79" t="s">
        <v>8274</v>
      </c>
    </row>
    <row r="3880" spans="1:2" ht="15">
      <c r="A3880" s="80" t="s">
        <v>4604</v>
      </c>
      <c r="B3880" s="79" t="s">
        <v>8274</v>
      </c>
    </row>
    <row r="3881" spans="1:2" ht="15">
      <c r="A3881" s="80" t="s">
        <v>4605</v>
      </c>
      <c r="B3881" s="79" t="s">
        <v>8274</v>
      </c>
    </row>
    <row r="3882" spans="1:2" ht="15">
      <c r="A3882" s="80" t="s">
        <v>4606</v>
      </c>
      <c r="B3882" s="79" t="s">
        <v>8274</v>
      </c>
    </row>
    <row r="3883" spans="1:2" ht="15">
      <c r="A3883" s="80" t="s">
        <v>4607</v>
      </c>
      <c r="B3883" s="79" t="s">
        <v>8274</v>
      </c>
    </row>
    <row r="3884" spans="1:2" ht="15">
      <c r="A3884" s="80" t="s">
        <v>4608</v>
      </c>
      <c r="B3884" s="79" t="s">
        <v>8274</v>
      </c>
    </row>
    <row r="3885" spans="1:2" ht="15">
      <c r="A3885" s="80" t="s">
        <v>4609</v>
      </c>
      <c r="B3885" s="79" t="s">
        <v>8274</v>
      </c>
    </row>
    <row r="3886" spans="1:2" ht="15">
      <c r="A3886" s="80" t="s">
        <v>4610</v>
      </c>
      <c r="B3886" s="79" t="s">
        <v>8274</v>
      </c>
    </row>
    <row r="3887" spans="1:2" ht="15">
      <c r="A3887" s="80" t="s">
        <v>627</v>
      </c>
      <c r="B3887" s="79" t="s">
        <v>8274</v>
      </c>
    </row>
    <row r="3888" spans="1:2" ht="15">
      <c r="A3888" s="80" t="s">
        <v>4611</v>
      </c>
      <c r="B3888" s="79" t="s">
        <v>8274</v>
      </c>
    </row>
    <row r="3889" spans="1:2" ht="15">
      <c r="A3889" s="80" t="s">
        <v>4612</v>
      </c>
      <c r="B3889" s="79" t="s">
        <v>8274</v>
      </c>
    </row>
    <row r="3890" spans="1:2" ht="15">
      <c r="A3890" s="80" t="s">
        <v>4613</v>
      </c>
      <c r="B3890" s="79" t="s">
        <v>8274</v>
      </c>
    </row>
    <row r="3891" spans="1:2" ht="15">
      <c r="A3891" s="80" t="s">
        <v>4614</v>
      </c>
      <c r="B3891" s="79" t="s">
        <v>8274</v>
      </c>
    </row>
    <row r="3892" spans="1:2" ht="15">
      <c r="A3892" s="80" t="s">
        <v>4615</v>
      </c>
      <c r="B3892" s="79" t="s">
        <v>8274</v>
      </c>
    </row>
    <row r="3893" spans="1:2" ht="15">
      <c r="A3893" s="80" t="s">
        <v>4616</v>
      </c>
      <c r="B3893" s="79" t="s">
        <v>8274</v>
      </c>
    </row>
    <row r="3894" spans="1:2" ht="15">
      <c r="A3894" s="80" t="s">
        <v>4617</v>
      </c>
      <c r="B3894" s="79" t="s">
        <v>8274</v>
      </c>
    </row>
    <row r="3895" spans="1:2" ht="15">
      <c r="A3895" s="80" t="s">
        <v>4618</v>
      </c>
      <c r="B3895" s="79" t="s">
        <v>8274</v>
      </c>
    </row>
    <row r="3896" spans="1:2" ht="15">
      <c r="A3896" s="80" t="s">
        <v>4619</v>
      </c>
      <c r="B3896" s="79" t="s">
        <v>8274</v>
      </c>
    </row>
    <row r="3897" spans="1:2" ht="15">
      <c r="A3897" s="80" t="s">
        <v>4620</v>
      </c>
      <c r="B3897" s="79" t="s">
        <v>8274</v>
      </c>
    </row>
    <row r="3898" spans="1:2" ht="15">
      <c r="A3898" s="80" t="s">
        <v>4621</v>
      </c>
      <c r="B3898" s="79" t="s">
        <v>8274</v>
      </c>
    </row>
    <row r="3899" spans="1:2" ht="15">
      <c r="A3899" s="80" t="s">
        <v>4622</v>
      </c>
      <c r="B3899" s="79" t="s">
        <v>8274</v>
      </c>
    </row>
    <row r="3900" spans="1:2" ht="15">
      <c r="A3900" s="80" t="s">
        <v>4623</v>
      </c>
      <c r="B3900" s="79" t="s">
        <v>8274</v>
      </c>
    </row>
    <row r="3901" spans="1:2" ht="15">
      <c r="A3901" s="80" t="s">
        <v>4624</v>
      </c>
      <c r="B3901" s="79" t="s">
        <v>8274</v>
      </c>
    </row>
    <row r="3902" spans="1:2" ht="15">
      <c r="A3902" s="80" t="s">
        <v>4625</v>
      </c>
      <c r="B3902" s="79" t="s">
        <v>8274</v>
      </c>
    </row>
    <row r="3903" spans="1:2" ht="15">
      <c r="A3903" s="80" t="s">
        <v>4626</v>
      </c>
      <c r="B3903" s="79" t="s">
        <v>8274</v>
      </c>
    </row>
    <row r="3904" spans="1:2" ht="15">
      <c r="A3904" s="80" t="s">
        <v>4627</v>
      </c>
      <c r="B3904" s="79" t="s">
        <v>8274</v>
      </c>
    </row>
    <row r="3905" spans="1:2" ht="15">
      <c r="A3905" s="80" t="s">
        <v>4628</v>
      </c>
      <c r="B3905" s="79" t="s">
        <v>8274</v>
      </c>
    </row>
    <row r="3906" spans="1:2" ht="15">
      <c r="A3906" s="80" t="s">
        <v>4629</v>
      </c>
      <c r="B3906" s="79" t="s">
        <v>8274</v>
      </c>
    </row>
    <row r="3907" spans="1:2" ht="15">
      <c r="A3907" s="80" t="s">
        <v>4630</v>
      </c>
      <c r="B3907" s="79" t="s">
        <v>8274</v>
      </c>
    </row>
    <row r="3908" spans="1:2" ht="15">
      <c r="A3908" s="80" t="s">
        <v>4631</v>
      </c>
      <c r="B3908" s="79" t="s">
        <v>8274</v>
      </c>
    </row>
    <row r="3909" spans="1:2" ht="15">
      <c r="A3909" s="80" t="s">
        <v>4632</v>
      </c>
      <c r="B3909" s="79" t="s">
        <v>8274</v>
      </c>
    </row>
    <row r="3910" spans="1:2" ht="15">
      <c r="A3910" s="80" t="s">
        <v>4633</v>
      </c>
      <c r="B3910" s="79" t="s">
        <v>8274</v>
      </c>
    </row>
    <row r="3911" spans="1:2" ht="15">
      <c r="A3911" s="80" t="s">
        <v>615</v>
      </c>
      <c r="B3911" s="79" t="s">
        <v>8274</v>
      </c>
    </row>
    <row r="3912" spans="1:2" ht="15">
      <c r="A3912" s="80" t="s">
        <v>4634</v>
      </c>
      <c r="B3912" s="79" t="s">
        <v>8274</v>
      </c>
    </row>
    <row r="3913" spans="1:2" ht="15">
      <c r="A3913" s="80" t="s">
        <v>4635</v>
      </c>
      <c r="B3913" s="79" t="s">
        <v>8274</v>
      </c>
    </row>
    <row r="3914" spans="1:2" ht="15">
      <c r="A3914" s="80" t="s">
        <v>4636</v>
      </c>
      <c r="B3914" s="79" t="s">
        <v>8274</v>
      </c>
    </row>
    <row r="3915" spans="1:2" ht="15">
      <c r="A3915" s="80" t="s">
        <v>740</v>
      </c>
      <c r="B3915" s="79" t="s">
        <v>8274</v>
      </c>
    </row>
    <row r="3916" spans="1:2" ht="15">
      <c r="A3916" s="80" t="s">
        <v>4637</v>
      </c>
      <c r="B3916" s="79" t="s">
        <v>8274</v>
      </c>
    </row>
    <row r="3917" spans="1:2" ht="15">
      <c r="A3917" s="80" t="s">
        <v>4638</v>
      </c>
      <c r="B3917" s="79" t="s">
        <v>8274</v>
      </c>
    </row>
    <row r="3918" spans="1:2" ht="15">
      <c r="A3918" s="80" t="s">
        <v>4639</v>
      </c>
      <c r="B3918" s="79" t="s">
        <v>8274</v>
      </c>
    </row>
    <row r="3919" spans="1:2" ht="15">
      <c r="A3919" s="80" t="s">
        <v>4640</v>
      </c>
      <c r="B3919" s="79" t="s">
        <v>8274</v>
      </c>
    </row>
    <row r="3920" spans="1:2" ht="15">
      <c r="A3920" s="80" t="s">
        <v>4641</v>
      </c>
      <c r="B3920" s="79" t="s">
        <v>8274</v>
      </c>
    </row>
    <row r="3921" spans="1:2" ht="15">
      <c r="A3921" s="80" t="s">
        <v>4642</v>
      </c>
      <c r="B3921" s="79" t="s">
        <v>8274</v>
      </c>
    </row>
    <row r="3922" spans="1:2" ht="15">
      <c r="A3922" s="80" t="s">
        <v>4643</v>
      </c>
      <c r="B3922" s="79" t="s">
        <v>8274</v>
      </c>
    </row>
    <row r="3923" spans="1:2" ht="15">
      <c r="A3923" s="80" t="s">
        <v>4644</v>
      </c>
      <c r="B3923" s="79" t="s">
        <v>8274</v>
      </c>
    </row>
    <row r="3924" spans="1:2" ht="15">
      <c r="A3924" s="80" t="s">
        <v>4645</v>
      </c>
      <c r="B3924" s="79" t="s">
        <v>8274</v>
      </c>
    </row>
    <row r="3925" spans="1:2" ht="15">
      <c r="A3925" s="80" t="s">
        <v>4646</v>
      </c>
      <c r="B3925" s="79" t="s">
        <v>8274</v>
      </c>
    </row>
    <row r="3926" spans="1:2" ht="15">
      <c r="A3926" s="80" t="s">
        <v>4647</v>
      </c>
      <c r="B3926" s="79" t="s">
        <v>8274</v>
      </c>
    </row>
    <row r="3927" spans="1:2" ht="15">
      <c r="A3927" s="80" t="s">
        <v>4648</v>
      </c>
      <c r="B3927" s="79" t="s">
        <v>8274</v>
      </c>
    </row>
    <row r="3928" spans="1:2" ht="15">
      <c r="A3928" s="80" t="s">
        <v>4649</v>
      </c>
      <c r="B3928" s="79" t="s">
        <v>8274</v>
      </c>
    </row>
    <row r="3929" spans="1:2" ht="15">
      <c r="A3929" s="80" t="s">
        <v>4650</v>
      </c>
      <c r="B3929" s="79" t="s">
        <v>8274</v>
      </c>
    </row>
    <row r="3930" spans="1:2" ht="15">
      <c r="A3930" s="80" t="s">
        <v>4651</v>
      </c>
      <c r="B3930" s="79" t="s">
        <v>8274</v>
      </c>
    </row>
    <row r="3931" spans="1:2" ht="15">
      <c r="A3931" s="80" t="s">
        <v>4652</v>
      </c>
      <c r="B3931" s="79" t="s">
        <v>8274</v>
      </c>
    </row>
    <row r="3932" spans="1:2" ht="15">
      <c r="A3932" s="80" t="s">
        <v>4653</v>
      </c>
      <c r="B3932" s="79" t="s">
        <v>8274</v>
      </c>
    </row>
    <row r="3933" spans="1:2" ht="15">
      <c r="A3933" s="80" t="s">
        <v>4654</v>
      </c>
      <c r="B3933" s="79" t="s">
        <v>8274</v>
      </c>
    </row>
    <row r="3934" spans="1:2" ht="15">
      <c r="A3934" s="80" t="s">
        <v>4655</v>
      </c>
      <c r="B3934" s="79" t="s">
        <v>8274</v>
      </c>
    </row>
    <row r="3935" spans="1:2" ht="15">
      <c r="A3935" s="80" t="s">
        <v>4656</v>
      </c>
      <c r="B3935" s="79" t="s">
        <v>8274</v>
      </c>
    </row>
    <row r="3936" spans="1:2" ht="15">
      <c r="A3936" s="80" t="s">
        <v>4657</v>
      </c>
      <c r="B3936" s="79" t="s">
        <v>8274</v>
      </c>
    </row>
    <row r="3937" spans="1:2" ht="15">
      <c r="A3937" s="80" t="s">
        <v>1196</v>
      </c>
      <c r="B3937" s="79" t="s">
        <v>8274</v>
      </c>
    </row>
    <row r="3938" spans="1:2" ht="15">
      <c r="A3938" s="80" t="s">
        <v>4658</v>
      </c>
      <c r="B3938" s="79" t="s">
        <v>8274</v>
      </c>
    </row>
    <row r="3939" spans="1:2" ht="15">
      <c r="A3939" s="80" t="s">
        <v>4659</v>
      </c>
      <c r="B3939" s="79" t="s">
        <v>8274</v>
      </c>
    </row>
    <row r="3940" spans="1:2" ht="15">
      <c r="A3940" s="80" t="s">
        <v>744</v>
      </c>
      <c r="B3940" s="79" t="s">
        <v>8274</v>
      </c>
    </row>
    <row r="3941" spans="1:2" ht="15">
      <c r="A3941" s="80" t="s">
        <v>4660</v>
      </c>
      <c r="B3941" s="79" t="s">
        <v>8274</v>
      </c>
    </row>
    <row r="3942" spans="1:2" ht="15">
      <c r="A3942" s="80" t="s">
        <v>4661</v>
      </c>
      <c r="B3942" s="79" t="s">
        <v>8274</v>
      </c>
    </row>
    <row r="3943" spans="1:2" ht="15">
      <c r="A3943" s="80" t="s">
        <v>4662</v>
      </c>
      <c r="B3943" s="79" t="s">
        <v>8274</v>
      </c>
    </row>
    <row r="3944" spans="1:2" ht="15">
      <c r="A3944" s="80" t="s">
        <v>4663</v>
      </c>
      <c r="B3944" s="79" t="s">
        <v>8274</v>
      </c>
    </row>
    <row r="3945" spans="1:2" ht="15">
      <c r="A3945" s="80" t="s">
        <v>4664</v>
      </c>
      <c r="B3945" s="79" t="s">
        <v>8274</v>
      </c>
    </row>
    <row r="3946" spans="1:2" ht="15">
      <c r="A3946" s="80" t="s">
        <v>4665</v>
      </c>
      <c r="B3946" s="79" t="s">
        <v>8274</v>
      </c>
    </row>
    <row r="3947" spans="1:2" ht="15">
      <c r="A3947" s="80" t="s">
        <v>4666</v>
      </c>
      <c r="B3947" s="79" t="s">
        <v>8274</v>
      </c>
    </row>
    <row r="3948" spans="1:2" ht="15">
      <c r="A3948" s="80" t="s">
        <v>4667</v>
      </c>
      <c r="B3948" s="79" t="s">
        <v>8274</v>
      </c>
    </row>
    <row r="3949" spans="1:2" ht="15">
      <c r="A3949" s="80" t="s">
        <v>4668</v>
      </c>
      <c r="B3949" s="79" t="s">
        <v>8274</v>
      </c>
    </row>
    <row r="3950" spans="1:2" ht="15">
      <c r="A3950" s="80" t="s">
        <v>4669</v>
      </c>
      <c r="B3950" s="79" t="s">
        <v>8274</v>
      </c>
    </row>
    <row r="3951" spans="1:2" ht="15">
      <c r="A3951" s="80" t="s">
        <v>4670</v>
      </c>
      <c r="B3951" s="79" t="s">
        <v>8274</v>
      </c>
    </row>
    <row r="3952" spans="1:2" ht="15">
      <c r="A3952" s="80" t="s">
        <v>4671</v>
      </c>
      <c r="B3952" s="79" t="s">
        <v>8274</v>
      </c>
    </row>
    <row r="3953" spans="1:2" ht="15">
      <c r="A3953" s="80" t="s">
        <v>4672</v>
      </c>
      <c r="B3953" s="79" t="s">
        <v>8274</v>
      </c>
    </row>
    <row r="3954" spans="1:2" ht="15">
      <c r="A3954" s="80" t="s">
        <v>4673</v>
      </c>
      <c r="B3954" s="79" t="s">
        <v>8274</v>
      </c>
    </row>
    <row r="3955" spans="1:2" ht="15">
      <c r="A3955" s="80" t="s">
        <v>4674</v>
      </c>
      <c r="B3955" s="79" t="s">
        <v>8274</v>
      </c>
    </row>
    <row r="3956" spans="1:2" ht="15">
      <c r="A3956" s="80" t="s">
        <v>4675</v>
      </c>
      <c r="B3956" s="79" t="s">
        <v>8274</v>
      </c>
    </row>
    <row r="3957" spans="1:2" ht="15">
      <c r="A3957" s="80" t="s">
        <v>4676</v>
      </c>
      <c r="B3957" s="79" t="s">
        <v>8274</v>
      </c>
    </row>
    <row r="3958" spans="1:2" ht="15">
      <c r="A3958" s="80" t="s">
        <v>4677</v>
      </c>
      <c r="B3958" s="79" t="s">
        <v>8274</v>
      </c>
    </row>
    <row r="3959" spans="1:2" ht="15">
      <c r="A3959" s="80" t="s">
        <v>4678</v>
      </c>
      <c r="B3959" s="79" t="s">
        <v>8274</v>
      </c>
    </row>
    <row r="3960" spans="1:2" ht="15">
      <c r="A3960" s="80" t="s">
        <v>4679</v>
      </c>
      <c r="B3960" s="79" t="s">
        <v>8274</v>
      </c>
    </row>
    <row r="3961" spans="1:2" ht="15">
      <c r="A3961" s="80" t="s">
        <v>4680</v>
      </c>
      <c r="B3961" s="79" t="s">
        <v>8274</v>
      </c>
    </row>
    <row r="3962" spans="1:2" ht="15">
      <c r="A3962" s="80" t="s">
        <v>4681</v>
      </c>
      <c r="B3962" s="79" t="s">
        <v>8274</v>
      </c>
    </row>
    <row r="3963" spans="1:2" ht="15">
      <c r="A3963" s="80" t="s">
        <v>4682</v>
      </c>
      <c r="B3963" s="79" t="s">
        <v>8274</v>
      </c>
    </row>
    <row r="3964" spans="1:2" ht="15">
      <c r="A3964" s="80" t="s">
        <v>4683</v>
      </c>
      <c r="B3964" s="79" t="s">
        <v>8274</v>
      </c>
    </row>
    <row r="3965" spans="1:2" ht="15">
      <c r="A3965" s="80" t="s">
        <v>4684</v>
      </c>
      <c r="B3965" s="79" t="s">
        <v>8274</v>
      </c>
    </row>
    <row r="3966" spans="1:2" ht="15">
      <c r="A3966" s="80" t="s">
        <v>4685</v>
      </c>
      <c r="B3966" s="79" t="s">
        <v>8274</v>
      </c>
    </row>
    <row r="3967" spans="1:2" ht="15">
      <c r="A3967" s="80" t="s">
        <v>4686</v>
      </c>
      <c r="B3967" s="79" t="s">
        <v>8274</v>
      </c>
    </row>
    <row r="3968" spans="1:2" ht="15">
      <c r="A3968" s="80" t="s">
        <v>4687</v>
      </c>
      <c r="B3968" s="79" t="s">
        <v>8274</v>
      </c>
    </row>
    <row r="3969" spans="1:2" ht="15">
      <c r="A3969" s="80" t="s">
        <v>4688</v>
      </c>
      <c r="B3969" s="79" t="s">
        <v>8274</v>
      </c>
    </row>
    <row r="3970" spans="1:2" ht="15">
      <c r="A3970" s="80" t="s">
        <v>684</v>
      </c>
      <c r="B3970" s="79" t="s">
        <v>8274</v>
      </c>
    </row>
    <row r="3971" spans="1:2" ht="15">
      <c r="A3971" s="80" t="s">
        <v>4689</v>
      </c>
      <c r="B3971" s="79" t="s">
        <v>8274</v>
      </c>
    </row>
    <row r="3972" spans="1:2" ht="15">
      <c r="A3972" s="80" t="s">
        <v>4690</v>
      </c>
      <c r="B3972" s="79" t="s">
        <v>8274</v>
      </c>
    </row>
    <row r="3973" spans="1:2" ht="15">
      <c r="A3973" s="80" t="s">
        <v>4691</v>
      </c>
      <c r="B3973" s="79" t="s">
        <v>8274</v>
      </c>
    </row>
    <row r="3974" spans="1:2" ht="15">
      <c r="A3974" s="80" t="s">
        <v>4692</v>
      </c>
      <c r="B3974" s="79" t="s">
        <v>8274</v>
      </c>
    </row>
    <row r="3975" spans="1:2" ht="15">
      <c r="A3975" s="80" t="s">
        <v>4693</v>
      </c>
      <c r="B3975" s="79" t="s">
        <v>8274</v>
      </c>
    </row>
    <row r="3976" spans="1:2" ht="15">
      <c r="A3976" s="80" t="s">
        <v>4694</v>
      </c>
      <c r="B3976" s="79" t="s">
        <v>8274</v>
      </c>
    </row>
    <row r="3977" spans="1:2" ht="15">
      <c r="A3977" s="80" t="s">
        <v>4695</v>
      </c>
      <c r="B3977" s="79" t="s">
        <v>8274</v>
      </c>
    </row>
    <row r="3978" spans="1:2" ht="15">
      <c r="A3978" s="80" t="s">
        <v>4696</v>
      </c>
      <c r="B3978" s="79" t="s">
        <v>8274</v>
      </c>
    </row>
    <row r="3979" spans="1:2" ht="15">
      <c r="A3979" s="80" t="s">
        <v>4697</v>
      </c>
      <c r="B3979" s="79" t="s">
        <v>8274</v>
      </c>
    </row>
    <row r="3980" spans="1:2" ht="15">
      <c r="A3980" s="80" t="s">
        <v>4698</v>
      </c>
      <c r="B3980" s="79" t="s">
        <v>8274</v>
      </c>
    </row>
    <row r="3981" spans="1:2" ht="15">
      <c r="A3981" s="80" t="s">
        <v>4699</v>
      </c>
      <c r="B3981" s="79" t="s">
        <v>8274</v>
      </c>
    </row>
    <row r="3982" spans="1:2" ht="15">
      <c r="A3982" s="80" t="s">
        <v>4700</v>
      </c>
      <c r="B3982" s="79" t="s">
        <v>8274</v>
      </c>
    </row>
    <row r="3983" spans="1:2" ht="15">
      <c r="A3983" s="80" t="s">
        <v>4701</v>
      </c>
      <c r="B3983" s="79" t="s">
        <v>8274</v>
      </c>
    </row>
    <row r="3984" spans="1:2" ht="15">
      <c r="A3984" s="80" t="s">
        <v>4702</v>
      </c>
      <c r="B3984" s="79" t="s">
        <v>8274</v>
      </c>
    </row>
    <row r="3985" spans="1:2" ht="15">
      <c r="A3985" s="80" t="s">
        <v>4703</v>
      </c>
      <c r="B3985" s="79" t="s">
        <v>8274</v>
      </c>
    </row>
    <row r="3986" spans="1:2" ht="15">
      <c r="A3986" s="80" t="s">
        <v>4704</v>
      </c>
      <c r="B3986" s="79" t="s">
        <v>8274</v>
      </c>
    </row>
    <row r="3987" spans="1:2" ht="15">
      <c r="A3987" s="80" t="s">
        <v>4705</v>
      </c>
      <c r="B3987" s="79" t="s">
        <v>8274</v>
      </c>
    </row>
    <row r="3988" spans="1:2" ht="15">
      <c r="A3988" s="80" t="s">
        <v>4706</v>
      </c>
      <c r="B3988" s="79" t="s">
        <v>8274</v>
      </c>
    </row>
    <row r="3989" spans="1:2" ht="15">
      <c r="A3989" s="80" t="s">
        <v>4707</v>
      </c>
      <c r="B3989" s="79" t="s">
        <v>8274</v>
      </c>
    </row>
    <row r="3990" spans="1:2" ht="15">
      <c r="A3990" s="80" t="s">
        <v>4708</v>
      </c>
      <c r="B3990" s="79" t="s">
        <v>8274</v>
      </c>
    </row>
    <row r="3991" spans="1:2" ht="15">
      <c r="A3991" s="80" t="s">
        <v>4709</v>
      </c>
      <c r="B3991" s="79" t="s">
        <v>8274</v>
      </c>
    </row>
    <row r="3992" spans="1:2" ht="15">
      <c r="A3992" s="80" t="s">
        <v>4710</v>
      </c>
      <c r="B3992" s="79" t="s">
        <v>8274</v>
      </c>
    </row>
    <row r="3993" spans="1:2" ht="15">
      <c r="A3993" s="80" t="s">
        <v>4711</v>
      </c>
      <c r="B3993" s="79" t="s">
        <v>8274</v>
      </c>
    </row>
    <row r="3994" spans="1:2" ht="15">
      <c r="A3994" s="80" t="s">
        <v>4712</v>
      </c>
      <c r="B3994" s="79" t="s">
        <v>8274</v>
      </c>
    </row>
    <row r="3995" spans="1:2" ht="15">
      <c r="A3995" s="80" t="s">
        <v>4713</v>
      </c>
      <c r="B3995" s="79" t="s">
        <v>8274</v>
      </c>
    </row>
    <row r="3996" spans="1:2" ht="15">
      <c r="A3996" s="80" t="s">
        <v>4714</v>
      </c>
      <c r="B3996" s="79" t="s">
        <v>8274</v>
      </c>
    </row>
    <row r="3997" spans="1:2" ht="15">
      <c r="A3997" s="80" t="s">
        <v>4715</v>
      </c>
      <c r="B3997" s="79" t="s">
        <v>8274</v>
      </c>
    </row>
    <row r="3998" spans="1:2" ht="15">
      <c r="A3998" s="80" t="s">
        <v>4716</v>
      </c>
      <c r="B3998" s="79" t="s">
        <v>8274</v>
      </c>
    </row>
    <row r="3999" spans="1:2" ht="15">
      <c r="A3999" s="80" t="s">
        <v>4717</v>
      </c>
      <c r="B3999" s="79" t="s">
        <v>8274</v>
      </c>
    </row>
    <row r="4000" spans="1:2" ht="15">
      <c r="A4000" s="80" t="s">
        <v>4718</v>
      </c>
      <c r="B4000" s="79" t="s">
        <v>8274</v>
      </c>
    </row>
    <row r="4001" spans="1:2" ht="15">
      <c r="A4001" s="80" t="s">
        <v>4719</v>
      </c>
      <c r="B4001" s="79" t="s">
        <v>8274</v>
      </c>
    </row>
    <row r="4002" spans="1:2" ht="15">
      <c r="A4002" s="80" t="s">
        <v>4720</v>
      </c>
      <c r="B4002" s="79" t="s">
        <v>8274</v>
      </c>
    </row>
    <row r="4003" spans="1:2" ht="15">
      <c r="A4003" s="80" t="s">
        <v>4721</v>
      </c>
      <c r="B4003" s="79" t="s">
        <v>8274</v>
      </c>
    </row>
    <row r="4004" spans="1:2" ht="15">
      <c r="A4004" s="80" t="s">
        <v>4722</v>
      </c>
      <c r="B4004" s="79" t="s">
        <v>8274</v>
      </c>
    </row>
    <row r="4005" spans="1:2" ht="15">
      <c r="A4005" s="80" t="s">
        <v>4723</v>
      </c>
      <c r="B4005" s="79" t="s">
        <v>8274</v>
      </c>
    </row>
    <row r="4006" spans="1:2" ht="15">
      <c r="A4006" s="80" t="s">
        <v>4724</v>
      </c>
      <c r="B4006" s="79" t="s">
        <v>8274</v>
      </c>
    </row>
    <row r="4007" spans="1:2" ht="15">
      <c r="A4007" s="80" t="s">
        <v>4725</v>
      </c>
      <c r="B4007" s="79" t="s">
        <v>8274</v>
      </c>
    </row>
    <row r="4008" spans="1:2" ht="15">
      <c r="A4008" s="80" t="s">
        <v>4726</v>
      </c>
      <c r="B4008" s="79" t="s">
        <v>8274</v>
      </c>
    </row>
    <row r="4009" spans="1:2" ht="15">
      <c r="A4009" s="80" t="s">
        <v>4727</v>
      </c>
      <c r="B4009" s="79" t="s">
        <v>8274</v>
      </c>
    </row>
    <row r="4010" spans="1:2" ht="15">
      <c r="A4010" s="80" t="s">
        <v>4728</v>
      </c>
      <c r="B4010" s="79" t="s">
        <v>8274</v>
      </c>
    </row>
    <row r="4011" spans="1:2" ht="15">
      <c r="A4011" s="80" t="s">
        <v>4729</v>
      </c>
      <c r="B4011" s="79" t="s">
        <v>8274</v>
      </c>
    </row>
    <row r="4012" spans="1:2" ht="15">
      <c r="A4012" s="80" t="s">
        <v>709</v>
      </c>
      <c r="B4012" s="79" t="s">
        <v>8274</v>
      </c>
    </row>
    <row r="4013" spans="1:2" ht="15">
      <c r="A4013" s="80" t="s">
        <v>4730</v>
      </c>
      <c r="B4013" s="79" t="s">
        <v>8274</v>
      </c>
    </row>
    <row r="4014" spans="1:2" ht="15">
      <c r="A4014" s="80" t="s">
        <v>4731</v>
      </c>
      <c r="B4014" s="79" t="s">
        <v>8274</v>
      </c>
    </row>
    <row r="4015" spans="1:2" ht="15">
      <c r="A4015" s="80" t="s">
        <v>4732</v>
      </c>
      <c r="B4015" s="79" t="s">
        <v>8274</v>
      </c>
    </row>
    <row r="4016" spans="1:2" ht="15">
      <c r="A4016" s="80" t="s">
        <v>4733</v>
      </c>
      <c r="B4016" s="79" t="s">
        <v>8274</v>
      </c>
    </row>
    <row r="4017" spans="1:2" ht="15">
      <c r="A4017" s="80" t="s">
        <v>4734</v>
      </c>
      <c r="B4017" s="79" t="s">
        <v>8274</v>
      </c>
    </row>
    <row r="4018" spans="1:2" ht="15">
      <c r="A4018" s="80" t="s">
        <v>4735</v>
      </c>
      <c r="B4018" s="79" t="s">
        <v>8274</v>
      </c>
    </row>
    <row r="4019" spans="1:2" ht="15">
      <c r="A4019" s="80" t="s">
        <v>4736</v>
      </c>
      <c r="B4019" s="79" t="s">
        <v>8274</v>
      </c>
    </row>
    <row r="4020" spans="1:2" ht="15">
      <c r="A4020" s="80" t="s">
        <v>4737</v>
      </c>
      <c r="B4020" s="79" t="s">
        <v>8274</v>
      </c>
    </row>
    <row r="4021" spans="1:2" ht="15">
      <c r="A4021" s="80" t="s">
        <v>4738</v>
      </c>
      <c r="B4021" s="79" t="s">
        <v>8274</v>
      </c>
    </row>
    <row r="4022" spans="1:2" ht="15">
      <c r="A4022" s="80" t="s">
        <v>4739</v>
      </c>
      <c r="B4022" s="79" t="s">
        <v>8274</v>
      </c>
    </row>
    <row r="4023" spans="1:2" ht="15">
      <c r="A4023" s="80" t="s">
        <v>4740</v>
      </c>
      <c r="B4023" s="79" t="s">
        <v>8274</v>
      </c>
    </row>
    <row r="4024" spans="1:2" ht="15">
      <c r="A4024" s="80" t="s">
        <v>4741</v>
      </c>
      <c r="B4024" s="79" t="s">
        <v>8274</v>
      </c>
    </row>
    <row r="4025" spans="1:2" ht="15">
      <c r="A4025" s="80" t="s">
        <v>4742</v>
      </c>
      <c r="B4025" s="79" t="s">
        <v>8274</v>
      </c>
    </row>
    <row r="4026" spans="1:2" ht="15">
      <c r="A4026" s="80" t="s">
        <v>4743</v>
      </c>
      <c r="B4026" s="79" t="s">
        <v>8274</v>
      </c>
    </row>
    <row r="4027" spans="1:2" ht="15">
      <c r="A4027" s="80" t="s">
        <v>4744</v>
      </c>
      <c r="B4027" s="79" t="s">
        <v>8274</v>
      </c>
    </row>
    <row r="4028" spans="1:2" ht="15">
      <c r="A4028" s="80" t="s">
        <v>4745</v>
      </c>
      <c r="B4028" s="79" t="s">
        <v>8274</v>
      </c>
    </row>
    <row r="4029" spans="1:2" ht="15">
      <c r="A4029" s="80" t="s">
        <v>4746</v>
      </c>
      <c r="B4029" s="79" t="s">
        <v>8274</v>
      </c>
    </row>
    <row r="4030" spans="1:2" ht="15">
      <c r="A4030" s="80" t="s">
        <v>4747</v>
      </c>
      <c r="B4030" s="79" t="s">
        <v>8274</v>
      </c>
    </row>
    <row r="4031" spans="1:2" ht="15">
      <c r="A4031" s="80" t="s">
        <v>4748</v>
      </c>
      <c r="B4031" s="79" t="s">
        <v>8274</v>
      </c>
    </row>
    <row r="4032" spans="1:2" ht="15">
      <c r="A4032" s="80" t="s">
        <v>4749</v>
      </c>
      <c r="B4032" s="79" t="s">
        <v>8274</v>
      </c>
    </row>
    <row r="4033" spans="1:2" ht="15">
      <c r="A4033" s="80" t="s">
        <v>4750</v>
      </c>
      <c r="B4033" s="79" t="s">
        <v>8274</v>
      </c>
    </row>
    <row r="4034" spans="1:2" ht="15">
      <c r="A4034" s="80" t="s">
        <v>4751</v>
      </c>
      <c r="B4034" s="79" t="s">
        <v>8274</v>
      </c>
    </row>
    <row r="4035" spans="1:2" ht="15">
      <c r="A4035" s="80" t="s">
        <v>4752</v>
      </c>
      <c r="B4035" s="79" t="s">
        <v>8274</v>
      </c>
    </row>
    <row r="4036" spans="1:2" ht="15">
      <c r="A4036" s="80" t="s">
        <v>4753</v>
      </c>
      <c r="B4036" s="79" t="s">
        <v>8274</v>
      </c>
    </row>
    <row r="4037" spans="1:2" ht="15">
      <c r="A4037" s="80" t="s">
        <v>4754</v>
      </c>
      <c r="B4037" s="79" t="s">
        <v>8274</v>
      </c>
    </row>
    <row r="4038" spans="1:2" ht="15">
      <c r="A4038" s="80" t="s">
        <v>4755</v>
      </c>
      <c r="B4038" s="79" t="s">
        <v>8274</v>
      </c>
    </row>
    <row r="4039" spans="1:2" ht="15">
      <c r="A4039" s="80" t="s">
        <v>4756</v>
      </c>
      <c r="B4039" s="79" t="s">
        <v>8274</v>
      </c>
    </row>
    <row r="4040" spans="1:2" ht="15">
      <c r="A4040" s="80" t="s">
        <v>4757</v>
      </c>
      <c r="B4040" s="79" t="s">
        <v>8274</v>
      </c>
    </row>
    <row r="4041" spans="1:2" ht="15">
      <c r="A4041" s="80" t="s">
        <v>4758</v>
      </c>
      <c r="B4041" s="79" t="s">
        <v>8274</v>
      </c>
    </row>
    <row r="4042" spans="1:2" ht="15">
      <c r="A4042" s="80" t="s">
        <v>4759</v>
      </c>
      <c r="B4042" s="79" t="s">
        <v>8274</v>
      </c>
    </row>
    <row r="4043" spans="1:2" ht="15">
      <c r="A4043" s="80" t="s">
        <v>4760</v>
      </c>
      <c r="B4043" s="79" t="s">
        <v>8274</v>
      </c>
    </row>
    <row r="4044" spans="1:2" ht="15">
      <c r="A4044" s="80" t="s">
        <v>4761</v>
      </c>
      <c r="B4044" s="79" t="s">
        <v>8274</v>
      </c>
    </row>
    <row r="4045" spans="1:2" ht="15">
      <c r="A4045" s="80" t="s">
        <v>4762</v>
      </c>
      <c r="B4045" s="79" t="s">
        <v>8274</v>
      </c>
    </row>
    <row r="4046" spans="1:2" ht="15">
      <c r="A4046" s="80" t="s">
        <v>4763</v>
      </c>
      <c r="B4046" s="79" t="s">
        <v>8274</v>
      </c>
    </row>
    <row r="4047" spans="1:2" ht="15">
      <c r="A4047" s="80" t="s">
        <v>4764</v>
      </c>
      <c r="B4047" s="79" t="s">
        <v>8274</v>
      </c>
    </row>
    <row r="4048" spans="1:2" ht="15">
      <c r="A4048" s="80" t="s">
        <v>4765</v>
      </c>
      <c r="B4048" s="79" t="s">
        <v>8274</v>
      </c>
    </row>
    <row r="4049" spans="1:2" ht="15">
      <c r="A4049" s="80" t="s">
        <v>4766</v>
      </c>
      <c r="B4049" s="79" t="s">
        <v>8274</v>
      </c>
    </row>
    <row r="4050" spans="1:2" ht="15">
      <c r="A4050" s="80" t="s">
        <v>4767</v>
      </c>
      <c r="B4050" s="79" t="s">
        <v>8274</v>
      </c>
    </row>
    <row r="4051" spans="1:2" ht="15">
      <c r="A4051" s="80" t="s">
        <v>4768</v>
      </c>
      <c r="B4051" s="79" t="s">
        <v>8274</v>
      </c>
    </row>
    <row r="4052" spans="1:2" ht="15">
      <c r="A4052" s="80" t="s">
        <v>4769</v>
      </c>
      <c r="B4052" s="79" t="s">
        <v>8274</v>
      </c>
    </row>
    <row r="4053" spans="1:2" ht="15">
      <c r="A4053" s="80" t="s">
        <v>4770</v>
      </c>
      <c r="B4053" s="79" t="s">
        <v>8274</v>
      </c>
    </row>
    <row r="4054" spans="1:2" ht="15">
      <c r="A4054" s="80" t="s">
        <v>4771</v>
      </c>
      <c r="B4054" s="79" t="s">
        <v>8274</v>
      </c>
    </row>
    <row r="4055" spans="1:2" ht="15">
      <c r="A4055" s="80" t="s">
        <v>4772</v>
      </c>
      <c r="B4055" s="79" t="s">
        <v>8274</v>
      </c>
    </row>
    <row r="4056" spans="1:2" ht="15">
      <c r="A4056" s="80" t="s">
        <v>4773</v>
      </c>
      <c r="B4056" s="79" t="s">
        <v>8274</v>
      </c>
    </row>
    <row r="4057" spans="1:2" ht="15">
      <c r="A4057" s="80" t="s">
        <v>4774</v>
      </c>
      <c r="B4057" s="79" t="s">
        <v>8274</v>
      </c>
    </row>
    <row r="4058" spans="1:2" ht="15">
      <c r="A4058" s="80" t="s">
        <v>4775</v>
      </c>
      <c r="B4058" s="79" t="s">
        <v>8274</v>
      </c>
    </row>
    <row r="4059" spans="1:2" ht="15">
      <c r="A4059" s="80" t="s">
        <v>4776</v>
      </c>
      <c r="B4059" s="79" t="s">
        <v>8274</v>
      </c>
    </row>
    <row r="4060" spans="1:2" ht="15">
      <c r="A4060" s="80" t="s">
        <v>4777</v>
      </c>
      <c r="B4060" s="79" t="s">
        <v>8274</v>
      </c>
    </row>
    <row r="4061" spans="1:2" ht="15">
      <c r="A4061" s="80" t="s">
        <v>4778</v>
      </c>
      <c r="B4061" s="79" t="s">
        <v>8274</v>
      </c>
    </row>
    <row r="4062" spans="1:2" ht="15">
      <c r="A4062" s="80" t="s">
        <v>4779</v>
      </c>
      <c r="B4062" s="79" t="s">
        <v>8274</v>
      </c>
    </row>
    <row r="4063" spans="1:2" ht="15">
      <c r="A4063" s="80" t="s">
        <v>4780</v>
      </c>
      <c r="B4063" s="79" t="s">
        <v>8274</v>
      </c>
    </row>
    <row r="4064" spans="1:2" ht="15">
      <c r="A4064" s="80" t="s">
        <v>4781</v>
      </c>
      <c r="B4064" s="79" t="s">
        <v>8274</v>
      </c>
    </row>
    <row r="4065" spans="1:2" ht="15">
      <c r="A4065" s="80" t="s">
        <v>4782</v>
      </c>
      <c r="B4065" s="79" t="s">
        <v>8274</v>
      </c>
    </row>
    <row r="4066" spans="1:2" ht="15">
      <c r="A4066" s="80" t="s">
        <v>4783</v>
      </c>
      <c r="B4066" s="79" t="s">
        <v>8274</v>
      </c>
    </row>
    <row r="4067" spans="1:2" ht="15">
      <c r="A4067" s="80" t="s">
        <v>4784</v>
      </c>
      <c r="B4067" s="79" t="s">
        <v>8274</v>
      </c>
    </row>
    <row r="4068" spans="1:2" ht="15">
      <c r="A4068" s="80" t="s">
        <v>4785</v>
      </c>
      <c r="B4068" s="79" t="s">
        <v>8274</v>
      </c>
    </row>
    <row r="4069" spans="1:2" ht="15">
      <c r="A4069" s="80" t="s">
        <v>4786</v>
      </c>
      <c r="B4069" s="79" t="s">
        <v>8274</v>
      </c>
    </row>
    <row r="4070" spans="1:2" ht="15">
      <c r="A4070" s="80" t="s">
        <v>4787</v>
      </c>
      <c r="B4070" s="79" t="s">
        <v>8274</v>
      </c>
    </row>
    <row r="4071" spans="1:2" ht="15">
      <c r="A4071" s="80" t="s">
        <v>4788</v>
      </c>
      <c r="B4071" s="79" t="s">
        <v>8274</v>
      </c>
    </row>
    <row r="4072" spans="1:2" ht="15">
      <c r="A4072" s="80" t="s">
        <v>4789</v>
      </c>
      <c r="B4072" s="79" t="s">
        <v>8274</v>
      </c>
    </row>
    <row r="4073" spans="1:2" ht="15">
      <c r="A4073" s="80" t="s">
        <v>4790</v>
      </c>
      <c r="B4073" s="79" t="s">
        <v>8274</v>
      </c>
    </row>
    <row r="4074" spans="1:2" ht="15">
      <c r="A4074" s="80" t="s">
        <v>4791</v>
      </c>
      <c r="B4074" s="79" t="s">
        <v>8274</v>
      </c>
    </row>
    <row r="4075" spans="1:2" ht="15">
      <c r="A4075" s="80" t="s">
        <v>4792</v>
      </c>
      <c r="B4075" s="79" t="s">
        <v>8274</v>
      </c>
    </row>
    <row r="4076" spans="1:2" ht="15">
      <c r="A4076" s="80" t="s">
        <v>4793</v>
      </c>
      <c r="B4076" s="79" t="s">
        <v>8274</v>
      </c>
    </row>
    <row r="4077" spans="1:2" ht="15">
      <c r="A4077" s="80" t="s">
        <v>4794</v>
      </c>
      <c r="B4077" s="79" t="s">
        <v>8274</v>
      </c>
    </row>
    <row r="4078" spans="1:2" ht="15">
      <c r="A4078" s="80" t="s">
        <v>4795</v>
      </c>
      <c r="B4078" s="79" t="s">
        <v>8274</v>
      </c>
    </row>
    <row r="4079" spans="1:2" ht="15">
      <c r="A4079" s="80" t="s">
        <v>4796</v>
      </c>
      <c r="B4079" s="79" t="s">
        <v>8274</v>
      </c>
    </row>
    <row r="4080" spans="1:2" ht="15">
      <c r="A4080" s="80" t="s">
        <v>4797</v>
      </c>
      <c r="B4080" s="79" t="s">
        <v>8274</v>
      </c>
    </row>
    <row r="4081" spans="1:2" ht="15">
      <c r="A4081" s="80" t="s">
        <v>4798</v>
      </c>
      <c r="B4081" s="79" t="s">
        <v>8274</v>
      </c>
    </row>
    <row r="4082" spans="1:2" ht="15">
      <c r="A4082" s="80" t="s">
        <v>4799</v>
      </c>
      <c r="B4082" s="79" t="s">
        <v>8274</v>
      </c>
    </row>
    <row r="4083" spans="1:2" ht="15">
      <c r="A4083" s="80" t="s">
        <v>4800</v>
      </c>
      <c r="B4083" s="79" t="s">
        <v>8274</v>
      </c>
    </row>
    <row r="4084" spans="1:2" ht="15">
      <c r="A4084" s="80" t="s">
        <v>4801</v>
      </c>
      <c r="B4084" s="79" t="s">
        <v>8274</v>
      </c>
    </row>
    <row r="4085" spans="1:2" ht="15">
      <c r="A4085" s="80" t="s">
        <v>4802</v>
      </c>
      <c r="B4085" s="79" t="s">
        <v>8274</v>
      </c>
    </row>
    <row r="4086" spans="1:2" ht="15">
      <c r="A4086" s="80" t="s">
        <v>4803</v>
      </c>
      <c r="B4086" s="79" t="s">
        <v>8274</v>
      </c>
    </row>
    <row r="4087" spans="1:2" ht="15">
      <c r="A4087" s="80" t="s">
        <v>4804</v>
      </c>
      <c r="B4087" s="79" t="s">
        <v>8274</v>
      </c>
    </row>
    <row r="4088" spans="1:2" ht="15">
      <c r="A4088" s="80" t="s">
        <v>4805</v>
      </c>
      <c r="B4088" s="79" t="s">
        <v>8274</v>
      </c>
    </row>
    <row r="4089" spans="1:2" ht="15">
      <c r="A4089" s="80" t="s">
        <v>4806</v>
      </c>
      <c r="B4089" s="79" t="s">
        <v>8274</v>
      </c>
    </row>
    <row r="4090" spans="1:2" ht="15">
      <c r="A4090" s="80" t="s">
        <v>4807</v>
      </c>
      <c r="B4090" s="79" t="s">
        <v>8274</v>
      </c>
    </row>
    <row r="4091" spans="1:2" ht="15">
      <c r="A4091" s="80" t="s">
        <v>614</v>
      </c>
      <c r="B4091" s="79" t="s">
        <v>8274</v>
      </c>
    </row>
    <row r="4092" spans="1:2" ht="15">
      <c r="A4092" s="80" t="s">
        <v>4808</v>
      </c>
      <c r="B4092" s="79" t="s">
        <v>8274</v>
      </c>
    </row>
    <row r="4093" spans="1:2" ht="15">
      <c r="A4093" s="80" t="s">
        <v>4809</v>
      </c>
      <c r="B4093" s="79" t="s">
        <v>8274</v>
      </c>
    </row>
    <row r="4094" spans="1:2" ht="15">
      <c r="A4094" s="80" t="s">
        <v>4810</v>
      </c>
      <c r="B4094" s="79" t="s">
        <v>8274</v>
      </c>
    </row>
    <row r="4095" spans="1:2" ht="15">
      <c r="A4095" s="80" t="s">
        <v>4811</v>
      </c>
      <c r="B4095" s="79" t="s">
        <v>8274</v>
      </c>
    </row>
    <row r="4096" spans="1:2" ht="15">
      <c r="A4096" s="80" t="s">
        <v>4812</v>
      </c>
      <c r="B4096" s="79" t="s">
        <v>8274</v>
      </c>
    </row>
    <row r="4097" spans="1:2" ht="15">
      <c r="A4097" s="80" t="s">
        <v>4813</v>
      </c>
      <c r="B4097" s="79" t="s">
        <v>8274</v>
      </c>
    </row>
    <row r="4098" spans="1:2" ht="15">
      <c r="A4098" s="80" t="s">
        <v>4814</v>
      </c>
      <c r="B4098" s="79" t="s">
        <v>8274</v>
      </c>
    </row>
    <row r="4099" spans="1:2" ht="15">
      <c r="A4099" s="80" t="s">
        <v>4815</v>
      </c>
      <c r="B4099" s="79" t="s">
        <v>8274</v>
      </c>
    </row>
    <row r="4100" spans="1:2" ht="15">
      <c r="A4100" s="80" t="s">
        <v>4816</v>
      </c>
      <c r="B4100" s="79" t="s">
        <v>8274</v>
      </c>
    </row>
    <row r="4101" spans="1:2" ht="15">
      <c r="A4101" s="80" t="s">
        <v>4817</v>
      </c>
      <c r="B4101" s="79" t="s">
        <v>8274</v>
      </c>
    </row>
    <row r="4102" spans="1:2" ht="15">
      <c r="A4102" s="80" t="s">
        <v>4818</v>
      </c>
      <c r="B4102" s="79" t="s">
        <v>8274</v>
      </c>
    </row>
    <row r="4103" spans="1:2" ht="15">
      <c r="A4103" s="80" t="s">
        <v>4819</v>
      </c>
      <c r="B4103" s="79" t="s">
        <v>8274</v>
      </c>
    </row>
    <row r="4104" spans="1:2" ht="15">
      <c r="A4104" s="80" t="s">
        <v>4820</v>
      </c>
      <c r="B4104" s="79" t="s">
        <v>8274</v>
      </c>
    </row>
    <row r="4105" spans="1:2" ht="15">
      <c r="A4105" s="80" t="s">
        <v>4821</v>
      </c>
      <c r="B4105" s="79" t="s">
        <v>8274</v>
      </c>
    </row>
    <row r="4106" spans="1:2" ht="15">
      <c r="A4106" s="80" t="s">
        <v>4822</v>
      </c>
      <c r="B4106" s="79" t="s">
        <v>8274</v>
      </c>
    </row>
    <row r="4107" spans="1:2" ht="15">
      <c r="A4107" s="80" t="s">
        <v>4823</v>
      </c>
      <c r="B4107" s="79" t="s">
        <v>8274</v>
      </c>
    </row>
    <row r="4108" spans="1:2" ht="15">
      <c r="A4108" s="80" t="s">
        <v>4824</v>
      </c>
      <c r="B4108" s="79" t="s">
        <v>8274</v>
      </c>
    </row>
    <row r="4109" spans="1:2" ht="15">
      <c r="A4109" s="80" t="s">
        <v>4825</v>
      </c>
      <c r="B4109" s="79" t="s">
        <v>8274</v>
      </c>
    </row>
    <row r="4110" spans="1:2" ht="15">
      <c r="A4110" s="80" t="s">
        <v>4826</v>
      </c>
      <c r="B4110" s="79" t="s">
        <v>8274</v>
      </c>
    </row>
    <row r="4111" spans="1:2" ht="15">
      <c r="A4111" s="80" t="s">
        <v>4827</v>
      </c>
      <c r="B4111" s="79" t="s">
        <v>8274</v>
      </c>
    </row>
    <row r="4112" spans="1:2" ht="15">
      <c r="A4112" s="80" t="s">
        <v>4828</v>
      </c>
      <c r="B4112" s="79" t="s">
        <v>8274</v>
      </c>
    </row>
    <row r="4113" spans="1:2" ht="15">
      <c r="A4113" s="80" t="s">
        <v>4829</v>
      </c>
      <c r="B4113" s="79" t="s">
        <v>8274</v>
      </c>
    </row>
    <row r="4114" spans="1:2" ht="15">
      <c r="A4114" s="80" t="s">
        <v>4830</v>
      </c>
      <c r="B4114" s="79" t="s">
        <v>8274</v>
      </c>
    </row>
    <row r="4115" spans="1:2" ht="15">
      <c r="A4115" s="80" t="s">
        <v>4831</v>
      </c>
      <c r="B4115" s="79" t="s">
        <v>8274</v>
      </c>
    </row>
    <row r="4116" spans="1:2" ht="15">
      <c r="A4116" s="80" t="s">
        <v>4832</v>
      </c>
      <c r="B4116" s="79" t="s">
        <v>8274</v>
      </c>
    </row>
    <row r="4117" spans="1:2" ht="15">
      <c r="A4117" s="80" t="s">
        <v>712</v>
      </c>
      <c r="B4117" s="79" t="s">
        <v>8274</v>
      </c>
    </row>
    <row r="4118" spans="1:2" ht="15">
      <c r="A4118" s="80" t="s">
        <v>4833</v>
      </c>
      <c r="B4118" s="79" t="s">
        <v>8274</v>
      </c>
    </row>
    <row r="4119" spans="1:2" ht="15">
      <c r="A4119" s="80" t="s">
        <v>4834</v>
      </c>
      <c r="B4119" s="79" t="s">
        <v>8274</v>
      </c>
    </row>
    <row r="4120" spans="1:2" ht="15">
      <c r="A4120" s="80" t="s">
        <v>4835</v>
      </c>
      <c r="B4120" s="79" t="s">
        <v>8274</v>
      </c>
    </row>
    <row r="4121" spans="1:2" ht="15">
      <c r="A4121" s="80" t="s">
        <v>4836</v>
      </c>
      <c r="B4121" s="79" t="s">
        <v>8274</v>
      </c>
    </row>
    <row r="4122" spans="1:2" ht="15">
      <c r="A4122" s="80" t="s">
        <v>4837</v>
      </c>
      <c r="B4122" s="79" t="s">
        <v>8274</v>
      </c>
    </row>
    <row r="4123" spans="1:2" ht="15">
      <c r="A4123" s="80" t="s">
        <v>4838</v>
      </c>
      <c r="B4123" s="79" t="s">
        <v>8274</v>
      </c>
    </row>
    <row r="4124" spans="1:2" ht="15">
      <c r="A4124" s="80" t="s">
        <v>4839</v>
      </c>
      <c r="B4124" s="79" t="s">
        <v>8274</v>
      </c>
    </row>
    <row r="4125" spans="1:2" ht="15">
      <c r="A4125" s="80" t="s">
        <v>4840</v>
      </c>
      <c r="B4125" s="79" t="s">
        <v>8274</v>
      </c>
    </row>
    <row r="4126" spans="1:2" ht="15">
      <c r="A4126" s="80" t="s">
        <v>4841</v>
      </c>
      <c r="B4126" s="79" t="s">
        <v>8274</v>
      </c>
    </row>
    <row r="4127" spans="1:2" ht="15">
      <c r="A4127" s="80" t="s">
        <v>4842</v>
      </c>
      <c r="B4127" s="79" t="s">
        <v>8274</v>
      </c>
    </row>
    <row r="4128" spans="1:2" ht="15">
      <c r="A4128" s="80" t="s">
        <v>4843</v>
      </c>
      <c r="B4128" s="79" t="s">
        <v>8274</v>
      </c>
    </row>
    <row r="4129" spans="1:2" ht="15">
      <c r="A4129" s="80" t="s">
        <v>4844</v>
      </c>
      <c r="B4129" s="79" t="s">
        <v>8274</v>
      </c>
    </row>
    <row r="4130" spans="1:2" ht="15">
      <c r="A4130" s="80" t="s">
        <v>4845</v>
      </c>
      <c r="B4130" s="79" t="s">
        <v>8274</v>
      </c>
    </row>
    <row r="4131" spans="1:2" ht="15">
      <c r="A4131" s="80" t="s">
        <v>4846</v>
      </c>
      <c r="B4131" s="79" t="s">
        <v>8274</v>
      </c>
    </row>
    <row r="4132" spans="1:2" ht="15">
      <c r="A4132" s="80" t="s">
        <v>4847</v>
      </c>
      <c r="B4132" s="79" t="s">
        <v>8274</v>
      </c>
    </row>
    <row r="4133" spans="1:2" ht="15">
      <c r="A4133" s="80" t="s">
        <v>4848</v>
      </c>
      <c r="B4133" s="79" t="s">
        <v>8274</v>
      </c>
    </row>
    <row r="4134" spans="1:2" ht="15">
      <c r="A4134" s="80" t="s">
        <v>4849</v>
      </c>
      <c r="B4134" s="79" t="s">
        <v>8274</v>
      </c>
    </row>
    <row r="4135" spans="1:2" ht="15">
      <c r="A4135" s="80" t="s">
        <v>4850</v>
      </c>
      <c r="B4135" s="79" t="s">
        <v>8274</v>
      </c>
    </row>
    <row r="4136" spans="1:2" ht="15">
      <c r="A4136" s="80" t="s">
        <v>4851</v>
      </c>
      <c r="B4136" s="79" t="s">
        <v>8274</v>
      </c>
    </row>
    <row r="4137" spans="1:2" ht="15">
      <c r="A4137" s="80" t="s">
        <v>4852</v>
      </c>
      <c r="B4137" s="79" t="s">
        <v>8274</v>
      </c>
    </row>
    <row r="4138" spans="1:2" ht="15">
      <c r="A4138" s="80" t="s">
        <v>4853</v>
      </c>
      <c r="B4138" s="79" t="s">
        <v>8274</v>
      </c>
    </row>
    <row r="4139" spans="1:2" ht="15">
      <c r="A4139" s="80" t="s">
        <v>4854</v>
      </c>
      <c r="B4139" s="79" t="s">
        <v>8274</v>
      </c>
    </row>
    <row r="4140" spans="1:2" ht="15">
      <c r="A4140" s="80" t="s">
        <v>4855</v>
      </c>
      <c r="B4140" s="79" t="s">
        <v>8274</v>
      </c>
    </row>
    <row r="4141" spans="1:2" ht="15">
      <c r="A4141" s="80" t="s">
        <v>4856</v>
      </c>
      <c r="B4141" s="79" t="s">
        <v>8274</v>
      </c>
    </row>
    <row r="4142" spans="1:2" ht="15">
      <c r="A4142" s="80" t="s">
        <v>4857</v>
      </c>
      <c r="B4142" s="79" t="s">
        <v>8274</v>
      </c>
    </row>
    <row r="4143" spans="1:2" ht="15">
      <c r="A4143" s="80" t="s">
        <v>4858</v>
      </c>
      <c r="B4143" s="79" t="s">
        <v>8274</v>
      </c>
    </row>
    <row r="4144" spans="1:2" ht="15">
      <c r="A4144" s="80" t="s">
        <v>4859</v>
      </c>
      <c r="B4144" s="79" t="s">
        <v>8274</v>
      </c>
    </row>
    <row r="4145" spans="1:2" ht="15">
      <c r="A4145" s="80" t="s">
        <v>4860</v>
      </c>
      <c r="B4145" s="79" t="s">
        <v>8274</v>
      </c>
    </row>
    <row r="4146" spans="1:2" ht="15">
      <c r="A4146" s="80" t="s">
        <v>4861</v>
      </c>
      <c r="B4146" s="79" t="s">
        <v>8274</v>
      </c>
    </row>
    <row r="4147" spans="1:2" ht="15">
      <c r="A4147" s="80" t="s">
        <v>4862</v>
      </c>
      <c r="B4147" s="79" t="s">
        <v>8274</v>
      </c>
    </row>
    <row r="4148" spans="1:2" ht="15">
      <c r="A4148" s="80" t="s">
        <v>4863</v>
      </c>
      <c r="B4148" s="79" t="s">
        <v>8274</v>
      </c>
    </row>
    <row r="4149" spans="1:2" ht="15">
      <c r="A4149" s="80" t="s">
        <v>4864</v>
      </c>
      <c r="B4149" s="79" t="s">
        <v>8274</v>
      </c>
    </row>
    <row r="4150" spans="1:2" ht="15">
      <c r="A4150" s="80" t="s">
        <v>4865</v>
      </c>
      <c r="B4150" s="79" t="s">
        <v>8274</v>
      </c>
    </row>
    <row r="4151" spans="1:2" ht="15">
      <c r="A4151" s="80" t="s">
        <v>4866</v>
      </c>
      <c r="B4151" s="79" t="s">
        <v>8274</v>
      </c>
    </row>
    <row r="4152" spans="1:2" ht="15">
      <c r="A4152" s="80" t="s">
        <v>4867</v>
      </c>
      <c r="B4152" s="79" t="s">
        <v>8274</v>
      </c>
    </row>
    <row r="4153" spans="1:2" ht="15">
      <c r="A4153" s="80" t="s">
        <v>4868</v>
      </c>
      <c r="B4153" s="79" t="s">
        <v>8274</v>
      </c>
    </row>
    <row r="4154" spans="1:2" ht="15">
      <c r="A4154" s="80" t="s">
        <v>4869</v>
      </c>
      <c r="B4154" s="79" t="s">
        <v>8274</v>
      </c>
    </row>
    <row r="4155" spans="1:2" ht="15">
      <c r="A4155" s="80" t="s">
        <v>4870</v>
      </c>
      <c r="B4155" s="79" t="s">
        <v>8274</v>
      </c>
    </row>
    <row r="4156" spans="1:2" ht="15">
      <c r="A4156" s="80" t="s">
        <v>4871</v>
      </c>
      <c r="B4156" s="79" t="s">
        <v>8274</v>
      </c>
    </row>
    <row r="4157" spans="1:2" ht="15">
      <c r="A4157" s="80" t="s">
        <v>4872</v>
      </c>
      <c r="B4157" s="79" t="s">
        <v>8274</v>
      </c>
    </row>
    <row r="4158" spans="1:2" ht="15">
      <c r="A4158" s="80" t="s">
        <v>4873</v>
      </c>
      <c r="B4158" s="79" t="s">
        <v>8274</v>
      </c>
    </row>
    <row r="4159" spans="1:2" ht="15">
      <c r="A4159" s="80" t="s">
        <v>4874</v>
      </c>
      <c r="B4159" s="79" t="s">
        <v>8274</v>
      </c>
    </row>
    <row r="4160" spans="1:2" ht="15">
      <c r="A4160" s="80" t="s">
        <v>4875</v>
      </c>
      <c r="B4160" s="79" t="s">
        <v>8274</v>
      </c>
    </row>
    <row r="4161" spans="1:2" ht="15">
      <c r="A4161" s="80" t="s">
        <v>4876</v>
      </c>
      <c r="B4161" s="79" t="s">
        <v>8274</v>
      </c>
    </row>
    <row r="4162" spans="1:2" ht="15">
      <c r="A4162" s="80" t="s">
        <v>4877</v>
      </c>
      <c r="B4162" s="79" t="s">
        <v>8274</v>
      </c>
    </row>
    <row r="4163" spans="1:2" ht="15">
      <c r="A4163" s="80" t="s">
        <v>4878</v>
      </c>
      <c r="B4163" s="79" t="s">
        <v>8274</v>
      </c>
    </row>
    <row r="4164" spans="1:2" ht="15">
      <c r="A4164" s="80" t="s">
        <v>4879</v>
      </c>
      <c r="B4164" s="79" t="s">
        <v>8274</v>
      </c>
    </row>
    <row r="4165" spans="1:2" ht="15">
      <c r="A4165" s="80" t="s">
        <v>4880</v>
      </c>
      <c r="B4165" s="79" t="s">
        <v>8274</v>
      </c>
    </row>
    <row r="4166" spans="1:2" ht="15">
      <c r="A4166" s="80" t="s">
        <v>4881</v>
      </c>
      <c r="B4166" s="79" t="s">
        <v>8274</v>
      </c>
    </row>
    <row r="4167" spans="1:2" ht="15">
      <c r="A4167" s="80" t="s">
        <v>4882</v>
      </c>
      <c r="B4167" s="79" t="s">
        <v>8274</v>
      </c>
    </row>
    <row r="4168" spans="1:2" ht="15">
      <c r="A4168" s="80" t="s">
        <v>4883</v>
      </c>
      <c r="B4168" s="79" t="s">
        <v>8274</v>
      </c>
    </row>
    <row r="4169" spans="1:2" ht="15">
      <c r="A4169" s="80" t="s">
        <v>4884</v>
      </c>
      <c r="B4169" s="79" t="s">
        <v>8274</v>
      </c>
    </row>
    <row r="4170" spans="1:2" ht="15">
      <c r="A4170" s="80" t="s">
        <v>4885</v>
      </c>
      <c r="B4170" s="79" t="s">
        <v>8274</v>
      </c>
    </row>
    <row r="4171" spans="1:2" ht="15">
      <c r="A4171" s="80" t="s">
        <v>4886</v>
      </c>
      <c r="B4171" s="79" t="s">
        <v>8274</v>
      </c>
    </row>
    <row r="4172" spans="1:2" ht="15">
      <c r="A4172" s="80" t="s">
        <v>4887</v>
      </c>
      <c r="B4172" s="79" t="s">
        <v>8274</v>
      </c>
    </row>
    <row r="4173" spans="1:2" ht="15">
      <c r="A4173" s="80" t="s">
        <v>4888</v>
      </c>
      <c r="B4173" s="79" t="s">
        <v>8274</v>
      </c>
    </row>
    <row r="4174" spans="1:2" ht="15">
      <c r="A4174" s="80" t="s">
        <v>4889</v>
      </c>
      <c r="B4174" s="79" t="s">
        <v>8274</v>
      </c>
    </row>
    <row r="4175" spans="1:2" ht="15">
      <c r="A4175" s="80" t="s">
        <v>4890</v>
      </c>
      <c r="B4175" s="79" t="s">
        <v>8274</v>
      </c>
    </row>
    <row r="4176" spans="1:2" ht="15">
      <c r="A4176" s="80" t="s">
        <v>4891</v>
      </c>
      <c r="B4176" s="79" t="s">
        <v>8274</v>
      </c>
    </row>
    <row r="4177" spans="1:2" ht="15">
      <c r="A4177" s="80" t="s">
        <v>4892</v>
      </c>
      <c r="B4177" s="79" t="s">
        <v>8274</v>
      </c>
    </row>
    <row r="4178" spans="1:2" ht="15">
      <c r="A4178" s="80" t="s">
        <v>4893</v>
      </c>
      <c r="B4178" s="79" t="s">
        <v>8274</v>
      </c>
    </row>
    <row r="4179" spans="1:2" ht="15">
      <c r="A4179" s="80" t="s">
        <v>4894</v>
      </c>
      <c r="B4179" s="79" t="s">
        <v>8274</v>
      </c>
    </row>
    <row r="4180" spans="1:2" ht="15">
      <c r="A4180" s="80" t="s">
        <v>4895</v>
      </c>
      <c r="B4180" s="79" t="s">
        <v>8274</v>
      </c>
    </row>
    <row r="4181" spans="1:2" ht="15">
      <c r="A4181" s="80" t="s">
        <v>4896</v>
      </c>
      <c r="B4181" s="79" t="s">
        <v>8274</v>
      </c>
    </row>
    <row r="4182" spans="1:2" ht="15">
      <c r="A4182" s="80" t="s">
        <v>4897</v>
      </c>
      <c r="B4182" s="79" t="s">
        <v>8274</v>
      </c>
    </row>
    <row r="4183" spans="1:2" ht="15">
      <c r="A4183" s="80" t="s">
        <v>4898</v>
      </c>
      <c r="B4183" s="79" t="s">
        <v>8274</v>
      </c>
    </row>
    <row r="4184" spans="1:2" ht="15">
      <c r="A4184" s="80" t="s">
        <v>4899</v>
      </c>
      <c r="B4184" s="79" t="s">
        <v>8274</v>
      </c>
    </row>
    <row r="4185" spans="1:2" ht="15">
      <c r="A4185" s="80" t="s">
        <v>4900</v>
      </c>
      <c r="B4185" s="79" t="s">
        <v>8274</v>
      </c>
    </row>
    <row r="4186" spans="1:2" ht="15">
      <c r="A4186" s="80" t="s">
        <v>4901</v>
      </c>
      <c r="B4186" s="79" t="s">
        <v>8274</v>
      </c>
    </row>
    <row r="4187" spans="1:2" ht="15">
      <c r="A4187" s="80" t="s">
        <v>4902</v>
      </c>
      <c r="B4187" s="79" t="s">
        <v>8274</v>
      </c>
    </row>
    <row r="4188" spans="1:2" ht="15">
      <c r="A4188" s="80" t="s">
        <v>4903</v>
      </c>
      <c r="B4188" s="79" t="s">
        <v>8274</v>
      </c>
    </row>
    <row r="4189" spans="1:2" ht="15">
      <c r="A4189" s="80" t="s">
        <v>4904</v>
      </c>
      <c r="B4189" s="79" t="s">
        <v>8274</v>
      </c>
    </row>
    <row r="4190" spans="1:2" ht="15">
      <c r="A4190" s="80" t="s">
        <v>4905</v>
      </c>
      <c r="B4190" s="79" t="s">
        <v>8274</v>
      </c>
    </row>
    <row r="4191" spans="1:2" ht="15">
      <c r="A4191" s="80" t="s">
        <v>4906</v>
      </c>
      <c r="B4191" s="79" t="s">
        <v>8274</v>
      </c>
    </row>
    <row r="4192" spans="1:2" ht="15">
      <c r="A4192" s="80" t="s">
        <v>4907</v>
      </c>
      <c r="B4192" s="79" t="s">
        <v>8274</v>
      </c>
    </row>
    <row r="4193" spans="1:2" ht="15">
      <c r="A4193" s="80" t="s">
        <v>4908</v>
      </c>
      <c r="B4193" s="79" t="s">
        <v>8274</v>
      </c>
    </row>
    <row r="4194" spans="1:2" ht="15">
      <c r="A4194" s="80" t="s">
        <v>4909</v>
      </c>
      <c r="B4194" s="79" t="s">
        <v>8274</v>
      </c>
    </row>
    <row r="4195" spans="1:2" ht="15">
      <c r="A4195" s="80" t="s">
        <v>4910</v>
      </c>
      <c r="B4195" s="79" t="s">
        <v>8274</v>
      </c>
    </row>
    <row r="4196" spans="1:2" ht="15">
      <c r="A4196" s="80" t="s">
        <v>4911</v>
      </c>
      <c r="B4196" s="79" t="s">
        <v>8274</v>
      </c>
    </row>
    <row r="4197" spans="1:2" ht="15">
      <c r="A4197" s="80" t="s">
        <v>4912</v>
      </c>
      <c r="B4197" s="79" t="s">
        <v>8274</v>
      </c>
    </row>
    <row r="4198" spans="1:2" ht="15">
      <c r="A4198" s="80" t="s">
        <v>4913</v>
      </c>
      <c r="B4198" s="79" t="s">
        <v>8274</v>
      </c>
    </row>
    <row r="4199" spans="1:2" ht="15">
      <c r="A4199" s="80" t="s">
        <v>4914</v>
      </c>
      <c r="B4199" s="79" t="s">
        <v>8274</v>
      </c>
    </row>
    <row r="4200" spans="1:2" ht="15">
      <c r="A4200" s="80" t="s">
        <v>4915</v>
      </c>
      <c r="B4200" s="79" t="s">
        <v>8274</v>
      </c>
    </row>
    <row r="4201" spans="1:2" ht="15">
      <c r="A4201" s="80" t="s">
        <v>4916</v>
      </c>
      <c r="B4201" s="79" t="s">
        <v>8274</v>
      </c>
    </row>
    <row r="4202" spans="1:2" ht="15">
      <c r="A4202" s="80" t="s">
        <v>4917</v>
      </c>
      <c r="B4202" s="79" t="s">
        <v>8274</v>
      </c>
    </row>
    <row r="4203" spans="1:2" ht="15">
      <c r="A4203" s="80" t="s">
        <v>4918</v>
      </c>
      <c r="B4203" s="79" t="s">
        <v>8274</v>
      </c>
    </row>
    <row r="4204" spans="1:2" ht="15">
      <c r="A4204" s="80" t="s">
        <v>4919</v>
      </c>
      <c r="B4204" s="79" t="s">
        <v>8274</v>
      </c>
    </row>
    <row r="4205" spans="1:2" ht="15">
      <c r="A4205" s="80" t="s">
        <v>4920</v>
      </c>
      <c r="B4205" s="79" t="s">
        <v>8274</v>
      </c>
    </row>
    <row r="4206" spans="1:2" ht="15">
      <c r="A4206" s="80" t="s">
        <v>4921</v>
      </c>
      <c r="B4206" s="79" t="s">
        <v>8274</v>
      </c>
    </row>
    <row r="4207" spans="1:2" ht="15">
      <c r="A4207" s="80" t="s">
        <v>4922</v>
      </c>
      <c r="B4207" s="79" t="s">
        <v>8274</v>
      </c>
    </row>
    <row r="4208" spans="1:2" ht="15">
      <c r="A4208" s="80" t="s">
        <v>4923</v>
      </c>
      <c r="B4208" s="79" t="s">
        <v>8274</v>
      </c>
    </row>
    <row r="4209" spans="1:2" ht="15">
      <c r="A4209" s="80" t="s">
        <v>4924</v>
      </c>
      <c r="B4209" s="79" t="s">
        <v>8274</v>
      </c>
    </row>
    <row r="4210" spans="1:2" ht="15">
      <c r="A4210" s="80" t="s">
        <v>4925</v>
      </c>
      <c r="B4210" s="79" t="s">
        <v>8274</v>
      </c>
    </row>
    <row r="4211" spans="1:2" ht="15">
      <c r="A4211" s="80" t="s">
        <v>4926</v>
      </c>
      <c r="B4211" s="79" t="s">
        <v>8274</v>
      </c>
    </row>
    <row r="4212" spans="1:2" ht="15">
      <c r="A4212" s="80" t="s">
        <v>4927</v>
      </c>
      <c r="B4212" s="79" t="s">
        <v>8274</v>
      </c>
    </row>
    <row r="4213" spans="1:2" ht="15">
      <c r="A4213" s="80" t="s">
        <v>4928</v>
      </c>
      <c r="B4213" s="79" t="s">
        <v>8274</v>
      </c>
    </row>
    <row r="4214" spans="1:2" ht="15">
      <c r="A4214" s="80" t="s">
        <v>1126</v>
      </c>
      <c r="B4214" s="79" t="s">
        <v>8274</v>
      </c>
    </row>
    <row r="4215" spans="1:2" ht="15">
      <c r="A4215" s="80" t="s">
        <v>4929</v>
      </c>
      <c r="B4215" s="79" t="s">
        <v>8274</v>
      </c>
    </row>
    <row r="4216" spans="1:2" ht="15">
      <c r="A4216" s="80" t="s">
        <v>4930</v>
      </c>
      <c r="B4216" s="79" t="s">
        <v>8274</v>
      </c>
    </row>
    <row r="4217" spans="1:2" ht="15">
      <c r="A4217" s="80" t="s">
        <v>4931</v>
      </c>
      <c r="B4217" s="79" t="s">
        <v>8274</v>
      </c>
    </row>
    <row r="4218" spans="1:2" ht="15">
      <c r="A4218" s="80" t="s">
        <v>4932</v>
      </c>
      <c r="B4218" s="79" t="s">
        <v>8274</v>
      </c>
    </row>
    <row r="4219" spans="1:2" ht="15">
      <c r="A4219" s="80" t="s">
        <v>4933</v>
      </c>
      <c r="B4219" s="79" t="s">
        <v>8274</v>
      </c>
    </row>
    <row r="4220" spans="1:2" ht="15">
      <c r="A4220" s="80" t="s">
        <v>4934</v>
      </c>
      <c r="B4220" s="79" t="s">
        <v>8274</v>
      </c>
    </row>
    <row r="4221" spans="1:2" ht="15">
      <c r="A4221" s="80" t="s">
        <v>4935</v>
      </c>
      <c r="B4221" s="79" t="s">
        <v>8274</v>
      </c>
    </row>
    <row r="4222" spans="1:2" ht="15">
      <c r="A4222" s="80" t="s">
        <v>4936</v>
      </c>
      <c r="B4222" s="79" t="s">
        <v>8274</v>
      </c>
    </row>
    <row r="4223" spans="1:2" ht="15">
      <c r="A4223" s="80" t="s">
        <v>4937</v>
      </c>
      <c r="B4223" s="79" t="s">
        <v>8274</v>
      </c>
    </row>
    <row r="4224" spans="1:2" ht="15">
      <c r="A4224" s="80" t="s">
        <v>4938</v>
      </c>
      <c r="B4224" s="79" t="s">
        <v>8274</v>
      </c>
    </row>
    <row r="4225" spans="1:2" ht="15">
      <c r="A4225" s="80" t="s">
        <v>4939</v>
      </c>
      <c r="B4225" s="79" t="s">
        <v>8274</v>
      </c>
    </row>
    <row r="4226" spans="1:2" ht="15">
      <c r="A4226" s="80" t="s">
        <v>4940</v>
      </c>
      <c r="B4226" s="79" t="s">
        <v>8274</v>
      </c>
    </row>
    <row r="4227" spans="1:2" ht="15">
      <c r="A4227" s="80" t="s">
        <v>4941</v>
      </c>
      <c r="B4227" s="79" t="s">
        <v>8274</v>
      </c>
    </row>
    <row r="4228" spans="1:2" ht="15">
      <c r="A4228" s="80" t="s">
        <v>4942</v>
      </c>
      <c r="B4228" s="79" t="s">
        <v>8274</v>
      </c>
    </row>
    <row r="4229" spans="1:2" ht="15">
      <c r="A4229" s="80" t="s">
        <v>4943</v>
      </c>
      <c r="B4229" s="79" t="s">
        <v>8274</v>
      </c>
    </row>
    <row r="4230" spans="1:2" ht="15">
      <c r="A4230" s="80" t="s">
        <v>4944</v>
      </c>
      <c r="B4230" s="79" t="s">
        <v>8274</v>
      </c>
    </row>
    <row r="4231" spans="1:2" ht="15">
      <c r="A4231" s="80" t="s">
        <v>4945</v>
      </c>
      <c r="B4231" s="79" t="s">
        <v>8274</v>
      </c>
    </row>
    <row r="4232" spans="1:2" ht="15">
      <c r="A4232" s="80" t="s">
        <v>4946</v>
      </c>
      <c r="B4232" s="79" t="s">
        <v>8274</v>
      </c>
    </row>
    <row r="4233" spans="1:2" ht="15">
      <c r="A4233" s="80" t="s">
        <v>4947</v>
      </c>
      <c r="B4233" s="79" t="s">
        <v>8274</v>
      </c>
    </row>
    <row r="4234" spans="1:2" ht="15">
      <c r="A4234" s="80" t="s">
        <v>4948</v>
      </c>
      <c r="B4234" s="79" t="s">
        <v>8274</v>
      </c>
    </row>
    <row r="4235" spans="1:2" ht="15">
      <c r="A4235" s="80" t="s">
        <v>4949</v>
      </c>
      <c r="B4235" s="79" t="s">
        <v>8274</v>
      </c>
    </row>
    <row r="4236" spans="1:2" ht="15">
      <c r="A4236" s="80" t="s">
        <v>4950</v>
      </c>
      <c r="B4236" s="79" t="s">
        <v>8274</v>
      </c>
    </row>
    <row r="4237" spans="1:2" ht="15">
      <c r="A4237" s="80" t="s">
        <v>4951</v>
      </c>
      <c r="B4237" s="79" t="s">
        <v>8274</v>
      </c>
    </row>
    <row r="4238" spans="1:2" ht="15">
      <c r="A4238" s="80" t="s">
        <v>4952</v>
      </c>
      <c r="B4238" s="79" t="s">
        <v>8274</v>
      </c>
    </row>
    <row r="4239" spans="1:2" ht="15">
      <c r="A4239" s="80" t="s">
        <v>4953</v>
      </c>
      <c r="B4239" s="79" t="s">
        <v>8274</v>
      </c>
    </row>
    <row r="4240" spans="1:2" ht="15">
      <c r="A4240" s="80" t="s">
        <v>4954</v>
      </c>
      <c r="B4240" s="79" t="s">
        <v>8274</v>
      </c>
    </row>
    <row r="4241" spans="1:2" ht="15">
      <c r="A4241" s="80" t="s">
        <v>4955</v>
      </c>
      <c r="B4241" s="79" t="s">
        <v>8274</v>
      </c>
    </row>
    <row r="4242" spans="1:2" ht="15">
      <c r="A4242" s="80" t="s">
        <v>4956</v>
      </c>
      <c r="B4242" s="79" t="s">
        <v>8274</v>
      </c>
    </row>
    <row r="4243" spans="1:2" ht="15">
      <c r="A4243" s="80" t="s">
        <v>4957</v>
      </c>
      <c r="B4243" s="79" t="s">
        <v>8274</v>
      </c>
    </row>
    <row r="4244" spans="1:2" ht="15">
      <c r="A4244" s="80" t="s">
        <v>4958</v>
      </c>
      <c r="B4244" s="79" t="s">
        <v>8274</v>
      </c>
    </row>
    <row r="4245" spans="1:2" ht="15">
      <c r="A4245" s="80" t="s">
        <v>4959</v>
      </c>
      <c r="B4245" s="79" t="s">
        <v>8274</v>
      </c>
    </row>
    <row r="4246" spans="1:2" ht="15">
      <c r="A4246" s="80" t="s">
        <v>4960</v>
      </c>
      <c r="B4246" s="79" t="s">
        <v>8274</v>
      </c>
    </row>
    <row r="4247" spans="1:2" ht="15">
      <c r="A4247" s="80" t="s">
        <v>4961</v>
      </c>
      <c r="B4247" s="79" t="s">
        <v>8274</v>
      </c>
    </row>
    <row r="4248" spans="1:2" ht="15">
      <c r="A4248" s="80" t="s">
        <v>4962</v>
      </c>
      <c r="B4248" s="79" t="s">
        <v>8274</v>
      </c>
    </row>
    <row r="4249" spans="1:2" ht="15">
      <c r="A4249" s="80" t="s">
        <v>4963</v>
      </c>
      <c r="B4249" s="79" t="s">
        <v>8274</v>
      </c>
    </row>
    <row r="4250" spans="1:2" ht="15">
      <c r="A4250" s="80" t="s">
        <v>4964</v>
      </c>
      <c r="B4250" s="79" t="s">
        <v>8274</v>
      </c>
    </row>
    <row r="4251" spans="1:2" ht="15">
      <c r="A4251" s="80" t="s">
        <v>4965</v>
      </c>
      <c r="B4251" s="79" t="s">
        <v>8274</v>
      </c>
    </row>
    <row r="4252" spans="1:2" ht="15">
      <c r="A4252" s="80" t="s">
        <v>4966</v>
      </c>
      <c r="B4252" s="79" t="s">
        <v>8274</v>
      </c>
    </row>
    <row r="4253" spans="1:2" ht="15">
      <c r="A4253" s="80" t="s">
        <v>4967</v>
      </c>
      <c r="B4253" s="79" t="s">
        <v>8274</v>
      </c>
    </row>
    <row r="4254" spans="1:2" ht="15">
      <c r="A4254" s="80" t="s">
        <v>4968</v>
      </c>
      <c r="B4254" s="79" t="s">
        <v>8274</v>
      </c>
    </row>
    <row r="4255" spans="1:2" ht="15">
      <c r="A4255" s="80" t="s">
        <v>4969</v>
      </c>
      <c r="B4255" s="79" t="s">
        <v>8274</v>
      </c>
    </row>
    <row r="4256" spans="1:2" ht="15">
      <c r="A4256" s="80" t="s">
        <v>4970</v>
      </c>
      <c r="B4256" s="79" t="s">
        <v>8274</v>
      </c>
    </row>
    <row r="4257" spans="1:2" ht="15">
      <c r="A4257" s="80" t="s">
        <v>4971</v>
      </c>
      <c r="B4257" s="79" t="s">
        <v>8274</v>
      </c>
    </row>
    <row r="4258" spans="1:2" ht="15">
      <c r="A4258" s="80" t="s">
        <v>4972</v>
      </c>
      <c r="B4258" s="79" t="s">
        <v>8274</v>
      </c>
    </row>
    <row r="4259" spans="1:2" ht="15">
      <c r="A4259" s="80" t="s">
        <v>4973</v>
      </c>
      <c r="B4259" s="79" t="s">
        <v>8274</v>
      </c>
    </row>
    <row r="4260" spans="1:2" ht="15">
      <c r="A4260" s="80" t="s">
        <v>4974</v>
      </c>
      <c r="B4260" s="79" t="s">
        <v>8274</v>
      </c>
    </row>
    <row r="4261" spans="1:2" ht="15">
      <c r="A4261" s="80" t="s">
        <v>4975</v>
      </c>
      <c r="B4261" s="79" t="s">
        <v>8274</v>
      </c>
    </row>
    <row r="4262" spans="1:2" ht="15">
      <c r="A4262" s="80" t="s">
        <v>4976</v>
      </c>
      <c r="B4262" s="79" t="s">
        <v>8274</v>
      </c>
    </row>
    <row r="4263" spans="1:2" ht="15">
      <c r="A4263" s="80" t="s">
        <v>4977</v>
      </c>
      <c r="B4263" s="79" t="s">
        <v>8274</v>
      </c>
    </row>
    <row r="4264" spans="1:2" ht="15">
      <c r="A4264" s="80" t="s">
        <v>4978</v>
      </c>
      <c r="B4264" s="79" t="s">
        <v>8274</v>
      </c>
    </row>
    <row r="4265" spans="1:2" ht="15">
      <c r="A4265" s="80" t="s">
        <v>4979</v>
      </c>
      <c r="B4265" s="79" t="s">
        <v>8274</v>
      </c>
    </row>
    <row r="4266" spans="1:2" ht="15">
      <c r="A4266" s="80" t="s">
        <v>4980</v>
      </c>
      <c r="B4266" s="79" t="s">
        <v>8274</v>
      </c>
    </row>
    <row r="4267" spans="1:2" ht="15">
      <c r="A4267" s="80" t="s">
        <v>4981</v>
      </c>
      <c r="B4267" s="79" t="s">
        <v>8274</v>
      </c>
    </row>
    <row r="4268" spans="1:2" ht="15">
      <c r="A4268" s="80" t="s">
        <v>4982</v>
      </c>
      <c r="B4268" s="79" t="s">
        <v>8274</v>
      </c>
    </row>
    <row r="4269" spans="1:2" ht="15">
      <c r="A4269" s="80" t="s">
        <v>4983</v>
      </c>
      <c r="B4269" s="79" t="s">
        <v>8274</v>
      </c>
    </row>
    <row r="4270" spans="1:2" ht="15">
      <c r="A4270" s="80" t="s">
        <v>4984</v>
      </c>
      <c r="B4270" s="79" t="s">
        <v>8274</v>
      </c>
    </row>
    <row r="4271" spans="1:2" ht="15">
      <c r="A4271" s="80" t="s">
        <v>4985</v>
      </c>
      <c r="B4271" s="79" t="s">
        <v>8274</v>
      </c>
    </row>
    <row r="4272" spans="1:2" ht="15">
      <c r="A4272" s="80" t="s">
        <v>4986</v>
      </c>
      <c r="B4272" s="79" t="s">
        <v>8274</v>
      </c>
    </row>
    <row r="4273" spans="1:2" ht="15">
      <c r="A4273" s="80" t="s">
        <v>4987</v>
      </c>
      <c r="B4273" s="79" t="s">
        <v>8274</v>
      </c>
    </row>
    <row r="4274" spans="1:2" ht="15">
      <c r="A4274" s="80" t="s">
        <v>4988</v>
      </c>
      <c r="B4274" s="79" t="s">
        <v>8274</v>
      </c>
    </row>
    <row r="4275" spans="1:2" ht="15">
      <c r="A4275" s="80" t="s">
        <v>4989</v>
      </c>
      <c r="B4275" s="79" t="s">
        <v>8274</v>
      </c>
    </row>
    <row r="4276" spans="1:2" ht="15">
      <c r="A4276" s="80" t="s">
        <v>4990</v>
      </c>
      <c r="B4276" s="79" t="s">
        <v>8274</v>
      </c>
    </row>
    <row r="4277" spans="1:2" ht="15">
      <c r="A4277" s="80" t="s">
        <v>4991</v>
      </c>
      <c r="B4277" s="79" t="s">
        <v>8274</v>
      </c>
    </row>
    <row r="4278" spans="1:2" ht="15">
      <c r="A4278" s="80" t="s">
        <v>4992</v>
      </c>
      <c r="B4278" s="79" t="s">
        <v>8274</v>
      </c>
    </row>
    <row r="4279" spans="1:2" ht="15">
      <c r="A4279" s="80" t="s">
        <v>4993</v>
      </c>
      <c r="B4279" s="79" t="s">
        <v>8274</v>
      </c>
    </row>
    <row r="4280" spans="1:2" ht="15">
      <c r="A4280" s="80" t="s">
        <v>4994</v>
      </c>
      <c r="B4280" s="79" t="s">
        <v>8274</v>
      </c>
    </row>
    <row r="4281" spans="1:2" ht="15">
      <c r="A4281" s="80" t="s">
        <v>4995</v>
      </c>
      <c r="B4281" s="79" t="s">
        <v>8274</v>
      </c>
    </row>
    <row r="4282" spans="1:2" ht="15">
      <c r="A4282" s="80" t="s">
        <v>4996</v>
      </c>
      <c r="B4282" s="79" t="s">
        <v>8274</v>
      </c>
    </row>
    <row r="4283" spans="1:2" ht="15">
      <c r="A4283" s="80" t="s">
        <v>4997</v>
      </c>
      <c r="B4283" s="79" t="s">
        <v>8274</v>
      </c>
    </row>
    <row r="4284" spans="1:2" ht="15">
      <c r="A4284" s="80" t="s">
        <v>4998</v>
      </c>
      <c r="B4284" s="79" t="s">
        <v>8274</v>
      </c>
    </row>
    <row r="4285" spans="1:2" ht="15">
      <c r="A4285" s="80" t="s">
        <v>4999</v>
      </c>
      <c r="B4285" s="79" t="s">
        <v>8274</v>
      </c>
    </row>
    <row r="4286" spans="1:2" ht="15">
      <c r="A4286" s="80" t="s">
        <v>5000</v>
      </c>
      <c r="B4286" s="79" t="s">
        <v>8274</v>
      </c>
    </row>
    <row r="4287" spans="1:2" ht="15">
      <c r="A4287" s="80" t="s">
        <v>5001</v>
      </c>
      <c r="B4287" s="79" t="s">
        <v>8274</v>
      </c>
    </row>
    <row r="4288" spans="1:2" ht="15">
      <c r="A4288" s="80" t="s">
        <v>5002</v>
      </c>
      <c r="B4288" s="79" t="s">
        <v>8274</v>
      </c>
    </row>
    <row r="4289" spans="1:2" ht="15">
      <c r="A4289" s="80" t="s">
        <v>5003</v>
      </c>
      <c r="B4289" s="79" t="s">
        <v>8274</v>
      </c>
    </row>
    <row r="4290" spans="1:2" ht="15">
      <c r="A4290" s="80" t="s">
        <v>5004</v>
      </c>
      <c r="B4290" s="79" t="s">
        <v>8274</v>
      </c>
    </row>
    <row r="4291" spans="1:2" ht="15">
      <c r="A4291" s="80" t="s">
        <v>5005</v>
      </c>
      <c r="B4291" s="79" t="s">
        <v>8274</v>
      </c>
    </row>
    <row r="4292" spans="1:2" ht="15">
      <c r="A4292" s="80" t="s">
        <v>5006</v>
      </c>
      <c r="B4292" s="79" t="s">
        <v>8274</v>
      </c>
    </row>
    <row r="4293" spans="1:2" ht="15">
      <c r="A4293" s="80" t="s">
        <v>5007</v>
      </c>
      <c r="B4293" s="79" t="s">
        <v>8274</v>
      </c>
    </row>
    <row r="4294" spans="1:2" ht="15">
      <c r="A4294" s="80" t="s">
        <v>5008</v>
      </c>
      <c r="B4294" s="79" t="s">
        <v>8274</v>
      </c>
    </row>
    <row r="4295" spans="1:2" ht="15">
      <c r="A4295" s="80" t="s">
        <v>5009</v>
      </c>
      <c r="B4295" s="79" t="s">
        <v>8274</v>
      </c>
    </row>
    <row r="4296" spans="1:2" ht="15">
      <c r="A4296" s="80" t="s">
        <v>5010</v>
      </c>
      <c r="B4296" s="79" t="s">
        <v>8274</v>
      </c>
    </row>
    <row r="4297" spans="1:2" ht="15">
      <c r="A4297" s="80" t="s">
        <v>5011</v>
      </c>
      <c r="B4297" s="79" t="s">
        <v>8274</v>
      </c>
    </row>
    <row r="4298" spans="1:2" ht="15">
      <c r="A4298" s="80" t="s">
        <v>5012</v>
      </c>
      <c r="B4298" s="79" t="s">
        <v>8274</v>
      </c>
    </row>
    <row r="4299" spans="1:2" ht="15">
      <c r="A4299" s="80" t="s">
        <v>509</v>
      </c>
      <c r="B4299" s="79" t="s">
        <v>8274</v>
      </c>
    </row>
    <row r="4300" spans="1:2" ht="15">
      <c r="A4300" s="80" t="s">
        <v>5013</v>
      </c>
      <c r="B4300" s="79" t="s">
        <v>8274</v>
      </c>
    </row>
    <row r="4301" spans="1:2" ht="15">
      <c r="A4301" s="80" t="s">
        <v>5014</v>
      </c>
      <c r="B4301" s="79" t="s">
        <v>8274</v>
      </c>
    </row>
    <row r="4302" spans="1:2" ht="15">
      <c r="A4302" s="80" t="s">
        <v>5015</v>
      </c>
      <c r="B4302" s="79" t="s">
        <v>8274</v>
      </c>
    </row>
    <row r="4303" spans="1:2" ht="15">
      <c r="A4303" s="80" t="s">
        <v>5016</v>
      </c>
      <c r="B4303" s="79" t="s">
        <v>8274</v>
      </c>
    </row>
    <row r="4304" spans="1:2" ht="15">
      <c r="A4304" s="80" t="s">
        <v>5017</v>
      </c>
      <c r="B4304" s="79" t="s">
        <v>8274</v>
      </c>
    </row>
    <row r="4305" spans="1:2" ht="15">
      <c r="A4305" s="80" t="s">
        <v>5018</v>
      </c>
      <c r="B4305" s="79" t="s">
        <v>8274</v>
      </c>
    </row>
    <row r="4306" spans="1:2" ht="15">
      <c r="A4306" s="80" t="s">
        <v>5019</v>
      </c>
      <c r="B4306" s="79" t="s">
        <v>8274</v>
      </c>
    </row>
    <row r="4307" spans="1:2" ht="15">
      <c r="A4307" s="80" t="s">
        <v>5020</v>
      </c>
      <c r="B4307" s="79" t="s">
        <v>8274</v>
      </c>
    </row>
    <row r="4308" spans="1:2" ht="15">
      <c r="A4308" s="80" t="s">
        <v>5021</v>
      </c>
      <c r="B4308" s="79" t="s">
        <v>8274</v>
      </c>
    </row>
    <row r="4309" spans="1:2" ht="15">
      <c r="A4309" s="80" t="s">
        <v>5022</v>
      </c>
      <c r="B4309" s="79" t="s">
        <v>8274</v>
      </c>
    </row>
    <row r="4310" spans="1:2" ht="15">
      <c r="A4310" s="80" t="s">
        <v>5023</v>
      </c>
      <c r="B4310" s="79" t="s">
        <v>8274</v>
      </c>
    </row>
    <row r="4311" spans="1:2" ht="15">
      <c r="A4311" s="80" t="s">
        <v>5024</v>
      </c>
      <c r="B4311" s="79" t="s">
        <v>8274</v>
      </c>
    </row>
    <row r="4312" spans="1:2" ht="15">
      <c r="A4312" s="80" t="s">
        <v>5025</v>
      </c>
      <c r="B4312" s="79" t="s">
        <v>8274</v>
      </c>
    </row>
    <row r="4313" spans="1:2" ht="15">
      <c r="A4313" s="80" t="s">
        <v>5026</v>
      </c>
      <c r="B4313" s="79" t="s">
        <v>8274</v>
      </c>
    </row>
    <row r="4314" spans="1:2" ht="15">
      <c r="A4314" s="80" t="s">
        <v>5027</v>
      </c>
      <c r="B4314" s="79" t="s">
        <v>8274</v>
      </c>
    </row>
    <row r="4315" spans="1:2" ht="15">
      <c r="A4315" s="80" t="s">
        <v>5028</v>
      </c>
      <c r="B4315" s="79" t="s">
        <v>8274</v>
      </c>
    </row>
    <row r="4316" spans="1:2" ht="15">
      <c r="A4316" s="80" t="s">
        <v>5029</v>
      </c>
      <c r="B4316" s="79" t="s">
        <v>8274</v>
      </c>
    </row>
    <row r="4317" spans="1:2" ht="15">
      <c r="A4317" s="80" t="s">
        <v>5030</v>
      </c>
      <c r="B4317" s="79" t="s">
        <v>8274</v>
      </c>
    </row>
    <row r="4318" spans="1:2" ht="15">
      <c r="A4318" s="80" t="s">
        <v>5031</v>
      </c>
      <c r="B4318" s="79" t="s">
        <v>8274</v>
      </c>
    </row>
    <row r="4319" spans="1:2" ht="15">
      <c r="A4319" s="80" t="s">
        <v>5032</v>
      </c>
      <c r="B4319" s="79" t="s">
        <v>8274</v>
      </c>
    </row>
    <row r="4320" spans="1:2" ht="15">
      <c r="A4320" s="80" t="s">
        <v>5033</v>
      </c>
      <c r="B4320" s="79" t="s">
        <v>8274</v>
      </c>
    </row>
    <row r="4321" spans="1:2" ht="15">
      <c r="A4321" s="80" t="s">
        <v>5034</v>
      </c>
      <c r="B4321" s="79" t="s">
        <v>8274</v>
      </c>
    </row>
    <row r="4322" spans="1:2" ht="15">
      <c r="A4322" s="80" t="s">
        <v>5035</v>
      </c>
      <c r="B4322" s="79" t="s">
        <v>8274</v>
      </c>
    </row>
    <row r="4323" spans="1:2" ht="15">
      <c r="A4323" s="80" t="s">
        <v>5036</v>
      </c>
      <c r="B4323" s="79" t="s">
        <v>8274</v>
      </c>
    </row>
    <row r="4324" spans="1:2" ht="15">
      <c r="A4324" s="80" t="s">
        <v>5037</v>
      </c>
      <c r="B4324" s="79" t="s">
        <v>8274</v>
      </c>
    </row>
    <row r="4325" spans="1:2" ht="15">
      <c r="A4325" s="80" t="s">
        <v>5038</v>
      </c>
      <c r="B4325" s="79" t="s">
        <v>8274</v>
      </c>
    </row>
    <row r="4326" spans="1:2" ht="15">
      <c r="A4326" s="80" t="s">
        <v>5039</v>
      </c>
      <c r="B4326" s="79" t="s">
        <v>8274</v>
      </c>
    </row>
    <row r="4327" spans="1:2" ht="15">
      <c r="A4327" s="80" t="s">
        <v>5040</v>
      </c>
      <c r="B4327" s="79" t="s">
        <v>8274</v>
      </c>
    </row>
    <row r="4328" spans="1:2" ht="15">
      <c r="A4328" s="80" t="s">
        <v>5041</v>
      </c>
      <c r="B4328" s="79" t="s">
        <v>8274</v>
      </c>
    </row>
    <row r="4329" spans="1:2" ht="15">
      <c r="A4329" s="80" t="s">
        <v>5042</v>
      </c>
      <c r="B4329" s="79" t="s">
        <v>8274</v>
      </c>
    </row>
    <row r="4330" spans="1:2" ht="15">
      <c r="A4330" s="80" t="s">
        <v>5043</v>
      </c>
      <c r="B4330" s="79" t="s">
        <v>8274</v>
      </c>
    </row>
    <row r="4331" spans="1:2" ht="15">
      <c r="A4331" s="80" t="s">
        <v>5044</v>
      </c>
      <c r="B4331" s="79" t="s">
        <v>8274</v>
      </c>
    </row>
    <row r="4332" spans="1:2" ht="15">
      <c r="A4332" s="80" t="s">
        <v>5045</v>
      </c>
      <c r="B4332" s="79" t="s">
        <v>8274</v>
      </c>
    </row>
    <row r="4333" spans="1:2" ht="15">
      <c r="A4333" s="80" t="s">
        <v>5046</v>
      </c>
      <c r="B4333" s="79" t="s">
        <v>8274</v>
      </c>
    </row>
    <row r="4334" spans="1:2" ht="15">
      <c r="A4334" s="80" t="s">
        <v>5047</v>
      </c>
      <c r="B4334" s="79" t="s">
        <v>8274</v>
      </c>
    </row>
    <row r="4335" spans="1:2" ht="15">
      <c r="A4335" s="80" t="s">
        <v>5048</v>
      </c>
      <c r="B4335" s="79" t="s">
        <v>8274</v>
      </c>
    </row>
    <row r="4336" spans="1:2" ht="15">
      <c r="A4336" s="80" t="s">
        <v>5049</v>
      </c>
      <c r="B4336" s="79" t="s">
        <v>8274</v>
      </c>
    </row>
    <row r="4337" spans="1:2" ht="15">
      <c r="A4337" s="80" t="s">
        <v>5050</v>
      </c>
      <c r="B4337" s="79" t="s">
        <v>8274</v>
      </c>
    </row>
    <row r="4338" spans="1:2" ht="15">
      <c r="A4338" s="80" t="s">
        <v>5051</v>
      </c>
      <c r="B4338" s="79" t="s">
        <v>8274</v>
      </c>
    </row>
    <row r="4339" spans="1:2" ht="15">
      <c r="A4339" s="80" t="s">
        <v>5052</v>
      </c>
      <c r="B4339" s="79" t="s">
        <v>8274</v>
      </c>
    </row>
    <row r="4340" spans="1:2" ht="15">
      <c r="A4340" s="80" t="s">
        <v>5053</v>
      </c>
      <c r="B4340" s="79" t="s">
        <v>8274</v>
      </c>
    </row>
    <row r="4341" spans="1:2" ht="15">
      <c r="A4341" s="80" t="s">
        <v>5054</v>
      </c>
      <c r="B4341" s="79" t="s">
        <v>8274</v>
      </c>
    </row>
    <row r="4342" spans="1:2" ht="15">
      <c r="A4342" s="80" t="s">
        <v>5055</v>
      </c>
      <c r="B4342" s="79" t="s">
        <v>8274</v>
      </c>
    </row>
    <row r="4343" spans="1:2" ht="15">
      <c r="A4343" s="80" t="s">
        <v>5056</v>
      </c>
      <c r="B4343" s="79" t="s">
        <v>8274</v>
      </c>
    </row>
    <row r="4344" spans="1:2" ht="15">
      <c r="A4344" s="80" t="s">
        <v>5057</v>
      </c>
      <c r="B4344" s="79" t="s">
        <v>8274</v>
      </c>
    </row>
    <row r="4345" spans="1:2" ht="15">
      <c r="A4345" s="80" t="s">
        <v>5058</v>
      </c>
      <c r="B4345" s="79" t="s">
        <v>8274</v>
      </c>
    </row>
    <row r="4346" spans="1:2" ht="15">
      <c r="A4346" s="80" t="s">
        <v>5059</v>
      </c>
      <c r="B4346" s="79" t="s">
        <v>8274</v>
      </c>
    </row>
    <row r="4347" spans="1:2" ht="15">
      <c r="A4347" s="80" t="s">
        <v>5060</v>
      </c>
      <c r="B4347" s="79" t="s">
        <v>8274</v>
      </c>
    </row>
    <row r="4348" spans="1:2" ht="15">
      <c r="A4348" s="80" t="s">
        <v>5061</v>
      </c>
      <c r="B4348" s="79" t="s">
        <v>8274</v>
      </c>
    </row>
    <row r="4349" spans="1:2" ht="15">
      <c r="A4349" s="80" t="s">
        <v>5062</v>
      </c>
      <c r="B4349" s="79" t="s">
        <v>8274</v>
      </c>
    </row>
    <row r="4350" spans="1:2" ht="15">
      <c r="A4350" s="80" t="s">
        <v>5063</v>
      </c>
      <c r="B4350" s="79" t="s">
        <v>8274</v>
      </c>
    </row>
    <row r="4351" spans="1:2" ht="15">
      <c r="A4351" s="80" t="s">
        <v>5064</v>
      </c>
      <c r="B4351" s="79" t="s">
        <v>8274</v>
      </c>
    </row>
    <row r="4352" spans="1:2" ht="15">
      <c r="A4352" s="80" t="s">
        <v>5065</v>
      </c>
      <c r="B4352" s="79" t="s">
        <v>8274</v>
      </c>
    </row>
    <row r="4353" spans="1:2" ht="15">
      <c r="A4353" s="80" t="s">
        <v>5066</v>
      </c>
      <c r="B4353" s="79" t="s">
        <v>8274</v>
      </c>
    </row>
    <row r="4354" spans="1:2" ht="15">
      <c r="A4354" s="80" t="s">
        <v>5067</v>
      </c>
      <c r="B4354" s="79" t="s">
        <v>8274</v>
      </c>
    </row>
    <row r="4355" spans="1:2" ht="15">
      <c r="A4355" s="80" t="s">
        <v>5068</v>
      </c>
      <c r="B4355" s="79" t="s">
        <v>8274</v>
      </c>
    </row>
    <row r="4356" spans="1:2" ht="15">
      <c r="A4356" s="80" t="s">
        <v>5069</v>
      </c>
      <c r="B4356" s="79" t="s">
        <v>8274</v>
      </c>
    </row>
    <row r="4357" spans="1:2" ht="15">
      <c r="A4357" s="80" t="s">
        <v>5070</v>
      </c>
      <c r="B4357" s="79" t="s">
        <v>8274</v>
      </c>
    </row>
    <row r="4358" spans="1:2" ht="15">
      <c r="A4358" s="80" t="s">
        <v>5071</v>
      </c>
      <c r="B4358" s="79" t="s">
        <v>8274</v>
      </c>
    </row>
    <row r="4359" spans="1:2" ht="15">
      <c r="A4359" s="80" t="s">
        <v>5072</v>
      </c>
      <c r="B4359" s="79" t="s">
        <v>8274</v>
      </c>
    </row>
    <row r="4360" spans="1:2" ht="15">
      <c r="A4360" s="80" t="s">
        <v>5073</v>
      </c>
      <c r="B4360" s="79" t="s">
        <v>8274</v>
      </c>
    </row>
    <row r="4361" spans="1:2" ht="15">
      <c r="A4361" s="80" t="s">
        <v>5074</v>
      </c>
      <c r="B4361" s="79" t="s">
        <v>8274</v>
      </c>
    </row>
    <row r="4362" spans="1:2" ht="15">
      <c r="A4362" s="80" t="s">
        <v>5075</v>
      </c>
      <c r="B4362" s="79" t="s">
        <v>8274</v>
      </c>
    </row>
    <row r="4363" spans="1:2" ht="15">
      <c r="A4363" s="80" t="s">
        <v>5076</v>
      </c>
      <c r="B4363" s="79" t="s">
        <v>8274</v>
      </c>
    </row>
    <row r="4364" spans="1:2" ht="15">
      <c r="A4364" s="80" t="s">
        <v>5077</v>
      </c>
      <c r="B4364" s="79" t="s">
        <v>8274</v>
      </c>
    </row>
    <row r="4365" spans="1:2" ht="15">
      <c r="A4365" s="80" t="s">
        <v>5078</v>
      </c>
      <c r="B4365" s="79" t="s">
        <v>8274</v>
      </c>
    </row>
    <row r="4366" spans="1:2" ht="15">
      <c r="A4366" s="80" t="s">
        <v>5079</v>
      </c>
      <c r="B4366" s="79" t="s">
        <v>8274</v>
      </c>
    </row>
    <row r="4367" spans="1:2" ht="15">
      <c r="A4367" s="80" t="s">
        <v>5080</v>
      </c>
      <c r="B4367" s="79" t="s">
        <v>8274</v>
      </c>
    </row>
    <row r="4368" spans="1:2" ht="15">
      <c r="A4368" s="80" t="s">
        <v>5081</v>
      </c>
      <c r="B4368" s="79" t="s">
        <v>8274</v>
      </c>
    </row>
    <row r="4369" spans="1:2" ht="15">
      <c r="A4369" s="80" t="s">
        <v>5082</v>
      </c>
      <c r="B4369" s="79" t="s">
        <v>8274</v>
      </c>
    </row>
    <row r="4370" spans="1:2" ht="15">
      <c r="A4370" s="80" t="s">
        <v>5083</v>
      </c>
      <c r="B4370" s="79" t="s">
        <v>8274</v>
      </c>
    </row>
    <row r="4371" spans="1:2" ht="15">
      <c r="A4371" s="80" t="s">
        <v>5084</v>
      </c>
      <c r="B4371" s="79" t="s">
        <v>8274</v>
      </c>
    </row>
    <row r="4372" spans="1:2" ht="15">
      <c r="A4372" s="80" t="s">
        <v>5085</v>
      </c>
      <c r="B4372" s="79" t="s">
        <v>8274</v>
      </c>
    </row>
    <row r="4373" spans="1:2" ht="15">
      <c r="A4373" s="80" t="s">
        <v>5086</v>
      </c>
      <c r="B4373" s="79" t="s">
        <v>8274</v>
      </c>
    </row>
    <row r="4374" spans="1:2" ht="15">
      <c r="A4374" s="80" t="s">
        <v>5087</v>
      </c>
      <c r="B4374" s="79" t="s">
        <v>8274</v>
      </c>
    </row>
    <row r="4375" spans="1:2" ht="15">
      <c r="A4375" s="80" t="s">
        <v>5088</v>
      </c>
      <c r="B4375" s="79" t="s">
        <v>8274</v>
      </c>
    </row>
    <row r="4376" spans="1:2" ht="15">
      <c r="A4376" s="80" t="s">
        <v>5089</v>
      </c>
      <c r="B4376" s="79" t="s">
        <v>8274</v>
      </c>
    </row>
    <row r="4377" spans="1:2" ht="15">
      <c r="A4377" s="80" t="s">
        <v>5090</v>
      </c>
      <c r="B4377" s="79" t="s">
        <v>8274</v>
      </c>
    </row>
    <row r="4378" spans="1:2" ht="15">
      <c r="A4378" s="80" t="s">
        <v>5091</v>
      </c>
      <c r="B4378" s="79" t="s">
        <v>8274</v>
      </c>
    </row>
    <row r="4379" spans="1:2" ht="15">
      <c r="A4379" s="80" t="s">
        <v>5092</v>
      </c>
      <c r="B4379" s="79" t="s">
        <v>8274</v>
      </c>
    </row>
    <row r="4380" spans="1:2" ht="15">
      <c r="A4380" s="80" t="s">
        <v>5093</v>
      </c>
      <c r="B4380" s="79" t="s">
        <v>8274</v>
      </c>
    </row>
    <row r="4381" spans="1:2" ht="15">
      <c r="A4381" s="80" t="s">
        <v>5094</v>
      </c>
      <c r="B4381" s="79" t="s">
        <v>8274</v>
      </c>
    </row>
    <row r="4382" spans="1:2" ht="15">
      <c r="A4382" s="80" t="s">
        <v>5095</v>
      </c>
      <c r="B4382" s="79" t="s">
        <v>8274</v>
      </c>
    </row>
    <row r="4383" spans="1:2" ht="15">
      <c r="A4383" s="80" t="s">
        <v>638</v>
      </c>
      <c r="B4383" s="79" t="s">
        <v>8274</v>
      </c>
    </row>
    <row r="4384" spans="1:2" ht="15">
      <c r="A4384" s="80" t="s">
        <v>5096</v>
      </c>
      <c r="B4384" s="79" t="s">
        <v>8274</v>
      </c>
    </row>
    <row r="4385" spans="1:2" ht="15">
      <c r="A4385" s="80" t="s">
        <v>5097</v>
      </c>
      <c r="B4385" s="79" t="s">
        <v>8274</v>
      </c>
    </row>
    <row r="4386" spans="1:2" ht="15">
      <c r="A4386" s="80" t="s">
        <v>5098</v>
      </c>
      <c r="B4386" s="79" t="s">
        <v>8274</v>
      </c>
    </row>
    <row r="4387" spans="1:2" ht="15">
      <c r="A4387" s="80" t="s">
        <v>5099</v>
      </c>
      <c r="B4387" s="79" t="s">
        <v>8274</v>
      </c>
    </row>
    <row r="4388" spans="1:2" ht="15">
      <c r="A4388" s="80" t="s">
        <v>5100</v>
      </c>
      <c r="B4388" s="79" t="s">
        <v>8274</v>
      </c>
    </row>
    <row r="4389" spans="1:2" ht="15">
      <c r="A4389" s="80" t="s">
        <v>5101</v>
      </c>
      <c r="B4389" s="79" t="s">
        <v>8274</v>
      </c>
    </row>
    <row r="4390" spans="1:2" ht="15">
      <c r="A4390" s="80" t="s">
        <v>5102</v>
      </c>
      <c r="B4390" s="79" t="s">
        <v>8274</v>
      </c>
    </row>
    <row r="4391" spans="1:2" ht="15">
      <c r="A4391" s="80" t="s">
        <v>5103</v>
      </c>
      <c r="B4391" s="79" t="s">
        <v>8274</v>
      </c>
    </row>
    <row r="4392" spans="1:2" ht="15">
      <c r="A4392" s="80" t="s">
        <v>5104</v>
      </c>
      <c r="B4392" s="79" t="s">
        <v>8274</v>
      </c>
    </row>
    <row r="4393" spans="1:2" ht="15">
      <c r="A4393" s="80" t="s">
        <v>5105</v>
      </c>
      <c r="B4393" s="79" t="s">
        <v>8274</v>
      </c>
    </row>
    <row r="4394" spans="1:2" ht="15">
      <c r="A4394" s="80" t="s">
        <v>5106</v>
      </c>
      <c r="B4394" s="79" t="s">
        <v>8274</v>
      </c>
    </row>
    <row r="4395" spans="1:2" ht="15">
      <c r="A4395" s="80" t="s">
        <v>5107</v>
      </c>
      <c r="B4395" s="79" t="s">
        <v>8274</v>
      </c>
    </row>
    <row r="4396" spans="1:2" ht="15">
      <c r="A4396" s="80" t="s">
        <v>5108</v>
      </c>
      <c r="B4396" s="79" t="s">
        <v>8274</v>
      </c>
    </row>
    <row r="4397" spans="1:2" ht="15">
      <c r="A4397" s="80" t="s">
        <v>5109</v>
      </c>
      <c r="B4397" s="79" t="s">
        <v>8274</v>
      </c>
    </row>
    <row r="4398" spans="1:2" ht="15">
      <c r="A4398" s="80" t="s">
        <v>5110</v>
      </c>
      <c r="B4398" s="79" t="s">
        <v>8274</v>
      </c>
    </row>
    <row r="4399" spans="1:2" ht="15">
      <c r="A4399" s="80" t="s">
        <v>5111</v>
      </c>
      <c r="B4399" s="79" t="s">
        <v>8274</v>
      </c>
    </row>
    <row r="4400" spans="1:2" ht="15">
      <c r="A4400" s="80" t="s">
        <v>5112</v>
      </c>
      <c r="B4400" s="79" t="s">
        <v>8274</v>
      </c>
    </row>
    <row r="4401" spans="1:2" ht="15">
      <c r="A4401" s="80" t="s">
        <v>5113</v>
      </c>
      <c r="B4401" s="79" t="s">
        <v>8274</v>
      </c>
    </row>
    <row r="4402" spans="1:2" ht="15">
      <c r="A4402" s="80" t="s">
        <v>5114</v>
      </c>
      <c r="B4402" s="79" t="s">
        <v>8274</v>
      </c>
    </row>
    <row r="4403" spans="1:2" ht="15">
      <c r="A4403" s="80" t="s">
        <v>5115</v>
      </c>
      <c r="B4403" s="79" t="s">
        <v>8274</v>
      </c>
    </row>
    <row r="4404" spans="1:2" ht="15">
      <c r="A4404" s="80" t="s">
        <v>5116</v>
      </c>
      <c r="B4404" s="79" t="s">
        <v>8274</v>
      </c>
    </row>
    <row r="4405" spans="1:2" ht="15">
      <c r="A4405" s="80" t="s">
        <v>5117</v>
      </c>
      <c r="B4405" s="79" t="s">
        <v>8274</v>
      </c>
    </row>
    <row r="4406" spans="1:2" ht="15">
      <c r="A4406" s="80" t="s">
        <v>5118</v>
      </c>
      <c r="B4406" s="79" t="s">
        <v>8274</v>
      </c>
    </row>
    <row r="4407" spans="1:2" ht="15">
      <c r="A4407" s="80" t="s">
        <v>592</v>
      </c>
      <c r="B4407" s="79" t="s">
        <v>8274</v>
      </c>
    </row>
    <row r="4408" spans="1:2" ht="15">
      <c r="A4408" s="80" t="s">
        <v>5119</v>
      </c>
      <c r="B4408" s="79" t="s">
        <v>8274</v>
      </c>
    </row>
    <row r="4409" spans="1:2" ht="15">
      <c r="A4409" s="80" t="s">
        <v>5120</v>
      </c>
      <c r="B4409" s="79" t="s">
        <v>8274</v>
      </c>
    </row>
    <row r="4410" spans="1:2" ht="15">
      <c r="A4410" s="80" t="s">
        <v>5121</v>
      </c>
      <c r="B4410" s="79" t="s">
        <v>8274</v>
      </c>
    </row>
    <row r="4411" spans="1:2" ht="15">
      <c r="A4411" s="80" t="s">
        <v>5122</v>
      </c>
      <c r="B4411" s="79" t="s">
        <v>8274</v>
      </c>
    </row>
    <row r="4412" spans="1:2" ht="15">
      <c r="A4412" s="80" t="s">
        <v>5123</v>
      </c>
      <c r="B4412" s="79" t="s">
        <v>8274</v>
      </c>
    </row>
    <row r="4413" spans="1:2" ht="15">
      <c r="A4413" s="80" t="s">
        <v>5124</v>
      </c>
      <c r="B4413" s="79" t="s">
        <v>8274</v>
      </c>
    </row>
    <row r="4414" spans="1:2" ht="15">
      <c r="A4414" s="80" t="s">
        <v>5125</v>
      </c>
      <c r="B4414" s="79" t="s">
        <v>8274</v>
      </c>
    </row>
    <row r="4415" spans="1:2" ht="15">
      <c r="A4415" s="80" t="s">
        <v>5126</v>
      </c>
      <c r="B4415" s="79" t="s">
        <v>8274</v>
      </c>
    </row>
    <row r="4416" spans="1:2" ht="15">
      <c r="A4416" s="80" t="s">
        <v>5127</v>
      </c>
      <c r="B4416" s="79" t="s">
        <v>8274</v>
      </c>
    </row>
    <row r="4417" spans="1:2" ht="15">
      <c r="A4417" s="80" t="s">
        <v>688</v>
      </c>
      <c r="B4417" s="79" t="s">
        <v>8274</v>
      </c>
    </row>
    <row r="4418" spans="1:2" ht="15">
      <c r="A4418" s="80" t="s">
        <v>5128</v>
      </c>
      <c r="B4418" s="79" t="s">
        <v>8274</v>
      </c>
    </row>
    <row r="4419" spans="1:2" ht="15">
      <c r="A4419" s="80" t="s">
        <v>5129</v>
      </c>
      <c r="B4419" s="79" t="s">
        <v>8274</v>
      </c>
    </row>
    <row r="4420" spans="1:2" ht="15">
      <c r="A4420" s="80" t="s">
        <v>5130</v>
      </c>
      <c r="B4420" s="79" t="s">
        <v>8274</v>
      </c>
    </row>
    <row r="4421" spans="1:2" ht="15">
      <c r="A4421" s="80" t="s">
        <v>5131</v>
      </c>
      <c r="B4421" s="79" t="s">
        <v>8274</v>
      </c>
    </row>
    <row r="4422" spans="1:2" ht="15">
      <c r="A4422" s="80" t="s">
        <v>5132</v>
      </c>
      <c r="B4422" s="79" t="s">
        <v>8274</v>
      </c>
    </row>
    <row r="4423" spans="1:2" ht="15">
      <c r="A4423" s="80" t="s">
        <v>5133</v>
      </c>
      <c r="B4423" s="79" t="s">
        <v>8274</v>
      </c>
    </row>
    <row r="4424" spans="1:2" ht="15">
      <c r="A4424" s="80" t="s">
        <v>5134</v>
      </c>
      <c r="B4424" s="79" t="s">
        <v>8274</v>
      </c>
    </row>
    <row r="4425" spans="1:2" ht="15">
      <c r="A4425" s="80" t="s">
        <v>5135</v>
      </c>
      <c r="B4425" s="79" t="s">
        <v>8274</v>
      </c>
    </row>
    <row r="4426" spans="1:2" ht="15">
      <c r="A4426" s="80" t="s">
        <v>5136</v>
      </c>
      <c r="B4426" s="79" t="s">
        <v>8274</v>
      </c>
    </row>
    <row r="4427" spans="1:2" ht="15">
      <c r="A4427" s="80" t="b">
        <v>0</v>
      </c>
      <c r="B4427" s="79" t="s">
        <v>8274</v>
      </c>
    </row>
    <row r="4428" spans="1:2" ht="15">
      <c r="A4428" s="80" t="s">
        <v>5137</v>
      </c>
      <c r="B4428" s="79" t="s">
        <v>8274</v>
      </c>
    </row>
    <row r="4429" spans="1:2" ht="15">
      <c r="A4429" s="80" t="s">
        <v>5138</v>
      </c>
      <c r="B4429" s="79" t="s">
        <v>8274</v>
      </c>
    </row>
    <row r="4430" spans="1:2" ht="15">
      <c r="A4430" s="80" t="s">
        <v>5139</v>
      </c>
      <c r="B4430" s="79" t="s">
        <v>8274</v>
      </c>
    </row>
    <row r="4431" spans="1:2" ht="15">
      <c r="A4431" s="80" t="s">
        <v>5140</v>
      </c>
      <c r="B4431" s="79" t="s">
        <v>8274</v>
      </c>
    </row>
    <row r="4432" spans="1:2" ht="15">
      <c r="A4432" s="80" t="s">
        <v>5141</v>
      </c>
      <c r="B4432" s="79" t="s">
        <v>8274</v>
      </c>
    </row>
    <row r="4433" spans="1:2" ht="15">
      <c r="A4433" s="80" t="s">
        <v>1085</v>
      </c>
      <c r="B4433" s="79" t="s">
        <v>8274</v>
      </c>
    </row>
    <row r="4434" spans="1:2" ht="15">
      <c r="A4434" s="80" t="s">
        <v>5142</v>
      </c>
      <c r="B4434" s="79" t="s">
        <v>8274</v>
      </c>
    </row>
    <row r="4435" spans="1:2" ht="15">
      <c r="A4435" s="80" t="s">
        <v>5143</v>
      </c>
      <c r="B4435" s="79" t="s">
        <v>8274</v>
      </c>
    </row>
    <row r="4436" spans="1:2" ht="15">
      <c r="A4436" s="80" t="s">
        <v>1262</v>
      </c>
      <c r="B4436" s="79" t="s">
        <v>8274</v>
      </c>
    </row>
    <row r="4437" spans="1:2" ht="15">
      <c r="A4437" s="80" t="s">
        <v>5144</v>
      </c>
      <c r="B4437" s="79" t="s">
        <v>8274</v>
      </c>
    </row>
    <row r="4438" spans="1:2" ht="15">
      <c r="A4438" s="80" t="s">
        <v>5145</v>
      </c>
      <c r="B4438" s="79" t="s">
        <v>8274</v>
      </c>
    </row>
    <row r="4439" spans="1:2" ht="15">
      <c r="A4439" s="80" t="s">
        <v>5146</v>
      </c>
      <c r="B4439" s="79" t="s">
        <v>8274</v>
      </c>
    </row>
    <row r="4440" spans="1:2" ht="15">
      <c r="A4440" s="80" t="s">
        <v>5147</v>
      </c>
      <c r="B4440" s="79" t="s">
        <v>8274</v>
      </c>
    </row>
    <row r="4441" spans="1:2" ht="15">
      <c r="A4441" s="80" t="s">
        <v>5148</v>
      </c>
      <c r="B4441" s="79" t="s">
        <v>8274</v>
      </c>
    </row>
    <row r="4442" spans="1:2" ht="15">
      <c r="A4442" s="80" t="s">
        <v>5149</v>
      </c>
      <c r="B4442" s="79" t="s">
        <v>8274</v>
      </c>
    </row>
    <row r="4443" spans="1:2" ht="15">
      <c r="A4443" s="80" t="s">
        <v>5150</v>
      </c>
      <c r="B4443" s="79" t="s">
        <v>8274</v>
      </c>
    </row>
    <row r="4444" spans="1:2" ht="15">
      <c r="A4444" s="80" t="s">
        <v>5151</v>
      </c>
      <c r="B4444" s="79" t="s">
        <v>8274</v>
      </c>
    </row>
    <row r="4445" spans="1:2" ht="15">
      <c r="A4445" s="80" t="s">
        <v>5152</v>
      </c>
      <c r="B4445" s="79" t="s">
        <v>8274</v>
      </c>
    </row>
    <row r="4446" spans="1:2" ht="15">
      <c r="A4446" s="80" t="s">
        <v>5153</v>
      </c>
      <c r="B4446" s="79" t="s">
        <v>8274</v>
      </c>
    </row>
    <row r="4447" spans="1:2" ht="15">
      <c r="A4447" s="80" t="s">
        <v>5154</v>
      </c>
      <c r="B4447" s="79" t="s">
        <v>8274</v>
      </c>
    </row>
    <row r="4448" spans="1:2" ht="15">
      <c r="A4448" s="80" t="s">
        <v>5155</v>
      </c>
      <c r="B4448" s="79" t="s">
        <v>8274</v>
      </c>
    </row>
    <row r="4449" spans="1:2" ht="15">
      <c r="A4449" s="80" t="s">
        <v>5156</v>
      </c>
      <c r="B4449" s="79" t="s">
        <v>8274</v>
      </c>
    </row>
    <row r="4450" spans="1:2" ht="15">
      <c r="A4450" s="80" t="s">
        <v>5157</v>
      </c>
      <c r="B4450" s="79" t="s">
        <v>8274</v>
      </c>
    </row>
    <row r="4451" spans="1:2" ht="15">
      <c r="A4451" s="80" t="s">
        <v>5158</v>
      </c>
      <c r="B4451" s="79" t="s">
        <v>8274</v>
      </c>
    </row>
    <row r="4452" spans="1:2" ht="15">
      <c r="A4452" s="80" t="s">
        <v>5159</v>
      </c>
      <c r="B4452" s="79" t="s">
        <v>8274</v>
      </c>
    </row>
    <row r="4453" spans="1:2" ht="15">
      <c r="A4453" s="80" t="s">
        <v>5160</v>
      </c>
      <c r="B4453" s="79" t="s">
        <v>8274</v>
      </c>
    </row>
    <row r="4454" spans="1:2" ht="15">
      <c r="A4454" s="80" t="s">
        <v>5161</v>
      </c>
      <c r="B4454" s="79" t="s">
        <v>8274</v>
      </c>
    </row>
    <row r="4455" spans="1:2" ht="15">
      <c r="A4455" s="80" t="s">
        <v>5162</v>
      </c>
      <c r="B4455" s="79" t="s">
        <v>8274</v>
      </c>
    </row>
    <row r="4456" spans="1:2" ht="15">
      <c r="A4456" s="80" t="s">
        <v>5163</v>
      </c>
      <c r="B4456" s="79" t="s">
        <v>8274</v>
      </c>
    </row>
    <row r="4457" spans="1:2" ht="15">
      <c r="A4457" s="80" t="s">
        <v>5164</v>
      </c>
      <c r="B4457" s="79" t="s">
        <v>8274</v>
      </c>
    </row>
    <row r="4458" spans="1:2" ht="15">
      <c r="A4458" s="80" t="s">
        <v>5165</v>
      </c>
      <c r="B4458" s="79" t="s">
        <v>8274</v>
      </c>
    </row>
    <row r="4459" spans="1:2" ht="15">
      <c r="A4459" s="80" t="s">
        <v>5166</v>
      </c>
      <c r="B4459" s="79" t="s">
        <v>8274</v>
      </c>
    </row>
    <row r="4460" spans="1:2" ht="15">
      <c r="A4460" s="80" t="s">
        <v>5167</v>
      </c>
      <c r="B4460" s="79" t="s">
        <v>8274</v>
      </c>
    </row>
    <row r="4461" spans="1:2" ht="15">
      <c r="A4461" s="80" t="s">
        <v>5168</v>
      </c>
      <c r="B4461" s="79" t="s">
        <v>8274</v>
      </c>
    </row>
    <row r="4462" spans="1:2" ht="15">
      <c r="A4462" s="80" t="s">
        <v>5169</v>
      </c>
      <c r="B4462" s="79" t="s">
        <v>8274</v>
      </c>
    </row>
    <row r="4463" spans="1:2" ht="15">
      <c r="A4463" s="80" t="s">
        <v>5170</v>
      </c>
      <c r="B4463" s="79" t="s">
        <v>8274</v>
      </c>
    </row>
    <row r="4464" spans="1:2" ht="15">
      <c r="A4464" s="80" t="s">
        <v>5171</v>
      </c>
      <c r="B4464" s="79" t="s">
        <v>8274</v>
      </c>
    </row>
    <row r="4465" spans="1:2" ht="15">
      <c r="A4465" s="80" t="s">
        <v>5172</v>
      </c>
      <c r="B4465" s="79" t="s">
        <v>8274</v>
      </c>
    </row>
    <row r="4466" spans="1:2" ht="15">
      <c r="A4466" s="80" t="s">
        <v>5173</v>
      </c>
      <c r="B4466" s="79" t="s">
        <v>8274</v>
      </c>
    </row>
    <row r="4467" spans="1:2" ht="15">
      <c r="A4467" s="80" t="s">
        <v>5174</v>
      </c>
      <c r="B4467" s="79" t="s">
        <v>8274</v>
      </c>
    </row>
    <row r="4468" spans="1:2" ht="15">
      <c r="A4468" s="80" t="s">
        <v>5175</v>
      </c>
      <c r="B4468" s="79" t="s">
        <v>8274</v>
      </c>
    </row>
    <row r="4469" spans="1:2" ht="15">
      <c r="A4469" s="80" t="s">
        <v>5176</v>
      </c>
      <c r="B4469" s="79" t="s">
        <v>8274</v>
      </c>
    </row>
    <row r="4470" spans="1:2" ht="15">
      <c r="A4470" s="80" t="s">
        <v>5177</v>
      </c>
      <c r="B4470" s="79" t="s">
        <v>8274</v>
      </c>
    </row>
    <row r="4471" spans="1:2" ht="15">
      <c r="A4471" s="80" t="s">
        <v>5178</v>
      </c>
      <c r="B4471" s="79" t="s">
        <v>8274</v>
      </c>
    </row>
    <row r="4472" spans="1:2" ht="15">
      <c r="A4472" s="80" t="s">
        <v>5179</v>
      </c>
      <c r="B4472" s="79" t="s">
        <v>8274</v>
      </c>
    </row>
    <row r="4473" spans="1:2" ht="15">
      <c r="A4473" s="80" t="s">
        <v>5180</v>
      </c>
      <c r="B4473" s="79" t="s">
        <v>8274</v>
      </c>
    </row>
    <row r="4474" spans="1:2" ht="15">
      <c r="A4474" s="80" t="s">
        <v>5181</v>
      </c>
      <c r="B4474" s="79" t="s">
        <v>8274</v>
      </c>
    </row>
    <row r="4475" spans="1:2" ht="15">
      <c r="A4475" s="80" t="s">
        <v>5182</v>
      </c>
      <c r="B4475" s="79" t="s">
        <v>8274</v>
      </c>
    </row>
    <row r="4476" spans="1:2" ht="15">
      <c r="A4476" s="80" t="s">
        <v>5183</v>
      </c>
      <c r="B4476" s="79" t="s">
        <v>8274</v>
      </c>
    </row>
    <row r="4477" spans="1:2" ht="15">
      <c r="A4477" s="80" t="s">
        <v>5184</v>
      </c>
      <c r="B4477" s="79" t="s">
        <v>8274</v>
      </c>
    </row>
    <row r="4478" spans="1:2" ht="15">
      <c r="A4478" s="80" t="s">
        <v>5185</v>
      </c>
      <c r="B4478" s="79" t="s">
        <v>8274</v>
      </c>
    </row>
    <row r="4479" spans="1:2" ht="15">
      <c r="A4479" s="80" t="s">
        <v>5186</v>
      </c>
      <c r="B4479" s="79" t="s">
        <v>8274</v>
      </c>
    </row>
    <row r="4480" spans="1:2" ht="15">
      <c r="A4480" s="80" t="s">
        <v>5187</v>
      </c>
      <c r="B4480" s="79" t="s">
        <v>8274</v>
      </c>
    </row>
    <row r="4481" spans="1:2" ht="15">
      <c r="A4481" s="80" t="s">
        <v>5188</v>
      </c>
      <c r="B4481" s="79" t="s">
        <v>8274</v>
      </c>
    </row>
    <row r="4482" spans="1:2" ht="15">
      <c r="A4482" s="80" t="s">
        <v>5189</v>
      </c>
      <c r="B4482" s="79" t="s">
        <v>8274</v>
      </c>
    </row>
    <row r="4483" spans="1:2" ht="15">
      <c r="A4483" s="80" t="s">
        <v>5190</v>
      </c>
      <c r="B4483" s="79" t="s">
        <v>8274</v>
      </c>
    </row>
    <row r="4484" spans="1:2" ht="15">
      <c r="A4484" s="80" t="s">
        <v>5191</v>
      </c>
      <c r="B4484" s="79" t="s">
        <v>8274</v>
      </c>
    </row>
    <row r="4485" spans="1:2" ht="15">
      <c r="A4485" s="80" t="s">
        <v>5192</v>
      </c>
      <c r="B4485" s="79" t="s">
        <v>8274</v>
      </c>
    </row>
    <row r="4486" spans="1:2" ht="15">
      <c r="A4486" s="80" t="s">
        <v>5193</v>
      </c>
      <c r="B4486" s="79" t="s">
        <v>8274</v>
      </c>
    </row>
    <row r="4487" spans="1:2" ht="15">
      <c r="A4487" s="80" t="s">
        <v>5194</v>
      </c>
      <c r="B4487" s="79" t="s">
        <v>8274</v>
      </c>
    </row>
    <row r="4488" spans="1:2" ht="15">
      <c r="A4488" s="80" t="s">
        <v>5195</v>
      </c>
      <c r="B4488" s="79" t="s">
        <v>8274</v>
      </c>
    </row>
    <row r="4489" spans="1:2" ht="15">
      <c r="A4489" s="80" t="s">
        <v>5196</v>
      </c>
      <c r="B4489" s="79" t="s">
        <v>8274</v>
      </c>
    </row>
    <row r="4490" spans="1:2" ht="15">
      <c r="A4490" s="80" t="s">
        <v>5197</v>
      </c>
      <c r="B4490" s="79" t="s">
        <v>8274</v>
      </c>
    </row>
    <row r="4491" spans="1:2" ht="15">
      <c r="A4491" s="80" t="s">
        <v>5198</v>
      </c>
      <c r="B4491" s="79" t="s">
        <v>8274</v>
      </c>
    </row>
    <row r="4492" spans="1:2" ht="15">
      <c r="A4492" s="80" t="s">
        <v>5199</v>
      </c>
      <c r="B4492" s="79" t="s">
        <v>8274</v>
      </c>
    </row>
    <row r="4493" spans="1:2" ht="15">
      <c r="A4493" s="80" t="s">
        <v>5200</v>
      </c>
      <c r="B4493" s="79" t="s">
        <v>8274</v>
      </c>
    </row>
    <row r="4494" spans="1:2" ht="15">
      <c r="A4494" s="80" t="s">
        <v>5201</v>
      </c>
      <c r="B4494" s="79" t="s">
        <v>8274</v>
      </c>
    </row>
    <row r="4495" spans="1:2" ht="15">
      <c r="A4495" s="80" t="s">
        <v>5202</v>
      </c>
      <c r="B4495" s="79" t="s">
        <v>8274</v>
      </c>
    </row>
    <row r="4496" spans="1:2" ht="15">
      <c r="A4496" s="80" t="s">
        <v>5203</v>
      </c>
      <c r="B4496" s="79" t="s">
        <v>8274</v>
      </c>
    </row>
    <row r="4497" spans="1:2" ht="15">
      <c r="A4497" s="80" t="s">
        <v>5204</v>
      </c>
      <c r="B4497" s="79" t="s">
        <v>8274</v>
      </c>
    </row>
    <row r="4498" spans="1:2" ht="15">
      <c r="A4498" s="80" t="s">
        <v>5205</v>
      </c>
      <c r="B4498" s="79" t="s">
        <v>8274</v>
      </c>
    </row>
    <row r="4499" spans="1:2" ht="15">
      <c r="A4499" s="80" t="s">
        <v>5206</v>
      </c>
      <c r="B4499" s="79" t="s">
        <v>8274</v>
      </c>
    </row>
    <row r="4500" spans="1:2" ht="15">
      <c r="A4500" s="80" t="s">
        <v>5207</v>
      </c>
      <c r="B4500" s="79" t="s">
        <v>8274</v>
      </c>
    </row>
    <row r="4501" spans="1:2" ht="15">
      <c r="A4501" s="80" t="s">
        <v>5208</v>
      </c>
      <c r="B4501" s="79" t="s">
        <v>8274</v>
      </c>
    </row>
    <row r="4502" spans="1:2" ht="15">
      <c r="A4502" s="80" t="s">
        <v>5209</v>
      </c>
      <c r="B4502" s="79" t="s">
        <v>8274</v>
      </c>
    </row>
    <row r="4503" spans="1:2" ht="15">
      <c r="A4503" s="80" t="s">
        <v>5210</v>
      </c>
      <c r="B4503" s="79" t="s">
        <v>8274</v>
      </c>
    </row>
    <row r="4504" spans="1:2" ht="15">
      <c r="A4504" s="80" t="s">
        <v>5211</v>
      </c>
      <c r="B4504" s="79" t="s">
        <v>8274</v>
      </c>
    </row>
    <row r="4505" spans="1:2" ht="15">
      <c r="A4505" s="80" t="s">
        <v>5212</v>
      </c>
      <c r="B4505" s="79" t="s">
        <v>8274</v>
      </c>
    </row>
    <row r="4506" spans="1:2" ht="15">
      <c r="A4506" s="80" t="s">
        <v>5213</v>
      </c>
      <c r="B4506" s="79" t="s">
        <v>8274</v>
      </c>
    </row>
    <row r="4507" spans="1:2" ht="15">
      <c r="A4507" s="80" t="s">
        <v>963</v>
      </c>
      <c r="B4507" s="79" t="s">
        <v>8274</v>
      </c>
    </row>
    <row r="4508" spans="1:2" ht="15">
      <c r="A4508" s="80" t="s">
        <v>5214</v>
      </c>
      <c r="B4508" s="79" t="s">
        <v>8274</v>
      </c>
    </row>
    <row r="4509" spans="1:2" ht="15">
      <c r="A4509" s="80" t="s">
        <v>5215</v>
      </c>
      <c r="B4509" s="79" t="s">
        <v>8274</v>
      </c>
    </row>
    <row r="4510" spans="1:2" ht="15">
      <c r="A4510" s="80" t="s">
        <v>5216</v>
      </c>
      <c r="B4510" s="79" t="s">
        <v>8274</v>
      </c>
    </row>
    <row r="4511" spans="1:2" ht="15">
      <c r="A4511" s="80" t="s">
        <v>5217</v>
      </c>
      <c r="B4511" s="79" t="s">
        <v>8274</v>
      </c>
    </row>
    <row r="4512" spans="1:2" ht="15">
      <c r="A4512" s="80" t="s">
        <v>5218</v>
      </c>
      <c r="B4512" s="79" t="s">
        <v>8274</v>
      </c>
    </row>
    <row r="4513" spans="1:2" ht="15">
      <c r="A4513" s="80" t="s">
        <v>5219</v>
      </c>
      <c r="B4513" s="79" t="s">
        <v>8274</v>
      </c>
    </row>
    <row r="4514" spans="1:2" ht="15">
      <c r="A4514" s="80" t="s">
        <v>5220</v>
      </c>
      <c r="B4514" s="79" t="s">
        <v>8274</v>
      </c>
    </row>
    <row r="4515" spans="1:2" ht="15">
      <c r="A4515" s="80" t="s">
        <v>5221</v>
      </c>
      <c r="B4515" s="79" t="s">
        <v>8274</v>
      </c>
    </row>
    <row r="4516" spans="1:2" ht="15">
      <c r="A4516" s="80" t="s">
        <v>5222</v>
      </c>
      <c r="B4516" s="79" t="s">
        <v>8274</v>
      </c>
    </row>
    <row r="4517" spans="1:2" ht="15">
      <c r="A4517" s="80" t="s">
        <v>5223</v>
      </c>
      <c r="B4517" s="79" t="s">
        <v>8274</v>
      </c>
    </row>
    <row r="4518" spans="1:2" ht="15">
      <c r="A4518" s="80" t="s">
        <v>5224</v>
      </c>
      <c r="B4518" s="79" t="s">
        <v>8274</v>
      </c>
    </row>
    <row r="4519" spans="1:2" ht="15">
      <c r="A4519" s="80" t="s">
        <v>5225</v>
      </c>
      <c r="B4519" s="79" t="s">
        <v>8274</v>
      </c>
    </row>
    <row r="4520" spans="1:2" ht="15">
      <c r="A4520" s="80" t="s">
        <v>5226</v>
      </c>
      <c r="B4520" s="79" t="s">
        <v>8274</v>
      </c>
    </row>
    <row r="4521" spans="1:2" ht="15">
      <c r="A4521" s="80" t="s">
        <v>5227</v>
      </c>
      <c r="B4521" s="79" t="s">
        <v>8274</v>
      </c>
    </row>
    <row r="4522" spans="1:2" ht="15">
      <c r="A4522" s="80" t="s">
        <v>5228</v>
      </c>
      <c r="B4522" s="79" t="s">
        <v>8274</v>
      </c>
    </row>
    <row r="4523" spans="1:2" ht="15">
      <c r="A4523" s="80" t="s">
        <v>5229</v>
      </c>
      <c r="B4523" s="79" t="s">
        <v>8274</v>
      </c>
    </row>
    <row r="4524" spans="1:2" ht="15">
      <c r="A4524" s="80" t="s">
        <v>5230</v>
      </c>
      <c r="B4524" s="79" t="s">
        <v>8274</v>
      </c>
    </row>
    <row r="4525" spans="1:2" ht="15">
      <c r="A4525" s="80" t="s">
        <v>5231</v>
      </c>
      <c r="B4525" s="79" t="s">
        <v>8274</v>
      </c>
    </row>
    <row r="4526" spans="1:2" ht="15">
      <c r="A4526" s="80" t="s">
        <v>5232</v>
      </c>
      <c r="B4526" s="79" t="s">
        <v>8274</v>
      </c>
    </row>
    <row r="4527" spans="1:2" ht="15">
      <c r="A4527" s="80" t="s">
        <v>5233</v>
      </c>
      <c r="B4527" s="79" t="s">
        <v>8274</v>
      </c>
    </row>
    <row r="4528" spans="1:2" ht="15">
      <c r="A4528" s="80" t="s">
        <v>5234</v>
      </c>
      <c r="B4528" s="79" t="s">
        <v>8274</v>
      </c>
    </row>
    <row r="4529" spans="1:2" ht="15">
      <c r="A4529" s="80" t="s">
        <v>5235</v>
      </c>
      <c r="B4529" s="79" t="s">
        <v>8274</v>
      </c>
    </row>
    <row r="4530" spans="1:2" ht="15">
      <c r="A4530" s="80" t="s">
        <v>5236</v>
      </c>
      <c r="B4530" s="79" t="s">
        <v>8274</v>
      </c>
    </row>
    <row r="4531" spans="1:2" ht="15">
      <c r="A4531" s="80" t="s">
        <v>5237</v>
      </c>
      <c r="B4531" s="79" t="s">
        <v>8274</v>
      </c>
    </row>
    <row r="4532" spans="1:2" ht="15">
      <c r="A4532" s="80" t="s">
        <v>5238</v>
      </c>
      <c r="B4532" s="79" t="s">
        <v>8274</v>
      </c>
    </row>
    <row r="4533" spans="1:2" ht="15">
      <c r="A4533" s="80" t="s">
        <v>5239</v>
      </c>
      <c r="B4533" s="79" t="s">
        <v>8274</v>
      </c>
    </row>
    <row r="4534" spans="1:2" ht="15">
      <c r="A4534" s="80" t="s">
        <v>5240</v>
      </c>
      <c r="B4534" s="79" t="s">
        <v>8274</v>
      </c>
    </row>
    <row r="4535" spans="1:2" ht="15">
      <c r="A4535" s="80" t="s">
        <v>5241</v>
      </c>
      <c r="B4535" s="79" t="s">
        <v>8274</v>
      </c>
    </row>
    <row r="4536" spans="1:2" ht="15">
      <c r="A4536" s="80" t="s">
        <v>5242</v>
      </c>
      <c r="B4536" s="79" t="s">
        <v>8274</v>
      </c>
    </row>
    <row r="4537" spans="1:2" ht="15">
      <c r="A4537" s="80" t="s">
        <v>700</v>
      </c>
      <c r="B4537" s="79" t="s">
        <v>8274</v>
      </c>
    </row>
    <row r="4538" spans="1:2" ht="15">
      <c r="A4538" s="80" t="s">
        <v>5243</v>
      </c>
      <c r="B4538" s="79" t="s">
        <v>8274</v>
      </c>
    </row>
    <row r="4539" spans="1:2" ht="15">
      <c r="A4539" s="80" t="s">
        <v>5244</v>
      </c>
      <c r="B4539" s="79" t="s">
        <v>8274</v>
      </c>
    </row>
    <row r="4540" spans="1:2" ht="15">
      <c r="A4540" s="80" t="s">
        <v>5245</v>
      </c>
      <c r="B4540" s="79" t="s">
        <v>8274</v>
      </c>
    </row>
    <row r="4541" spans="1:2" ht="15">
      <c r="A4541" s="80" t="s">
        <v>5246</v>
      </c>
      <c r="B4541" s="79" t="s">
        <v>8274</v>
      </c>
    </row>
    <row r="4542" spans="1:2" ht="15">
      <c r="A4542" s="80" t="s">
        <v>5247</v>
      </c>
      <c r="B4542" s="79" t="s">
        <v>8274</v>
      </c>
    </row>
    <row r="4543" spans="1:2" ht="15">
      <c r="A4543" s="80" t="s">
        <v>5248</v>
      </c>
      <c r="B4543" s="79" t="s">
        <v>8274</v>
      </c>
    </row>
    <row r="4544" spans="1:2" ht="15">
      <c r="A4544" s="80" t="s">
        <v>5249</v>
      </c>
      <c r="B4544" s="79" t="s">
        <v>8274</v>
      </c>
    </row>
    <row r="4545" spans="1:2" ht="15">
      <c r="A4545" s="80" t="s">
        <v>5250</v>
      </c>
      <c r="B4545" s="79" t="s">
        <v>8274</v>
      </c>
    </row>
    <row r="4546" spans="1:2" ht="15">
      <c r="A4546" s="80" t="s">
        <v>5251</v>
      </c>
      <c r="B4546" s="79" t="s">
        <v>8274</v>
      </c>
    </row>
    <row r="4547" spans="1:2" ht="15">
      <c r="A4547" s="80" t="s">
        <v>5252</v>
      </c>
      <c r="B4547" s="79" t="s">
        <v>8274</v>
      </c>
    </row>
    <row r="4548" spans="1:2" ht="15">
      <c r="A4548" s="80" t="s">
        <v>5253</v>
      </c>
      <c r="B4548" s="79" t="s">
        <v>8274</v>
      </c>
    </row>
    <row r="4549" spans="1:2" ht="15">
      <c r="A4549" s="80" t="s">
        <v>5254</v>
      </c>
      <c r="B4549" s="79" t="s">
        <v>8274</v>
      </c>
    </row>
    <row r="4550" spans="1:2" ht="15">
      <c r="A4550" s="80" t="s">
        <v>5255</v>
      </c>
      <c r="B4550" s="79" t="s">
        <v>8274</v>
      </c>
    </row>
    <row r="4551" spans="1:2" ht="15">
      <c r="A4551" s="80" t="s">
        <v>5256</v>
      </c>
      <c r="B4551" s="79" t="s">
        <v>8274</v>
      </c>
    </row>
    <row r="4552" spans="1:2" ht="15">
      <c r="A4552" s="80" t="s">
        <v>623</v>
      </c>
      <c r="B4552" s="79" t="s">
        <v>8274</v>
      </c>
    </row>
    <row r="4553" spans="1:2" ht="15">
      <c r="A4553" s="80" t="s">
        <v>5257</v>
      </c>
      <c r="B4553" s="79" t="s">
        <v>8274</v>
      </c>
    </row>
    <row r="4554" spans="1:2" ht="15">
      <c r="A4554" s="80" t="s">
        <v>5258</v>
      </c>
      <c r="B4554" s="79" t="s">
        <v>8274</v>
      </c>
    </row>
    <row r="4555" spans="1:2" ht="15">
      <c r="A4555" s="80" t="s">
        <v>5259</v>
      </c>
      <c r="B4555" s="79" t="s">
        <v>8274</v>
      </c>
    </row>
    <row r="4556" spans="1:2" ht="15">
      <c r="A4556" s="80" t="s">
        <v>5260</v>
      </c>
      <c r="B4556" s="79" t="s">
        <v>8274</v>
      </c>
    </row>
    <row r="4557" spans="1:2" ht="15">
      <c r="A4557" s="80" t="s">
        <v>5261</v>
      </c>
      <c r="B4557" s="79" t="s">
        <v>8274</v>
      </c>
    </row>
    <row r="4558" spans="1:2" ht="15">
      <c r="A4558" s="80" t="s">
        <v>5262</v>
      </c>
      <c r="B4558" s="79" t="s">
        <v>8274</v>
      </c>
    </row>
    <row r="4559" spans="1:2" ht="15">
      <c r="A4559" s="80" t="s">
        <v>5263</v>
      </c>
      <c r="B4559" s="79" t="s">
        <v>8274</v>
      </c>
    </row>
    <row r="4560" spans="1:2" ht="15">
      <c r="A4560" s="80" t="s">
        <v>5264</v>
      </c>
      <c r="B4560" s="79" t="s">
        <v>8274</v>
      </c>
    </row>
    <row r="4561" spans="1:2" ht="15">
      <c r="A4561" s="80" t="s">
        <v>5265</v>
      </c>
      <c r="B4561" s="79" t="s">
        <v>8274</v>
      </c>
    </row>
    <row r="4562" spans="1:2" ht="15">
      <c r="A4562" s="80" t="s">
        <v>5266</v>
      </c>
      <c r="B4562" s="79" t="s">
        <v>8274</v>
      </c>
    </row>
    <row r="4563" spans="1:2" ht="15">
      <c r="A4563" s="80" t="s">
        <v>5267</v>
      </c>
      <c r="B4563" s="79" t="s">
        <v>8274</v>
      </c>
    </row>
    <row r="4564" spans="1:2" ht="15">
      <c r="A4564" s="80" t="s">
        <v>5268</v>
      </c>
      <c r="B4564" s="79" t="s">
        <v>8274</v>
      </c>
    </row>
    <row r="4565" spans="1:2" ht="15">
      <c r="A4565" s="80" t="s">
        <v>5269</v>
      </c>
      <c r="B4565" s="79" t="s">
        <v>8274</v>
      </c>
    </row>
    <row r="4566" spans="1:2" ht="15">
      <c r="A4566" s="80" t="s">
        <v>5270</v>
      </c>
      <c r="B4566" s="79" t="s">
        <v>8274</v>
      </c>
    </row>
    <row r="4567" spans="1:2" ht="15">
      <c r="A4567" s="80" t="s">
        <v>5271</v>
      </c>
      <c r="B4567" s="79" t="s">
        <v>8274</v>
      </c>
    </row>
    <row r="4568" spans="1:2" ht="15">
      <c r="A4568" s="80" t="s">
        <v>5272</v>
      </c>
      <c r="B4568" s="79" t="s">
        <v>8274</v>
      </c>
    </row>
    <row r="4569" spans="1:2" ht="15">
      <c r="A4569" s="80" t="s">
        <v>5273</v>
      </c>
      <c r="B4569" s="79" t="s">
        <v>8274</v>
      </c>
    </row>
    <row r="4570" spans="1:2" ht="15">
      <c r="A4570" s="80" t="s">
        <v>5274</v>
      </c>
      <c r="B4570" s="79" t="s">
        <v>8274</v>
      </c>
    </row>
    <row r="4571" spans="1:2" ht="15">
      <c r="A4571" s="80" t="s">
        <v>5275</v>
      </c>
      <c r="B4571" s="79" t="s">
        <v>8274</v>
      </c>
    </row>
    <row r="4572" spans="1:2" ht="15">
      <c r="A4572" s="80" t="s">
        <v>5276</v>
      </c>
      <c r="B4572" s="79" t="s">
        <v>8274</v>
      </c>
    </row>
    <row r="4573" spans="1:2" ht="15">
      <c r="A4573" s="80" t="s">
        <v>5277</v>
      </c>
      <c r="B4573" s="79" t="s">
        <v>8274</v>
      </c>
    </row>
    <row r="4574" spans="1:2" ht="15">
      <c r="A4574" s="80" t="s">
        <v>5278</v>
      </c>
      <c r="B4574" s="79" t="s">
        <v>8274</v>
      </c>
    </row>
    <row r="4575" spans="1:2" ht="15">
      <c r="A4575" s="80" t="s">
        <v>5279</v>
      </c>
      <c r="B4575" s="79" t="s">
        <v>8274</v>
      </c>
    </row>
    <row r="4576" spans="1:2" ht="15">
      <c r="A4576" s="80" t="s">
        <v>5280</v>
      </c>
      <c r="B4576" s="79" t="s">
        <v>8274</v>
      </c>
    </row>
    <row r="4577" spans="1:2" ht="15">
      <c r="A4577" s="80" t="s">
        <v>5281</v>
      </c>
      <c r="B4577" s="79" t="s">
        <v>8274</v>
      </c>
    </row>
    <row r="4578" spans="1:2" ht="15">
      <c r="A4578" s="80" t="s">
        <v>5282</v>
      </c>
      <c r="B4578" s="79" t="s">
        <v>8274</v>
      </c>
    </row>
    <row r="4579" spans="1:2" ht="15">
      <c r="A4579" s="80" t="s">
        <v>5283</v>
      </c>
      <c r="B4579" s="79" t="s">
        <v>8274</v>
      </c>
    </row>
    <row r="4580" spans="1:2" ht="15">
      <c r="A4580" s="80" t="s">
        <v>5284</v>
      </c>
      <c r="B4580" s="79" t="s">
        <v>8274</v>
      </c>
    </row>
    <row r="4581" spans="1:2" ht="15">
      <c r="A4581" s="80" t="s">
        <v>5285</v>
      </c>
      <c r="B4581" s="79" t="s">
        <v>8274</v>
      </c>
    </row>
    <row r="4582" spans="1:2" ht="15">
      <c r="A4582" s="80" t="s">
        <v>5286</v>
      </c>
      <c r="B4582" s="79" t="s">
        <v>8274</v>
      </c>
    </row>
    <row r="4583" spans="1:2" ht="15">
      <c r="A4583" s="80" t="s">
        <v>5287</v>
      </c>
      <c r="B4583" s="79" t="s">
        <v>8274</v>
      </c>
    </row>
    <row r="4584" spans="1:2" ht="15">
      <c r="A4584" s="80" t="s">
        <v>5288</v>
      </c>
      <c r="B4584" s="79" t="s">
        <v>8274</v>
      </c>
    </row>
    <row r="4585" spans="1:2" ht="15">
      <c r="A4585" s="80" t="s">
        <v>5289</v>
      </c>
      <c r="B4585" s="79" t="s">
        <v>8274</v>
      </c>
    </row>
    <row r="4586" spans="1:2" ht="15">
      <c r="A4586" s="80" t="s">
        <v>5290</v>
      </c>
      <c r="B4586" s="79" t="s">
        <v>8274</v>
      </c>
    </row>
    <row r="4587" spans="1:2" ht="15">
      <c r="A4587" s="80" t="s">
        <v>5291</v>
      </c>
      <c r="B4587" s="79" t="s">
        <v>8274</v>
      </c>
    </row>
    <row r="4588" spans="1:2" ht="15">
      <c r="A4588" s="80" t="s">
        <v>5292</v>
      </c>
      <c r="B4588" s="79" t="s">
        <v>8274</v>
      </c>
    </row>
    <row r="4589" spans="1:2" ht="15">
      <c r="A4589" s="80" t="s">
        <v>5293</v>
      </c>
      <c r="B4589" s="79" t="s">
        <v>8274</v>
      </c>
    </row>
    <row r="4590" spans="1:2" ht="15">
      <c r="A4590" s="80" t="s">
        <v>5294</v>
      </c>
      <c r="B4590" s="79" t="s">
        <v>8274</v>
      </c>
    </row>
    <row r="4591" spans="1:2" ht="15">
      <c r="A4591" s="80" t="s">
        <v>5295</v>
      </c>
      <c r="B4591" s="79" t="s">
        <v>8274</v>
      </c>
    </row>
    <row r="4592" spans="1:2" ht="15">
      <c r="A4592" s="80" t="s">
        <v>5296</v>
      </c>
      <c r="B4592" s="79" t="s">
        <v>8274</v>
      </c>
    </row>
    <row r="4593" spans="1:2" ht="15">
      <c r="A4593" s="80" t="s">
        <v>5297</v>
      </c>
      <c r="B4593" s="79" t="s">
        <v>8274</v>
      </c>
    </row>
    <row r="4594" spans="1:2" ht="15">
      <c r="A4594" s="80" t="s">
        <v>5298</v>
      </c>
      <c r="B4594" s="79" t="s">
        <v>8274</v>
      </c>
    </row>
    <row r="4595" spans="1:2" ht="15">
      <c r="A4595" s="80" t="s">
        <v>5299</v>
      </c>
      <c r="B4595" s="79" t="s">
        <v>8274</v>
      </c>
    </row>
    <row r="4596" spans="1:2" ht="15">
      <c r="A4596" s="80" t="s">
        <v>5300</v>
      </c>
      <c r="B4596" s="79" t="s">
        <v>8274</v>
      </c>
    </row>
    <row r="4597" spans="1:2" ht="15">
      <c r="A4597" s="80" t="s">
        <v>5301</v>
      </c>
      <c r="B4597" s="79" t="s">
        <v>8274</v>
      </c>
    </row>
    <row r="4598" spans="1:2" ht="15">
      <c r="A4598" s="80" t="s">
        <v>5302</v>
      </c>
      <c r="B4598" s="79" t="s">
        <v>8274</v>
      </c>
    </row>
    <row r="4599" spans="1:2" ht="15">
      <c r="A4599" s="80" t="s">
        <v>5303</v>
      </c>
      <c r="B4599" s="79" t="s">
        <v>8274</v>
      </c>
    </row>
    <row r="4600" spans="1:2" ht="15">
      <c r="A4600" s="80" t="s">
        <v>5304</v>
      </c>
      <c r="B4600" s="79" t="s">
        <v>8274</v>
      </c>
    </row>
    <row r="4601" spans="1:2" ht="15">
      <c r="A4601" s="80" t="s">
        <v>5305</v>
      </c>
      <c r="B4601" s="79" t="s">
        <v>8274</v>
      </c>
    </row>
    <row r="4602" spans="1:2" ht="15">
      <c r="A4602" s="80" t="s">
        <v>5306</v>
      </c>
      <c r="B4602" s="79" t="s">
        <v>8274</v>
      </c>
    </row>
    <row r="4603" spans="1:2" ht="15">
      <c r="A4603" s="80" t="s">
        <v>5307</v>
      </c>
      <c r="B4603" s="79" t="s">
        <v>8274</v>
      </c>
    </row>
    <row r="4604" spans="1:2" ht="15">
      <c r="A4604" s="80" t="s">
        <v>5308</v>
      </c>
      <c r="B4604" s="79" t="s">
        <v>8274</v>
      </c>
    </row>
    <row r="4605" spans="1:2" ht="15">
      <c r="A4605" s="80" t="s">
        <v>5309</v>
      </c>
      <c r="B4605" s="79" t="s">
        <v>8274</v>
      </c>
    </row>
    <row r="4606" spans="1:2" ht="15">
      <c r="A4606" s="80" t="s">
        <v>5310</v>
      </c>
      <c r="B4606" s="79" t="s">
        <v>8274</v>
      </c>
    </row>
    <row r="4607" spans="1:2" ht="15">
      <c r="A4607" s="80" t="s">
        <v>5311</v>
      </c>
      <c r="B4607" s="79" t="s">
        <v>8274</v>
      </c>
    </row>
    <row r="4608" spans="1:2" ht="15">
      <c r="A4608" s="80" t="s">
        <v>5312</v>
      </c>
      <c r="B4608" s="79" t="s">
        <v>8274</v>
      </c>
    </row>
    <row r="4609" spans="1:2" ht="15">
      <c r="A4609" s="80" t="s">
        <v>5313</v>
      </c>
      <c r="B4609" s="79" t="s">
        <v>8274</v>
      </c>
    </row>
    <row r="4610" spans="1:2" ht="15">
      <c r="A4610" s="80" t="s">
        <v>5314</v>
      </c>
      <c r="B4610" s="79" t="s">
        <v>8274</v>
      </c>
    </row>
    <row r="4611" spans="1:2" ht="15">
      <c r="A4611" s="80" t="s">
        <v>5315</v>
      </c>
      <c r="B4611" s="79" t="s">
        <v>8274</v>
      </c>
    </row>
    <row r="4612" spans="1:2" ht="15">
      <c r="A4612" s="80" t="s">
        <v>5316</v>
      </c>
      <c r="B4612" s="79" t="s">
        <v>8274</v>
      </c>
    </row>
    <row r="4613" spans="1:2" ht="15">
      <c r="A4613" s="80" t="s">
        <v>5317</v>
      </c>
      <c r="B4613" s="79" t="s">
        <v>8274</v>
      </c>
    </row>
    <row r="4614" spans="1:2" ht="15">
      <c r="A4614" s="80" t="s">
        <v>5318</v>
      </c>
      <c r="B4614" s="79" t="s">
        <v>8274</v>
      </c>
    </row>
    <row r="4615" spans="1:2" ht="15">
      <c r="A4615" s="80" t="s">
        <v>5319</v>
      </c>
      <c r="B4615" s="79" t="s">
        <v>8274</v>
      </c>
    </row>
    <row r="4616" spans="1:2" ht="15">
      <c r="A4616" s="80" t="s">
        <v>5320</v>
      </c>
      <c r="B4616" s="79" t="s">
        <v>8274</v>
      </c>
    </row>
    <row r="4617" spans="1:2" ht="15">
      <c r="A4617" s="80" t="s">
        <v>5321</v>
      </c>
      <c r="B4617" s="79" t="s">
        <v>8274</v>
      </c>
    </row>
    <row r="4618" spans="1:2" ht="15">
      <c r="A4618" s="80" t="s">
        <v>5322</v>
      </c>
      <c r="B4618" s="79" t="s">
        <v>8274</v>
      </c>
    </row>
    <row r="4619" spans="1:2" ht="15">
      <c r="A4619" s="80" t="s">
        <v>5323</v>
      </c>
      <c r="B4619" s="79" t="s">
        <v>8274</v>
      </c>
    </row>
    <row r="4620" spans="1:2" ht="15">
      <c r="A4620" s="80" t="s">
        <v>5324</v>
      </c>
      <c r="B4620" s="79" t="s">
        <v>8274</v>
      </c>
    </row>
    <row r="4621" spans="1:2" ht="15">
      <c r="A4621" s="80" t="s">
        <v>5325</v>
      </c>
      <c r="B4621" s="79" t="s">
        <v>8274</v>
      </c>
    </row>
    <row r="4622" spans="1:2" ht="15">
      <c r="A4622" s="80" t="s">
        <v>5326</v>
      </c>
      <c r="B4622" s="79" t="s">
        <v>8274</v>
      </c>
    </row>
    <row r="4623" spans="1:2" ht="15">
      <c r="A4623" s="80" t="s">
        <v>5327</v>
      </c>
      <c r="B4623" s="79" t="s">
        <v>8274</v>
      </c>
    </row>
    <row r="4624" spans="1:2" ht="15">
      <c r="A4624" s="80" t="s">
        <v>5328</v>
      </c>
      <c r="B4624" s="79" t="s">
        <v>8274</v>
      </c>
    </row>
    <row r="4625" spans="1:2" ht="15">
      <c r="A4625" s="80" t="s">
        <v>5329</v>
      </c>
      <c r="B4625" s="79" t="s">
        <v>8274</v>
      </c>
    </row>
    <row r="4626" spans="1:2" ht="15">
      <c r="A4626" s="80" t="s">
        <v>5330</v>
      </c>
      <c r="B4626" s="79" t="s">
        <v>8274</v>
      </c>
    </row>
    <row r="4627" spans="1:2" ht="15">
      <c r="A4627" s="80" t="s">
        <v>5331</v>
      </c>
      <c r="B4627" s="79" t="s">
        <v>8274</v>
      </c>
    </row>
    <row r="4628" spans="1:2" ht="15">
      <c r="A4628" s="80" t="s">
        <v>5332</v>
      </c>
      <c r="B4628" s="79" t="s">
        <v>8274</v>
      </c>
    </row>
    <row r="4629" spans="1:2" ht="15">
      <c r="A4629" s="80" t="s">
        <v>5333</v>
      </c>
      <c r="B4629" s="79" t="s">
        <v>8274</v>
      </c>
    </row>
    <row r="4630" spans="1:2" ht="15">
      <c r="A4630" s="80" t="s">
        <v>5334</v>
      </c>
      <c r="B4630" s="79" t="s">
        <v>8274</v>
      </c>
    </row>
    <row r="4631" spans="1:2" ht="15">
      <c r="A4631" s="80" t="s">
        <v>5335</v>
      </c>
      <c r="B4631" s="79" t="s">
        <v>8274</v>
      </c>
    </row>
    <row r="4632" spans="1:2" ht="15">
      <c r="A4632" s="80" t="s">
        <v>5336</v>
      </c>
      <c r="B4632" s="79" t="s">
        <v>8274</v>
      </c>
    </row>
    <row r="4633" spans="1:2" ht="15">
      <c r="A4633" s="80" t="s">
        <v>5337</v>
      </c>
      <c r="B4633" s="79" t="s">
        <v>8274</v>
      </c>
    </row>
    <row r="4634" spans="1:2" ht="15">
      <c r="A4634" s="80" t="s">
        <v>5338</v>
      </c>
      <c r="B4634" s="79" t="s">
        <v>8274</v>
      </c>
    </row>
    <row r="4635" spans="1:2" ht="15">
      <c r="A4635" s="80" t="s">
        <v>5339</v>
      </c>
      <c r="B4635" s="79" t="s">
        <v>8274</v>
      </c>
    </row>
    <row r="4636" spans="1:2" ht="15">
      <c r="A4636" s="80" t="s">
        <v>5340</v>
      </c>
      <c r="B4636" s="79" t="s">
        <v>8274</v>
      </c>
    </row>
    <row r="4637" spans="1:2" ht="15">
      <c r="A4637" s="80" t="s">
        <v>5341</v>
      </c>
      <c r="B4637" s="79" t="s">
        <v>8274</v>
      </c>
    </row>
    <row r="4638" spans="1:2" ht="15">
      <c r="A4638" s="80" t="s">
        <v>5342</v>
      </c>
      <c r="B4638" s="79" t="s">
        <v>8274</v>
      </c>
    </row>
    <row r="4639" spans="1:2" ht="15">
      <c r="A4639" s="80" t="s">
        <v>5343</v>
      </c>
      <c r="B4639" s="79" t="s">
        <v>8274</v>
      </c>
    </row>
    <row r="4640" spans="1:2" ht="15">
      <c r="A4640" s="80" t="s">
        <v>5344</v>
      </c>
      <c r="B4640" s="79" t="s">
        <v>8274</v>
      </c>
    </row>
    <row r="4641" spans="1:2" ht="15">
      <c r="A4641" s="80" t="s">
        <v>5345</v>
      </c>
      <c r="B4641" s="79" t="s">
        <v>8274</v>
      </c>
    </row>
    <row r="4642" spans="1:2" ht="15">
      <c r="A4642" s="80" t="s">
        <v>5346</v>
      </c>
      <c r="B4642" s="79" t="s">
        <v>8274</v>
      </c>
    </row>
    <row r="4643" spans="1:2" ht="15">
      <c r="A4643" s="80" t="s">
        <v>5347</v>
      </c>
      <c r="B4643" s="79" t="s">
        <v>8274</v>
      </c>
    </row>
    <row r="4644" spans="1:2" ht="15">
      <c r="A4644" s="80" t="s">
        <v>5348</v>
      </c>
      <c r="B4644" s="79" t="s">
        <v>8274</v>
      </c>
    </row>
    <row r="4645" spans="1:2" ht="15">
      <c r="A4645" s="80" t="s">
        <v>5349</v>
      </c>
      <c r="B4645" s="79" t="s">
        <v>8274</v>
      </c>
    </row>
    <row r="4646" spans="1:2" ht="15">
      <c r="A4646" s="80" t="s">
        <v>5350</v>
      </c>
      <c r="B4646" s="79" t="s">
        <v>8274</v>
      </c>
    </row>
    <row r="4647" spans="1:2" ht="15">
      <c r="A4647" s="80" t="s">
        <v>5351</v>
      </c>
      <c r="B4647" s="79" t="s">
        <v>8274</v>
      </c>
    </row>
    <row r="4648" spans="1:2" ht="15">
      <c r="A4648" s="80" t="s">
        <v>5352</v>
      </c>
      <c r="B4648" s="79" t="s">
        <v>8274</v>
      </c>
    </row>
    <row r="4649" spans="1:2" ht="15">
      <c r="A4649" s="80" t="s">
        <v>5353</v>
      </c>
      <c r="B4649" s="79" t="s">
        <v>8274</v>
      </c>
    </row>
    <row r="4650" spans="1:2" ht="15">
      <c r="A4650" s="80" t="s">
        <v>5354</v>
      </c>
      <c r="B4650" s="79" t="s">
        <v>8274</v>
      </c>
    </row>
    <row r="4651" spans="1:2" ht="15">
      <c r="A4651" s="80" t="s">
        <v>5355</v>
      </c>
      <c r="B4651" s="79" t="s">
        <v>8274</v>
      </c>
    </row>
    <row r="4652" spans="1:2" ht="15">
      <c r="A4652" s="80" t="s">
        <v>5356</v>
      </c>
      <c r="B4652" s="79" t="s">
        <v>8274</v>
      </c>
    </row>
    <row r="4653" spans="1:2" ht="15">
      <c r="A4653" s="80" t="s">
        <v>5357</v>
      </c>
      <c r="B4653" s="79" t="s">
        <v>8274</v>
      </c>
    </row>
    <row r="4654" spans="1:2" ht="15">
      <c r="A4654" s="80" t="s">
        <v>5358</v>
      </c>
      <c r="B4654" s="79" t="s">
        <v>8274</v>
      </c>
    </row>
    <row r="4655" spans="1:2" ht="15">
      <c r="A4655" s="80" t="s">
        <v>5359</v>
      </c>
      <c r="B4655" s="79" t="s">
        <v>8274</v>
      </c>
    </row>
    <row r="4656" spans="1:2" ht="15">
      <c r="A4656" s="80" t="s">
        <v>5360</v>
      </c>
      <c r="B4656" s="79" t="s">
        <v>8274</v>
      </c>
    </row>
    <row r="4657" spans="1:2" ht="15">
      <c r="A4657" s="80" t="s">
        <v>5361</v>
      </c>
      <c r="B4657" s="79" t="s">
        <v>8274</v>
      </c>
    </row>
    <row r="4658" spans="1:2" ht="15">
      <c r="A4658" s="80" t="s">
        <v>5362</v>
      </c>
      <c r="B4658" s="79" t="s">
        <v>8274</v>
      </c>
    </row>
    <row r="4659" spans="1:2" ht="15">
      <c r="A4659" s="80" t="s">
        <v>5363</v>
      </c>
      <c r="B4659" s="79" t="s">
        <v>8274</v>
      </c>
    </row>
    <row r="4660" spans="1:2" ht="15">
      <c r="A4660" s="80" t="s">
        <v>5364</v>
      </c>
      <c r="B4660" s="79" t="s">
        <v>8274</v>
      </c>
    </row>
    <row r="4661" spans="1:2" ht="15">
      <c r="A4661" s="80" t="s">
        <v>5365</v>
      </c>
      <c r="B4661" s="79" t="s">
        <v>8274</v>
      </c>
    </row>
    <row r="4662" spans="1:2" ht="15">
      <c r="A4662" s="80" t="s">
        <v>5366</v>
      </c>
      <c r="B4662" s="79" t="s">
        <v>8274</v>
      </c>
    </row>
    <row r="4663" spans="1:2" ht="15">
      <c r="A4663" s="80" t="s">
        <v>5367</v>
      </c>
      <c r="B4663" s="79" t="s">
        <v>8274</v>
      </c>
    </row>
    <row r="4664" spans="1:2" ht="15">
      <c r="A4664" s="80" t="s">
        <v>5368</v>
      </c>
      <c r="B4664" s="79" t="s">
        <v>8274</v>
      </c>
    </row>
    <row r="4665" spans="1:2" ht="15">
      <c r="A4665" s="80" t="s">
        <v>5369</v>
      </c>
      <c r="B4665" s="79" t="s">
        <v>8274</v>
      </c>
    </row>
    <row r="4666" spans="1:2" ht="15">
      <c r="A4666" s="80" t="s">
        <v>5370</v>
      </c>
      <c r="B4666" s="79" t="s">
        <v>8274</v>
      </c>
    </row>
    <row r="4667" spans="1:2" ht="15">
      <c r="A4667" s="80" t="s">
        <v>5371</v>
      </c>
      <c r="B4667" s="79" t="s">
        <v>8274</v>
      </c>
    </row>
    <row r="4668" spans="1:2" ht="15">
      <c r="A4668" s="80" t="s">
        <v>5372</v>
      </c>
      <c r="B4668" s="79" t="s">
        <v>8274</v>
      </c>
    </row>
    <row r="4669" spans="1:2" ht="15">
      <c r="A4669" s="80" t="s">
        <v>5373</v>
      </c>
      <c r="B4669" s="79" t="s">
        <v>8274</v>
      </c>
    </row>
    <row r="4670" spans="1:2" ht="15">
      <c r="A4670" s="80" t="s">
        <v>5374</v>
      </c>
      <c r="B4670" s="79" t="s">
        <v>8274</v>
      </c>
    </row>
    <row r="4671" spans="1:2" ht="15">
      <c r="A4671" s="80" t="s">
        <v>5375</v>
      </c>
      <c r="B4671" s="79" t="s">
        <v>8274</v>
      </c>
    </row>
    <row r="4672" spans="1:2" ht="15">
      <c r="A4672" s="80" t="s">
        <v>5376</v>
      </c>
      <c r="B4672" s="79" t="s">
        <v>8274</v>
      </c>
    </row>
    <row r="4673" spans="1:2" ht="15">
      <c r="A4673" s="80" t="s">
        <v>783</v>
      </c>
      <c r="B4673" s="79" t="s">
        <v>8274</v>
      </c>
    </row>
    <row r="4674" spans="1:2" ht="15">
      <c r="A4674" s="80" t="s">
        <v>5377</v>
      </c>
      <c r="B4674" s="79" t="s">
        <v>8274</v>
      </c>
    </row>
    <row r="4675" spans="1:2" ht="15">
      <c r="A4675" s="80" t="s">
        <v>5378</v>
      </c>
      <c r="B4675" s="79" t="s">
        <v>8274</v>
      </c>
    </row>
    <row r="4676" spans="1:2" ht="15">
      <c r="A4676" s="80" t="s">
        <v>5379</v>
      </c>
      <c r="B4676" s="79" t="s">
        <v>8274</v>
      </c>
    </row>
    <row r="4677" spans="1:2" ht="15">
      <c r="A4677" s="80" t="s">
        <v>5380</v>
      </c>
      <c r="B4677" s="79" t="s">
        <v>8274</v>
      </c>
    </row>
    <row r="4678" spans="1:2" ht="15">
      <c r="A4678" s="80" t="s">
        <v>5381</v>
      </c>
      <c r="B4678" s="79" t="s">
        <v>8274</v>
      </c>
    </row>
    <row r="4679" spans="1:2" ht="15">
      <c r="A4679" s="80" t="s">
        <v>5382</v>
      </c>
      <c r="B4679" s="79" t="s">
        <v>8274</v>
      </c>
    </row>
    <row r="4680" spans="1:2" ht="15">
      <c r="A4680" s="80" t="s">
        <v>5383</v>
      </c>
      <c r="B4680" s="79" t="s">
        <v>8274</v>
      </c>
    </row>
    <row r="4681" spans="1:2" ht="15">
      <c r="A4681" s="80" t="s">
        <v>732</v>
      </c>
      <c r="B4681" s="79" t="s">
        <v>8274</v>
      </c>
    </row>
    <row r="4682" spans="1:2" ht="15">
      <c r="A4682" s="80" t="s">
        <v>5384</v>
      </c>
      <c r="B4682" s="79" t="s">
        <v>8274</v>
      </c>
    </row>
    <row r="4683" spans="1:2" ht="15">
      <c r="A4683" s="80" t="s">
        <v>5385</v>
      </c>
      <c r="B4683" s="79" t="s">
        <v>8274</v>
      </c>
    </row>
    <row r="4684" spans="1:2" ht="15">
      <c r="A4684" s="80" t="s">
        <v>5386</v>
      </c>
      <c r="B4684" s="79" t="s">
        <v>8274</v>
      </c>
    </row>
    <row r="4685" spans="1:2" ht="15">
      <c r="A4685" s="80" t="s">
        <v>5387</v>
      </c>
      <c r="B4685" s="79" t="s">
        <v>8274</v>
      </c>
    </row>
    <row r="4686" spans="1:2" ht="15">
      <c r="A4686" s="80" t="s">
        <v>5388</v>
      </c>
      <c r="B4686" s="79" t="s">
        <v>8274</v>
      </c>
    </row>
    <row r="4687" spans="1:2" ht="15">
      <c r="A4687" s="80" t="s">
        <v>5389</v>
      </c>
      <c r="B4687" s="79" t="s">
        <v>8274</v>
      </c>
    </row>
    <row r="4688" spans="1:2" ht="15">
      <c r="A4688" s="80" t="s">
        <v>5390</v>
      </c>
      <c r="B4688" s="79" t="s">
        <v>8274</v>
      </c>
    </row>
    <row r="4689" spans="1:2" ht="15">
      <c r="A4689" s="80" t="s">
        <v>5391</v>
      </c>
      <c r="B4689" s="79" t="s">
        <v>8274</v>
      </c>
    </row>
    <row r="4690" spans="1:2" ht="15">
      <c r="A4690" s="80" t="s">
        <v>5392</v>
      </c>
      <c r="B4690" s="79" t="s">
        <v>8274</v>
      </c>
    </row>
    <row r="4691" spans="1:2" ht="15">
      <c r="A4691" s="80" t="s">
        <v>5393</v>
      </c>
      <c r="B4691" s="79" t="s">
        <v>8274</v>
      </c>
    </row>
    <row r="4692" spans="1:2" ht="15">
      <c r="A4692" s="80" t="s">
        <v>5394</v>
      </c>
      <c r="B4692" s="79" t="s">
        <v>8274</v>
      </c>
    </row>
    <row r="4693" spans="1:2" ht="15">
      <c r="A4693" s="80" t="s">
        <v>5395</v>
      </c>
      <c r="B4693" s="79" t="s">
        <v>8274</v>
      </c>
    </row>
    <row r="4694" spans="1:2" ht="15">
      <c r="A4694" s="80" t="s">
        <v>5396</v>
      </c>
      <c r="B4694" s="79" t="s">
        <v>8274</v>
      </c>
    </row>
    <row r="4695" spans="1:2" ht="15">
      <c r="A4695" s="80" t="s">
        <v>5397</v>
      </c>
      <c r="B4695" s="79" t="s">
        <v>8274</v>
      </c>
    </row>
    <row r="4696" spans="1:2" ht="15">
      <c r="A4696" s="80" t="s">
        <v>5398</v>
      </c>
      <c r="B4696" s="79" t="s">
        <v>8274</v>
      </c>
    </row>
    <row r="4697" spans="1:2" ht="15">
      <c r="A4697" s="80" t="s">
        <v>5399</v>
      </c>
      <c r="B4697" s="79" t="s">
        <v>8274</v>
      </c>
    </row>
    <row r="4698" spans="1:2" ht="15">
      <c r="A4698" s="80" t="s">
        <v>5400</v>
      </c>
      <c r="B4698" s="79" t="s">
        <v>8274</v>
      </c>
    </row>
    <row r="4699" spans="1:2" ht="15">
      <c r="A4699" s="80" t="s">
        <v>5401</v>
      </c>
      <c r="B4699" s="79" t="s">
        <v>8274</v>
      </c>
    </row>
    <row r="4700" spans="1:2" ht="15">
      <c r="A4700" s="80" t="s">
        <v>5402</v>
      </c>
      <c r="B4700" s="79" t="s">
        <v>8274</v>
      </c>
    </row>
    <row r="4701" spans="1:2" ht="15">
      <c r="A4701" s="80" t="s">
        <v>5403</v>
      </c>
      <c r="B4701" s="79" t="s">
        <v>8274</v>
      </c>
    </row>
    <row r="4702" spans="1:2" ht="15">
      <c r="A4702" s="80" t="s">
        <v>5404</v>
      </c>
      <c r="B4702" s="79" t="s">
        <v>8274</v>
      </c>
    </row>
    <row r="4703" spans="1:2" ht="15">
      <c r="A4703" s="80" t="s">
        <v>5405</v>
      </c>
      <c r="B4703" s="79" t="s">
        <v>8274</v>
      </c>
    </row>
    <row r="4704" spans="1:2" ht="15">
      <c r="A4704" s="80" t="s">
        <v>5406</v>
      </c>
      <c r="B4704" s="79" t="s">
        <v>8274</v>
      </c>
    </row>
    <row r="4705" spans="1:2" ht="15">
      <c r="A4705" s="80" t="s">
        <v>5407</v>
      </c>
      <c r="B4705" s="79" t="s">
        <v>8274</v>
      </c>
    </row>
    <row r="4706" spans="1:2" ht="15">
      <c r="A4706" s="80" t="s">
        <v>5408</v>
      </c>
      <c r="B4706" s="79" t="s">
        <v>8274</v>
      </c>
    </row>
    <row r="4707" spans="1:2" ht="15">
      <c r="A4707" s="80" t="s">
        <v>5409</v>
      </c>
      <c r="B4707" s="79" t="s">
        <v>8274</v>
      </c>
    </row>
    <row r="4708" spans="1:2" ht="15">
      <c r="A4708" s="80" t="s">
        <v>5410</v>
      </c>
      <c r="B4708" s="79" t="s">
        <v>8274</v>
      </c>
    </row>
    <row r="4709" spans="1:2" ht="15">
      <c r="A4709" s="80" t="s">
        <v>5411</v>
      </c>
      <c r="B4709" s="79" t="s">
        <v>8274</v>
      </c>
    </row>
    <row r="4710" spans="1:2" ht="15">
      <c r="A4710" s="80" t="s">
        <v>5412</v>
      </c>
      <c r="B4710" s="79" t="s">
        <v>8274</v>
      </c>
    </row>
    <row r="4711" spans="1:2" ht="15">
      <c r="A4711" s="80" t="s">
        <v>5413</v>
      </c>
      <c r="B4711" s="79" t="s">
        <v>8274</v>
      </c>
    </row>
    <row r="4712" spans="1:2" ht="15">
      <c r="A4712" s="80" t="s">
        <v>5414</v>
      </c>
      <c r="B4712" s="79" t="s">
        <v>8274</v>
      </c>
    </row>
    <row r="4713" spans="1:2" ht="15">
      <c r="A4713" s="80" t="s">
        <v>5415</v>
      </c>
      <c r="B4713" s="79" t="s">
        <v>8274</v>
      </c>
    </row>
    <row r="4714" spans="1:2" ht="15">
      <c r="A4714" s="80" t="s">
        <v>5416</v>
      </c>
      <c r="B4714" s="79" t="s">
        <v>8274</v>
      </c>
    </row>
    <row r="4715" spans="1:2" ht="15">
      <c r="A4715" s="80" t="s">
        <v>5417</v>
      </c>
      <c r="B4715" s="79" t="s">
        <v>8274</v>
      </c>
    </row>
    <row r="4716" spans="1:2" ht="15">
      <c r="A4716" s="80" t="s">
        <v>5418</v>
      </c>
      <c r="B4716" s="79" t="s">
        <v>8274</v>
      </c>
    </row>
    <row r="4717" spans="1:2" ht="15">
      <c r="A4717" s="80" t="s">
        <v>5419</v>
      </c>
      <c r="B4717" s="79" t="s">
        <v>8274</v>
      </c>
    </row>
    <row r="4718" spans="1:2" ht="15">
      <c r="A4718" s="80" t="s">
        <v>5420</v>
      </c>
      <c r="B4718" s="79" t="s">
        <v>8274</v>
      </c>
    </row>
    <row r="4719" spans="1:2" ht="15">
      <c r="A4719" s="80" t="s">
        <v>5421</v>
      </c>
      <c r="B4719" s="79" t="s">
        <v>8274</v>
      </c>
    </row>
    <row r="4720" spans="1:2" ht="15">
      <c r="A4720" s="80" t="s">
        <v>5422</v>
      </c>
      <c r="B4720" s="79" t="s">
        <v>8274</v>
      </c>
    </row>
    <row r="4721" spans="1:2" ht="15">
      <c r="A4721" s="80" t="s">
        <v>5423</v>
      </c>
      <c r="B4721" s="79" t="s">
        <v>8274</v>
      </c>
    </row>
    <row r="4722" spans="1:2" ht="15">
      <c r="A4722" s="80" t="s">
        <v>5424</v>
      </c>
      <c r="B4722" s="79" t="s">
        <v>8274</v>
      </c>
    </row>
    <row r="4723" spans="1:2" ht="15">
      <c r="A4723" s="80" t="s">
        <v>5425</v>
      </c>
      <c r="B4723" s="79" t="s">
        <v>8274</v>
      </c>
    </row>
    <row r="4724" spans="1:2" ht="15">
      <c r="A4724" s="80" t="s">
        <v>5426</v>
      </c>
      <c r="B4724" s="79" t="s">
        <v>8274</v>
      </c>
    </row>
    <row r="4725" spans="1:2" ht="15">
      <c r="A4725" s="80" t="s">
        <v>5427</v>
      </c>
      <c r="B4725" s="79" t="s">
        <v>8274</v>
      </c>
    </row>
    <row r="4726" spans="1:2" ht="15">
      <c r="A4726" s="80" t="s">
        <v>5428</v>
      </c>
      <c r="B4726" s="79" t="s">
        <v>8274</v>
      </c>
    </row>
    <row r="4727" spans="1:2" ht="15">
      <c r="A4727" s="80" t="s">
        <v>5429</v>
      </c>
      <c r="B4727" s="79" t="s">
        <v>8274</v>
      </c>
    </row>
    <row r="4728" spans="1:2" ht="15">
      <c r="A4728" s="80" t="s">
        <v>5430</v>
      </c>
      <c r="B4728" s="79" t="s">
        <v>8274</v>
      </c>
    </row>
    <row r="4729" spans="1:2" ht="15">
      <c r="A4729" s="80" t="s">
        <v>5431</v>
      </c>
      <c r="B4729" s="79" t="s">
        <v>8274</v>
      </c>
    </row>
    <row r="4730" spans="1:2" ht="15">
      <c r="A4730" s="80" t="s">
        <v>5432</v>
      </c>
      <c r="B4730" s="79" t="s">
        <v>8274</v>
      </c>
    </row>
    <row r="4731" spans="1:2" ht="15">
      <c r="A4731" s="80" t="s">
        <v>5433</v>
      </c>
      <c r="B4731" s="79" t="s">
        <v>8274</v>
      </c>
    </row>
    <row r="4732" spans="1:2" ht="15">
      <c r="A4732" s="80" t="s">
        <v>5434</v>
      </c>
      <c r="B4732" s="79" t="s">
        <v>8274</v>
      </c>
    </row>
    <row r="4733" spans="1:2" ht="15">
      <c r="A4733" s="80" t="s">
        <v>5435</v>
      </c>
      <c r="B4733" s="79" t="s">
        <v>8274</v>
      </c>
    </row>
    <row r="4734" spans="1:2" ht="15">
      <c r="A4734" s="80" t="s">
        <v>5436</v>
      </c>
      <c r="B4734" s="79" t="s">
        <v>8274</v>
      </c>
    </row>
    <row r="4735" spans="1:2" ht="15">
      <c r="A4735" s="80" t="s">
        <v>5437</v>
      </c>
      <c r="B4735" s="79" t="s">
        <v>8274</v>
      </c>
    </row>
    <row r="4736" spans="1:2" ht="15">
      <c r="A4736" s="80" t="s">
        <v>5438</v>
      </c>
      <c r="B4736" s="79" t="s">
        <v>8274</v>
      </c>
    </row>
    <row r="4737" spans="1:2" ht="15">
      <c r="A4737" s="80" t="s">
        <v>5439</v>
      </c>
      <c r="B4737" s="79" t="s">
        <v>8274</v>
      </c>
    </row>
    <row r="4738" spans="1:2" ht="15">
      <c r="A4738" s="80" t="s">
        <v>5440</v>
      </c>
      <c r="B4738" s="79" t="s">
        <v>8274</v>
      </c>
    </row>
    <row r="4739" spans="1:2" ht="15">
      <c r="A4739" s="80" t="s">
        <v>5441</v>
      </c>
      <c r="B4739" s="79" t="s">
        <v>8274</v>
      </c>
    </row>
    <row r="4740" spans="1:2" ht="15">
      <c r="A4740" s="80" t="s">
        <v>5442</v>
      </c>
      <c r="B4740" s="79" t="s">
        <v>8274</v>
      </c>
    </row>
    <row r="4741" spans="1:2" ht="15">
      <c r="A4741" s="80" t="s">
        <v>5443</v>
      </c>
      <c r="B4741" s="79" t="s">
        <v>8274</v>
      </c>
    </row>
    <row r="4742" spans="1:2" ht="15">
      <c r="A4742" s="80" t="s">
        <v>5444</v>
      </c>
      <c r="B4742" s="79" t="s">
        <v>8274</v>
      </c>
    </row>
    <row r="4743" spans="1:2" ht="15">
      <c r="A4743" s="80" t="s">
        <v>5445</v>
      </c>
      <c r="B4743" s="79" t="s">
        <v>8274</v>
      </c>
    </row>
    <row r="4744" spans="1:2" ht="15">
      <c r="A4744" s="80" t="s">
        <v>5446</v>
      </c>
      <c r="B4744" s="79" t="s">
        <v>8274</v>
      </c>
    </row>
    <row r="4745" spans="1:2" ht="15">
      <c r="A4745" s="80" t="s">
        <v>5447</v>
      </c>
      <c r="B4745" s="79" t="s">
        <v>8274</v>
      </c>
    </row>
    <row r="4746" spans="1:2" ht="15">
      <c r="A4746" s="80" t="s">
        <v>5448</v>
      </c>
      <c r="B4746" s="79" t="s">
        <v>8274</v>
      </c>
    </row>
    <row r="4747" spans="1:2" ht="15">
      <c r="A4747" s="80" t="s">
        <v>5449</v>
      </c>
      <c r="B4747" s="79" t="s">
        <v>8274</v>
      </c>
    </row>
    <row r="4748" spans="1:2" ht="15">
      <c r="A4748" s="80" t="s">
        <v>5450</v>
      </c>
      <c r="B4748" s="79" t="s">
        <v>8274</v>
      </c>
    </row>
    <row r="4749" spans="1:2" ht="15">
      <c r="A4749" s="80" t="s">
        <v>5451</v>
      </c>
      <c r="B4749" s="79" t="s">
        <v>8274</v>
      </c>
    </row>
    <row r="4750" spans="1:2" ht="15">
      <c r="A4750" s="80" t="s">
        <v>5452</v>
      </c>
      <c r="B4750" s="79" t="s">
        <v>8274</v>
      </c>
    </row>
    <row r="4751" spans="1:2" ht="15">
      <c r="A4751" s="80" t="s">
        <v>5453</v>
      </c>
      <c r="B4751" s="79" t="s">
        <v>8274</v>
      </c>
    </row>
    <row r="4752" spans="1:2" ht="15">
      <c r="A4752" s="80" t="s">
        <v>5454</v>
      </c>
      <c r="B4752" s="79" t="s">
        <v>8274</v>
      </c>
    </row>
    <row r="4753" spans="1:2" ht="15">
      <c r="A4753" s="80" t="s">
        <v>5455</v>
      </c>
      <c r="B4753" s="79" t="s">
        <v>8274</v>
      </c>
    </row>
    <row r="4754" spans="1:2" ht="15">
      <c r="A4754" s="80" t="s">
        <v>5456</v>
      </c>
      <c r="B4754" s="79" t="s">
        <v>8274</v>
      </c>
    </row>
    <row r="4755" spans="1:2" ht="15">
      <c r="A4755" s="80" t="s">
        <v>5457</v>
      </c>
      <c r="B4755" s="79" t="s">
        <v>8274</v>
      </c>
    </row>
    <row r="4756" spans="1:2" ht="15">
      <c r="A4756" s="80" t="s">
        <v>5458</v>
      </c>
      <c r="B4756" s="79" t="s">
        <v>8274</v>
      </c>
    </row>
    <row r="4757" spans="1:2" ht="15">
      <c r="A4757" s="80" t="s">
        <v>5459</v>
      </c>
      <c r="B4757" s="79" t="s">
        <v>8274</v>
      </c>
    </row>
    <row r="4758" spans="1:2" ht="15">
      <c r="A4758" s="80" t="s">
        <v>5460</v>
      </c>
      <c r="B4758" s="79" t="s">
        <v>8274</v>
      </c>
    </row>
    <row r="4759" spans="1:2" ht="15">
      <c r="A4759" s="80" t="s">
        <v>5461</v>
      </c>
      <c r="B4759" s="79" t="s">
        <v>8274</v>
      </c>
    </row>
    <row r="4760" spans="1:2" ht="15">
      <c r="A4760" s="80" t="s">
        <v>5462</v>
      </c>
      <c r="B4760" s="79" t="s">
        <v>8274</v>
      </c>
    </row>
    <row r="4761" spans="1:2" ht="15">
      <c r="A4761" s="80" t="s">
        <v>5463</v>
      </c>
      <c r="B4761" s="79" t="s">
        <v>8274</v>
      </c>
    </row>
    <row r="4762" spans="1:2" ht="15">
      <c r="A4762" s="80" t="s">
        <v>5464</v>
      </c>
      <c r="B4762" s="79" t="s">
        <v>8274</v>
      </c>
    </row>
    <row r="4763" spans="1:2" ht="15">
      <c r="A4763" s="80" t="s">
        <v>5465</v>
      </c>
      <c r="B4763" s="79" t="s">
        <v>8274</v>
      </c>
    </row>
    <row r="4764" spans="1:2" ht="15">
      <c r="A4764" s="80" t="s">
        <v>5466</v>
      </c>
      <c r="B4764" s="79" t="s">
        <v>8274</v>
      </c>
    </row>
    <row r="4765" spans="1:2" ht="15">
      <c r="A4765" s="80" t="s">
        <v>5467</v>
      </c>
      <c r="B4765" s="79" t="s">
        <v>8274</v>
      </c>
    </row>
    <row r="4766" spans="1:2" ht="15">
      <c r="A4766" s="80" t="s">
        <v>5468</v>
      </c>
      <c r="B4766" s="79" t="s">
        <v>8274</v>
      </c>
    </row>
    <row r="4767" spans="1:2" ht="15">
      <c r="A4767" s="80" t="s">
        <v>5469</v>
      </c>
      <c r="B4767" s="79" t="s">
        <v>8274</v>
      </c>
    </row>
    <row r="4768" spans="1:2" ht="15">
      <c r="A4768" s="80" t="s">
        <v>5470</v>
      </c>
      <c r="B4768" s="79" t="s">
        <v>8274</v>
      </c>
    </row>
    <row r="4769" spans="1:2" ht="15">
      <c r="A4769" s="80" t="s">
        <v>5471</v>
      </c>
      <c r="B4769" s="79" t="s">
        <v>8274</v>
      </c>
    </row>
    <row r="4770" spans="1:2" ht="15">
      <c r="A4770" s="80" t="s">
        <v>5472</v>
      </c>
      <c r="B4770" s="79" t="s">
        <v>8274</v>
      </c>
    </row>
    <row r="4771" spans="1:2" ht="15">
      <c r="A4771" s="80" t="s">
        <v>5473</v>
      </c>
      <c r="B4771" s="79" t="s">
        <v>8274</v>
      </c>
    </row>
    <row r="4772" spans="1:2" ht="15">
      <c r="A4772" s="80" t="s">
        <v>5474</v>
      </c>
      <c r="B4772" s="79" t="s">
        <v>8274</v>
      </c>
    </row>
    <row r="4773" spans="1:2" ht="15">
      <c r="A4773" s="80" t="s">
        <v>5475</v>
      </c>
      <c r="B4773" s="79" t="s">
        <v>8274</v>
      </c>
    </row>
    <row r="4774" spans="1:2" ht="15">
      <c r="A4774" s="80" t="s">
        <v>5476</v>
      </c>
      <c r="B4774" s="79" t="s">
        <v>8274</v>
      </c>
    </row>
    <row r="4775" spans="1:2" ht="15">
      <c r="A4775" s="80" t="s">
        <v>5477</v>
      </c>
      <c r="B4775" s="79" t="s">
        <v>8274</v>
      </c>
    </row>
    <row r="4776" spans="1:2" ht="15">
      <c r="A4776" s="80" t="s">
        <v>5478</v>
      </c>
      <c r="B4776" s="79" t="s">
        <v>8274</v>
      </c>
    </row>
    <row r="4777" spans="1:2" ht="15">
      <c r="A4777" s="80" t="s">
        <v>5479</v>
      </c>
      <c r="B4777" s="79" t="s">
        <v>8274</v>
      </c>
    </row>
    <row r="4778" spans="1:2" ht="15">
      <c r="A4778" s="80" t="s">
        <v>5480</v>
      </c>
      <c r="B4778" s="79" t="s">
        <v>8274</v>
      </c>
    </row>
    <row r="4779" spans="1:2" ht="15">
      <c r="A4779" s="80" t="s">
        <v>5481</v>
      </c>
      <c r="B4779" s="79" t="s">
        <v>8274</v>
      </c>
    </row>
    <row r="4780" spans="1:2" ht="15">
      <c r="A4780" s="80" t="s">
        <v>5482</v>
      </c>
      <c r="B4780" s="79" t="s">
        <v>8274</v>
      </c>
    </row>
    <row r="4781" spans="1:2" ht="15">
      <c r="A4781" s="80" t="s">
        <v>5483</v>
      </c>
      <c r="B4781" s="79" t="s">
        <v>8274</v>
      </c>
    </row>
    <row r="4782" spans="1:2" ht="15">
      <c r="A4782" s="80" t="s">
        <v>5484</v>
      </c>
      <c r="B4782" s="79" t="s">
        <v>8274</v>
      </c>
    </row>
    <row r="4783" spans="1:2" ht="15">
      <c r="A4783" s="80" t="s">
        <v>5485</v>
      </c>
      <c r="B4783" s="79" t="s">
        <v>8274</v>
      </c>
    </row>
    <row r="4784" spans="1:2" ht="15">
      <c r="A4784" s="80" t="s">
        <v>5486</v>
      </c>
      <c r="B4784" s="79" t="s">
        <v>8274</v>
      </c>
    </row>
    <row r="4785" spans="1:2" ht="15">
      <c r="A4785" s="80" t="s">
        <v>5487</v>
      </c>
      <c r="B4785" s="79" t="s">
        <v>8274</v>
      </c>
    </row>
    <row r="4786" spans="1:2" ht="15">
      <c r="A4786" s="80" t="s">
        <v>5488</v>
      </c>
      <c r="B4786" s="79" t="s">
        <v>8274</v>
      </c>
    </row>
    <row r="4787" spans="1:2" ht="15">
      <c r="A4787" s="80" t="s">
        <v>5489</v>
      </c>
      <c r="B4787" s="79" t="s">
        <v>8274</v>
      </c>
    </row>
    <row r="4788" spans="1:2" ht="15">
      <c r="A4788" s="80" t="s">
        <v>5490</v>
      </c>
      <c r="B4788" s="79" t="s">
        <v>8274</v>
      </c>
    </row>
    <row r="4789" spans="1:2" ht="15">
      <c r="A4789" s="80" t="s">
        <v>5491</v>
      </c>
      <c r="B4789" s="79" t="s">
        <v>8274</v>
      </c>
    </row>
    <row r="4790" spans="1:2" ht="15">
      <c r="A4790" s="80" t="s">
        <v>5492</v>
      </c>
      <c r="B4790" s="79" t="s">
        <v>8274</v>
      </c>
    </row>
    <row r="4791" spans="1:2" ht="15">
      <c r="A4791" s="80" t="s">
        <v>543</v>
      </c>
      <c r="B4791" s="79" t="s">
        <v>8274</v>
      </c>
    </row>
    <row r="4792" spans="1:2" ht="15">
      <c r="A4792" s="80" t="s">
        <v>5493</v>
      </c>
      <c r="B4792" s="79" t="s">
        <v>8274</v>
      </c>
    </row>
    <row r="4793" spans="1:2" ht="15">
      <c r="A4793" s="80" t="s">
        <v>5494</v>
      </c>
      <c r="B4793" s="79" t="s">
        <v>8274</v>
      </c>
    </row>
    <row r="4794" spans="1:2" ht="15">
      <c r="A4794" s="80" t="s">
        <v>5495</v>
      </c>
      <c r="B4794" s="79" t="s">
        <v>8274</v>
      </c>
    </row>
    <row r="4795" spans="1:2" ht="15">
      <c r="A4795" s="80" t="s">
        <v>5496</v>
      </c>
      <c r="B4795" s="79" t="s">
        <v>8274</v>
      </c>
    </row>
    <row r="4796" spans="1:2" ht="15">
      <c r="A4796" s="80" t="s">
        <v>5497</v>
      </c>
      <c r="B4796" s="79" t="s">
        <v>8274</v>
      </c>
    </row>
    <row r="4797" spans="1:2" ht="15">
      <c r="A4797" s="80" t="s">
        <v>5498</v>
      </c>
      <c r="B4797" s="79" t="s">
        <v>8274</v>
      </c>
    </row>
    <row r="4798" spans="1:2" ht="15">
      <c r="A4798" s="80" t="s">
        <v>5499</v>
      </c>
      <c r="B4798" s="79" t="s">
        <v>8274</v>
      </c>
    </row>
    <row r="4799" spans="1:2" ht="15">
      <c r="A4799" s="80" t="s">
        <v>5500</v>
      </c>
      <c r="B4799" s="79" t="s">
        <v>8274</v>
      </c>
    </row>
    <row r="4800" spans="1:2" ht="15">
      <c r="A4800" s="80" t="s">
        <v>5501</v>
      </c>
      <c r="B4800" s="79" t="s">
        <v>8274</v>
      </c>
    </row>
    <row r="4801" spans="1:2" ht="15">
      <c r="A4801" s="80" t="s">
        <v>5502</v>
      </c>
      <c r="B4801" s="79" t="s">
        <v>8274</v>
      </c>
    </row>
    <row r="4802" spans="1:2" ht="15">
      <c r="A4802" s="80" t="s">
        <v>5503</v>
      </c>
      <c r="B4802" s="79" t="s">
        <v>8274</v>
      </c>
    </row>
    <row r="4803" spans="1:2" ht="15">
      <c r="A4803" s="80" t="s">
        <v>5504</v>
      </c>
      <c r="B4803" s="79" t="s">
        <v>8274</v>
      </c>
    </row>
    <row r="4804" spans="1:2" ht="15">
      <c r="A4804" s="80" t="s">
        <v>5505</v>
      </c>
      <c r="B4804" s="79" t="s">
        <v>8274</v>
      </c>
    </row>
    <row r="4805" spans="1:2" ht="15">
      <c r="A4805" s="80" t="s">
        <v>5506</v>
      </c>
      <c r="B4805" s="79" t="s">
        <v>8274</v>
      </c>
    </row>
    <row r="4806" spans="1:2" ht="15">
      <c r="A4806" s="80" t="s">
        <v>5507</v>
      </c>
      <c r="B4806" s="79" t="s">
        <v>8274</v>
      </c>
    </row>
    <row r="4807" spans="1:2" ht="15">
      <c r="A4807" s="80" t="s">
        <v>5508</v>
      </c>
      <c r="B4807" s="79" t="s">
        <v>8274</v>
      </c>
    </row>
    <row r="4808" spans="1:2" ht="15">
      <c r="A4808" s="80" t="s">
        <v>5509</v>
      </c>
      <c r="B4808" s="79" t="s">
        <v>8274</v>
      </c>
    </row>
    <row r="4809" spans="1:2" ht="15">
      <c r="A4809" s="80" t="s">
        <v>5510</v>
      </c>
      <c r="B4809" s="79" t="s">
        <v>8274</v>
      </c>
    </row>
    <row r="4810" spans="1:2" ht="15">
      <c r="A4810" s="80" t="s">
        <v>5511</v>
      </c>
      <c r="B4810" s="79" t="s">
        <v>8274</v>
      </c>
    </row>
    <row r="4811" spans="1:2" ht="15">
      <c r="A4811" s="80" t="s">
        <v>5512</v>
      </c>
      <c r="B4811" s="79" t="s">
        <v>8274</v>
      </c>
    </row>
    <row r="4812" spans="1:2" ht="15">
      <c r="A4812" s="80" t="s">
        <v>5513</v>
      </c>
      <c r="B4812" s="79" t="s">
        <v>8274</v>
      </c>
    </row>
    <row r="4813" spans="1:2" ht="15">
      <c r="A4813" s="80" t="s">
        <v>5514</v>
      </c>
      <c r="B4813" s="79" t="s">
        <v>8274</v>
      </c>
    </row>
    <row r="4814" spans="1:2" ht="15">
      <c r="A4814" s="80" t="s">
        <v>5515</v>
      </c>
      <c r="B4814" s="79" t="s">
        <v>8274</v>
      </c>
    </row>
    <row r="4815" spans="1:2" ht="15">
      <c r="A4815" s="80" t="s">
        <v>5516</v>
      </c>
      <c r="B4815" s="79" t="s">
        <v>8274</v>
      </c>
    </row>
    <row r="4816" spans="1:2" ht="15">
      <c r="A4816" s="80" t="s">
        <v>5517</v>
      </c>
      <c r="B4816" s="79" t="s">
        <v>8274</v>
      </c>
    </row>
    <row r="4817" spans="1:2" ht="15">
      <c r="A4817" s="80" t="s">
        <v>5518</v>
      </c>
      <c r="B4817" s="79" t="s">
        <v>8274</v>
      </c>
    </row>
    <row r="4818" spans="1:2" ht="15">
      <c r="A4818" s="80" t="s">
        <v>5519</v>
      </c>
      <c r="B4818" s="79" t="s">
        <v>8274</v>
      </c>
    </row>
    <row r="4819" spans="1:2" ht="15">
      <c r="A4819" s="80" t="s">
        <v>5520</v>
      </c>
      <c r="B4819" s="79" t="s">
        <v>8274</v>
      </c>
    </row>
    <row r="4820" spans="1:2" ht="15">
      <c r="A4820" s="80" t="s">
        <v>5521</v>
      </c>
      <c r="B4820" s="79" t="s">
        <v>8274</v>
      </c>
    </row>
    <row r="4821" spans="1:2" ht="15">
      <c r="A4821" s="80" t="s">
        <v>5522</v>
      </c>
      <c r="B4821" s="79" t="s">
        <v>8274</v>
      </c>
    </row>
    <row r="4822" spans="1:2" ht="15">
      <c r="A4822" s="80" t="s">
        <v>5523</v>
      </c>
      <c r="B4822" s="79" t="s">
        <v>8274</v>
      </c>
    </row>
    <row r="4823" spans="1:2" ht="15">
      <c r="A4823" s="80" t="s">
        <v>5524</v>
      </c>
      <c r="B4823" s="79" t="s">
        <v>8274</v>
      </c>
    </row>
    <row r="4824" spans="1:2" ht="15">
      <c r="A4824" s="80" t="s">
        <v>5525</v>
      </c>
      <c r="B4824" s="79" t="s">
        <v>8274</v>
      </c>
    </row>
    <row r="4825" spans="1:2" ht="15">
      <c r="A4825" s="80" t="s">
        <v>5526</v>
      </c>
      <c r="B4825" s="79" t="s">
        <v>8274</v>
      </c>
    </row>
    <row r="4826" spans="1:2" ht="15">
      <c r="A4826" s="80" t="s">
        <v>5527</v>
      </c>
      <c r="B4826" s="79" t="s">
        <v>8274</v>
      </c>
    </row>
    <row r="4827" spans="1:2" ht="15">
      <c r="A4827" s="80" t="s">
        <v>5528</v>
      </c>
      <c r="B4827" s="79" t="s">
        <v>8274</v>
      </c>
    </row>
    <row r="4828" spans="1:2" ht="15">
      <c r="A4828" s="80" t="s">
        <v>5529</v>
      </c>
      <c r="B4828" s="79" t="s">
        <v>8274</v>
      </c>
    </row>
    <row r="4829" spans="1:2" ht="15">
      <c r="A4829" s="80" t="s">
        <v>5530</v>
      </c>
      <c r="B4829" s="79" t="s">
        <v>8274</v>
      </c>
    </row>
    <row r="4830" spans="1:2" ht="15">
      <c r="A4830" s="80" t="s">
        <v>5531</v>
      </c>
      <c r="B4830" s="79" t="s">
        <v>8274</v>
      </c>
    </row>
    <row r="4831" spans="1:2" ht="15">
      <c r="A4831" s="80" t="s">
        <v>5532</v>
      </c>
      <c r="B4831" s="79" t="s">
        <v>8274</v>
      </c>
    </row>
    <row r="4832" spans="1:2" ht="15">
      <c r="A4832" s="80" t="s">
        <v>5533</v>
      </c>
      <c r="B4832" s="79" t="s">
        <v>8274</v>
      </c>
    </row>
    <row r="4833" spans="1:2" ht="15">
      <c r="A4833" s="80" t="s">
        <v>5534</v>
      </c>
      <c r="B4833" s="79" t="s">
        <v>8274</v>
      </c>
    </row>
    <row r="4834" spans="1:2" ht="15">
      <c r="A4834" s="80" t="s">
        <v>5535</v>
      </c>
      <c r="B4834" s="79" t="s">
        <v>8274</v>
      </c>
    </row>
    <row r="4835" spans="1:2" ht="15">
      <c r="A4835" s="80" t="s">
        <v>5536</v>
      </c>
      <c r="B4835" s="79" t="s">
        <v>8274</v>
      </c>
    </row>
    <row r="4836" spans="1:2" ht="15">
      <c r="A4836" s="80" t="s">
        <v>5537</v>
      </c>
      <c r="B4836" s="79" t="s">
        <v>8274</v>
      </c>
    </row>
    <row r="4837" spans="1:2" ht="15">
      <c r="A4837" s="80" t="s">
        <v>5538</v>
      </c>
      <c r="B4837" s="79" t="s">
        <v>8274</v>
      </c>
    </row>
    <row r="4838" spans="1:2" ht="15">
      <c r="A4838" s="80" t="s">
        <v>5539</v>
      </c>
      <c r="B4838" s="79" t="s">
        <v>8274</v>
      </c>
    </row>
    <row r="4839" spans="1:2" ht="15">
      <c r="A4839" s="80" t="s">
        <v>5540</v>
      </c>
      <c r="B4839" s="79" t="s">
        <v>8274</v>
      </c>
    </row>
    <row r="4840" spans="1:2" ht="15">
      <c r="A4840" s="80" t="s">
        <v>5541</v>
      </c>
      <c r="B4840" s="79" t="s">
        <v>8274</v>
      </c>
    </row>
    <row r="4841" spans="1:2" ht="15">
      <c r="A4841" s="80" t="s">
        <v>5542</v>
      </c>
      <c r="B4841" s="79" t="s">
        <v>8274</v>
      </c>
    </row>
    <row r="4842" spans="1:2" ht="15">
      <c r="A4842" s="80" t="s">
        <v>5543</v>
      </c>
      <c r="B4842" s="79" t="s">
        <v>8274</v>
      </c>
    </row>
    <row r="4843" spans="1:2" ht="15">
      <c r="A4843" s="80" t="s">
        <v>5544</v>
      </c>
      <c r="B4843" s="79" t="s">
        <v>8274</v>
      </c>
    </row>
    <row r="4844" spans="1:2" ht="15">
      <c r="A4844" s="80" t="s">
        <v>5545</v>
      </c>
      <c r="B4844" s="79" t="s">
        <v>8274</v>
      </c>
    </row>
    <row r="4845" spans="1:2" ht="15">
      <c r="A4845" s="80" t="s">
        <v>5546</v>
      </c>
      <c r="B4845" s="79" t="s">
        <v>8274</v>
      </c>
    </row>
    <row r="4846" spans="1:2" ht="15">
      <c r="A4846" s="80" t="s">
        <v>5547</v>
      </c>
      <c r="B4846" s="79" t="s">
        <v>8274</v>
      </c>
    </row>
    <row r="4847" spans="1:2" ht="15">
      <c r="A4847" s="80" t="s">
        <v>5548</v>
      </c>
      <c r="B4847" s="79" t="s">
        <v>8274</v>
      </c>
    </row>
    <row r="4848" spans="1:2" ht="15">
      <c r="A4848" s="80" t="s">
        <v>5549</v>
      </c>
      <c r="B4848" s="79" t="s">
        <v>8274</v>
      </c>
    </row>
    <row r="4849" spans="1:2" ht="15">
      <c r="A4849" s="80" t="s">
        <v>5550</v>
      </c>
      <c r="B4849" s="79" t="s">
        <v>8274</v>
      </c>
    </row>
    <row r="4850" spans="1:2" ht="15">
      <c r="A4850" s="80" t="s">
        <v>5551</v>
      </c>
      <c r="B4850" s="79" t="s">
        <v>8274</v>
      </c>
    </row>
    <row r="4851" spans="1:2" ht="15">
      <c r="A4851" s="80" t="s">
        <v>5552</v>
      </c>
      <c r="B4851" s="79" t="s">
        <v>8274</v>
      </c>
    </row>
    <row r="4852" spans="1:2" ht="15">
      <c r="A4852" s="80" t="s">
        <v>5553</v>
      </c>
      <c r="B4852" s="79" t="s">
        <v>8274</v>
      </c>
    </row>
    <row r="4853" spans="1:2" ht="15">
      <c r="A4853" s="80" t="s">
        <v>5554</v>
      </c>
      <c r="B4853" s="79" t="s">
        <v>8274</v>
      </c>
    </row>
    <row r="4854" spans="1:2" ht="15">
      <c r="A4854" s="80" t="s">
        <v>5555</v>
      </c>
      <c r="B4854" s="79" t="s">
        <v>8274</v>
      </c>
    </row>
    <row r="4855" spans="1:2" ht="15">
      <c r="A4855" s="80" t="s">
        <v>5556</v>
      </c>
      <c r="B4855" s="79" t="s">
        <v>8274</v>
      </c>
    </row>
    <row r="4856" spans="1:2" ht="15">
      <c r="A4856" s="80" t="s">
        <v>5557</v>
      </c>
      <c r="B4856" s="79" t="s">
        <v>8274</v>
      </c>
    </row>
    <row r="4857" spans="1:2" ht="15">
      <c r="A4857" s="80" t="s">
        <v>5558</v>
      </c>
      <c r="B4857" s="79" t="s">
        <v>8274</v>
      </c>
    </row>
    <row r="4858" spans="1:2" ht="15">
      <c r="A4858" s="80" t="s">
        <v>5559</v>
      </c>
      <c r="B4858" s="79" t="s">
        <v>8274</v>
      </c>
    </row>
    <row r="4859" spans="1:2" ht="15">
      <c r="A4859" s="80" t="s">
        <v>5560</v>
      </c>
      <c r="B4859" s="79" t="s">
        <v>8274</v>
      </c>
    </row>
    <row r="4860" spans="1:2" ht="15">
      <c r="A4860" s="80" t="s">
        <v>5561</v>
      </c>
      <c r="B4860" s="79" t="s">
        <v>8274</v>
      </c>
    </row>
    <row r="4861" spans="1:2" ht="15">
      <c r="A4861" s="80" t="s">
        <v>5562</v>
      </c>
      <c r="B4861" s="79" t="s">
        <v>8274</v>
      </c>
    </row>
    <row r="4862" spans="1:2" ht="15">
      <c r="A4862" s="80" t="s">
        <v>5563</v>
      </c>
      <c r="B4862" s="79" t="s">
        <v>8274</v>
      </c>
    </row>
    <row r="4863" spans="1:2" ht="15">
      <c r="A4863" s="80" t="s">
        <v>5564</v>
      </c>
      <c r="B4863" s="79" t="s">
        <v>8274</v>
      </c>
    </row>
    <row r="4864" spans="1:2" ht="15">
      <c r="A4864" s="80" t="s">
        <v>5565</v>
      </c>
      <c r="B4864" s="79" t="s">
        <v>8274</v>
      </c>
    </row>
    <row r="4865" spans="1:2" ht="15">
      <c r="A4865" s="80" t="s">
        <v>414</v>
      </c>
      <c r="B4865" s="79" t="s">
        <v>8274</v>
      </c>
    </row>
    <row r="4866" spans="1:2" ht="15">
      <c r="A4866" s="80" t="s">
        <v>5566</v>
      </c>
      <c r="B4866" s="79" t="s">
        <v>8274</v>
      </c>
    </row>
    <row r="4867" spans="1:2" ht="15">
      <c r="A4867" s="80" t="s">
        <v>5567</v>
      </c>
      <c r="B4867" s="79" t="s">
        <v>8274</v>
      </c>
    </row>
    <row r="4868" spans="1:2" ht="15">
      <c r="A4868" s="80" t="s">
        <v>5568</v>
      </c>
      <c r="B4868" s="79" t="s">
        <v>8274</v>
      </c>
    </row>
    <row r="4869" spans="1:2" ht="15">
      <c r="A4869" s="80" t="s">
        <v>5569</v>
      </c>
      <c r="B4869" s="79" t="s">
        <v>8274</v>
      </c>
    </row>
    <row r="4870" spans="1:2" ht="15">
      <c r="A4870" s="80" t="s">
        <v>5570</v>
      </c>
      <c r="B4870" s="79" t="s">
        <v>8274</v>
      </c>
    </row>
    <row r="4871" spans="1:2" ht="15">
      <c r="A4871" s="80" t="s">
        <v>5571</v>
      </c>
      <c r="B4871" s="79" t="s">
        <v>8274</v>
      </c>
    </row>
    <row r="4872" spans="1:2" ht="15">
      <c r="A4872" s="80" t="s">
        <v>5572</v>
      </c>
      <c r="B4872" s="79" t="s">
        <v>8274</v>
      </c>
    </row>
    <row r="4873" spans="1:2" ht="15">
      <c r="A4873" s="80" t="s">
        <v>5573</v>
      </c>
      <c r="B4873" s="79" t="s">
        <v>8274</v>
      </c>
    </row>
    <row r="4874" spans="1:2" ht="15">
      <c r="A4874" s="80" t="s">
        <v>5574</v>
      </c>
      <c r="B4874" s="79" t="s">
        <v>8274</v>
      </c>
    </row>
    <row r="4875" spans="1:2" ht="15">
      <c r="A4875" s="80" t="s">
        <v>5575</v>
      </c>
      <c r="B4875" s="79" t="s">
        <v>8274</v>
      </c>
    </row>
    <row r="4876" spans="1:2" ht="15">
      <c r="A4876" s="80" t="s">
        <v>5576</v>
      </c>
      <c r="B4876" s="79" t="s">
        <v>8274</v>
      </c>
    </row>
    <row r="4877" spans="1:2" ht="15">
      <c r="A4877" s="80" t="s">
        <v>5577</v>
      </c>
      <c r="B4877" s="79" t="s">
        <v>8274</v>
      </c>
    </row>
    <row r="4878" spans="1:2" ht="15">
      <c r="A4878" s="80" t="s">
        <v>5578</v>
      </c>
      <c r="B4878" s="79" t="s">
        <v>8274</v>
      </c>
    </row>
    <row r="4879" spans="1:2" ht="15">
      <c r="A4879" s="80" t="s">
        <v>5579</v>
      </c>
      <c r="B4879" s="79" t="s">
        <v>8274</v>
      </c>
    </row>
    <row r="4880" spans="1:2" ht="15">
      <c r="A4880" s="80" t="s">
        <v>5580</v>
      </c>
      <c r="B4880" s="79" t="s">
        <v>8274</v>
      </c>
    </row>
    <row r="4881" spans="1:2" ht="15">
      <c r="A4881" s="80" t="s">
        <v>5581</v>
      </c>
      <c r="B4881" s="79" t="s">
        <v>8274</v>
      </c>
    </row>
    <row r="4882" spans="1:2" ht="15">
      <c r="A4882" s="80" t="s">
        <v>5582</v>
      </c>
      <c r="B4882" s="79" t="s">
        <v>8274</v>
      </c>
    </row>
    <row r="4883" spans="1:2" ht="15">
      <c r="A4883" s="80" t="s">
        <v>736</v>
      </c>
      <c r="B4883" s="79" t="s">
        <v>8274</v>
      </c>
    </row>
    <row r="4884" spans="1:2" ht="15">
      <c r="A4884" s="80" t="s">
        <v>5583</v>
      </c>
      <c r="B4884" s="79" t="s">
        <v>8274</v>
      </c>
    </row>
    <row r="4885" spans="1:2" ht="15">
      <c r="A4885" s="80" t="s">
        <v>5584</v>
      </c>
      <c r="B4885" s="79" t="s">
        <v>8274</v>
      </c>
    </row>
    <row r="4886" spans="1:2" ht="15">
      <c r="A4886" s="80" t="s">
        <v>5585</v>
      </c>
      <c r="B4886" s="79" t="s">
        <v>8274</v>
      </c>
    </row>
    <row r="4887" spans="1:2" ht="15">
      <c r="A4887" s="80" t="s">
        <v>5586</v>
      </c>
      <c r="B4887" s="79" t="s">
        <v>8274</v>
      </c>
    </row>
    <row r="4888" spans="1:2" ht="15">
      <c r="A4888" s="80" t="s">
        <v>5587</v>
      </c>
      <c r="B4888" s="79" t="s">
        <v>8274</v>
      </c>
    </row>
    <row r="4889" spans="1:2" ht="15">
      <c r="A4889" s="80" t="s">
        <v>5588</v>
      </c>
      <c r="B4889" s="79" t="s">
        <v>8274</v>
      </c>
    </row>
    <row r="4890" spans="1:2" ht="15">
      <c r="A4890" s="80" t="s">
        <v>5589</v>
      </c>
      <c r="B4890" s="79" t="s">
        <v>8274</v>
      </c>
    </row>
    <row r="4891" spans="1:2" ht="15">
      <c r="A4891" s="80" t="s">
        <v>5590</v>
      </c>
      <c r="B4891" s="79" t="s">
        <v>8274</v>
      </c>
    </row>
    <row r="4892" spans="1:2" ht="15">
      <c r="A4892" s="80" t="s">
        <v>5591</v>
      </c>
      <c r="B4892" s="79" t="s">
        <v>8274</v>
      </c>
    </row>
    <row r="4893" spans="1:2" ht="15">
      <c r="A4893" s="80" t="s">
        <v>5592</v>
      </c>
      <c r="B4893" s="79" t="s">
        <v>8274</v>
      </c>
    </row>
    <row r="4894" spans="1:2" ht="15">
      <c r="A4894" s="80" t="s">
        <v>5593</v>
      </c>
      <c r="B4894" s="79" t="s">
        <v>8274</v>
      </c>
    </row>
    <row r="4895" spans="1:2" ht="15">
      <c r="A4895" s="80" t="s">
        <v>5594</v>
      </c>
      <c r="B4895" s="79" t="s">
        <v>8274</v>
      </c>
    </row>
    <row r="4896" spans="1:2" ht="15">
      <c r="A4896" s="80" t="s">
        <v>5595</v>
      </c>
      <c r="B4896" s="79" t="s">
        <v>8274</v>
      </c>
    </row>
    <row r="4897" spans="1:2" ht="15">
      <c r="A4897" s="80" t="s">
        <v>5596</v>
      </c>
      <c r="B4897" s="79" t="s">
        <v>8274</v>
      </c>
    </row>
    <row r="4898" spans="1:2" ht="15">
      <c r="A4898" s="80" t="s">
        <v>5597</v>
      </c>
      <c r="B4898" s="79" t="s">
        <v>8274</v>
      </c>
    </row>
    <row r="4899" spans="1:2" ht="15">
      <c r="A4899" s="80" t="s">
        <v>5598</v>
      </c>
      <c r="B4899" s="79" t="s">
        <v>8274</v>
      </c>
    </row>
    <row r="4900" spans="1:2" ht="15">
      <c r="A4900" s="80" t="s">
        <v>5599</v>
      </c>
      <c r="B4900" s="79" t="s">
        <v>8274</v>
      </c>
    </row>
    <row r="4901" spans="1:2" ht="15">
      <c r="A4901" s="80" t="s">
        <v>5600</v>
      </c>
      <c r="B4901" s="79" t="s">
        <v>8274</v>
      </c>
    </row>
    <row r="4902" spans="1:2" ht="15">
      <c r="A4902" s="80" t="s">
        <v>1159</v>
      </c>
      <c r="B4902" s="79" t="s">
        <v>8274</v>
      </c>
    </row>
    <row r="4903" spans="1:2" ht="15">
      <c r="A4903" s="80" t="s">
        <v>5601</v>
      </c>
      <c r="B4903" s="79" t="s">
        <v>8274</v>
      </c>
    </row>
    <row r="4904" spans="1:2" ht="15">
      <c r="A4904" s="80" t="s">
        <v>5602</v>
      </c>
      <c r="B4904" s="79" t="s">
        <v>8274</v>
      </c>
    </row>
    <row r="4905" spans="1:2" ht="15">
      <c r="A4905" s="80" t="s">
        <v>5603</v>
      </c>
      <c r="B4905" s="79" t="s">
        <v>8274</v>
      </c>
    </row>
    <row r="4906" spans="1:2" ht="15">
      <c r="A4906" s="80" t="s">
        <v>5604</v>
      </c>
      <c r="B4906" s="79" t="s">
        <v>8274</v>
      </c>
    </row>
    <row r="4907" spans="1:2" ht="15">
      <c r="A4907" s="80" t="s">
        <v>5605</v>
      </c>
      <c r="B4907" s="79" t="s">
        <v>8274</v>
      </c>
    </row>
    <row r="4908" spans="1:2" ht="15">
      <c r="A4908" s="80" t="s">
        <v>5606</v>
      </c>
      <c r="B4908" s="79" t="s">
        <v>8274</v>
      </c>
    </row>
    <row r="4909" spans="1:2" ht="15">
      <c r="A4909" s="80" t="s">
        <v>5607</v>
      </c>
      <c r="B4909" s="79" t="s">
        <v>8274</v>
      </c>
    </row>
    <row r="4910" spans="1:2" ht="15">
      <c r="A4910" s="80" t="s">
        <v>5608</v>
      </c>
      <c r="B4910" s="79" t="s">
        <v>8274</v>
      </c>
    </row>
    <row r="4911" spans="1:2" ht="15">
      <c r="A4911" s="80" t="s">
        <v>5609</v>
      </c>
      <c r="B4911" s="79" t="s">
        <v>8274</v>
      </c>
    </row>
    <row r="4912" spans="1:2" ht="15">
      <c r="A4912" s="80" t="s">
        <v>5610</v>
      </c>
      <c r="B4912" s="79" t="s">
        <v>8274</v>
      </c>
    </row>
    <row r="4913" spans="1:2" ht="15">
      <c r="A4913" s="80" t="s">
        <v>5611</v>
      </c>
      <c r="B4913" s="79" t="s">
        <v>8274</v>
      </c>
    </row>
    <row r="4914" spans="1:2" ht="15">
      <c r="A4914" s="80" t="s">
        <v>5612</v>
      </c>
      <c r="B4914" s="79" t="s">
        <v>8274</v>
      </c>
    </row>
    <row r="4915" spans="1:2" ht="15">
      <c r="A4915" s="80" t="s">
        <v>5613</v>
      </c>
      <c r="B4915" s="79" t="s">
        <v>8274</v>
      </c>
    </row>
    <row r="4916" spans="1:2" ht="15">
      <c r="A4916" s="80" t="s">
        <v>5614</v>
      </c>
      <c r="B4916" s="79" t="s">
        <v>8274</v>
      </c>
    </row>
    <row r="4917" spans="1:2" ht="15">
      <c r="A4917" s="80" t="s">
        <v>5615</v>
      </c>
      <c r="B4917" s="79" t="s">
        <v>8274</v>
      </c>
    </row>
    <row r="4918" spans="1:2" ht="15">
      <c r="A4918" s="80" t="s">
        <v>5616</v>
      </c>
      <c r="B4918" s="79" t="s">
        <v>8274</v>
      </c>
    </row>
    <row r="4919" spans="1:2" ht="15">
      <c r="A4919" s="80" t="s">
        <v>5617</v>
      </c>
      <c r="B4919" s="79" t="s">
        <v>8274</v>
      </c>
    </row>
    <row r="4920" spans="1:2" ht="15">
      <c r="A4920" s="80" t="s">
        <v>5618</v>
      </c>
      <c r="B4920" s="79" t="s">
        <v>8274</v>
      </c>
    </row>
    <row r="4921" spans="1:2" ht="15">
      <c r="A4921" s="80" t="s">
        <v>5619</v>
      </c>
      <c r="B4921" s="79" t="s">
        <v>8274</v>
      </c>
    </row>
    <row r="4922" spans="1:2" ht="15">
      <c r="A4922" s="80" t="s">
        <v>5620</v>
      </c>
      <c r="B4922" s="79" t="s">
        <v>8274</v>
      </c>
    </row>
    <row r="4923" spans="1:2" ht="15">
      <c r="A4923" s="80" t="s">
        <v>5621</v>
      </c>
      <c r="B4923" s="79" t="s">
        <v>8274</v>
      </c>
    </row>
    <row r="4924" spans="1:2" ht="15">
      <c r="A4924" s="80" t="s">
        <v>5622</v>
      </c>
      <c r="B4924" s="79" t="s">
        <v>8274</v>
      </c>
    </row>
    <row r="4925" spans="1:2" ht="15">
      <c r="A4925" s="80" t="s">
        <v>5623</v>
      </c>
      <c r="B4925" s="79" t="s">
        <v>8274</v>
      </c>
    </row>
    <row r="4926" spans="1:2" ht="15">
      <c r="A4926" s="80" t="s">
        <v>5624</v>
      </c>
      <c r="B4926" s="79" t="s">
        <v>8274</v>
      </c>
    </row>
    <row r="4927" spans="1:2" ht="15">
      <c r="A4927" s="80" t="s">
        <v>5625</v>
      </c>
      <c r="B4927" s="79" t="s">
        <v>8274</v>
      </c>
    </row>
    <row r="4928" spans="1:2" ht="15">
      <c r="A4928" s="80" t="s">
        <v>5626</v>
      </c>
      <c r="B4928" s="79" t="s">
        <v>8274</v>
      </c>
    </row>
    <row r="4929" spans="1:2" ht="15">
      <c r="A4929" s="80" t="s">
        <v>5627</v>
      </c>
      <c r="B4929" s="79" t="s">
        <v>8274</v>
      </c>
    </row>
    <row r="4930" spans="1:2" ht="15">
      <c r="A4930" s="80" t="s">
        <v>5628</v>
      </c>
      <c r="B4930" s="79" t="s">
        <v>8274</v>
      </c>
    </row>
    <row r="4931" spans="1:2" ht="15">
      <c r="A4931" s="80" t="s">
        <v>5629</v>
      </c>
      <c r="B4931" s="79" t="s">
        <v>8274</v>
      </c>
    </row>
    <row r="4932" spans="1:2" ht="15">
      <c r="A4932" s="80" t="s">
        <v>5630</v>
      </c>
      <c r="B4932" s="79" t="s">
        <v>8274</v>
      </c>
    </row>
    <row r="4933" spans="1:2" ht="15">
      <c r="A4933" s="80" t="s">
        <v>5631</v>
      </c>
      <c r="B4933" s="79" t="s">
        <v>8274</v>
      </c>
    </row>
    <row r="4934" spans="1:2" ht="15">
      <c r="A4934" s="80" t="s">
        <v>5632</v>
      </c>
      <c r="B4934" s="79" t="s">
        <v>8274</v>
      </c>
    </row>
    <row r="4935" spans="1:2" ht="15">
      <c r="A4935" s="80" t="s">
        <v>5633</v>
      </c>
      <c r="B4935" s="79" t="s">
        <v>8274</v>
      </c>
    </row>
    <row r="4936" spans="1:2" ht="15">
      <c r="A4936" s="80" t="s">
        <v>5634</v>
      </c>
      <c r="B4936" s="79" t="s">
        <v>8274</v>
      </c>
    </row>
    <row r="4937" spans="1:2" ht="15">
      <c r="A4937" s="80" t="s">
        <v>5635</v>
      </c>
      <c r="B4937" s="79" t="s">
        <v>8274</v>
      </c>
    </row>
    <row r="4938" spans="1:2" ht="15">
      <c r="A4938" s="80" t="s">
        <v>5636</v>
      </c>
      <c r="B4938" s="79" t="s">
        <v>8274</v>
      </c>
    </row>
    <row r="4939" spans="1:2" ht="15">
      <c r="A4939" s="80" t="s">
        <v>5637</v>
      </c>
      <c r="B4939" s="79" t="s">
        <v>8274</v>
      </c>
    </row>
    <row r="4940" spans="1:2" ht="15">
      <c r="A4940" s="80" t="s">
        <v>5638</v>
      </c>
      <c r="B4940" s="79" t="s">
        <v>8274</v>
      </c>
    </row>
    <row r="4941" spans="1:2" ht="15">
      <c r="A4941" s="80" t="s">
        <v>5639</v>
      </c>
      <c r="B4941" s="79" t="s">
        <v>8274</v>
      </c>
    </row>
    <row r="4942" spans="1:2" ht="15">
      <c r="A4942" s="80" t="s">
        <v>5640</v>
      </c>
      <c r="B4942" s="79" t="s">
        <v>8274</v>
      </c>
    </row>
    <row r="4943" spans="1:2" ht="15">
      <c r="A4943" s="80" t="s">
        <v>5641</v>
      </c>
      <c r="B4943" s="79" t="s">
        <v>8274</v>
      </c>
    </row>
    <row r="4944" spans="1:2" ht="15">
      <c r="A4944" s="80" t="s">
        <v>5642</v>
      </c>
      <c r="B4944" s="79" t="s">
        <v>8274</v>
      </c>
    </row>
    <row r="4945" spans="1:2" ht="15">
      <c r="A4945" s="80" t="s">
        <v>5643</v>
      </c>
      <c r="B4945" s="79" t="s">
        <v>8274</v>
      </c>
    </row>
    <row r="4946" spans="1:2" ht="15">
      <c r="A4946" s="80" t="s">
        <v>5644</v>
      </c>
      <c r="B4946" s="79" t="s">
        <v>8274</v>
      </c>
    </row>
    <row r="4947" spans="1:2" ht="15">
      <c r="A4947" s="80" t="s">
        <v>5645</v>
      </c>
      <c r="B4947" s="79" t="s">
        <v>8274</v>
      </c>
    </row>
    <row r="4948" spans="1:2" ht="15">
      <c r="A4948" s="80" t="s">
        <v>5646</v>
      </c>
      <c r="B4948" s="79" t="s">
        <v>8274</v>
      </c>
    </row>
    <row r="4949" spans="1:2" ht="15">
      <c r="A4949" s="80" t="s">
        <v>5647</v>
      </c>
      <c r="B4949" s="79" t="s">
        <v>8274</v>
      </c>
    </row>
    <row r="4950" spans="1:2" ht="15">
      <c r="A4950" s="80" t="s">
        <v>5648</v>
      </c>
      <c r="B4950" s="79" t="s">
        <v>8274</v>
      </c>
    </row>
    <row r="4951" spans="1:2" ht="15">
      <c r="A4951" s="80" t="s">
        <v>5649</v>
      </c>
      <c r="B4951" s="79" t="s">
        <v>8274</v>
      </c>
    </row>
    <row r="4952" spans="1:2" ht="15">
      <c r="A4952" s="80" t="s">
        <v>5650</v>
      </c>
      <c r="B4952" s="79" t="s">
        <v>8274</v>
      </c>
    </row>
    <row r="4953" spans="1:2" ht="15">
      <c r="A4953" s="80" t="s">
        <v>5651</v>
      </c>
      <c r="B4953" s="79" t="s">
        <v>8274</v>
      </c>
    </row>
    <row r="4954" spans="1:2" ht="15">
      <c r="A4954" s="80" t="s">
        <v>5652</v>
      </c>
      <c r="B4954" s="79" t="s">
        <v>8274</v>
      </c>
    </row>
    <row r="4955" spans="1:2" ht="15">
      <c r="A4955" s="80" t="s">
        <v>5653</v>
      </c>
      <c r="B4955" s="79" t="s">
        <v>8274</v>
      </c>
    </row>
    <row r="4956" spans="1:2" ht="15">
      <c r="A4956" s="80" t="s">
        <v>660</v>
      </c>
      <c r="B4956" s="79" t="s">
        <v>8274</v>
      </c>
    </row>
    <row r="4957" spans="1:2" ht="15">
      <c r="A4957" s="80" t="s">
        <v>5654</v>
      </c>
      <c r="B4957" s="79" t="s">
        <v>8274</v>
      </c>
    </row>
    <row r="4958" spans="1:2" ht="15">
      <c r="A4958" s="80" t="s">
        <v>5655</v>
      </c>
      <c r="B4958" s="79" t="s">
        <v>8274</v>
      </c>
    </row>
    <row r="4959" spans="1:2" ht="15">
      <c r="A4959" s="80" t="s">
        <v>5656</v>
      </c>
      <c r="B4959" s="79" t="s">
        <v>8274</v>
      </c>
    </row>
    <row r="4960" spans="1:2" ht="15">
      <c r="A4960" s="80" t="s">
        <v>5657</v>
      </c>
      <c r="B4960" s="79" t="s">
        <v>8274</v>
      </c>
    </row>
    <row r="4961" spans="1:2" ht="15">
      <c r="A4961" s="80" t="s">
        <v>5658</v>
      </c>
      <c r="B4961" s="79" t="s">
        <v>8274</v>
      </c>
    </row>
    <row r="4962" spans="1:2" ht="15">
      <c r="A4962" s="80" t="s">
        <v>5659</v>
      </c>
      <c r="B4962" s="79" t="s">
        <v>8274</v>
      </c>
    </row>
    <row r="4963" spans="1:2" ht="15">
      <c r="A4963" s="80" t="s">
        <v>5660</v>
      </c>
      <c r="B4963" s="79" t="s">
        <v>8274</v>
      </c>
    </row>
    <row r="4964" spans="1:2" ht="15">
      <c r="A4964" s="80" t="s">
        <v>5661</v>
      </c>
      <c r="B4964" s="79" t="s">
        <v>8274</v>
      </c>
    </row>
    <row r="4965" spans="1:2" ht="15">
      <c r="A4965" s="80" t="s">
        <v>5662</v>
      </c>
      <c r="B4965" s="79" t="s">
        <v>8274</v>
      </c>
    </row>
    <row r="4966" spans="1:2" ht="15">
      <c r="A4966" s="80" t="s">
        <v>5663</v>
      </c>
      <c r="B4966" s="79" t="s">
        <v>8274</v>
      </c>
    </row>
    <row r="4967" spans="1:2" ht="15">
      <c r="A4967" s="80" t="s">
        <v>5664</v>
      </c>
      <c r="B4967" s="79" t="s">
        <v>8274</v>
      </c>
    </row>
    <row r="4968" spans="1:2" ht="15">
      <c r="A4968" s="80" t="s">
        <v>5665</v>
      </c>
      <c r="B4968" s="79" t="s">
        <v>8274</v>
      </c>
    </row>
    <row r="4969" spans="1:2" ht="15">
      <c r="A4969" s="80" t="s">
        <v>5666</v>
      </c>
      <c r="B4969" s="79" t="s">
        <v>8274</v>
      </c>
    </row>
    <row r="4970" spans="1:2" ht="15">
      <c r="A4970" s="80" t="s">
        <v>5667</v>
      </c>
      <c r="B4970" s="79" t="s">
        <v>8274</v>
      </c>
    </row>
    <row r="4971" spans="1:2" ht="15">
      <c r="A4971" s="80" t="s">
        <v>5668</v>
      </c>
      <c r="B4971" s="79" t="s">
        <v>8274</v>
      </c>
    </row>
    <row r="4972" spans="1:2" ht="15">
      <c r="A4972" s="80" t="s">
        <v>5669</v>
      </c>
      <c r="B4972" s="79" t="s">
        <v>8274</v>
      </c>
    </row>
    <row r="4973" spans="1:2" ht="15">
      <c r="A4973" s="80" t="s">
        <v>5670</v>
      </c>
      <c r="B4973" s="79" t="s">
        <v>8274</v>
      </c>
    </row>
    <row r="4974" spans="1:2" ht="15">
      <c r="A4974" s="80" t="s">
        <v>5671</v>
      </c>
      <c r="B4974" s="79" t="s">
        <v>8274</v>
      </c>
    </row>
    <row r="4975" spans="1:2" ht="15">
      <c r="A4975" s="80" t="s">
        <v>5672</v>
      </c>
      <c r="B4975" s="79" t="s">
        <v>8274</v>
      </c>
    </row>
    <row r="4976" spans="1:2" ht="15">
      <c r="A4976" s="80" t="s">
        <v>5673</v>
      </c>
      <c r="B4976" s="79" t="s">
        <v>8274</v>
      </c>
    </row>
    <row r="4977" spans="1:2" ht="15">
      <c r="A4977" s="80" t="s">
        <v>5674</v>
      </c>
      <c r="B4977" s="79" t="s">
        <v>8274</v>
      </c>
    </row>
    <row r="4978" spans="1:2" ht="15">
      <c r="A4978" s="80" t="s">
        <v>5675</v>
      </c>
      <c r="B4978" s="79" t="s">
        <v>8274</v>
      </c>
    </row>
    <row r="4979" spans="1:2" ht="15">
      <c r="A4979" s="80" t="s">
        <v>5676</v>
      </c>
      <c r="B4979" s="79" t="s">
        <v>8274</v>
      </c>
    </row>
    <row r="4980" spans="1:2" ht="15">
      <c r="A4980" s="80" t="s">
        <v>5677</v>
      </c>
      <c r="B4980" s="79" t="s">
        <v>8274</v>
      </c>
    </row>
    <row r="4981" spans="1:2" ht="15">
      <c r="A4981" s="80" t="s">
        <v>5678</v>
      </c>
      <c r="B4981" s="79" t="s">
        <v>8274</v>
      </c>
    </row>
    <row r="4982" spans="1:2" ht="15">
      <c r="A4982" s="80" t="s">
        <v>5679</v>
      </c>
      <c r="B4982" s="79" t="s">
        <v>8274</v>
      </c>
    </row>
    <row r="4983" spans="1:2" ht="15">
      <c r="A4983" s="80" t="s">
        <v>5680</v>
      </c>
      <c r="B4983" s="79" t="s">
        <v>8274</v>
      </c>
    </row>
    <row r="4984" spans="1:2" ht="15">
      <c r="A4984" s="80" t="s">
        <v>5681</v>
      </c>
      <c r="B4984" s="79" t="s">
        <v>8274</v>
      </c>
    </row>
    <row r="4985" spans="1:2" ht="15">
      <c r="A4985" s="80" t="s">
        <v>5682</v>
      </c>
      <c r="B4985" s="79" t="s">
        <v>8274</v>
      </c>
    </row>
    <row r="4986" spans="1:2" ht="15">
      <c r="A4986" s="80" t="s">
        <v>5683</v>
      </c>
      <c r="B4986" s="79" t="s">
        <v>8274</v>
      </c>
    </row>
    <row r="4987" spans="1:2" ht="15">
      <c r="A4987" s="80" t="s">
        <v>5684</v>
      </c>
      <c r="B4987" s="79" t="s">
        <v>8274</v>
      </c>
    </row>
    <row r="4988" spans="1:2" ht="15">
      <c r="A4988" s="80" t="s">
        <v>5685</v>
      </c>
      <c r="B4988" s="79" t="s">
        <v>8274</v>
      </c>
    </row>
    <row r="4989" spans="1:2" ht="15">
      <c r="A4989" s="80" t="s">
        <v>5686</v>
      </c>
      <c r="B4989" s="79" t="s">
        <v>8274</v>
      </c>
    </row>
    <row r="4990" spans="1:2" ht="15">
      <c r="A4990" s="80" t="s">
        <v>5687</v>
      </c>
      <c r="B4990" s="79" t="s">
        <v>8274</v>
      </c>
    </row>
    <row r="4991" spans="1:2" ht="15">
      <c r="A4991" s="80" t="s">
        <v>5688</v>
      </c>
      <c r="B4991" s="79" t="s">
        <v>8274</v>
      </c>
    </row>
    <row r="4992" spans="1:2" ht="15">
      <c r="A4992" s="80" t="s">
        <v>5689</v>
      </c>
      <c r="B4992" s="79" t="s">
        <v>8274</v>
      </c>
    </row>
    <row r="4993" spans="1:2" ht="15">
      <c r="A4993" s="80" t="s">
        <v>5690</v>
      </c>
      <c r="B4993" s="79" t="s">
        <v>8274</v>
      </c>
    </row>
    <row r="4994" spans="1:2" ht="15">
      <c r="A4994" s="80" t="s">
        <v>5691</v>
      </c>
      <c r="B4994" s="79" t="s">
        <v>8274</v>
      </c>
    </row>
    <row r="4995" spans="1:2" ht="15">
      <c r="A4995" s="80" t="s">
        <v>5692</v>
      </c>
      <c r="B4995" s="79" t="s">
        <v>8274</v>
      </c>
    </row>
    <row r="4996" spans="1:2" ht="15">
      <c r="A4996" s="80" t="s">
        <v>5693</v>
      </c>
      <c r="B4996" s="79" t="s">
        <v>8274</v>
      </c>
    </row>
    <row r="4997" spans="1:2" ht="15">
      <c r="A4997" s="80" t="s">
        <v>5694</v>
      </c>
      <c r="B4997" s="79" t="s">
        <v>8274</v>
      </c>
    </row>
    <row r="4998" spans="1:2" ht="15">
      <c r="A4998" s="80" t="s">
        <v>5695</v>
      </c>
      <c r="B4998" s="79" t="s">
        <v>8274</v>
      </c>
    </row>
    <row r="4999" spans="1:2" ht="15">
      <c r="A4999" s="80" t="s">
        <v>5696</v>
      </c>
      <c r="B4999" s="79" t="s">
        <v>8274</v>
      </c>
    </row>
    <row r="5000" spans="1:2" ht="15">
      <c r="A5000" s="80" t="s">
        <v>5697</v>
      </c>
      <c r="B5000" s="79" t="s">
        <v>8274</v>
      </c>
    </row>
    <row r="5001" spans="1:2" ht="15">
      <c r="A5001" s="80" t="s">
        <v>5698</v>
      </c>
      <c r="B5001" s="79" t="s">
        <v>8274</v>
      </c>
    </row>
    <row r="5002" spans="1:2" ht="15">
      <c r="A5002" s="80" t="s">
        <v>5699</v>
      </c>
      <c r="B5002" s="79" t="s">
        <v>8274</v>
      </c>
    </row>
    <row r="5003" spans="1:2" ht="15">
      <c r="A5003" s="80" t="s">
        <v>5700</v>
      </c>
      <c r="B5003" s="79" t="s">
        <v>8274</v>
      </c>
    </row>
    <row r="5004" spans="1:2" ht="15">
      <c r="A5004" s="80" t="s">
        <v>5701</v>
      </c>
      <c r="B5004" s="79" t="s">
        <v>8274</v>
      </c>
    </row>
    <row r="5005" spans="1:2" ht="15">
      <c r="A5005" s="80" t="s">
        <v>5702</v>
      </c>
      <c r="B5005" s="79" t="s">
        <v>8274</v>
      </c>
    </row>
    <row r="5006" spans="1:2" ht="15">
      <c r="A5006" s="80" t="s">
        <v>5703</v>
      </c>
      <c r="B5006" s="79" t="s">
        <v>8274</v>
      </c>
    </row>
    <row r="5007" spans="1:2" ht="15">
      <c r="A5007" s="80" t="s">
        <v>5704</v>
      </c>
      <c r="B5007" s="79" t="s">
        <v>8274</v>
      </c>
    </row>
    <row r="5008" spans="1:2" ht="15">
      <c r="A5008" s="80" t="s">
        <v>5705</v>
      </c>
      <c r="B5008" s="79" t="s">
        <v>8274</v>
      </c>
    </row>
    <row r="5009" spans="1:2" ht="15">
      <c r="A5009" s="80" t="s">
        <v>5706</v>
      </c>
      <c r="B5009" s="79" t="s">
        <v>8274</v>
      </c>
    </row>
    <row r="5010" spans="1:2" ht="15">
      <c r="A5010" s="80" t="s">
        <v>5707</v>
      </c>
      <c r="B5010" s="79" t="s">
        <v>8274</v>
      </c>
    </row>
    <row r="5011" spans="1:2" ht="15">
      <c r="A5011" s="80" t="s">
        <v>5708</v>
      </c>
      <c r="B5011" s="79" t="s">
        <v>8274</v>
      </c>
    </row>
    <row r="5012" spans="1:2" ht="15">
      <c r="A5012" s="80" t="s">
        <v>5709</v>
      </c>
      <c r="B5012" s="79" t="s">
        <v>8274</v>
      </c>
    </row>
    <row r="5013" spans="1:2" ht="15">
      <c r="A5013" s="80" t="s">
        <v>5710</v>
      </c>
      <c r="B5013" s="79" t="s">
        <v>8274</v>
      </c>
    </row>
    <row r="5014" spans="1:2" ht="15">
      <c r="A5014" s="80" t="s">
        <v>5711</v>
      </c>
      <c r="B5014" s="79" t="s">
        <v>8274</v>
      </c>
    </row>
    <row r="5015" spans="1:2" ht="15">
      <c r="A5015" s="80" t="s">
        <v>5712</v>
      </c>
      <c r="B5015" s="79" t="s">
        <v>8274</v>
      </c>
    </row>
    <row r="5016" spans="1:2" ht="15">
      <c r="A5016" s="80" t="s">
        <v>5713</v>
      </c>
      <c r="B5016" s="79" t="s">
        <v>8274</v>
      </c>
    </row>
    <row r="5017" spans="1:2" ht="15">
      <c r="A5017" s="80" t="s">
        <v>5714</v>
      </c>
      <c r="B5017" s="79" t="s">
        <v>8274</v>
      </c>
    </row>
    <row r="5018" spans="1:2" ht="15">
      <c r="A5018" s="80" t="s">
        <v>5715</v>
      </c>
      <c r="B5018" s="79" t="s">
        <v>8274</v>
      </c>
    </row>
    <row r="5019" spans="1:2" ht="15">
      <c r="A5019" s="80" t="s">
        <v>5716</v>
      </c>
      <c r="B5019" s="79" t="s">
        <v>8274</v>
      </c>
    </row>
    <row r="5020" spans="1:2" ht="15">
      <c r="A5020" s="80" t="s">
        <v>5717</v>
      </c>
      <c r="B5020" s="79" t="s">
        <v>8274</v>
      </c>
    </row>
    <row r="5021" spans="1:2" ht="15">
      <c r="A5021" s="80" t="s">
        <v>5718</v>
      </c>
      <c r="B5021" s="79" t="s">
        <v>8274</v>
      </c>
    </row>
    <row r="5022" spans="1:2" ht="15">
      <c r="A5022" s="80" t="s">
        <v>5719</v>
      </c>
      <c r="B5022" s="79" t="s">
        <v>8274</v>
      </c>
    </row>
    <row r="5023" spans="1:2" ht="15">
      <c r="A5023" s="80" t="s">
        <v>5720</v>
      </c>
      <c r="B5023" s="79" t="s">
        <v>8274</v>
      </c>
    </row>
    <row r="5024" spans="1:2" ht="15">
      <c r="A5024" s="80" t="s">
        <v>5721</v>
      </c>
      <c r="B5024" s="79" t="s">
        <v>8274</v>
      </c>
    </row>
    <row r="5025" spans="1:2" ht="15">
      <c r="A5025" s="80" t="s">
        <v>5722</v>
      </c>
      <c r="B5025" s="79" t="s">
        <v>8274</v>
      </c>
    </row>
    <row r="5026" spans="1:2" ht="15">
      <c r="A5026" s="80" t="s">
        <v>5723</v>
      </c>
      <c r="B5026" s="79" t="s">
        <v>8274</v>
      </c>
    </row>
    <row r="5027" spans="1:2" ht="15">
      <c r="A5027" s="80" t="s">
        <v>5724</v>
      </c>
      <c r="B5027" s="79" t="s">
        <v>8274</v>
      </c>
    </row>
    <row r="5028" spans="1:2" ht="15">
      <c r="A5028" s="80" t="s">
        <v>5725</v>
      </c>
      <c r="B5028" s="79" t="s">
        <v>8274</v>
      </c>
    </row>
    <row r="5029" spans="1:2" ht="15">
      <c r="A5029" s="80" t="s">
        <v>5726</v>
      </c>
      <c r="B5029" s="79" t="s">
        <v>8274</v>
      </c>
    </row>
    <row r="5030" spans="1:2" ht="15">
      <c r="A5030" s="80" t="s">
        <v>5727</v>
      </c>
      <c r="B5030" s="79" t="s">
        <v>8274</v>
      </c>
    </row>
    <row r="5031" spans="1:2" ht="15">
      <c r="A5031" s="80" t="s">
        <v>5728</v>
      </c>
      <c r="B5031" s="79" t="s">
        <v>8274</v>
      </c>
    </row>
    <row r="5032" spans="1:2" ht="15">
      <c r="A5032" s="80" t="s">
        <v>5729</v>
      </c>
      <c r="B5032" s="79" t="s">
        <v>8274</v>
      </c>
    </row>
    <row r="5033" spans="1:2" ht="15">
      <c r="A5033" s="80" t="s">
        <v>5730</v>
      </c>
      <c r="B5033" s="79" t="s">
        <v>8274</v>
      </c>
    </row>
    <row r="5034" spans="1:2" ht="15">
      <c r="A5034" s="80" t="s">
        <v>5731</v>
      </c>
      <c r="B5034" s="79" t="s">
        <v>8274</v>
      </c>
    </row>
    <row r="5035" spans="1:2" ht="15">
      <c r="A5035" s="80" t="s">
        <v>5732</v>
      </c>
      <c r="B5035" s="79" t="s">
        <v>8274</v>
      </c>
    </row>
    <row r="5036" spans="1:2" ht="15">
      <c r="A5036" s="80" t="s">
        <v>5733</v>
      </c>
      <c r="B5036" s="79" t="s">
        <v>8274</v>
      </c>
    </row>
    <row r="5037" spans="1:2" ht="15">
      <c r="A5037" s="80" t="s">
        <v>5734</v>
      </c>
      <c r="B5037" s="79" t="s">
        <v>8274</v>
      </c>
    </row>
    <row r="5038" spans="1:2" ht="15">
      <c r="A5038" s="80" t="s">
        <v>5735</v>
      </c>
      <c r="B5038" s="79" t="s">
        <v>8274</v>
      </c>
    </row>
    <row r="5039" spans="1:2" ht="15">
      <c r="A5039" s="80" t="s">
        <v>5736</v>
      </c>
      <c r="B5039" s="79" t="s">
        <v>8274</v>
      </c>
    </row>
    <row r="5040" spans="1:2" ht="15">
      <c r="A5040" s="80" t="s">
        <v>5737</v>
      </c>
      <c r="B5040" s="79" t="s">
        <v>8274</v>
      </c>
    </row>
    <row r="5041" spans="1:2" ht="15">
      <c r="A5041" s="80" t="s">
        <v>5738</v>
      </c>
      <c r="B5041" s="79" t="s">
        <v>8274</v>
      </c>
    </row>
    <row r="5042" spans="1:2" ht="15">
      <c r="A5042" s="80" t="s">
        <v>5739</v>
      </c>
      <c r="B5042" s="79" t="s">
        <v>8274</v>
      </c>
    </row>
    <row r="5043" spans="1:2" ht="15">
      <c r="A5043" s="80" t="s">
        <v>5740</v>
      </c>
      <c r="B5043" s="79" t="s">
        <v>8274</v>
      </c>
    </row>
    <row r="5044" spans="1:2" ht="15">
      <c r="A5044" s="80" t="s">
        <v>5741</v>
      </c>
      <c r="B5044" s="79" t="s">
        <v>8274</v>
      </c>
    </row>
    <row r="5045" spans="1:2" ht="15">
      <c r="A5045" s="80" t="s">
        <v>5742</v>
      </c>
      <c r="B5045" s="79" t="s">
        <v>8274</v>
      </c>
    </row>
    <row r="5046" spans="1:2" ht="15">
      <c r="A5046" s="80" t="s">
        <v>5743</v>
      </c>
      <c r="B5046" s="79" t="s">
        <v>8274</v>
      </c>
    </row>
    <row r="5047" spans="1:2" ht="15">
      <c r="A5047" s="80" t="s">
        <v>5744</v>
      </c>
      <c r="B5047" s="79" t="s">
        <v>8274</v>
      </c>
    </row>
    <row r="5048" spans="1:2" ht="15">
      <c r="A5048" s="80" t="s">
        <v>5745</v>
      </c>
      <c r="B5048" s="79" t="s">
        <v>8274</v>
      </c>
    </row>
    <row r="5049" spans="1:2" ht="15">
      <c r="A5049" s="80" t="s">
        <v>5746</v>
      </c>
      <c r="B5049" s="79" t="s">
        <v>8274</v>
      </c>
    </row>
    <row r="5050" spans="1:2" ht="15">
      <c r="A5050" s="80" t="s">
        <v>5747</v>
      </c>
      <c r="B5050" s="79" t="s">
        <v>8274</v>
      </c>
    </row>
    <row r="5051" spans="1:2" ht="15">
      <c r="A5051" s="80" t="s">
        <v>5748</v>
      </c>
      <c r="B5051" s="79" t="s">
        <v>8274</v>
      </c>
    </row>
    <row r="5052" spans="1:2" ht="15">
      <c r="A5052" s="80" t="s">
        <v>5749</v>
      </c>
      <c r="B5052" s="79" t="s">
        <v>8274</v>
      </c>
    </row>
    <row r="5053" spans="1:2" ht="15">
      <c r="A5053" s="80" t="s">
        <v>5750</v>
      </c>
      <c r="B5053" s="79" t="s">
        <v>8274</v>
      </c>
    </row>
    <row r="5054" spans="1:2" ht="15">
      <c r="A5054" s="80" t="s">
        <v>5751</v>
      </c>
      <c r="B5054" s="79" t="s">
        <v>8274</v>
      </c>
    </row>
    <row r="5055" spans="1:2" ht="15">
      <c r="A5055" s="80" t="s">
        <v>5752</v>
      </c>
      <c r="B5055" s="79" t="s">
        <v>8274</v>
      </c>
    </row>
    <row r="5056" spans="1:2" ht="15">
      <c r="A5056" s="80" t="s">
        <v>5753</v>
      </c>
      <c r="B5056" s="79" t="s">
        <v>8274</v>
      </c>
    </row>
    <row r="5057" spans="1:2" ht="15">
      <c r="A5057" s="80" t="s">
        <v>5754</v>
      </c>
      <c r="B5057" s="79" t="s">
        <v>8274</v>
      </c>
    </row>
    <row r="5058" spans="1:2" ht="15">
      <c r="A5058" s="80" t="s">
        <v>5755</v>
      </c>
      <c r="B5058" s="79" t="s">
        <v>8274</v>
      </c>
    </row>
    <row r="5059" spans="1:2" ht="15">
      <c r="A5059" s="80" t="s">
        <v>5756</v>
      </c>
      <c r="B5059" s="79" t="s">
        <v>8274</v>
      </c>
    </row>
    <row r="5060" spans="1:2" ht="15">
      <c r="A5060" s="80" t="s">
        <v>5757</v>
      </c>
      <c r="B5060" s="79" t="s">
        <v>8274</v>
      </c>
    </row>
    <row r="5061" spans="1:2" ht="15">
      <c r="A5061" s="80" t="s">
        <v>5758</v>
      </c>
      <c r="B5061" s="79" t="s">
        <v>8274</v>
      </c>
    </row>
    <row r="5062" spans="1:2" ht="15">
      <c r="A5062" s="80" t="s">
        <v>5759</v>
      </c>
      <c r="B5062" s="79" t="s">
        <v>8274</v>
      </c>
    </row>
    <row r="5063" spans="1:2" ht="15">
      <c r="A5063" s="80" t="s">
        <v>5760</v>
      </c>
      <c r="B5063" s="79" t="s">
        <v>8274</v>
      </c>
    </row>
    <row r="5064" spans="1:2" ht="15">
      <c r="A5064" s="80" t="s">
        <v>5761</v>
      </c>
      <c r="B5064" s="79" t="s">
        <v>8274</v>
      </c>
    </row>
    <row r="5065" spans="1:2" ht="15">
      <c r="A5065" s="80" t="s">
        <v>5762</v>
      </c>
      <c r="B5065" s="79" t="s">
        <v>8274</v>
      </c>
    </row>
    <row r="5066" spans="1:2" ht="15">
      <c r="A5066" s="80" t="s">
        <v>5763</v>
      </c>
      <c r="B5066" s="79" t="s">
        <v>8274</v>
      </c>
    </row>
    <row r="5067" spans="1:2" ht="15">
      <c r="A5067" s="80" t="s">
        <v>5764</v>
      </c>
      <c r="B5067" s="79" t="s">
        <v>8274</v>
      </c>
    </row>
    <row r="5068" spans="1:2" ht="15">
      <c r="A5068" s="80" t="s">
        <v>5765</v>
      </c>
      <c r="B5068" s="79" t="s">
        <v>8274</v>
      </c>
    </row>
    <row r="5069" spans="1:2" ht="15">
      <c r="A5069" s="80" t="s">
        <v>5766</v>
      </c>
      <c r="B5069" s="79" t="s">
        <v>8274</v>
      </c>
    </row>
    <row r="5070" spans="1:2" ht="15">
      <c r="A5070" s="80" t="s">
        <v>5767</v>
      </c>
      <c r="B5070" s="79" t="s">
        <v>8274</v>
      </c>
    </row>
    <row r="5071" spans="1:2" ht="15">
      <c r="A5071" s="80" t="s">
        <v>5768</v>
      </c>
      <c r="B5071" s="79" t="s">
        <v>8274</v>
      </c>
    </row>
    <row r="5072" spans="1:2" ht="15">
      <c r="A5072" s="80" t="s">
        <v>5769</v>
      </c>
      <c r="B5072" s="79" t="s">
        <v>8274</v>
      </c>
    </row>
    <row r="5073" spans="1:2" ht="15">
      <c r="A5073" s="80" t="s">
        <v>5770</v>
      </c>
      <c r="B5073" s="79" t="s">
        <v>8274</v>
      </c>
    </row>
    <row r="5074" spans="1:2" ht="15">
      <c r="A5074" s="80" t="s">
        <v>5771</v>
      </c>
      <c r="B5074" s="79" t="s">
        <v>8274</v>
      </c>
    </row>
    <row r="5075" spans="1:2" ht="15">
      <c r="A5075" s="80" t="s">
        <v>5772</v>
      </c>
      <c r="B5075" s="79" t="s">
        <v>8274</v>
      </c>
    </row>
    <row r="5076" spans="1:2" ht="15">
      <c r="A5076" s="80" t="s">
        <v>5773</v>
      </c>
      <c r="B5076" s="79" t="s">
        <v>8274</v>
      </c>
    </row>
    <row r="5077" spans="1:2" ht="15">
      <c r="A5077" s="80" t="s">
        <v>5774</v>
      </c>
      <c r="B5077" s="79" t="s">
        <v>8274</v>
      </c>
    </row>
    <row r="5078" spans="1:2" ht="15">
      <c r="A5078" s="80" t="s">
        <v>5775</v>
      </c>
      <c r="B5078" s="79" t="s">
        <v>8274</v>
      </c>
    </row>
    <row r="5079" spans="1:2" ht="15">
      <c r="A5079" s="80" t="s">
        <v>5776</v>
      </c>
      <c r="B5079" s="79" t="s">
        <v>8274</v>
      </c>
    </row>
    <row r="5080" spans="1:2" ht="15">
      <c r="A5080" s="80" t="s">
        <v>5777</v>
      </c>
      <c r="B5080" s="79" t="s">
        <v>8274</v>
      </c>
    </row>
    <row r="5081" spans="1:2" ht="15">
      <c r="A5081" s="80" t="s">
        <v>5778</v>
      </c>
      <c r="B5081" s="79" t="s">
        <v>8274</v>
      </c>
    </row>
    <row r="5082" spans="1:2" ht="15">
      <c r="A5082" s="80" t="s">
        <v>5779</v>
      </c>
      <c r="B5082" s="79" t="s">
        <v>8274</v>
      </c>
    </row>
    <row r="5083" spans="1:2" ht="15">
      <c r="A5083" s="80" t="s">
        <v>5780</v>
      </c>
      <c r="B5083" s="79" t="s">
        <v>8274</v>
      </c>
    </row>
    <row r="5084" spans="1:2" ht="15">
      <c r="A5084" s="80" t="s">
        <v>5781</v>
      </c>
      <c r="B5084" s="79" t="s">
        <v>8274</v>
      </c>
    </row>
    <row r="5085" spans="1:2" ht="15">
      <c r="A5085" s="80" t="s">
        <v>5782</v>
      </c>
      <c r="B5085" s="79" t="s">
        <v>8274</v>
      </c>
    </row>
    <row r="5086" spans="1:2" ht="15">
      <c r="A5086" s="80" t="s">
        <v>5783</v>
      </c>
      <c r="B5086" s="79" t="s">
        <v>8274</v>
      </c>
    </row>
    <row r="5087" spans="1:2" ht="15">
      <c r="A5087" s="80" t="s">
        <v>5784</v>
      </c>
      <c r="B5087" s="79" t="s">
        <v>8274</v>
      </c>
    </row>
    <row r="5088" spans="1:2" ht="15">
      <c r="A5088" s="80" t="s">
        <v>5785</v>
      </c>
      <c r="B5088" s="79" t="s">
        <v>8274</v>
      </c>
    </row>
    <row r="5089" spans="1:2" ht="15">
      <c r="A5089" s="80" t="s">
        <v>5786</v>
      </c>
      <c r="B5089" s="79" t="s">
        <v>8274</v>
      </c>
    </row>
    <row r="5090" spans="1:2" ht="15">
      <c r="A5090" s="80" t="s">
        <v>5787</v>
      </c>
      <c r="B5090" s="79" t="s">
        <v>8274</v>
      </c>
    </row>
    <row r="5091" spans="1:2" ht="15">
      <c r="A5091" s="80" t="s">
        <v>5788</v>
      </c>
      <c r="B5091" s="79" t="s">
        <v>8274</v>
      </c>
    </row>
    <row r="5092" spans="1:2" ht="15">
      <c r="A5092" s="80" t="s">
        <v>5789</v>
      </c>
      <c r="B5092" s="79" t="s">
        <v>8274</v>
      </c>
    </row>
    <row r="5093" spans="1:2" ht="15">
      <c r="A5093" s="80" t="s">
        <v>5790</v>
      </c>
      <c r="B5093" s="79" t="s">
        <v>8274</v>
      </c>
    </row>
    <row r="5094" spans="1:2" ht="15">
      <c r="A5094" s="80" t="s">
        <v>5791</v>
      </c>
      <c r="B5094" s="79" t="s">
        <v>8274</v>
      </c>
    </row>
    <row r="5095" spans="1:2" ht="15">
      <c r="A5095" s="80" t="s">
        <v>5792</v>
      </c>
      <c r="B5095" s="79" t="s">
        <v>8274</v>
      </c>
    </row>
    <row r="5096" spans="1:2" ht="15">
      <c r="A5096" s="80" t="s">
        <v>5793</v>
      </c>
      <c r="B5096" s="79" t="s">
        <v>8274</v>
      </c>
    </row>
    <row r="5097" spans="1:2" ht="15">
      <c r="A5097" s="80" t="s">
        <v>5794</v>
      </c>
      <c r="B5097" s="79" t="s">
        <v>8274</v>
      </c>
    </row>
    <row r="5098" spans="1:2" ht="15">
      <c r="A5098" s="80" t="s">
        <v>5795</v>
      </c>
      <c r="B5098" s="79" t="s">
        <v>8274</v>
      </c>
    </row>
    <row r="5099" spans="1:2" ht="15">
      <c r="A5099" s="80" t="s">
        <v>5796</v>
      </c>
      <c r="B5099" s="79" t="s">
        <v>8274</v>
      </c>
    </row>
    <row r="5100" spans="1:2" ht="15">
      <c r="A5100" s="80" t="s">
        <v>5797</v>
      </c>
      <c r="B5100" s="79" t="s">
        <v>8274</v>
      </c>
    </row>
    <row r="5101" spans="1:2" ht="15">
      <c r="A5101" s="80" t="s">
        <v>5798</v>
      </c>
      <c r="B5101" s="79" t="s">
        <v>8274</v>
      </c>
    </row>
    <row r="5102" spans="1:2" ht="15">
      <c r="A5102" s="80" t="s">
        <v>5799</v>
      </c>
      <c r="B5102" s="79" t="s">
        <v>8274</v>
      </c>
    </row>
    <row r="5103" spans="1:2" ht="15">
      <c r="A5103" s="80" t="s">
        <v>5800</v>
      </c>
      <c r="B5103" s="79" t="s">
        <v>8274</v>
      </c>
    </row>
    <row r="5104" spans="1:2" ht="15">
      <c r="A5104" s="80" t="s">
        <v>5801</v>
      </c>
      <c r="B5104" s="79" t="s">
        <v>8274</v>
      </c>
    </row>
    <row r="5105" spans="1:2" ht="15">
      <c r="A5105" s="80" t="s">
        <v>5802</v>
      </c>
      <c r="B5105" s="79" t="s">
        <v>8274</v>
      </c>
    </row>
    <row r="5106" spans="1:2" ht="15">
      <c r="A5106" s="80" t="s">
        <v>5803</v>
      </c>
      <c r="B5106" s="79" t="s">
        <v>8274</v>
      </c>
    </row>
    <row r="5107" spans="1:2" ht="15">
      <c r="A5107" s="80" t="s">
        <v>5804</v>
      </c>
      <c r="B5107" s="79" t="s">
        <v>8274</v>
      </c>
    </row>
    <row r="5108" spans="1:2" ht="15">
      <c r="A5108" s="80" t="s">
        <v>5805</v>
      </c>
      <c r="B5108" s="79" t="s">
        <v>8274</v>
      </c>
    </row>
    <row r="5109" spans="1:2" ht="15">
      <c r="A5109" s="80" t="s">
        <v>5806</v>
      </c>
      <c r="B5109" s="79" t="s">
        <v>8274</v>
      </c>
    </row>
    <row r="5110" spans="1:2" ht="15">
      <c r="A5110" s="80" t="s">
        <v>5807</v>
      </c>
      <c r="B5110" s="79" t="s">
        <v>8274</v>
      </c>
    </row>
    <row r="5111" spans="1:2" ht="15">
      <c r="A5111" s="80" t="s">
        <v>5808</v>
      </c>
      <c r="B5111" s="79" t="s">
        <v>8274</v>
      </c>
    </row>
    <row r="5112" spans="1:2" ht="15">
      <c r="A5112" s="80" t="s">
        <v>5809</v>
      </c>
      <c r="B5112" s="79" t="s">
        <v>8274</v>
      </c>
    </row>
    <row r="5113" spans="1:2" ht="15">
      <c r="A5113" s="80" t="s">
        <v>5810</v>
      </c>
      <c r="B5113" s="79" t="s">
        <v>8274</v>
      </c>
    </row>
    <row r="5114" spans="1:2" ht="15">
      <c r="A5114" s="80" t="s">
        <v>5811</v>
      </c>
      <c r="B5114" s="79" t="s">
        <v>8274</v>
      </c>
    </row>
    <row r="5115" spans="1:2" ht="15">
      <c r="A5115" s="80" t="s">
        <v>5812</v>
      </c>
      <c r="B5115" s="79" t="s">
        <v>8274</v>
      </c>
    </row>
    <row r="5116" spans="1:2" ht="15">
      <c r="A5116" s="80" t="s">
        <v>5813</v>
      </c>
      <c r="B5116" s="79" t="s">
        <v>8274</v>
      </c>
    </row>
    <row r="5117" spans="1:2" ht="15">
      <c r="A5117" s="80" t="s">
        <v>5814</v>
      </c>
      <c r="B5117" s="79" t="s">
        <v>8274</v>
      </c>
    </row>
    <row r="5118" spans="1:2" ht="15">
      <c r="A5118" s="80" t="s">
        <v>5815</v>
      </c>
      <c r="B5118" s="79" t="s">
        <v>8274</v>
      </c>
    </row>
    <row r="5119" spans="1:2" ht="15">
      <c r="A5119" s="80" t="s">
        <v>5816</v>
      </c>
      <c r="B5119" s="79" t="s">
        <v>8274</v>
      </c>
    </row>
    <row r="5120" spans="1:2" ht="15">
      <c r="A5120" s="80" t="s">
        <v>5817</v>
      </c>
      <c r="B5120" s="79" t="s">
        <v>8274</v>
      </c>
    </row>
    <row r="5121" spans="1:2" ht="15">
      <c r="A5121" s="80" t="s">
        <v>5818</v>
      </c>
      <c r="B5121" s="79" t="s">
        <v>8274</v>
      </c>
    </row>
    <row r="5122" spans="1:2" ht="15">
      <c r="A5122" s="80" t="s">
        <v>5819</v>
      </c>
      <c r="B5122" s="79" t="s">
        <v>8274</v>
      </c>
    </row>
    <row r="5123" spans="1:2" ht="15">
      <c r="A5123" s="80" t="s">
        <v>5820</v>
      </c>
      <c r="B5123" s="79" t="s">
        <v>8274</v>
      </c>
    </row>
    <row r="5124" spans="1:2" ht="15">
      <c r="A5124" s="80" t="s">
        <v>5821</v>
      </c>
      <c r="B5124" s="79" t="s">
        <v>8274</v>
      </c>
    </row>
    <row r="5125" spans="1:2" ht="15">
      <c r="A5125" s="80" t="s">
        <v>5822</v>
      </c>
      <c r="B5125" s="79" t="s">
        <v>8274</v>
      </c>
    </row>
    <row r="5126" spans="1:2" ht="15">
      <c r="A5126" s="80" t="s">
        <v>5823</v>
      </c>
      <c r="B5126" s="79" t="s">
        <v>8274</v>
      </c>
    </row>
    <row r="5127" spans="1:2" ht="15">
      <c r="A5127" s="80" t="s">
        <v>5824</v>
      </c>
      <c r="B5127" s="79" t="s">
        <v>8274</v>
      </c>
    </row>
    <row r="5128" spans="1:2" ht="15">
      <c r="A5128" s="80" t="s">
        <v>5825</v>
      </c>
      <c r="B5128" s="79" t="s">
        <v>8274</v>
      </c>
    </row>
    <row r="5129" spans="1:2" ht="15">
      <c r="A5129" s="80" t="s">
        <v>5826</v>
      </c>
      <c r="B5129" s="79" t="s">
        <v>8274</v>
      </c>
    </row>
    <row r="5130" spans="1:2" ht="15">
      <c r="A5130" s="80" t="s">
        <v>5827</v>
      </c>
      <c r="B5130" s="79" t="s">
        <v>8274</v>
      </c>
    </row>
    <row r="5131" spans="1:2" ht="15">
      <c r="A5131" s="80" t="s">
        <v>5828</v>
      </c>
      <c r="B5131" s="79" t="s">
        <v>8274</v>
      </c>
    </row>
    <row r="5132" spans="1:2" ht="15">
      <c r="A5132" s="80" t="s">
        <v>5829</v>
      </c>
      <c r="B5132" s="79" t="s">
        <v>8274</v>
      </c>
    </row>
    <row r="5133" spans="1:2" ht="15">
      <c r="A5133" s="80" t="s">
        <v>5830</v>
      </c>
      <c r="B5133" s="79" t="s">
        <v>8274</v>
      </c>
    </row>
    <row r="5134" spans="1:2" ht="15">
      <c r="A5134" s="80" t="s">
        <v>5831</v>
      </c>
      <c r="B5134" s="79" t="s">
        <v>8274</v>
      </c>
    </row>
    <row r="5135" spans="1:2" ht="15">
      <c r="A5135" s="80" t="s">
        <v>5832</v>
      </c>
      <c r="B5135" s="79" t="s">
        <v>8274</v>
      </c>
    </row>
    <row r="5136" spans="1:2" ht="15">
      <c r="A5136" s="80" t="s">
        <v>5833</v>
      </c>
      <c r="B5136" s="79" t="s">
        <v>8274</v>
      </c>
    </row>
    <row r="5137" spans="1:2" ht="15">
      <c r="A5137" s="80" t="s">
        <v>5834</v>
      </c>
      <c r="B5137" s="79" t="s">
        <v>8274</v>
      </c>
    </row>
    <row r="5138" spans="1:2" ht="15">
      <c r="A5138" s="80" t="s">
        <v>5835</v>
      </c>
      <c r="B5138" s="79" t="s">
        <v>8274</v>
      </c>
    </row>
    <row r="5139" spans="1:2" ht="15">
      <c r="A5139" s="80" t="s">
        <v>5836</v>
      </c>
      <c r="B5139" s="79" t="s">
        <v>8274</v>
      </c>
    </row>
    <row r="5140" spans="1:2" ht="15">
      <c r="A5140" s="80" t="s">
        <v>5837</v>
      </c>
      <c r="B5140" s="79" t="s">
        <v>8274</v>
      </c>
    </row>
    <row r="5141" spans="1:2" ht="15">
      <c r="A5141" s="80" t="s">
        <v>5838</v>
      </c>
      <c r="B5141" s="79" t="s">
        <v>8274</v>
      </c>
    </row>
    <row r="5142" spans="1:2" ht="15">
      <c r="A5142" s="80" t="s">
        <v>5839</v>
      </c>
      <c r="B5142" s="79" t="s">
        <v>8274</v>
      </c>
    </row>
    <row r="5143" spans="1:2" ht="15">
      <c r="A5143" s="80" t="s">
        <v>5840</v>
      </c>
      <c r="B5143" s="79" t="s">
        <v>8274</v>
      </c>
    </row>
    <row r="5144" spans="1:2" ht="15">
      <c r="A5144" s="80" t="s">
        <v>5841</v>
      </c>
      <c r="B5144" s="79" t="s">
        <v>8274</v>
      </c>
    </row>
    <row r="5145" spans="1:2" ht="15">
      <c r="A5145" s="80" t="s">
        <v>5842</v>
      </c>
      <c r="B5145" s="79" t="s">
        <v>8274</v>
      </c>
    </row>
    <row r="5146" spans="1:2" ht="15">
      <c r="A5146" s="80" t="s">
        <v>5843</v>
      </c>
      <c r="B5146" s="79" t="s">
        <v>8274</v>
      </c>
    </row>
    <row r="5147" spans="1:2" ht="15">
      <c r="A5147" s="80" t="s">
        <v>5844</v>
      </c>
      <c r="B5147" s="79" t="s">
        <v>8274</v>
      </c>
    </row>
    <row r="5148" spans="1:2" ht="15">
      <c r="A5148" s="80" t="s">
        <v>5845</v>
      </c>
      <c r="B5148" s="79" t="s">
        <v>8274</v>
      </c>
    </row>
    <row r="5149" spans="1:2" ht="15">
      <c r="A5149" s="80" t="s">
        <v>5846</v>
      </c>
      <c r="B5149" s="79" t="s">
        <v>8274</v>
      </c>
    </row>
    <row r="5150" spans="1:2" ht="15">
      <c r="A5150" s="80" t="s">
        <v>5847</v>
      </c>
      <c r="B5150" s="79" t="s">
        <v>8274</v>
      </c>
    </row>
    <row r="5151" spans="1:2" ht="15">
      <c r="A5151" s="80" t="s">
        <v>5848</v>
      </c>
      <c r="B5151" s="79" t="s">
        <v>8274</v>
      </c>
    </row>
    <row r="5152" spans="1:2" ht="15">
      <c r="A5152" s="80" t="s">
        <v>5849</v>
      </c>
      <c r="B5152" s="79" t="s">
        <v>8274</v>
      </c>
    </row>
    <row r="5153" spans="1:2" ht="15">
      <c r="A5153" s="80" t="s">
        <v>5850</v>
      </c>
      <c r="B5153" s="79" t="s">
        <v>8274</v>
      </c>
    </row>
    <row r="5154" spans="1:2" ht="15">
      <c r="A5154" s="80" t="s">
        <v>5851</v>
      </c>
      <c r="B5154" s="79" t="s">
        <v>8274</v>
      </c>
    </row>
    <row r="5155" spans="1:2" ht="15">
      <c r="A5155" s="80" t="s">
        <v>5852</v>
      </c>
      <c r="B5155" s="79" t="s">
        <v>8274</v>
      </c>
    </row>
    <row r="5156" spans="1:2" ht="15">
      <c r="A5156" s="80" t="s">
        <v>5853</v>
      </c>
      <c r="B5156" s="79" t="s">
        <v>8274</v>
      </c>
    </row>
    <row r="5157" spans="1:2" ht="15">
      <c r="A5157" s="80" t="s">
        <v>5854</v>
      </c>
      <c r="B5157" s="79" t="s">
        <v>8274</v>
      </c>
    </row>
    <row r="5158" spans="1:2" ht="15">
      <c r="A5158" s="80" t="s">
        <v>5855</v>
      </c>
      <c r="B5158" s="79" t="s">
        <v>8274</v>
      </c>
    </row>
    <row r="5159" spans="1:2" ht="15">
      <c r="A5159" s="80" t="s">
        <v>5856</v>
      </c>
      <c r="B5159" s="79" t="s">
        <v>8274</v>
      </c>
    </row>
    <row r="5160" spans="1:2" ht="15">
      <c r="A5160" s="80" t="s">
        <v>5857</v>
      </c>
      <c r="B5160" s="79" t="s">
        <v>8274</v>
      </c>
    </row>
    <row r="5161" spans="1:2" ht="15">
      <c r="A5161" s="80" t="s">
        <v>5858</v>
      </c>
      <c r="B5161" s="79" t="s">
        <v>8274</v>
      </c>
    </row>
    <row r="5162" spans="1:2" ht="15">
      <c r="A5162" s="80" t="s">
        <v>5859</v>
      </c>
      <c r="B5162" s="79" t="s">
        <v>8274</v>
      </c>
    </row>
    <row r="5163" spans="1:2" ht="15">
      <c r="A5163" s="80" t="s">
        <v>5860</v>
      </c>
      <c r="B5163" s="79" t="s">
        <v>8274</v>
      </c>
    </row>
    <row r="5164" spans="1:2" ht="15">
      <c r="A5164" s="80" t="s">
        <v>5861</v>
      </c>
      <c r="B5164" s="79" t="s">
        <v>8274</v>
      </c>
    </row>
    <row r="5165" spans="1:2" ht="15">
      <c r="A5165" s="80" t="s">
        <v>5862</v>
      </c>
      <c r="B5165" s="79" t="s">
        <v>8274</v>
      </c>
    </row>
    <row r="5166" spans="1:2" ht="15">
      <c r="A5166" s="80" t="s">
        <v>5863</v>
      </c>
      <c r="B5166" s="79" t="s">
        <v>8274</v>
      </c>
    </row>
    <row r="5167" spans="1:2" ht="15">
      <c r="A5167" s="80" t="s">
        <v>5864</v>
      </c>
      <c r="B5167" s="79" t="s">
        <v>8274</v>
      </c>
    </row>
    <row r="5168" spans="1:2" ht="15">
      <c r="A5168" s="80" t="s">
        <v>5865</v>
      </c>
      <c r="B5168" s="79" t="s">
        <v>8274</v>
      </c>
    </row>
    <row r="5169" spans="1:2" ht="15">
      <c r="A5169" s="80" t="s">
        <v>5866</v>
      </c>
      <c r="B5169" s="79" t="s">
        <v>8274</v>
      </c>
    </row>
    <row r="5170" spans="1:2" ht="15">
      <c r="A5170" s="80" t="s">
        <v>5867</v>
      </c>
      <c r="B5170" s="79" t="s">
        <v>8274</v>
      </c>
    </row>
    <row r="5171" spans="1:2" ht="15">
      <c r="A5171" s="80" t="s">
        <v>5868</v>
      </c>
      <c r="B5171" s="79" t="s">
        <v>8274</v>
      </c>
    </row>
    <row r="5172" spans="1:2" ht="15">
      <c r="A5172" s="80" t="s">
        <v>5869</v>
      </c>
      <c r="B5172" s="79" t="s">
        <v>8274</v>
      </c>
    </row>
    <row r="5173" spans="1:2" ht="15">
      <c r="A5173" s="80" t="s">
        <v>5870</v>
      </c>
      <c r="B5173" s="79" t="s">
        <v>8274</v>
      </c>
    </row>
    <row r="5174" spans="1:2" ht="15">
      <c r="A5174" s="80" t="s">
        <v>5871</v>
      </c>
      <c r="B5174" s="79" t="s">
        <v>8274</v>
      </c>
    </row>
    <row r="5175" spans="1:2" ht="15">
      <c r="A5175" s="80" t="s">
        <v>5872</v>
      </c>
      <c r="B5175" s="79" t="s">
        <v>8274</v>
      </c>
    </row>
    <row r="5176" spans="1:2" ht="15">
      <c r="A5176" s="80" t="s">
        <v>5873</v>
      </c>
      <c r="B5176" s="79" t="s">
        <v>8274</v>
      </c>
    </row>
    <row r="5177" spans="1:2" ht="15">
      <c r="A5177" s="80" t="s">
        <v>5874</v>
      </c>
      <c r="B5177" s="79" t="s">
        <v>8274</v>
      </c>
    </row>
    <row r="5178" spans="1:2" ht="15">
      <c r="A5178" s="80" t="s">
        <v>5875</v>
      </c>
      <c r="B5178" s="79" t="s">
        <v>8274</v>
      </c>
    </row>
    <row r="5179" spans="1:2" ht="15">
      <c r="A5179" s="80" t="s">
        <v>5876</v>
      </c>
      <c r="B5179" s="79" t="s">
        <v>8274</v>
      </c>
    </row>
    <row r="5180" spans="1:2" ht="15">
      <c r="A5180" s="80" t="s">
        <v>5877</v>
      </c>
      <c r="B5180" s="79" t="s">
        <v>8274</v>
      </c>
    </row>
    <row r="5181" spans="1:2" ht="15">
      <c r="A5181" s="80" t="s">
        <v>5878</v>
      </c>
      <c r="B5181" s="79" t="s">
        <v>8274</v>
      </c>
    </row>
    <row r="5182" spans="1:2" ht="15">
      <c r="A5182" s="80" t="s">
        <v>5879</v>
      </c>
      <c r="B5182" s="79" t="s">
        <v>8274</v>
      </c>
    </row>
    <row r="5183" spans="1:2" ht="15">
      <c r="A5183" s="80" t="s">
        <v>5880</v>
      </c>
      <c r="B5183" s="79" t="s">
        <v>8274</v>
      </c>
    </row>
    <row r="5184" spans="1:2" ht="15">
      <c r="A5184" s="80" t="s">
        <v>5881</v>
      </c>
      <c r="B5184" s="79" t="s">
        <v>8274</v>
      </c>
    </row>
    <row r="5185" spans="1:2" ht="15">
      <c r="A5185" s="80" t="s">
        <v>5882</v>
      </c>
      <c r="B5185" s="79" t="s">
        <v>8274</v>
      </c>
    </row>
    <row r="5186" spans="1:2" ht="15">
      <c r="A5186" s="80" t="s">
        <v>5883</v>
      </c>
      <c r="B5186" s="79" t="s">
        <v>8274</v>
      </c>
    </row>
    <row r="5187" spans="1:2" ht="15">
      <c r="A5187" s="80" t="s">
        <v>5884</v>
      </c>
      <c r="B5187" s="79" t="s">
        <v>8274</v>
      </c>
    </row>
    <row r="5188" spans="1:2" ht="15">
      <c r="A5188" s="80" t="s">
        <v>5885</v>
      </c>
      <c r="B5188" s="79" t="s">
        <v>8274</v>
      </c>
    </row>
    <row r="5189" spans="1:2" ht="15">
      <c r="A5189" s="80" t="s">
        <v>5886</v>
      </c>
      <c r="B5189" s="79" t="s">
        <v>8274</v>
      </c>
    </row>
    <row r="5190" spans="1:2" ht="15">
      <c r="A5190" s="80" t="s">
        <v>5887</v>
      </c>
      <c r="B5190" s="79" t="s">
        <v>8274</v>
      </c>
    </row>
    <row r="5191" spans="1:2" ht="15">
      <c r="A5191" s="80" t="s">
        <v>5888</v>
      </c>
      <c r="B5191" s="79" t="s">
        <v>8274</v>
      </c>
    </row>
    <row r="5192" spans="1:2" ht="15">
      <c r="A5192" s="80" t="s">
        <v>5889</v>
      </c>
      <c r="B5192" s="79" t="s">
        <v>8274</v>
      </c>
    </row>
    <row r="5193" spans="1:2" ht="15">
      <c r="A5193" s="80" t="s">
        <v>5890</v>
      </c>
      <c r="B5193" s="79" t="s">
        <v>8274</v>
      </c>
    </row>
    <row r="5194" spans="1:2" ht="15">
      <c r="A5194" s="80" t="s">
        <v>5891</v>
      </c>
      <c r="B5194" s="79" t="s">
        <v>8274</v>
      </c>
    </row>
    <row r="5195" spans="1:2" ht="15">
      <c r="A5195" s="80" t="s">
        <v>5892</v>
      </c>
      <c r="B5195" s="79" t="s">
        <v>8274</v>
      </c>
    </row>
    <row r="5196" spans="1:2" ht="15">
      <c r="A5196" s="80" t="s">
        <v>5893</v>
      </c>
      <c r="B5196" s="79" t="s">
        <v>8274</v>
      </c>
    </row>
    <row r="5197" spans="1:2" ht="15">
      <c r="A5197" s="80" t="s">
        <v>5894</v>
      </c>
      <c r="B5197" s="79" t="s">
        <v>8274</v>
      </c>
    </row>
    <row r="5198" spans="1:2" ht="15">
      <c r="A5198" s="80" t="s">
        <v>5895</v>
      </c>
      <c r="B5198" s="79" t="s">
        <v>8274</v>
      </c>
    </row>
    <row r="5199" spans="1:2" ht="15">
      <c r="A5199" s="80" t="s">
        <v>5896</v>
      </c>
      <c r="B5199" s="79" t="s">
        <v>8274</v>
      </c>
    </row>
    <row r="5200" spans="1:2" ht="15">
      <c r="A5200" s="80" t="s">
        <v>5897</v>
      </c>
      <c r="B5200" s="79" t="s">
        <v>8274</v>
      </c>
    </row>
    <row r="5201" spans="1:2" ht="15">
      <c r="A5201" s="80" t="s">
        <v>5898</v>
      </c>
      <c r="B5201" s="79" t="s">
        <v>8274</v>
      </c>
    </row>
    <row r="5202" spans="1:2" ht="15">
      <c r="A5202" s="80" t="s">
        <v>5899</v>
      </c>
      <c r="B5202" s="79" t="s">
        <v>8274</v>
      </c>
    </row>
    <row r="5203" spans="1:2" ht="15">
      <c r="A5203" s="80" t="s">
        <v>1226</v>
      </c>
      <c r="B5203" s="79" t="s">
        <v>8274</v>
      </c>
    </row>
    <row r="5204" spans="1:2" ht="15">
      <c r="A5204" s="80" t="s">
        <v>5900</v>
      </c>
      <c r="B5204" s="79" t="s">
        <v>8274</v>
      </c>
    </row>
    <row r="5205" spans="1:2" ht="15">
      <c r="A5205" s="80" t="s">
        <v>5901</v>
      </c>
      <c r="B5205" s="79" t="s">
        <v>8274</v>
      </c>
    </row>
    <row r="5206" spans="1:2" ht="15">
      <c r="A5206" s="80" t="s">
        <v>5902</v>
      </c>
      <c r="B5206" s="79" t="s">
        <v>8274</v>
      </c>
    </row>
    <row r="5207" spans="1:2" ht="15">
      <c r="A5207" s="80" t="s">
        <v>5903</v>
      </c>
      <c r="B5207" s="79" t="s">
        <v>8274</v>
      </c>
    </row>
    <row r="5208" spans="1:2" ht="15">
      <c r="A5208" s="80" t="s">
        <v>5904</v>
      </c>
      <c r="B5208" s="79" t="s">
        <v>8274</v>
      </c>
    </row>
    <row r="5209" spans="1:2" ht="15">
      <c r="A5209" s="80" t="s">
        <v>5905</v>
      </c>
      <c r="B5209" s="79" t="s">
        <v>8274</v>
      </c>
    </row>
    <row r="5210" spans="1:2" ht="15">
      <c r="A5210" s="80" t="s">
        <v>5906</v>
      </c>
      <c r="B5210" s="79" t="s">
        <v>8274</v>
      </c>
    </row>
    <row r="5211" spans="1:2" ht="15">
      <c r="A5211" s="80" t="s">
        <v>5907</v>
      </c>
      <c r="B5211" s="79" t="s">
        <v>8274</v>
      </c>
    </row>
    <row r="5212" spans="1:2" ht="15">
      <c r="A5212" s="80" t="s">
        <v>680</v>
      </c>
      <c r="B5212" s="79" t="s">
        <v>8274</v>
      </c>
    </row>
    <row r="5213" spans="1:2" ht="15">
      <c r="A5213" s="80" t="s">
        <v>5908</v>
      </c>
      <c r="B5213" s="79" t="s">
        <v>8274</v>
      </c>
    </row>
    <row r="5214" spans="1:2" ht="15">
      <c r="A5214" s="80" t="s">
        <v>5909</v>
      </c>
      <c r="B5214" s="79" t="s">
        <v>8274</v>
      </c>
    </row>
    <row r="5215" spans="1:2" ht="15">
      <c r="A5215" s="80" t="s">
        <v>5910</v>
      </c>
      <c r="B5215" s="79" t="s">
        <v>8274</v>
      </c>
    </row>
    <row r="5216" spans="1:2" ht="15">
      <c r="A5216" s="80" t="s">
        <v>5911</v>
      </c>
      <c r="B5216" s="79" t="s">
        <v>8274</v>
      </c>
    </row>
    <row r="5217" spans="1:2" ht="15">
      <c r="A5217" s="80" t="s">
        <v>5912</v>
      </c>
      <c r="B5217" s="79" t="s">
        <v>8274</v>
      </c>
    </row>
    <row r="5218" spans="1:2" ht="15">
      <c r="A5218" s="80" t="s">
        <v>5913</v>
      </c>
      <c r="B5218" s="79" t="s">
        <v>8274</v>
      </c>
    </row>
    <row r="5219" spans="1:2" ht="15">
      <c r="A5219" s="80" t="s">
        <v>5914</v>
      </c>
      <c r="B5219" s="79" t="s">
        <v>8274</v>
      </c>
    </row>
    <row r="5220" spans="1:2" ht="15">
      <c r="A5220" s="80" t="s">
        <v>5915</v>
      </c>
      <c r="B5220" s="79" t="s">
        <v>8274</v>
      </c>
    </row>
    <row r="5221" spans="1:2" ht="15">
      <c r="A5221" s="80" t="s">
        <v>5916</v>
      </c>
      <c r="B5221" s="79" t="s">
        <v>8274</v>
      </c>
    </row>
    <row r="5222" spans="1:2" ht="15">
      <c r="A5222" s="80" t="s">
        <v>5917</v>
      </c>
      <c r="B5222" s="79" t="s">
        <v>8274</v>
      </c>
    </row>
    <row r="5223" spans="1:2" ht="15">
      <c r="A5223" s="80" t="s">
        <v>5918</v>
      </c>
      <c r="B5223" s="79" t="s">
        <v>8274</v>
      </c>
    </row>
    <row r="5224" spans="1:2" ht="15">
      <c r="A5224" s="80" t="s">
        <v>5919</v>
      </c>
      <c r="B5224" s="79" t="s">
        <v>8274</v>
      </c>
    </row>
    <row r="5225" spans="1:2" ht="15">
      <c r="A5225" s="80" t="s">
        <v>5920</v>
      </c>
      <c r="B5225" s="79" t="s">
        <v>8274</v>
      </c>
    </row>
    <row r="5226" spans="1:2" ht="15">
      <c r="A5226" s="80" t="s">
        <v>5921</v>
      </c>
      <c r="B5226" s="79" t="s">
        <v>8274</v>
      </c>
    </row>
    <row r="5227" spans="1:2" ht="15">
      <c r="A5227" s="80" t="s">
        <v>5922</v>
      </c>
      <c r="B5227" s="79" t="s">
        <v>8274</v>
      </c>
    </row>
    <row r="5228" spans="1:2" ht="15">
      <c r="A5228" s="80" t="s">
        <v>5923</v>
      </c>
      <c r="B5228" s="79" t="s">
        <v>8274</v>
      </c>
    </row>
    <row r="5229" spans="1:2" ht="15">
      <c r="A5229" s="80" t="s">
        <v>5924</v>
      </c>
      <c r="B5229" s="79" t="s">
        <v>8274</v>
      </c>
    </row>
    <row r="5230" spans="1:2" ht="15">
      <c r="A5230" s="80" t="s">
        <v>5925</v>
      </c>
      <c r="B5230" s="79" t="s">
        <v>8274</v>
      </c>
    </row>
    <row r="5231" spans="1:2" ht="15">
      <c r="A5231" s="80" t="s">
        <v>5926</v>
      </c>
      <c r="B5231" s="79" t="s">
        <v>8274</v>
      </c>
    </row>
    <row r="5232" spans="1:2" ht="15">
      <c r="A5232" s="80" t="s">
        <v>5927</v>
      </c>
      <c r="B5232" s="79" t="s">
        <v>8274</v>
      </c>
    </row>
    <row r="5233" spans="1:2" ht="15">
      <c r="A5233" s="80" t="s">
        <v>5928</v>
      </c>
      <c r="B5233" s="79" t="s">
        <v>8274</v>
      </c>
    </row>
    <row r="5234" spans="1:2" ht="15">
      <c r="A5234" s="80" t="s">
        <v>5929</v>
      </c>
      <c r="B5234" s="79" t="s">
        <v>8274</v>
      </c>
    </row>
    <row r="5235" spans="1:2" ht="15">
      <c r="A5235" s="80" t="s">
        <v>5930</v>
      </c>
      <c r="B5235" s="79" t="s">
        <v>8274</v>
      </c>
    </row>
    <row r="5236" spans="1:2" ht="15">
      <c r="A5236" s="80" t="s">
        <v>5931</v>
      </c>
      <c r="B5236" s="79" t="s">
        <v>8274</v>
      </c>
    </row>
    <row r="5237" spans="1:2" ht="15">
      <c r="A5237" s="80" t="s">
        <v>5932</v>
      </c>
      <c r="B5237" s="79" t="s">
        <v>8274</v>
      </c>
    </row>
    <row r="5238" spans="1:2" ht="15">
      <c r="A5238" s="80" t="s">
        <v>5933</v>
      </c>
      <c r="B5238" s="79" t="s">
        <v>8274</v>
      </c>
    </row>
    <row r="5239" spans="1:2" ht="15">
      <c r="A5239" s="80" t="s">
        <v>5934</v>
      </c>
      <c r="B5239" s="79" t="s">
        <v>8274</v>
      </c>
    </row>
    <row r="5240" spans="1:2" ht="15">
      <c r="A5240" s="80" t="s">
        <v>5935</v>
      </c>
      <c r="B5240" s="79" t="s">
        <v>8274</v>
      </c>
    </row>
    <row r="5241" spans="1:2" ht="15">
      <c r="A5241" s="80" t="s">
        <v>5936</v>
      </c>
      <c r="B5241" s="79" t="s">
        <v>8274</v>
      </c>
    </row>
    <row r="5242" spans="1:2" ht="15">
      <c r="A5242" s="80" t="s">
        <v>5937</v>
      </c>
      <c r="B5242" s="79" t="s">
        <v>8274</v>
      </c>
    </row>
    <row r="5243" spans="1:2" ht="15">
      <c r="A5243" s="80" t="s">
        <v>5938</v>
      </c>
      <c r="B5243" s="79" t="s">
        <v>8274</v>
      </c>
    </row>
    <row r="5244" spans="1:2" ht="15">
      <c r="A5244" s="80" t="s">
        <v>5939</v>
      </c>
      <c r="B5244" s="79" t="s">
        <v>8274</v>
      </c>
    </row>
    <row r="5245" spans="1:2" ht="15">
      <c r="A5245" s="80" t="s">
        <v>5940</v>
      </c>
      <c r="B5245" s="79" t="s">
        <v>8274</v>
      </c>
    </row>
    <row r="5246" spans="1:2" ht="15">
      <c r="A5246" s="80" t="s">
        <v>5941</v>
      </c>
      <c r="B5246" s="79" t="s">
        <v>8274</v>
      </c>
    </row>
    <row r="5247" spans="1:2" ht="15">
      <c r="A5247" s="80" t="s">
        <v>5942</v>
      </c>
      <c r="B5247" s="79" t="s">
        <v>8274</v>
      </c>
    </row>
    <row r="5248" spans="1:2" ht="15">
      <c r="A5248" s="80" t="s">
        <v>5943</v>
      </c>
      <c r="B5248" s="79" t="s">
        <v>8274</v>
      </c>
    </row>
    <row r="5249" spans="1:2" ht="15">
      <c r="A5249" s="80" t="s">
        <v>5944</v>
      </c>
      <c r="B5249" s="79" t="s">
        <v>8274</v>
      </c>
    </row>
    <row r="5250" spans="1:2" ht="15">
      <c r="A5250" s="80" t="s">
        <v>5945</v>
      </c>
      <c r="B5250" s="79" t="s">
        <v>8274</v>
      </c>
    </row>
    <row r="5251" spans="1:2" ht="15">
      <c r="A5251" s="80" t="s">
        <v>5946</v>
      </c>
      <c r="B5251" s="79" t="s">
        <v>8274</v>
      </c>
    </row>
    <row r="5252" spans="1:2" ht="15">
      <c r="A5252" s="80" t="s">
        <v>5947</v>
      </c>
      <c r="B5252" s="79" t="s">
        <v>8274</v>
      </c>
    </row>
    <row r="5253" spans="1:2" ht="15">
      <c r="A5253" s="80" t="s">
        <v>5948</v>
      </c>
      <c r="B5253" s="79" t="s">
        <v>8274</v>
      </c>
    </row>
    <row r="5254" spans="1:2" ht="15">
      <c r="A5254" s="80" t="s">
        <v>5949</v>
      </c>
      <c r="B5254" s="79" t="s">
        <v>8274</v>
      </c>
    </row>
    <row r="5255" spans="1:2" ht="15">
      <c r="A5255" s="80" t="s">
        <v>5950</v>
      </c>
      <c r="B5255" s="79" t="s">
        <v>8274</v>
      </c>
    </row>
    <row r="5256" spans="1:2" ht="15">
      <c r="A5256" s="80" t="s">
        <v>5951</v>
      </c>
      <c r="B5256" s="79" t="s">
        <v>8274</v>
      </c>
    </row>
    <row r="5257" spans="1:2" ht="15">
      <c r="A5257" s="80" t="s">
        <v>5952</v>
      </c>
      <c r="B5257" s="79" t="s">
        <v>8274</v>
      </c>
    </row>
    <row r="5258" spans="1:2" ht="15">
      <c r="A5258" s="80" t="s">
        <v>5953</v>
      </c>
      <c r="B5258" s="79" t="s">
        <v>8274</v>
      </c>
    </row>
    <row r="5259" spans="1:2" ht="15">
      <c r="A5259" s="80" t="s">
        <v>5954</v>
      </c>
      <c r="B5259" s="79" t="s">
        <v>8274</v>
      </c>
    </row>
    <row r="5260" spans="1:2" ht="15">
      <c r="A5260" s="80" t="s">
        <v>5955</v>
      </c>
      <c r="B5260" s="79" t="s">
        <v>8274</v>
      </c>
    </row>
    <row r="5261" spans="1:2" ht="15">
      <c r="A5261" s="80" t="s">
        <v>5956</v>
      </c>
      <c r="B5261" s="79" t="s">
        <v>8274</v>
      </c>
    </row>
    <row r="5262" spans="1:2" ht="15">
      <c r="A5262" s="80" t="s">
        <v>5957</v>
      </c>
      <c r="B5262" s="79" t="s">
        <v>8274</v>
      </c>
    </row>
    <row r="5263" spans="1:2" ht="15">
      <c r="A5263" s="80" t="s">
        <v>1175</v>
      </c>
      <c r="B5263" s="79" t="s">
        <v>8274</v>
      </c>
    </row>
    <row r="5264" spans="1:2" ht="15">
      <c r="A5264" s="80" t="s">
        <v>5958</v>
      </c>
      <c r="B5264" s="79" t="s">
        <v>8274</v>
      </c>
    </row>
    <row r="5265" spans="1:2" ht="15">
      <c r="A5265" s="80" t="s">
        <v>5959</v>
      </c>
      <c r="B5265" s="79" t="s">
        <v>8274</v>
      </c>
    </row>
    <row r="5266" spans="1:2" ht="15">
      <c r="A5266" s="80" t="s">
        <v>5960</v>
      </c>
      <c r="B5266" s="79" t="s">
        <v>8274</v>
      </c>
    </row>
    <row r="5267" spans="1:2" ht="15">
      <c r="A5267" s="80" t="s">
        <v>5961</v>
      </c>
      <c r="B5267" s="79" t="s">
        <v>8274</v>
      </c>
    </row>
    <row r="5268" spans="1:2" ht="15">
      <c r="A5268" s="80" t="s">
        <v>5962</v>
      </c>
      <c r="B5268" s="79" t="s">
        <v>8274</v>
      </c>
    </row>
    <row r="5269" spans="1:2" ht="15">
      <c r="A5269" s="80" t="s">
        <v>5963</v>
      </c>
      <c r="B5269" s="79" t="s">
        <v>8274</v>
      </c>
    </row>
    <row r="5270" spans="1:2" ht="15">
      <c r="A5270" s="80" t="s">
        <v>5964</v>
      </c>
      <c r="B5270" s="79" t="s">
        <v>8274</v>
      </c>
    </row>
    <row r="5271" spans="1:2" ht="15">
      <c r="A5271" s="80" t="s">
        <v>5965</v>
      </c>
      <c r="B5271" s="79" t="s">
        <v>8274</v>
      </c>
    </row>
    <row r="5272" spans="1:2" ht="15">
      <c r="A5272" s="80" t="s">
        <v>5966</v>
      </c>
      <c r="B5272" s="79" t="s">
        <v>8274</v>
      </c>
    </row>
    <row r="5273" spans="1:2" ht="15">
      <c r="A5273" s="80" t="s">
        <v>5967</v>
      </c>
      <c r="B5273" s="79" t="s">
        <v>8274</v>
      </c>
    </row>
    <row r="5274" spans="1:2" ht="15">
      <c r="A5274" s="80" t="s">
        <v>5968</v>
      </c>
      <c r="B5274" s="79" t="s">
        <v>8274</v>
      </c>
    </row>
    <row r="5275" spans="1:2" ht="15">
      <c r="A5275" s="80" t="s">
        <v>5969</v>
      </c>
      <c r="B5275" s="79" t="s">
        <v>8274</v>
      </c>
    </row>
    <row r="5276" spans="1:2" ht="15">
      <c r="A5276" s="80" t="s">
        <v>5970</v>
      </c>
      <c r="B5276" s="79" t="s">
        <v>8274</v>
      </c>
    </row>
    <row r="5277" spans="1:2" ht="15">
      <c r="A5277" s="80" t="s">
        <v>5971</v>
      </c>
      <c r="B5277" s="79" t="s">
        <v>8274</v>
      </c>
    </row>
    <row r="5278" spans="1:2" ht="15">
      <c r="A5278" s="80" t="s">
        <v>5972</v>
      </c>
      <c r="B5278" s="79" t="s">
        <v>8274</v>
      </c>
    </row>
    <row r="5279" spans="1:2" ht="15">
      <c r="A5279" s="80" t="s">
        <v>5973</v>
      </c>
      <c r="B5279" s="79" t="s">
        <v>8274</v>
      </c>
    </row>
    <row r="5280" spans="1:2" ht="15">
      <c r="A5280" s="80" t="s">
        <v>5974</v>
      </c>
      <c r="B5280" s="79" t="s">
        <v>8274</v>
      </c>
    </row>
    <row r="5281" spans="1:2" ht="15">
      <c r="A5281" s="80" t="s">
        <v>5975</v>
      </c>
      <c r="B5281" s="79" t="s">
        <v>8274</v>
      </c>
    </row>
    <row r="5282" spans="1:2" ht="15">
      <c r="A5282" s="80" t="s">
        <v>5976</v>
      </c>
      <c r="B5282" s="79" t="s">
        <v>8274</v>
      </c>
    </row>
    <row r="5283" spans="1:2" ht="15">
      <c r="A5283" s="80" t="s">
        <v>5977</v>
      </c>
      <c r="B5283" s="79" t="s">
        <v>8274</v>
      </c>
    </row>
    <row r="5284" spans="1:2" ht="15">
      <c r="A5284" s="80" t="s">
        <v>5978</v>
      </c>
      <c r="B5284" s="79" t="s">
        <v>8274</v>
      </c>
    </row>
    <row r="5285" spans="1:2" ht="15">
      <c r="A5285" s="80" t="s">
        <v>5979</v>
      </c>
      <c r="B5285" s="79" t="s">
        <v>8274</v>
      </c>
    </row>
    <row r="5286" spans="1:2" ht="15">
      <c r="A5286" s="80" t="s">
        <v>5980</v>
      </c>
      <c r="B5286" s="79" t="s">
        <v>8274</v>
      </c>
    </row>
    <row r="5287" spans="1:2" ht="15">
      <c r="A5287" s="80" t="s">
        <v>5981</v>
      </c>
      <c r="B5287" s="79" t="s">
        <v>8274</v>
      </c>
    </row>
    <row r="5288" spans="1:2" ht="15">
      <c r="A5288" s="80" t="s">
        <v>5982</v>
      </c>
      <c r="B5288" s="79" t="s">
        <v>8274</v>
      </c>
    </row>
    <row r="5289" spans="1:2" ht="15">
      <c r="A5289" s="80" t="s">
        <v>5983</v>
      </c>
      <c r="B5289" s="79" t="s">
        <v>8274</v>
      </c>
    </row>
    <row r="5290" spans="1:2" ht="15">
      <c r="A5290" s="80" t="s">
        <v>5984</v>
      </c>
      <c r="B5290" s="79" t="s">
        <v>8274</v>
      </c>
    </row>
    <row r="5291" spans="1:2" ht="15">
      <c r="A5291" s="80" t="s">
        <v>5985</v>
      </c>
      <c r="B5291" s="79" t="s">
        <v>8274</v>
      </c>
    </row>
    <row r="5292" spans="1:2" ht="15">
      <c r="A5292" s="80" t="s">
        <v>5986</v>
      </c>
      <c r="B5292" s="79" t="s">
        <v>8274</v>
      </c>
    </row>
    <row r="5293" spans="1:2" ht="15">
      <c r="A5293" s="80" t="s">
        <v>5987</v>
      </c>
      <c r="B5293" s="79" t="s">
        <v>8274</v>
      </c>
    </row>
    <row r="5294" spans="1:2" ht="15">
      <c r="A5294" s="80" t="s">
        <v>5988</v>
      </c>
      <c r="B5294" s="79" t="s">
        <v>8274</v>
      </c>
    </row>
    <row r="5295" spans="1:2" ht="15">
      <c r="A5295" s="80" t="s">
        <v>5989</v>
      </c>
      <c r="B5295" s="79" t="s">
        <v>8274</v>
      </c>
    </row>
    <row r="5296" spans="1:2" ht="15">
      <c r="A5296" s="80" t="s">
        <v>5990</v>
      </c>
      <c r="B5296" s="79" t="s">
        <v>8274</v>
      </c>
    </row>
    <row r="5297" spans="1:2" ht="15">
      <c r="A5297" s="80" t="s">
        <v>5991</v>
      </c>
      <c r="B5297" s="79" t="s">
        <v>8274</v>
      </c>
    </row>
    <row r="5298" spans="1:2" ht="15">
      <c r="A5298" s="80" t="s">
        <v>5992</v>
      </c>
      <c r="B5298" s="79" t="s">
        <v>8274</v>
      </c>
    </row>
    <row r="5299" spans="1:2" ht="15">
      <c r="A5299" s="80" t="s">
        <v>5993</v>
      </c>
      <c r="B5299" s="79" t="s">
        <v>8274</v>
      </c>
    </row>
    <row r="5300" spans="1:2" ht="15">
      <c r="A5300" s="80" t="s">
        <v>5994</v>
      </c>
      <c r="B5300" s="79" t="s">
        <v>8274</v>
      </c>
    </row>
    <row r="5301" spans="1:2" ht="15">
      <c r="A5301" s="80" t="s">
        <v>5995</v>
      </c>
      <c r="B5301" s="79" t="s">
        <v>8274</v>
      </c>
    </row>
    <row r="5302" spans="1:2" ht="15">
      <c r="A5302" s="80" t="s">
        <v>5996</v>
      </c>
      <c r="B5302" s="79" t="s">
        <v>8274</v>
      </c>
    </row>
    <row r="5303" spans="1:2" ht="15">
      <c r="A5303" s="80" t="s">
        <v>5997</v>
      </c>
      <c r="B5303" s="79" t="s">
        <v>8274</v>
      </c>
    </row>
    <row r="5304" spans="1:2" ht="15">
      <c r="A5304" s="80" t="s">
        <v>5998</v>
      </c>
      <c r="B5304" s="79" t="s">
        <v>8274</v>
      </c>
    </row>
    <row r="5305" spans="1:2" ht="15">
      <c r="A5305" s="80" t="s">
        <v>5999</v>
      </c>
      <c r="B5305" s="79" t="s">
        <v>8274</v>
      </c>
    </row>
    <row r="5306" spans="1:2" ht="15">
      <c r="A5306" s="80" t="s">
        <v>6000</v>
      </c>
      <c r="B5306" s="79" t="s">
        <v>8274</v>
      </c>
    </row>
    <row r="5307" spans="1:2" ht="15">
      <c r="A5307" s="80" t="s">
        <v>6001</v>
      </c>
      <c r="B5307" s="79" t="s">
        <v>8274</v>
      </c>
    </row>
    <row r="5308" spans="1:2" ht="15">
      <c r="A5308" s="80" t="s">
        <v>6002</v>
      </c>
      <c r="B5308" s="79" t="s">
        <v>8274</v>
      </c>
    </row>
    <row r="5309" spans="1:2" ht="15">
      <c r="A5309" s="80" t="s">
        <v>6003</v>
      </c>
      <c r="B5309" s="79" t="s">
        <v>8274</v>
      </c>
    </row>
    <row r="5310" spans="1:2" ht="15">
      <c r="A5310" s="80" t="s">
        <v>6004</v>
      </c>
      <c r="B5310" s="79" t="s">
        <v>8274</v>
      </c>
    </row>
    <row r="5311" spans="1:2" ht="15">
      <c r="A5311" s="80" t="s">
        <v>6005</v>
      </c>
      <c r="B5311" s="79" t="s">
        <v>8274</v>
      </c>
    </row>
    <row r="5312" spans="1:2" ht="15">
      <c r="A5312" s="80" t="s">
        <v>6006</v>
      </c>
      <c r="B5312" s="79" t="s">
        <v>8274</v>
      </c>
    </row>
    <row r="5313" spans="1:2" ht="15">
      <c r="A5313" s="80" t="s">
        <v>6007</v>
      </c>
      <c r="B5313" s="79" t="s">
        <v>8274</v>
      </c>
    </row>
    <row r="5314" spans="1:2" ht="15">
      <c r="A5314" s="80" t="s">
        <v>6008</v>
      </c>
      <c r="B5314" s="79" t="s">
        <v>8274</v>
      </c>
    </row>
    <row r="5315" spans="1:2" ht="15">
      <c r="A5315" s="80" t="s">
        <v>6009</v>
      </c>
      <c r="B5315" s="79" t="s">
        <v>8274</v>
      </c>
    </row>
    <row r="5316" spans="1:2" ht="15">
      <c r="A5316" s="80" t="s">
        <v>6010</v>
      </c>
      <c r="B5316" s="79" t="s">
        <v>8274</v>
      </c>
    </row>
    <row r="5317" spans="1:2" ht="15">
      <c r="A5317" s="80" t="s">
        <v>6011</v>
      </c>
      <c r="B5317" s="79" t="s">
        <v>8274</v>
      </c>
    </row>
    <row r="5318" spans="1:2" ht="15">
      <c r="A5318" s="80" t="s">
        <v>6012</v>
      </c>
      <c r="B5318" s="79" t="s">
        <v>8274</v>
      </c>
    </row>
    <row r="5319" spans="1:2" ht="15">
      <c r="A5319" s="80" t="s">
        <v>6013</v>
      </c>
      <c r="B5319" s="79" t="s">
        <v>8274</v>
      </c>
    </row>
    <row r="5320" spans="1:2" ht="15">
      <c r="A5320" s="80" t="s">
        <v>6014</v>
      </c>
      <c r="B5320" s="79" t="s">
        <v>8274</v>
      </c>
    </row>
    <row r="5321" spans="1:2" ht="15">
      <c r="A5321" s="80" t="s">
        <v>6015</v>
      </c>
      <c r="B5321" s="79" t="s">
        <v>8274</v>
      </c>
    </row>
    <row r="5322" spans="1:2" ht="15">
      <c r="A5322" s="80" t="s">
        <v>6016</v>
      </c>
      <c r="B5322" s="79" t="s">
        <v>8274</v>
      </c>
    </row>
    <row r="5323" spans="1:2" ht="15">
      <c r="A5323" s="80" t="s">
        <v>6017</v>
      </c>
      <c r="B5323" s="79" t="s">
        <v>8274</v>
      </c>
    </row>
    <row r="5324" spans="1:2" ht="15">
      <c r="A5324" s="80" t="s">
        <v>6018</v>
      </c>
      <c r="B5324" s="79" t="s">
        <v>8274</v>
      </c>
    </row>
    <row r="5325" spans="1:2" ht="15">
      <c r="A5325" s="80" t="s">
        <v>6019</v>
      </c>
      <c r="B5325" s="79" t="s">
        <v>8274</v>
      </c>
    </row>
    <row r="5326" spans="1:2" ht="15">
      <c r="A5326" s="80" t="s">
        <v>6020</v>
      </c>
      <c r="B5326" s="79" t="s">
        <v>8274</v>
      </c>
    </row>
    <row r="5327" spans="1:2" ht="15">
      <c r="A5327" s="80" t="s">
        <v>6021</v>
      </c>
      <c r="B5327" s="79" t="s">
        <v>8274</v>
      </c>
    </row>
    <row r="5328" spans="1:2" ht="15">
      <c r="A5328" s="80" t="s">
        <v>6022</v>
      </c>
      <c r="B5328" s="79" t="s">
        <v>8274</v>
      </c>
    </row>
    <row r="5329" spans="1:2" ht="15">
      <c r="A5329" s="80" t="s">
        <v>6023</v>
      </c>
      <c r="B5329" s="79" t="s">
        <v>8274</v>
      </c>
    </row>
    <row r="5330" spans="1:2" ht="15">
      <c r="A5330" s="80" t="s">
        <v>6024</v>
      </c>
      <c r="B5330" s="79" t="s">
        <v>8274</v>
      </c>
    </row>
    <row r="5331" spans="1:2" ht="15">
      <c r="A5331" s="80" t="s">
        <v>6025</v>
      </c>
      <c r="B5331" s="79" t="s">
        <v>8274</v>
      </c>
    </row>
    <row r="5332" spans="1:2" ht="15">
      <c r="A5332" s="80" t="s">
        <v>6026</v>
      </c>
      <c r="B5332" s="79" t="s">
        <v>8274</v>
      </c>
    </row>
    <row r="5333" spans="1:2" ht="15">
      <c r="A5333" s="80" t="s">
        <v>6027</v>
      </c>
      <c r="B5333" s="79" t="s">
        <v>8274</v>
      </c>
    </row>
    <row r="5334" spans="1:2" ht="15">
      <c r="A5334" s="80" t="s">
        <v>6028</v>
      </c>
      <c r="B5334" s="79" t="s">
        <v>8274</v>
      </c>
    </row>
    <row r="5335" spans="1:2" ht="15">
      <c r="A5335" s="80" t="s">
        <v>6029</v>
      </c>
      <c r="B5335" s="79" t="s">
        <v>8274</v>
      </c>
    </row>
    <row r="5336" spans="1:2" ht="15">
      <c r="A5336" s="80" t="s">
        <v>6030</v>
      </c>
      <c r="B5336" s="79" t="s">
        <v>8274</v>
      </c>
    </row>
    <row r="5337" spans="1:2" ht="15">
      <c r="A5337" s="80" t="s">
        <v>6031</v>
      </c>
      <c r="B5337" s="79" t="s">
        <v>8274</v>
      </c>
    </row>
    <row r="5338" spans="1:2" ht="15">
      <c r="A5338" s="80" t="s">
        <v>6032</v>
      </c>
      <c r="B5338" s="79" t="s">
        <v>8274</v>
      </c>
    </row>
    <row r="5339" spans="1:2" ht="15">
      <c r="A5339" s="80" t="s">
        <v>6033</v>
      </c>
      <c r="B5339" s="79" t="s">
        <v>8274</v>
      </c>
    </row>
    <row r="5340" spans="1:2" ht="15">
      <c r="A5340" s="80" t="s">
        <v>6034</v>
      </c>
      <c r="B5340" s="79" t="s">
        <v>8274</v>
      </c>
    </row>
    <row r="5341" spans="1:2" ht="15">
      <c r="A5341" s="80" t="s">
        <v>6035</v>
      </c>
      <c r="B5341" s="79" t="s">
        <v>8274</v>
      </c>
    </row>
    <row r="5342" spans="1:2" ht="15">
      <c r="A5342" s="80" t="s">
        <v>6036</v>
      </c>
      <c r="B5342" s="79" t="s">
        <v>8274</v>
      </c>
    </row>
    <row r="5343" spans="1:2" ht="15">
      <c r="A5343" s="80" t="s">
        <v>6037</v>
      </c>
      <c r="B5343" s="79" t="s">
        <v>8274</v>
      </c>
    </row>
    <row r="5344" spans="1:2" ht="15">
      <c r="A5344" s="80" t="s">
        <v>6038</v>
      </c>
      <c r="B5344" s="79" t="s">
        <v>8274</v>
      </c>
    </row>
    <row r="5345" spans="1:2" ht="15">
      <c r="A5345" s="80" t="s">
        <v>6039</v>
      </c>
      <c r="B5345" s="79" t="s">
        <v>8274</v>
      </c>
    </row>
    <row r="5346" spans="1:2" ht="15">
      <c r="A5346" s="80" t="s">
        <v>6040</v>
      </c>
      <c r="B5346" s="79" t="s">
        <v>8274</v>
      </c>
    </row>
    <row r="5347" spans="1:2" ht="15">
      <c r="A5347" s="80" t="s">
        <v>6041</v>
      </c>
      <c r="B5347" s="79" t="s">
        <v>8274</v>
      </c>
    </row>
    <row r="5348" spans="1:2" ht="15">
      <c r="A5348" s="80" t="s">
        <v>6042</v>
      </c>
      <c r="B5348" s="79" t="s">
        <v>8274</v>
      </c>
    </row>
    <row r="5349" spans="1:2" ht="15">
      <c r="A5349" s="80" t="s">
        <v>6043</v>
      </c>
      <c r="B5349" s="79" t="s">
        <v>8274</v>
      </c>
    </row>
    <row r="5350" spans="1:2" ht="15">
      <c r="A5350" s="80" t="s">
        <v>6044</v>
      </c>
      <c r="B5350" s="79" t="s">
        <v>8274</v>
      </c>
    </row>
    <row r="5351" spans="1:2" ht="15">
      <c r="A5351" s="80" t="s">
        <v>6045</v>
      </c>
      <c r="B5351" s="79" t="s">
        <v>8274</v>
      </c>
    </row>
    <row r="5352" spans="1:2" ht="15">
      <c r="A5352" s="80" t="s">
        <v>6046</v>
      </c>
      <c r="B5352" s="79" t="s">
        <v>8274</v>
      </c>
    </row>
    <row r="5353" spans="1:2" ht="15">
      <c r="A5353" s="80" t="s">
        <v>6047</v>
      </c>
      <c r="B5353" s="79" t="s">
        <v>8274</v>
      </c>
    </row>
    <row r="5354" spans="1:2" ht="15">
      <c r="A5354" s="80" t="s">
        <v>6048</v>
      </c>
      <c r="B5354" s="79" t="s">
        <v>8274</v>
      </c>
    </row>
    <row r="5355" spans="1:2" ht="15">
      <c r="A5355" s="80" t="s">
        <v>6049</v>
      </c>
      <c r="B5355" s="79" t="s">
        <v>8274</v>
      </c>
    </row>
    <row r="5356" spans="1:2" ht="15">
      <c r="A5356" s="80" t="s">
        <v>6050</v>
      </c>
      <c r="B5356" s="79" t="s">
        <v>8274</v>
      </c>
    </row>
    <row r="5357" spans="1:2" ht="15">
      <c r="A5357" s="80" t="s">
        <v>6051</v>
      </c>
      <c r="B5357" s="79" t="s">
        <v>8274</v>
      </c>
    </row>
    <row r="5358" spans="1:2" ht="15">
      <c r="A5358" s="80" t="s">
        <v>6052</v>
      </c>
      <c r="B5358" s="79" t="s">
        <v>8274</v>
      </c>
    </row>
    <row r="5359" spans="1:2" ht="15">
      <c r="A5359" s="80" t="s">
        <v>6053</v>
      </c>
      <c r="B5359" s="79" t="s">
        <v>8274</v>
      </c>
    </row>
    <row r="5360" spans="1:2" ht="15">
      <c r="A5360" s="80" t="s">
        <v>6054</v>
      </c>
      <c r="B5360" s="79" t="s">
        <v>8274</v>
      </c>
    </row>
    <row r="5361" spans="1:2" ht="15">
      <c r="A5361" s="80" t="s">
        <v>6055</v>
      </c>
      <c r="B5361" s="79" t="s">
        <v>8274</v>
      </c>
    </row>
    <row r="5362" spans="1:2" ht="15">
      <c r="A5362" s="80" t="s">
        <v>6056</v>
      </c>
      <c r="B5362" s="79" t="s">
        <v>8274</v>
      </c>
    </row>
    <row r="5363" spans="1:2" ht="15">
      <c r="A5363" s="80" t="s">
        <v>6057</v>
      </c>
      <c r="B5363" s="79" t="s">
        <v>8274</v>
      </c>
    </row>
    <row r="5364" spans="1:2" ht="15">
      <c r="A5364" s="80" t="s">
        <v>6058</v>
      </c>
      <c r="B5364" s="79" t="s">
        <v>8274</v>
      </c>
    </row>
    <row r="5365" spans="1:2" ht="15">
      <c r="A5365" s="80" t="s">
        <v>6059</v>
      </c>
      <c r="B5365" s="79" t="s">
        <v>8274</v>
      </c>
    </row>
    <row r="5366" spans="1:2" ht="15">
      <c r="A5366" s="80" t="s">
        <v>6060</v>
      </c>
      <c r="B5366" s="79" t="s">
        <v>8274</v>
      </c>
    </row>
    <row r="5367" spans="1:2" ht="15">
      <c r="A5367" s="80" t="s">
        <v>6061</v>
      </c>
      <c r="B5367" s="79" t="s">
        <v>8274</v>
      </c>
    </row>
    <row r="5368" spans="1:2" ht="15">
      <c r="A5368" s="80" t="s">
        <v>6062</v>
      </c>
      <c r="B5368" s="79" t="s">
        <v>8274</v>
      </c>
    </row>
    <row r="5369" spans="1:2" ht="15">
      <c r="A5369" s="80" t="s">
        <v>6063</v>
      </c>
      <c r="B5369" s="79" t="s">
        <v>8274</v>
      </c>
    </row>
    <row r="5370" spans="1:2" ht="15">
      <c r="A5370" s="80" t="s">
        <v>6064</v>
      </c>
      <c r="B5370" s="79" t="s">
        <v>8274</v>
      </c>
    </row>
    <row r="5371" spans="1:2" ht="15">
      <c r="A5371" s="80" t="s">
        <v>6065</v>
      </c>
      <c r="B5371" s="79" t="s">
        <v>8274</v>
      </c>
    </row>
    <row r="5372" spans="1:2" ht="15">
      <c r="A5372" s="80" t="s">
        <v>6066</v>
      </c>
      <c r="B5372" s="79" t="s">
        <v>8274</v>
      </c>
    </row>
    <row r="5373" spans="1:2" ht="15">
      <c r="A5373" s="80" t="s">
        <v>6067</v>
      </c>
      <c r="B5373" s="79" t="s">
        <v>8274</v>
      </c>
    </row>
    <row r="5374" spans="1:2" ht="15">
      <c r="A5374" s="80" t="s">
        <v>6068</v>
      </c>
      <c r="B5374" s="79" t="s">
        <v>8274</v>
      </c>
    </row>
    <row r="5375" spans="1:2" ht="15">
      <c r="A5375" s="80" t="s">
        <v>6069</v>
      </c>
      <c r="B5375" s="79" t="s">
        <v>8274</v>
      </c>
    </row>
    <row r="5376" spans="1:2" ht="15">
      <c r="A5376" s="80" t="s">
        <v>6070</v>
      </c>
      <c r="B5376" s="79" t="s">
        <v>8274</v>
      </c>
    </row>
    <row r="5377" spans="1:2" ht="15">
      <c r="A5377" s="80" t="s">
        <v>6071</v>
      </c>
      <c r="B5377" s="79" t="s">
        <v>8274</v>
      </c>
    </row>
    <row r="5378" spans="1:2" ht="15">
      <c r="A5378" s="80" t="s">
        <v>6072</v>
      </c>
      <c r="B5378" s="79" t="s">
        <v>8274</v>
      </c>
    </row>
    <row r="5379" spans="1:2" ht="15">
      <c r="A5379" s="80" t="s">
        <v>6073</v>
      </c>
      <c r="B5379" s="79" t="s">
        <v>8274</v>
      </c>
    </row>
    <row r="5380" spans="1:2" ht="15">
      <c r="A5380" s="80" t="s">
        <v>6074</v>
      </c>
      <c r="B5380" s="79" t="s">
        <v>8274</v>
      </c>
    </row>
    <row r="5381" spans="1:2" ht="15">
      <c r="A5381" s="80" t="s">
        <v>6075</v>
      </c>
      <c r="B5381" s="79" t="s">
        <v>8274</v>
      </c>
    </row>
    <row r="5382" spans="1:2" ht="15">
      <c r="A5382" s="80" t="s">
        <v>6076</v>
      </c>
      <c r="B5382" s="79" t="s">
        <v>8274</v>
      </c>
    </row>
    <row r="5383" spans="1:2" ht="15">
      <c r="A5383" s="80" t="s">
        <v>6077</v>
      </c>
      <c r="B5383" s="79" t="s">
        <v>8274</v>
      </c>
    </row>
    <row r="5384" spans="1:2" ht="15">
      <c r="A5384" s="80" t="s">
        <v>6078</v>
      </c>
      <c r="B5384" s="79" t="s">
        <v>8274</v>
      </c>
    </row>
    <row r="5385" spans="1:2" ht="15">
      <c r="A5385" s="80" t="s">
        <v>6079</v>
      </c>
      <c r="B5385" s="79" t="s">
        <v>8274</v>
      </c>
    </row>
    <row r="5386" spans="1:2" ht="15">
      <c r="A5386" s="80" t="s">
        <v>6080</v>
      </c>
      <c r="B5386" s="79" t="s">
        <v>8274</v>
      </c>
    </row>
    <row r="5387" spans="1:2" ht="15">
      <c r="A5387" s="80" t="s">
        <v>6081</v>
      </c>
      <c r="B5387" s="79" t="s">
        <v>8274</v>
      </c>
    </row>
    <row r="5388" spans="1:2" ht="15">
      <c r="A5388" s="80" t="s">
        <v>6082</v>
      </c>
      <c r="B5388" s="79" t="s">
        <v>8274</v>
      </c>
    </row>
    <row r="5389" spans="1:2" ht="15">
      <c r="A5389" s="80" t="s">
        <v>6083</v>
      </c>
      <c r="B5389" s="79" t="s">
        <v>8274</v>
      </c>
    </row>
    <row r="5390" spans="1:2" ht="15">
      <c r="A5390" s="80" t="s">
        <v>6084</v>
      </c>
      <c r="B5390" s="79" t="s">
        <v>8274</v>
      </c>
    </row>
    <row r="5391" spans="1:2" ht="15">
      <c r="A5391" s="80" t="s">
        <v>6085</v>
      </c>
      <c r="B5391" s="79" t="s">
        <v>8274</v>
      </c>
    </row>
    <row r="5392" spans="1:2" ht="15">
      <c r="A5392" s="80" t="s">
        <v>6086</v>
      </c>
      <c r="B5392" s="79" t="s">
        <v>8274</v>
      </c>
    </row>
    <row r="5393" spans="1:2" ht="15">
      <c r="A5393" s="80" t="s">
        <v>6087</v>
      </c>
      <c r="B5393" s="79" t="s">
        <v>8274</v>
      </c>
    </row>
    <row r="5394" spans="1:2" ht="15">
      <c r="A5394" s="80" t="s">
        <v>6088</v>
      </c>
      <c r="B5394" s="79" t="s">
        <v>8274</v>
      </c>
    </row>
    <row r="5395" spans="1:2" ht="15">
      <c r="A5395" s="80" t="s">
        <v>6089</v>
      </c>
      <c r="B5395" s="79" t="s">
        <v>8274</v>
      </c>
    </row>
    <row r="5396" spans="1:2" ht="15">
      <c r="A5396" s="80" t="s">
        <v>6090</v>
      </c>
      <c r="B5396" s="79" t="s">
        <v>8274</v>
      </c>
    </row>
    <row r="5397" spans="1:2" ht="15">
      <c r="A5397" s="80" t="s">
        <v>6091</v>
      </c>
      <c r="B5397" s="79" t="s">
        <v>8274</v>
      </c>
    </row>
    <row r="5398" spans="1:2" ht="15">
      <c r="A5398" s="80" t="s">
        <v>6092</v>
      </c>
      <c r="B5398" s="79" t="s">
        <v>8274</v>
      </c>
    </row>
    <row r="5399" spans="1:2" ht="15">
      <c r="A5399" s="80" t="s">
        <v>6093</v>
      </c>
      <c r="B5399" s="79" t="s">
        <v>8274</v>
      </c>
    </row>
    <row r="5400" spans="1:2" ht="15">
      <c r="A5400" s="80" t="s">
        <v>6094</v>
      </c>
      <c r="B5400" s="79" t="s">
        <v>8274</v>
      </c>
    </row>
    <row r="5401" spans="1:2" ht="15">
      <c r="A5401" s="80" t="s">
        <v>6095</v>
      </c>
      <c r="B5401" s="79" t="s">
        <v>8274</v>
      </c>
    </row>
    <row r="5402" spans="1:2" ht="15">
      <c r="A5402" s="80" t="s">
        <v>6096</v>
      </c>
      <c r="B5402" s="79" t="s">
        <v>8274</v>
      </c>
    </row>
    <row r="5403" spans="1:2" ht="15">
      <c r="A5403" s="80" t="s">
        <v>6097</v>
      </c>
      <c r="B5403" s="79" t="s">
        <v>8274</v>
      </c>
    </row>
    <row r="5404" spans="1:2" ht="15">
      <c r="A5404" s="80" t="s">
        <v>6098</v>
      </c>
      <c r="B5404" s="79" t="s">
        <v>8274</v>
      </c>
    </row>
    <row r="5405" spans="1:2" ht="15">
      <c r="A5405" s="80" t="s">
        <v>6099</v>
      </c>
      <c r="B5405" s="79" t="s">
        <v>8274</v>
      </c>
    </row>
    <row r="5406" spans="1:2" ht="15">
      <c r="A5406" s="80" t="s">
        <v>6100</v>
      </c>
      <c r="B5406" s="79" t="s">
        <v>8274</v>
      </c>
    </row>
    <row r="5407" spans="1:2" ht="15">
      <c r="A5407" s="80" t="s">
        <v>6101</v>
      </c>
      <c r="B5407" s="79" t="s">
        <v>8274</v>
      </c>
    </row>
    <row r="5408" spans="1:2" ht="15">
      <c r="A5408" s="80" t="s">
        <v>6102</v>
      </c>
      <c r="B5408" s="79" t="s">
        <v>8274</v>
      </c>
    </row>
    <row r="5409" spans="1:2" ht="15">
      <c r="A5409" s="80" t="s">
        <v>6103</v>
      </c>
      <c r="B5409" s="79" t="s">
        <v>8274</v>
      </c>
    </row>
    <row r="5410" spans="1:2" ht="15">
      <c r="A5410" s="80" t="s">
        <v>6104</v>
      </c>
      <c r="B5410" s="79" t="s">
        <v>8274</v>
      </c>
    </row>
    <row r="5411" spans="1:2" ht="15">
      <c r="A5411" s="80" t="s">
        <v>6105</v>
      </c>
      <c r="B5411" s="79" t="s">
        <v>8274</v>
      </c>
    </row>
    <row r="5412" spans="1:2" ht="15">
      <c r="A5412" s="80" t="s">
        <v>6106</v>
      </c>
      <c r="B5412" s="79" t="s">
        <v>8274</v>
      </c>
    </row>
    <row r="5413" spans="1:2" ht="15">
      <c r="A5413" s="80" t="s">
        <v>6107</v>
      </c>
      <c r="B5413" s="79" t="s">
        <v>8274</v>
      </c>
    </row>
    <row r="5414" spans="1:2" ht="15">
      <c r="A5414" s="80" t="s">
        <v>6108</v>
      </c>
      <c r="B5414" s="79" t="s">
        <v>8274</v>
      </c>
    </row>
    <row r="5415" spans="1:2" ht="15">
      <c r="A5415" s="80" t="s">
        <v>6109</v>
      </c>
      <c r="B5415" s="79" t="s">
        <v>8274</v>
      </c>
    </row>
    <row r="5416" spans="1:2" ht="15">
      <c r="A5416" s="80" t="s">
        <v>6110</v>
      </c>
      <c r="B5416" s="79" t="s">
        <v>8274</v>
      </c>
    </row>
    <row r="5417" spans="1:2" ht="15">
      <c r="A5417" s="80" t="s">
        <v>6111</v>
      </c>
      <c r="B5417" s="79" t="s">
        <v>8274</v>
      </c>
    </row>
    <row r="5418" spans="1:2" ht="15">
      <c r="A5418" s="80" t="s">
        <v>6112</v>
      </c>
      <c r="B5418" s="79" t="s">
        <v>8274</v>
      </c>
    </row>
    <row r="5419" spans="1:2" ht="15">
      <c r="A5419" s="80" t="s">
        <v>6113</v>
      </c>
      <c r="B5419" s="79" t="s">
        <v>8274</v>
      </c>
    </row>
    <row r="5420" spans="1:2" ht="15">
      <c r="A5420" s="80" t="s">
        <v>6114</v>
      </c>
      <c r="B5420" s="79" t="s">
        <v>8274</v>
      </c>
    </row>
    <row r="5421" spans="1:2" ht="15">
      <c r="A5421" s="80" t="s">
        <v>6115</v>
      </c>
      <c r="B5421" s="79" t="s">
        <v>8274</v>
      </c>
    </row>
    <row r="5422" spans="1:2" ht="15">
      <c r="A5422" s="80" t="s">
        <v>6116</v>
      </c>
      <c r="B5422" s="79" t="s">
        <v>8274</v>
      </c>
    </row>
    <row r="5423" spans="1:2" ht="15">
      <c r="A5423" s="80" t="s">
        <v>6117</v>
      </c>
      <c r="B5423" s="79" t="s">
        <v>8274</v>
      </c>
    </row>
    <row r="5424" spans="1:2" ht="15">
      <c r="A5424" s="80" t="s">
        <v>6118</v>
      </c>
      <c r="B5424" s="79" t="s">
        <v>8274</v>
      </c>
    </row>
    <row r="5425" spans="1:2" ht="15">
      <c r="A5425" s="80" t="s">
        <v>6119</v>
      </c>
      <c r="B5425" s="79" t="s">
        <v>8274</v>
      </c>
    </row>
    <row r="5426" spans="1:2" ht="15">
      <c r="A5426" s="80" t="s">
        <v>6120</v>
      </c>
      <c r="B5426" s="79" t="s">
        <v>8274</v>
      </c>
    </row>
    <row r="5427" spans="1:2" ht="15">
      <c r="A5427" s="80" t="s">
        <v>1248</v>
      </c>
      <c r="B5427" s="79" t="s">
        <v>8274</v>
      </c>
    </row>
    <row r="5428" spans="1:2" ht="15">
      <c r="A5428" s="80" t="s">
        <v>6121</v>
      </c>
      <c r="B5428" s="79" t="s">
        <v>8274</v>
      </c>
    </row>
    <row r="5429" spans="1:2" ht="15">
      <c r="A5429" s="80" t="s">
        <v>6122</v>
      </c>
      <c r="B5429" s="79" t="s">
        <v>8274</v>
      </c>
    </row>
    <row r="5430" spans="1:2" ht="15">
      <c r="A5430" s="80" t="s">
        <v>6123</v>
      </c>
      <c r="B5430" s="79" t="s">
        <v>8274</v>
      </c>
    </row>
    <row r="5431" spans="1:2" ht="15">
      <c r="A5431" s="80" t="s">
        <v>6124</v>
      </c>
      <c r="B5431" s="79" t="s">
        <v>8274</v>
      </c>
    </row>
    <row r="5432" spans="1:2" ht="15">
      <c r="A5432" s="80" t="s">
        <v>6125</v>
      </c>
      <c r="B5432" s="79" t="s">
        <v>8274</v>
      </c>
    </row>
    <row r="5433" spans="1:2" ht="15">
      <c r="A5433" s="80" t="s">
        <v>6126</v>
      </c>
      <c r="B5433" s="79" t="s">
        <v>8274</v>
      </c>
    </row>
    <row r="5434" spans="1:2" ht="15">
      <c r="A5434" s="80" t="s">
        <v>6127</v>
      </c>
      <c r="B5434" s="79" t="s">
        <v>8274</v>
      </c>
    </row>
    <row r="5435" spans="1:2" ht="15">
      <c r="A5435" s="80" t="s">
        <v>6128</v>
      </c>
      <c r="B5435" s="79" t="s">
        <v>8274</v>
      </c>
    </row>
    <row r="5436" spans="1:2" ht="15">
      <c r="A5436" s="80" t="s">
        <v>6129</v>
      </c>
      <c r="B5436" s="79" t="s">
        <v>8274</v>
      </c>
    </row>
    <row r="5437" spans="1:2" ht="15">
      <c r="A5437" s="80" t="s">
        <v>6130</v>
      </c>
      <c r="B5437" s="79" t="s">
        <v>8274</v>
      </c>
    </row>
    <row r="5438" spans="1:2" ht="15">
      <c r="A5438" s="80" t="s">
        <v>6131</v>
      </c>
      <c r="B5438" s="79" t="s">
        <v>8274</v>
      </c>
    </row>
    <row r="5439" spans="1:2" ht="15">
      <c r="A5439" s="80" t="s">
        <v>6132</v>
      </c>
      <c r="B5439" s="79" t="s">
        <v>8274</v>
      </c>
    </row>
    <row r="5440" spans="1:2" ht="15">
      <c r="A5440" s="80" t="s">
        <v>6133</v>
      </c>
      <c r="B5440" s="79" t="s">
        <v>8274</v>
      </c>
    </row>
    <row r="5441" spans="1:2" ht="15">
      <c r="A5441" s="80" t="s">
        <v>6134</v>
      </c>
      <c r="B5441" s="79" t="s">
        <v>8274</v>
      </c>
    </row>
    <row r="5442" spans="1:2" ht="15">
      <c r="A5442" s="80" t="s">
        <v>6135</v>
      </c>
      <c r="B5442" s="79" t="s">
        <v>8274</v>
      </c>
    </row>
    <row r="5443" spans="1:2" ht="15">
      <c r="A5443" s="80" t="s">
        <v>6136</v>
      </c>
      <c r="B5443" s="79" t="s">
        <v>8274</v>
      </c>
    </row>
    <row r="5444" spans="1:2" ht="15">
      <c r="A5444" s="80" t="s">
        <v>6137</v>
      </c>
      <c r="B5444" s="79" t="s">
        <v>8274</v>
      </c>
    </row>
    <row r="5445" spans="1:2" ht="15">
      <c r="A5445" s="80" t="s">
        <v>6138</v>
      </c>
      <c r="B5445" s="79" t="s">
        <v>8274</v>
      </c>
    </row>
    <row r="5446" spans="1:2" ht="15">
      <c r="A5446" s="80" t="s">
        <v>6139</v>
      </c>
      <c r="B5446" s="79" t="s">
        <v>8274</v>
      </c>
    </row>
    <row r="5447" spans="1:2" ht="15">
      <c r="A5447" s="80" t="s">
        <v>6140</v>
      </c>
      <c r="B5447" s="79" t="s">
        <v>8274</v>
      </c>
    </row>
    <row r="5448" spans="1:2" ht="15">
      <c r="A5448" s="80" t="s">
        <v>6141</v>
      </c>
      <c r="B5448" s="79" t="s">
        <v>8274</v>
      </c>
    </row>
    <row r="5449" spans="1:2" ht="15">
      <c r="A5449" s="80" t="s">
        <v>6142</v>
      </c>
      <c r="B5449" s="79" t="s">
        <v>8274</v>
      </c>
    </row>
    <row r="5450" spans="1:2" ht="15">
      <c r="A5450" s="80" t="s">
        <v>6143</v>
      </c>
      <c r="B5450" s="79" t="s">
        <v>8274</v>
      </c>
    </row>
    <row r="5451" spans="1:2" ht="15">
      <c r="A5451" s="80" t="s">
        <v>6144</v>
      </c>
      <c r="B5451" s="79" t="s">
        <v>8274</v>
      </c>
    </row>
    <row r="5452" spans="1:2" ht="15">
      <c r="A5452" s="80" t="s">
        <v>6145</v>
      </c>
      <c r="B5452" s="79" t="s">
        <v>8274</v>
      </c>
    </row>
    <row r="5453" spans="1:2" ht="15">
      <c r="A5453" s="80" t="s">
        <v>6146</v>
      </c>
      <c r="B5453" s="79" t="s">
        <v>8274</v>
      </c>
    </row>
    <row r="5454" spans="1:2" ht="15">
      <c r="A5454" s="80" t="s">
        <v>6147</v>
      </c>
      <c r="B5454" s="79" t="s">
        <v>8274</v>
      </c>
    </row>
    <row r="5455" spans="1:2" ht="15">
      <c r="A5455" s="80" t="s">
        <v>6148</v>
      </c>
      <c r="B5455" s="79" t="s">
        <v>8274</v>
      </c>
    </row>
    <row r="5456" spans="1:2" ht="15">
      <c r="A5456" s="80" t="s">
        <v>6149</v>
      </c>
      <c r="B5456" s="79" t="s">
        <v>8274</v>
      </c>
    </row>
    <row r="5457" spans="1:2" ht="15">
      <c r="A5457" s="80" t="s">
        <v>6150</v>
      </c>
      <c r="B5457" s="79" t="s">
        <v>8274</v>
      </c>
    </row>
    <row r="5458" spans="1:2" ht="15">
      <c r="A5458" s="80" t="s">
        <v>6151</v>
      </c>
      <c r="B5458" s="79" t="s">
        <v>8274</v>
      </c>
    </row>
    <row r="5459" spans="1:2" ht="15">
      <c r="A5459" s="80" t="s">
        <v>6152</v>
      </c>
      <c r="B5459" s="79" t="s">
        <v>8274</v>
      </c>
    </row>
    <row r="5460" spans="1:2" ht="15">
      <c r="A5460" s="80" t="s">
        <v>6153</v>
      </c>
      <c r="B5460" s="79" t="s">
        <v>8274</v>
      </c>
    </row>
    <row r="5461" spans="1:2" ht="15">
      <c r="A5461" s="80" t="s">
        <v>6154</v>
      </c>
      <c r="B5461" s="79" t="s">
        <v>8274</v>
      </c>
    </row>
    <row r="5462" spans="1:2" ht="15">
      <c r="A5462" s="80" t="s">
        <v>6155</v>
      </c>
      <c r="B5462" s="79" t="s">
        <v>8274</v>
      </c>
    </row>
    <row r="5463" spans="1:2" ht="15">
      <c r="A5463" s="80" t="s">
        <v>6156</v>
      </c>
      <c r="B5463" s="79" t="s">
        <v>8274</v>
      </c>
    </row>
    <row r="5464" spans="1:2" ht="15">
      <c r="A5464" s="80" t="s">
        <v>6157</v>
      </c>
      <c r="B5464" s="79" t="s">
        <v>8274</v>
      </c>
    </row>
    <row r="5465" spans="1:2" ht="15">
      <c r="A5465" s="80" t="s">
        <v>6158</v>
      </c>
      <c r="B5465" s="79" t="s">
        <v>8274</v>
      </c>
    </row>
    <row r="5466" spans="1:2" ht="15">
      <c r="A5466" s="80" t="s">
        <v>6159</v>
      </c>
      <c r="B5466" s="79" t="s">
        <v>8274</v>
      </c>
    </row>
    <row r="5467" spans="1:2" ht="15">
      <c r="A5467" s="80" t="s">
        <v>6160</v>
      </c>
      <c r="B5467" s="79" t="s">
        <v>8274</v>
      </c>
    </row>
    <row r="5468" spans="1:2" ht="15">
      <c r="A5468" s="80" t="s">
        <v>6161</v>
      </c>
      <c r="B5468" s="79" t="s">
        <v>8274</v>
      </c>
    </row>
    <row r="5469" spans="1:2" ht="15">
      <c r="A5469" s="80" t="s">
        <v>6162</v>
      </c>
      <c r="B5469" s="79" t="s">
        <v>8274</v>
      </c>
    </row>
    <row r="5470" spans="1:2" ht="15">
      <c r="A5470" s="80" t="s">
        <v>6163</v>
      </c>
      <c r="B5470" s="79" t="s">
        <v>8274</v>
      </c>
    </row>
    <row r="5471" spans="1:2" ht="15">
      <c r="A5471" s="80" t="s">
        <v>6164</v>
      </c>
      <c r="B5471" s="79" t="s">
        <v>8274</v>
      </c>
    </row>
    <row r="5472" spans="1:2" ht="15">
      <c r="A5472" s="80" t="s">
        <v>6165</v>
      </c>
      <c r="B5472" s="79" t="s">
        <v>8274</v>
      </c>
    </row>
    <row r="5473" spans="1:2" ht="15">
      <c r="A5473" s="80" t="s">
        <v>6166</v>
      </c>
      <c r="B5473" s="79" t="s">
        <v>8274</v>
      </c>
    </row>
    <row r="5474" spans="1:2" ht="15">
      <c r="A5474" s="80" t="s">
        <v>6167</v>
      </c>
      <c r="B5474" s="79" t="s">
        <v>8274</v>
      </c>
    </row>
    <row r="5475" spans="1:2" ht="15">
      <c r="A5475" s="80" t="s">
        <v>6168</v>
      </c>
      <c r="B5475" s="79" t="s">
        <v>8274</v>
      </c>
    </row>
    <row r="5476" spans="1:2" ht="15">
      <c r="A5476" s="80" t="s">
        <v>6169</v>
      </c>
      <c r="B5476" s="79" t="s">
        <v>8274</v>
      </c>
    </row>
    <row r="5477" spans="1:2" ht="15">
      <c r="A5477" s="80" t="s">
        <v>6170</v>
      </c>
      <c r="B5477" s="79" t="s">
        <v>8274</v>
      </c>
    </row>
    <row r="5478" spans="1:2" ht="15">
      <c r="A5478" s="80" t="s">
        <v>6171</v>
      </c>
      <c r="B5478" s="79" t="s">
        <v>8274</v>
      </c>
    </row>
    <row r="5479" spans="1:2" ht="15">
      <c r="A5479" s="80" t="s">
        <v>6172</v>
      </c>
      <c r="B5479" s="79" t="s">
        <v>8274</v>
      </c>
    </row>
    <row r="5480" spans="1:2" ht="15">
      <c r="A5480" s="80" t="s">
        <v>605</v>
      </c>
      <c r="B5480" s="79" t="s">
        <v>8274</v>
      </c>
    </row>
    <row r="5481" spans="1:2" ht="15">
      <c r="A5481" s="80" t="s">
        <v>6173</v>
      </c>
      <c r="B5481" s="79" t="s">
        <v>8274</v>
      </c>
    </row>
    <row r="5482" spans="1:2" ht="15">
      <c r="A5482" s="80" t="s">
        <v>6174</v>
      </c>
      <c r="B5482" s="79" t="s">
        <v>8274</v>
      </c>
    </row>
    <row r="5483" spans="1:2" ht="15">
      <c r="A5483" s="80" t="s">
        <v>6175</v>
      </c>
      <c r="B5483" s="79" t="s">
        <v>8274</v>
      </c>
    </row>
    <row r="5484" spans="1:2" ht="15">
      <c r="A5484" s="80" t="s">
        <v>6176</v>
      </c>
      <c r="B5484" s="79" t="s">
        <v>8274</v>
      </c>
    </row>
    <row r="5485" spans="1:2" ht="15">
      <c r="A5485" s="80" t="s">
        <v>754</v>
      </c>
      <c r="B5485" s="79" t="s">
        <v>8274</v>
      </c>
    </row>
    <row r="5486" spans="1:2" ht="15">
      <c r="A5486" s="80" t="s">
        <v>6177</v>
      </c>
      <c r="B5486" s="79" t="s">
        <v>8274</v>
      </c>
    </row>
    <row r="5487" spans="1:2" ht="15">
      <c r="A5487" s="80" t="s">
        <v>6178</v>
      </c>
      <c r="B5487" s="79" t="s">
        <v>8274</v>
      </c>
    </row>
    <row r="5488" spans="1:2" ht="15">
      <c r="A5488" s="80" t="s">
        <v>6179</v>
      </c>
      <c r="B5488" s="79" t="s">
        <v>8274</v>
      </c>
    </row>
    <row r="5489" spans="1:2" ht="15">
      <c r="A5489" s="80" t="s">
        <v>6180</v>
      </c>
      <c r="B5489" s="79" t="s">
        <v>8274</v>
      </c>
    </row>
    <row r="5490" spans="1:2" ht="15">
      <c r="A5490" s="80" t="s">
        <v>6181</v>
      </c>
      <c r="B5490" s="79" t="s">
        <v>8274</v>
      </c>
    </row>
    <row r="5491" spans="1:2" ht="15">
      <c r="A5491" s="80" t="s">
        <v>6182</v>
      </c>
      <c r="B5491" s="79" t="s">
        <v>8274</v>
      </c>
    </row>
    <row r="5492" spans="1:2" ht="15">
      <c r="A5492" s="80" t="s">
        <v>6183</v>
      </c>
      <c r="B5492" s="79" t="s">
        <v>8274</v>
      </c>
    </row>
    <row r="5493" spans="1:2" ht="15">
      <c r="A5493" s="80" t="s">
        <v>6184</v>
      </c>
      <c r="B5493" s="79" t="s">
        <v>8274</v>
      </c>
    </row>
    <row r="5494" spans="1:2" ht="15">
      <c r="A5494" s="80" t="s">
        <v>6185</v>
      </c>
      <c r="B5494" s="79" t="s">
        <v>8274</v>
      </c>
    </row>
    <row r="5495" spans="1:2" ht="15">
      <c r="A5495" s="80" t="s">
        <v>6186</v>
      </c>
      <c r="B5495" s="79" t="s">
        <v>8274</v>
      </c>
    </row>
    <row r="5496" spans="1:2" ht="15">
      <c r="A5496" s="80" t="s">
        <v>6187</v>
      </c>
      <c r="B5496" s="79" t="s">
        <v>8274</v>
      </c>
    </row>
    <row r="5497" spans="1:2" ht="15">
      <c r="A5497" s="80" t="s">
        <v>6188</v>
      </c>
      <c r="B5497" s="79" t="s">
        <v>8274</v>
      </c>
    </row>
    <row r="5498" spans="1:2" ht="15">
      <c r="A5498" s="80" t="s">
        <v>6189</v>
      </c>
      <c r="B5498" s="79" t="s">
        <v>8274</v>
      </c>
    </row>
    <row r="5499" spans="1:2" ht="15">
      <c r="A5499" s="80" t="s">
        <v>6190</v>
      </c>
      <c r="B5499" s="79" t="s">
        <v>8274</v>
      </c>
    </row>
    <row r="5500" spans="1:2" ht="15">
      <c r="A5500" s="80" t="s">
        <v>6191</v>
      </c>
      <c r="B5500" s="79" t="s">
        <v>8274</v>
      </c>
    </row>
    <row r="5501" spans="1:2" ht="15">
      <c r="A5501" s="80" t="s">
        <v>6192</v>
      </c>
      <c r="B5501" s="79" t="s">
        <v>8274</v>
      </c>
    </row>
    <row r="5502" spans="1:2" ht="15">
      <c r="A5502" s="80" t="s">
        <v>6193</v>
      </c>
      <c r="B5502" s="79" t="s">
        <v>8274</v>
      </c>
    </row>
    <row r="5503" spans="1:2" ht="15">
      <c r="A5503" s="80" t="s">
        <v>6194</v>
      </c>
      <c r="B5503" s="79" t="s">
        <v>8274</v>
      </c>
    </row>
    <row r="5504" spans="1:2" ht="15">
      <c r="A5504" s="80" t="s">
        <v>6195</v>
      </c>
      <c r="B5504" s="79" t="s">
        <v>8274</v>
      </c>
    </row>
    <row r="5505" spans="1:2" ht="15">
      <c r="A5505" s="80" t="s">
        <v>6196</v>
      </c>
      <c r="B5505" s="79" t="s">
        <v>8274</v>
      </c>
    </row>
    <row r="5506" spans="1:2" ht="15">
      <c r="A5506" s="80" t="s">
        <v>6197</v>
      </c>
      <c r="B5506" s="79" t="s">
        <v>8274</v>
      </c>
    </row>
    <row r="5507" spans="1:2" ht="15">
      <c r="A5507" s="80" t="s">
        <v>6198</v>
      </c>
      <c r="B5507" s="79" t="s">
        <v>8274</v>
      </c>
    </row>
    <row r="5508" spans="1:2" ht="15">
      <c r="A5508" s="80" t="s">
        <v>6199</v>
      </c>
      <c r="B5508" s="79" t="s">
        <v>8274</v>
      </c>
    </row>
    <row r="5509" spans="1:2" ht="15">
      <c r="A5509" s="80" t="s">
        <v>6200</v>
      </c>
      <c r="B5509" s="79" t="s">
        <v>8274</v>
      </c>
    </row>
    <row r="5510" spans="1:2" ht="15">
      <c r="A5510" s="80" t="s">
        <v>6201</v>
      </c>
      <c r="B5510" s="79" t="s">
        <v>8274</v>
      </c>
    </row>
    <row r="5511" spans="1:2" ht="15">
      <c r="A5511" s="80" t="s">
        <v>6202</v>
      </c>
      <c r="B5511" s="79" t="s">
        <v>8274</v>
      </c>
    </row>
    <row r="5512" spans="1:2" ht="15">
      <c r="A5512" s="80" t="s">
        <v>6203</v>
      </c>
      <c r="B5512" s="79" t="s">
        <v>8274</v>
      </c>
    </row>
    <row r="5513" spans="1:2" ht="15">
      <c r="A5513" s="80" t="s">
        <v>6204</v>
      </c>
      <c r="B5513" s="79" t="s">
        <v>8274</v>
      </c>
    </row>
    <row r="5514" spans="1:2" ht="15">
      <c r="A5514" s="80" t="s">
        <v>6205</v>
      </c>
      <c r="B5514" s="79" t="s">
        <v>8274</v>
      </c>
    </row>
    <row r="5515" spans="1:2" ht="15">
      <c r="A5515" s="80" t="s">
        <v>6206</v>
      </c>
      <c r="B5515" s="79" t="s">
        <v>8274</v>
      </c>
    </row>
    <row r="5516" spans="1:2" ht="15">
      <c r="A5516" s="80" t="s">
        <v>6207</v>
      </c>
      <c r="B5516" s="79" t="s">
        <v>8274</v>
      </c>
    </row>
    <row r="5517" spans="1:2" ht="15">
      <c r="A5517" s="80" t="s">
        <v>6208</v>
      </c>
      <c r="B5517" s="79" t="s">
        <v>8274</v>
      </c>
    </row>
    <row r="5518" spans="1:2" ht="15">
      <c r="A5518" s="80" t="s">
        <v>6209</v>
      </c>
      <c r="B5518" s="79" t="s">
        <v>8274</v>
      </c>
    </row>
    <row r="5519" spans="1:2" ht="15">
      <c r="A5519" s="80" t="s">
        <v>6210</v>
      </c>
      <c r="B5519" s="79" t="s">
        <v>8274</v>
      </c>
    </row>
    <row r="5520" spans="1:2" ht="15">
      <c r="A5520" s="80" t="s">
        <v>6211</v>
      </c>
      <c r="B5520" s="79" t="s">
        <v>8274</v>
      </c>
    </row>
    <row r="5521" spans="1:2" ht="15">
      <c r="A5521" s="80" t="s">
        <v>6212</v>
      </c>
      <c r="B5521" s="79" t="s">
        <v>8274</v>
      </c>
    </row>
    <row r="5522" spans="1:2" ht="15">
      <c r="A5522" s="80" t="s">
        <v>6213</v>
      </c>
      <c r="B5522" s="79" t="s">
        <v>8274</v>
      </c>
    </row>
    <row r="5523" spans="1:2" ht="15">
      <c r="A5523" s="80" t="s">
        <v>6214</v>
      </c>
      <c r="B5523" s="79" t="s">
        <v>8274</v>
      </c>
    </row>
    <row r="5524" spans="1:2" ht="15">
      <c r="A5524" s="80" t="s">
        <v>6215</v>
      </c>
      <c r="B5524" s="79" t="s">
        <v>8274</v>
      </c>
    </row>
    <row r="5525" spans="1:2" ht="15">
      <c r="A5525" s="80" t="s">
        <v>6216</v>
      </c>
      <c r="B5525" s="79" t="s">
        <v>8274</v>
      </c>
    </row>
    <row r="5526" spans="1:2" ht="15">
      <c r="A5526" s="80" t="s">
        <v>6217</v>
      </c>
      <c r="B5526" s="79" t="s">
        <v>8274</v>
      </c>
    </row>
    <row r="5527" spans="1:2" ht="15">
      <c r="A5527" s="80" t="s">
        <v>6218</v>
      </c>
      <c r="B5527" s="79" t="s">
        <v>8274</v>
      </c>
    </row>
    <row r="5528" spans="1:2" ht="15">
      <c r="A5528" s="80" t="s">
        <v>6219</v>
      </c>
      <c r="B5528" s="79" t="s">
        <v>8274</v>
      </c>
    </row>
    <row r="5529" spans="1:2" ht="15">
      <c r="A5529" s="80" t="s">
        <v>6220</v>
      </c>
      <c r="B5529" s="79" t="s">
        <v>8274</v>
      </c>
    </row>
    <row r="5530" spans="1:2" ht="15">
      <c r="A5530" s="80" t="s">
        <v>6221</v>
      </c>
      <c r="B5530" s="79" t="s">
        <v>8274</v>
      </c>
    </row>
    <row r="5531" spans="1:2" ht="15">
      <c r="A5531" s="80" t="s">
        <v>6222</v>
      </c>
      <c r="B5531" s="79" t="s">
        <v>8274</v>
      </c>
    </row>
    <row r="5532" spans="1:2" ht="15">
      <c r="A5532" s="80" t="s">
        <v>6223</v>
      </c>
      <c r="B5532" s="79" t="s">
        <v>8274</v>
      </c>
    </row>
    <row r="5533" spans="1:2" ht="15">
      <c r="A5533" s="80" t="s">
        <v>6224</v>
      </c>
      <c r="B5533" s="79" t="s">
        <v>8274</v>
      </c>
    </row>
    <row r="5534" spans="1:2" ht="15">
      <c r="A5534" s="80" t="s">
        <v>6225</v>
      </c>
      <c r="B5534" s="79" t="s">
        <v>8274</v>
      </c>
    </row>
    <row r="5535" spans="1:2" ht="15">
      <c r="A5535" s="80" t="s">
        <v>6226</v>
      </c>
      <c r="B5535" s="79" t="s">
        <v>8274</v>
      </c>
    </row>
    <row r="5536" spans="1:2" ht="15">
      <c r="A5536" s="80" t="s">
        <v>6227</v>
      </c>
      <c r="B5536" s="79" t="s">
        <v>8274</v>
      </c>
    </row>
    <row r="5537" spans="1:2" ht="15">
      <c r="A5537" s="80" t="s">
        <v>6228</v>
      </c>
      <c r="B5537" s="79" t="s">
        <v>8274</v>
      </c>
    </row>
    <row r="5538" spans="1:2" ht="15">
      <c r="A5538" s="80" t="s">
        <v>6229</v>
      </c>
      <c r="B5538" s="79" t="s">
        <v>8274</v>
      </c>
    </row>
    <row r="5539" spans="1:2" ht="15">
      <c r="A5539" s="80" t="s">
        <v>6230</v>
      </c>
      <c r="B5539" s="79" t="s">
        <v>8274</v>
      </c>
    </row>
    <row r="5540" spans="1:2" ht="15">
      <c r="A5540" s="80" t="s">
        <v>6231</v>
      </c>
      <c r="B5540" s="79" t="s">
        <v>8274</v>
      </c>
    </row>
    <row r="5541" spans="1:2" ht="15">
      <c r="A5541" s="80" t="s">
        <v>6232</v>
      </c>
      <c r="B5541" s="79" t="s">
        <v>8274</v>
      </c>
    </row>
    <row r="5542" spans="1:2" ht="15">
      <c r="A5542" s="80" t="s">
        <v>6233</v>
      </c>
      <c r="B5542" s="79" t="s">
        <v>8274</v>
      </c>
    </row>
    <row r="5543" spans="1:2" ht="15">
      <c r="A5543" s="80" t="s">
        <v>6234</v>
      </c>
      <c r="B5543" s="79" t="s">
        <v>8274</v>
      </c>
    </row>
    <row r="5544" spans="1:2" ht="15">
      <c r="A5544" s="80" t="s">
        <v>6235</v>
      </c>
      <c r="B5544" s="79" t="s">
        <v>8274</v>
      </c>
    </row>
    <row r="5545" spans="1:2" ht="15">
      <c r="A5545" s="80" t="s">
        <v>6236</v>
      </c>
      <c r="B5545" s="79" t="s">
        <v>8274</v>
      </c>
    </row>
    <row r="5546" spans="1:2" ht="15">
      <c r="A5546" s="80" t="s">
        <v>6237</v>
      </c>
      <c r="B5546" s="79" t="s">
        <v>8274</v>
      </c>
    </row>
    <row r="5547" spans="1:2" ht="15">
      <c r="A5547" s="80" t="s">
        <v>6238</v>
      </c>
      <c r="B5547" s="79" t="s">
        <v>8274</v>
      </c>
    </row>
    <row r="5548" spans="1:2" ht="15">
      <c r="A5548" s="80" t="s">
        <v>6239</v>
      </c>
      <c r="B5548" s="79" t="s">
        <v>8274</v>
      </c>
    </row>
    <row r="5549" spans="1:2" ht="15">
      <c r="A5549" s="80" t="s">
        <v>6240</v>
      </c>
      <c r="B5549" s="79" t="s">
        <v>8274</v>
      </c>
    </row>
    <row r="5550" spans="1:2" ht="15">
      <c r="A5550" s="80" t="s">
        <v>6241</v>
      </c>
      <c r="B5550" s="79" t="s">
        <v>8274</v>
      </c>
    </row>
    <row r="5551" spans="1:2" ht="15">
      <c r="A5551" s="80" t="s">
        <v>6242</v>
      </c>
      <c r="B5551" s="79" t="s">
        <v>8274</v>
      </c>
    </row>
    <row r="5552" spans="1:2" ht="15">
      <c r="A5552" s="80" t="s">
        <v>6243</v>
      </c>
      <c r="B5552" s="79" t="s">
        <v>8274</v>
      </c>
    </row>
    <row r="5553" spans="1:2" ht="15">
      <c r="A5553" s="80" t="s">
        <v>6244</v>
      </c>
      <c r="B5553" s="79" t="s">
        <v>8274</v>
      </c>
    </row>
    <row r="5554" spans="1:2" ht="15">
      <c r="A5554" s="80" t="s">
        <v>6245</v>
      </c>
      <c r="B5554" s="79" t="s">
        <v>8274</v>
      </c>
    </row>
    <row r="5555" spans="1:2" ht="15">
      <c r="A5555" s="80" t="s">
        <v>6246</v>
      </c>
      <c r="B5555" s="79" t="s">
        <v>8274</v>
      </c>
    </row>
    <row r="5556" spans="1:2" ht="15">
      <c r="A5556" s="80" t="s">
        <v>6247</v>
      </c>
      <c r="B5556" s="79" t="s">
        <v>8274</v>
      </c>
    </row>
    <row r="5557" spans="1:2" ht="15">
      <c r="A5557" s="80" t="s">
        <v>6248</v>
      </c>
      <c r="B5557" s="79" t="s">
        <v>8274</v>
      </c>
    </row>
    <row r="5558" spans="1:2" ht="15">
      <c r="A5558" s="80" t="s">
        <v>6249</v>
      </c>
      <c r="B5558" s="79" t="s">
        <v>8274</v>
      </c>
    </row>
    <row r="5559" spans="1:2" ht="15">
      <c r="A5559" s="80" t="s">
        <v>1222</v>
      </c>
      <c r="B5559" s="79" t="s">
        <v>8274</v>
      </c>
    </row>
    <row r="5560" spans="1:2" ht="15">
      <c r="A5560" s="80" t="s">
        <v>6250</v>
      </c>
      <c r="B5560" s="79" t="s">
        <v>8274</v>
      </c>
    </row>
    <row r="5561" spans="1:2" ht="15">
      <c r="A5561" s="80" t="s">
        <v>6251</v>
      </c>
      <c r="B5561" s="79" t="s">
        <v>8274</v>
      </c>
    </row>
    <row r="5562" spans="1:2" ht="15">
      <c r="A5562" s="80" t="s">
        <v>6252</v>
      </c>
      <c r="B5562" s="79" t="s">
        <v>8274</v>
      </c>
    </row>
    <row r="5563" spans="1:2" ht="15">
      <c r="A5563" s="80" t="s">
        <v>6253</v>
      </c>
      <c r="B5563" s="79" t="s">
        <v>8274</v>
      </c>
    </row>
    <row r="5564" spans="1:2" ht="15">
      <c r="A5564" s="80" t="s">
        <v>6254</v>
      </c>
      <c r="B5564" s="79" t="s">
        <v>8274</v>
      </c>
    </row>
    <row r="5565" spans="1:2" ht="15">
      <c r="A5565" s="80" t="s">
        <v>6255</v>
      </c>
      <c r="B5565" s="79" t="s">
        <v>8274</v>
      </c>
    </row>
    <row r="5566" spans="1:2" ht="15">
      <c r="A5566" s="80" t="s">
        <v>6256</v>
      </c>
      <c r="B5566" s="79" t="s">
        <v>8274</v>
      </c>
    </row>
    <row r="5567" spans="1:2" ht="15">
      <c r="A5567" s="80" t="s">
        <v>6257</v>
      </c>
      <c r="B5567" s="79" t="s">
        <v>8274</v>
      </c>
    </row>
    <row r="5568" spans="1:2" ht="15">
      <c r="A5568" s="80" t="s">
        <v>6258</v>
      </c>
      <c r="B5568" s="79" t="s">
        <v>8274</v>
      </c>
    </row>
    <row r="5569" spans="1:2" ht="15">
      <c r="A5569" s="80" t="s">
        <v>6259</v>
      </c>
      <c r="B5569" s="79" t="s">
        <v>8274</v>
      </c>
    </row>
    <row r="5570" spans="1:2" ht="15">
      <c r="A5570" s="80" t="s">
        <v>6260</v>
      </c>
      <c r="B5570" s="79" t="s">
        <v>8274</v>
      </c>
    </row>
    <row r="5571" spans="1:2" ht="15">
      <c r="A5571" s="80" t="s">
        <v>6261</v>
      </c>
      <c r="B5571" s="79" t="s">
        <v>8274</v>
      </c>
    </row>
    <row r="5572" spans="1:2" ht="15">
      <c r="A5572" s="80" t="s">
        <v>6262</v>
      </c>
      <c r="B5572" s="79" t="s">
        <v>8274</v>
      </c>
    </row>
    <row r="5573" spans="1:2" ht="15">
      <c r="A5573" s="80" t="s">
        <v>6263</v>
      </c>
      <c r="B5573" s="79" t="s">
        <v>8274</v>
      </c>
    </row>
    <row r="5574" spans="1:2" ht="15">
      <c r="A5574" s="80" t="s">
        <v>6264</v>
      </c>
      <c r="B5574" s="79" t="s">
        <v>8274</v>
      </c>
    </row>
    <row r="5575" spans="1:2" ht="15">
      <c r="A5575" s="80" t="s">
        <v>6265</v>
      </c>
      <c r="B5575" s="79" t="s">
        <v>8274</v>
      </c>
    </row>
    <row r="5576" spans="1:2" ht="15">
      <c r="A5576" s="80" t="s">
        <v>6266</v>
      </c>
      <c r="B5576" s="79" t="s">
        <v>8274</v>
      </c>
    </row>
    <row r="5577" spans="1:2" ht="15">
      <c r="A5577" s="80" t="s">
        <v>6267</v>
      </c>
      <c r="B5577" s="79" t="s">
        <v>8274</v>
      </c>
    </row>
    <row r="5578" spans="1:2" ht="15">
      <c r="A5578" s="80" t="s">
        <v>6268</v>
      </c>
      <c r="B5578" s="79" t="s">
        <v>8274</v>
      </c>
    </row>
    <row r="5579" spans="1:2" ht="15">
      <c r="A5579" s="80" t="s">
        <v>6269</v>
      </c>
      <c r="B5579" s="79" t="s">
        <v>8274</v>
      </c>
    </row>
    <row r="5580" spans="1:2" ht="15">
      <c r="A5580" s="80" t="s">
        <v>6270</v>
      </c>
      <c r="B5580" s="79" t="s">
        <v>8274</v>
      </c>
    </row>
    <row r="5581" spans="1:2" ht="15">
      <c r="A5581" s="80" t="s">
        <v>6271</v>
      </c>
      <c r="B5581" s="79" t="s">
        <v>8274</v>
      </c>
    </row>
    <row r="5582" spans="1:2" ht="15">
      <c r="A5582" s="80" t="s">
        <v>6272</v>
      </c>
      <c r="B5582" s="79" t="s">
        <v>8274</v>
      </c>
    </row>
    <row r="5583" spans="1:2" ht="15">
      <c r="A5583" s="80" t="s">
        <v>6273</v>
      </c>
      <c r="B5583" s="79" t="s">
        <v>8274</v>
      </c>
    </row>
    <row r="5584" spans="1:2" ht="15">
      <c r="A5584" s="80" t="s">
        <v>6274</v>
      </c>
      <c r="B5584" s="79" t="s">
        <v>8274</v>
      </c>
    </row>
    <row r="5585" spans="1:2" ht="15">
      <c r="A5585" s="80" t="s">
        <v>6275</v>
      </c>
      <c r="B5585" s="79" t="s">
        <v>8274</v>
      </c>
    </row>
    <row r="5586" spans="1:2" ht="15">
      <c r="A5586" s="80" t="s">
        <v>6276</v>
      </c>
      <c r="B5586" s="79" t="s">
        <v>8274</v>
      </c>
    </row>
    <row r="5587" spans="1:2" ht="15">
      <c r="A5587" s="80" t="s">
        <v>6277</v>
      </c>
      <c r="B5587" s="79" t="s">
        <v>8274</v>
      </c>
    </row>
    <row r="5588" spans="1:2" ht="15">
      <c r="A5588" s="80" t="s">
        <v>6278</v>
      </c>
      <c r="B5588" s="79" t="s">
        <v>8274</v>
      </c>
    </row>
    <row r="5589" spans="1:2" ht="15">
      <c r="A5589" s="80" t="s">
        <v>6279</v>
      </c>
      <c r="B5589" s="79" t="s">
        <v>8274</v>
      </c>
    </row>
    <row r="5590" spans="1:2" ht="15">
      <c r="A5590" s="80" t="s">
        <v>1217</v>
      </c>
      <c r="B5590" s="79" t="s">
        <v>8274</v>
      </c>
    </row>
    <row r="5591" spans="1:2" ht="15">
      <c r="A5591" s="80" t="s">
        <v>6280</v>
      </c>
      <c r="B5591" s="79" t="s">
        <v>8274</v>
      </c>
    </row>
    <row r="5592" spans="1:2" ht="15">
      <c r="A5592" s="80" t="s">
        <v>6281</v>
      </c>
      <c r="B5592" s="79" t="s">
        <v>8274</v>
      </c>
    </row>
    <row r="5593" spans="1:2" ht="15">
      <c r="A5593" s="80" t="s">
        <v>1128</v>
      </c>
      <c r="B5593" s="79" t="s">
        <v>8274</v>
      </c>
    </row>
    <row r="5594" spans="1:2" ht="15">
      <c r="A5594" s="80" t="s">
        <v>6282</v>
      </c>
      <c r="B5594" s="79" t="s">
        <v>8274</v>
      </c>
    </row>
    <row r="5595" spans="1:2" ht="15">
      <c r="A5595" s="80" t="s">
        <v>6283</v>
      </c>
      <c r="B5595" s="79" t="s">
        <v>8274</v>
      </c>
    </row>
    <row r="5596" spans="1:2" ht="15">
      <c r="A5596" s="80" t="s">
        <v>1220</v>
      </c>
      <c r="B5596" s="79" t="s">
        <v>8274</v>
      </c>
    </row>
    <row r="5597" spans="1:2" ht="15">
      <c r="A5597" s="80" t="s">
        <v>6284</v>
      </c>
      <c r="B5597" s="79" t="s">
        <v>8274</v>
      </c>
    </row>
    <row r="5598" spans="1:2" ht="15">
      <c r="A5598" s="80" t="s">
        <v>6285</v>
      </c>
      <c r="B5598" s="79" t="s">
        <v>8274</v>
      </c>
    </row>
    <row r="5599" spans="1:2" ht="15">
      <c r="A5599" s="80" t="s">
        <v>6286</v>
      </c>
      <c r="B5599" s="79" t="s">
        <v>8274</v>
      </c>
    </row>
    <row r="5600" spans="1:2" ht="15">
      <c r="A5600" s="80" t="s">
        <v>587</v>
      </c>
      <c r="B5600" s="79" t="s">
        <v>8274</v>
      </c>
    </row>
    <row r="5601" spans="1:2" ht="15">
      <c r="A5601" s="80" t="s">
        <v>6287</v>
      </c>
      <c r="B5601" s="79" t="s">
        <v>8274</v>
      </c>
    </row>
    <row r="5602" spans="1:2" ht="15">
      <c r="A5602" s="80" t="s">
        <v>6288</v>
      </c>
      <c r="B5602" s="79" t="s">
        <v>8274</v>
      </c>
    </row>
    <row r="5603" spans="1:2" ht="15">
      <c r="A5603" s="80" t="s">
        <v>6289</v>
      </c>
      <c r="B5603" s="79" t="s">
        <v>8274</v>
      </c>
    </row>
    <row r="5604" spans="1:2" ht="15">
      <c r="A5604" s="80" t="s">
        <v>6290</v>
      </c>
      <c r="B5604" s="79" t="s">
        <v>8274</v>
      </c>
    </row>
    <row r="5605" spans="1:2" ht="15">
      <c r="A5605" s="80" t="s">
        <v>6291</v>
      </c>
      <c r="B5605" s="79" t="s">
        <v>8274</v>
      </c>
    </row>
    <row r="5606" spans="1:2" ht="15">
      <c r="A5606" s="80" t="s">
        <v>6292</v>
      </c>
      <c r="B5606" s="79" t="s">
        <v>8274</v>
      </c>
    </row>
    <row r="5607" spans="1:2" ht="15">
      <c r="A5607" s="80" t="s">
        <v>6293</v>
      </c>
      <c r="B5607" s="79" t="s">
        <v>8274</v>
      </c>
    </row>
    <row r="5608" spans="1:2" ht="15">
      <c r="A5608" s="80" t="s">
        <v>6294</v>
      </c>
      <c r="B5608" s="79" t="s">
        <v>8274</v>
      </c>
    </row>
    <row r="5609" spans="1:2" ht="15">
      <c r="A5609" s="80" t="s">
        <v>6295</v>
      </c>
      <c r="B5609" s="79" t="s">
        <v>8274</v>
      </c>
    </row>
    <row r="5610" spans="1:2" ht="15">
      <c r="A5610" s="80" t="s">
        <v>6296</v>
      </c>
      <c r="B5610" s="79" t="s">
        <v>8274</v>
      </c>
    </row>
    <row r="5611" spans="1:2" ht="15">
      <c r="A5611" s="80" t="s">
        <v>6297</v>
      </c>
      <c r="B5611" s="79" t="s">
        <v>8274</v>
      </c>
    </row>
    <row r="5612" spans="1:2" ht="15">
      <c r="A5612" s="80" t="s">
        <v>6298</v>
      </c>
      <c r="B5612" s="79" t="s">
        <v>8274</v>
      </c>
    </row>
    <row r="5613" spans="1:2" ht="15">
      <c r="A5613" s="80" t="s">
        <v>6299</v>
      </c>
      <c r="B5613" s="79" t="s">
        <v>8274</v>
      </c>
    </row>
    <row r="5614" spans="1:2" ht="15">
      <c r="A5614" s="80" t="s">
        <v>6300</v>
      </c>
      <c r="B5614" s="79" t="s">
        <v>8274</v>
      </c>
    </row>
    <row r="5615" spans="1:2" ht="15">
      <c r="A5615" s="80" t="s">
        <v>6301</v>
      </c>
      <c r="B5615" s="79" t="s">
        <v>8274</v>
      </c>
    </row>
    <row r="5616" spans="1:2" ht="15">
      <c r="A5616" s="80" t="s">
        <v>6302</v>
      </c>
      <c r="B5616" s="79" t="s">
        <v>8274</v>
      </c>
    </row>
    <row r="5617" spans="1:2" ht="15">
      <c r="A5617" s="80" t="s">
        <v>6303</v>
      </c>
      <c r="B5617" s="79" t="s">
        <v>8274</v>
      </c>
    </row>
    <row r="5618" spans="1:2" ht="15">
      <c r="A5618" s="80" t="s">
        <v>6304</v>
      </c>
      <c r="B5618" s="79" t="s">
        <v>8274</v>
      </c>
    </row>
    <row r="5619" spans="1:2" ht="15">
      <c r="A5619" s="80" t="s">
        <v>6305</v>
      </c>
      <c r="B5619" s="79" t="s">
        <v>8274</v>
      </c>
    </row>
    <row r="5620" spans="1:2" ht="15">
      <c r="A5620" s="80" t="s">
        <v>6306</v>
      </c>
      <c r="B5620" s="79" t="s">
        <v>8274</v>
      </c>
    </row>
    <row r="5621" spans="1:2" ht="15">
      <c r="A5621" s="80" t="s">
        <v>1193</v>
      </c>
      <c r="B5621" s="79" t="s">
        <v>8274</v>
      </c>
    </row>
    <row r="5622" spans="1:2" ht="15">
      <c r="A5622" s="80" t="s">
        <v>6307</v>
      </c>
      <c r="B5622" s="79" t="s">
        <v>8274</v>
      </c>
    </row>
    <row r="5623" spans="1:2" ht="15">
      <c r="A5623" s="80" t="s">
        <v>6308</v>
      </c>
      <c r="B5623" s="79" t="s">
        <v>8274</v>
      </c>
    </row>
    <row r="5624" spans="1:2" ht="15">
      <c r="A5624" s="80" t="s">
        <v>6309</v>
      </c>
      <c r="B5624" s="79" t="s">
        <v>8274</v>
      </c>
    </row>
    <row r="5625" spans="1:2" ht="15">
      <c r="A5625" s="80" t="s">
        <v>6310</v>
      </c>
      <c r="B5625" s="79" t="s">
        <v>8274</v>
      </c>
    </row>
    <row r="5626" spans="1:2" ht="15">
      <c r="A5626" s="80" t="s">
        <v>6311</v>
      </c>
      <c r="B5626" s="79" t="s">
        <v>8274</v>
      </c>
    </row>
    <row r="5627" spans="1:2" ht="15">
      <c r="A5627" s="80" t="s">
        <v>6312</v>
      </c>
      <c r="B5627" s="79" t="s">
        <v>8274</v>
      </c>
    </row>
    <row r="5628" spans="1:2" ht="15">
      <c r="A5628" s="80" t="s">
        <v>6313</v>
      </c>
      <c r="B5628" s="79" t="s">
        <v>8274</v>
      </c>
    </row>
    <row r="5629" spans="1:2" ht="15">
      <c r="A5629" s="80" t="s">
        <v>6314</v>
      </c>
      <c r="B5629" s="79" t="s">
        <v>8274</v>
      </c>
    </row>
    <row r="5630" spans="1:2" ht="15">
      <c r="A5630" s="80" t="s">
        <v>6315</v>
      </c>
      <c r="B5630" s="79" t="s">
        <v>8274</v>
      </c>
    </row>
    <row r="5631" spans="1:2" ht="15">
      <c r="A5631" s="80" t="s">
        <v>6316</v>
      </c>
      <c r="B5631" s="79" t="s">
        <v>8274</v>
      </c>
    </row>
    <row r="5632" spans="1:2" ht="15">
      <c r="A5632" s="80" t="s">
        <v>6317</v>
      </c>
      <c r="B5632" s="79" t="s">
        <v>8274</v>
      </c>
    </row>
    <row r="5633" spans="1:2" ht="15">
      <c r="A5633" s="80" t="s">
        <v>6318</v>
      </c>
      <c r="B5633" s="79" t="s">
        <v>8274</v>
      </c>
    </row>
    <row r="5634" spans="1:2" ht="15">
      <c r="A5634" s="80" t="s">
        <v>6319</v>
      </c>
      <c r="B5634" s="79" t="s">
        <v>8274</v>
      </c>
    </row>
    <row r="5635" spans="1:2" ht="15">
      <c r="A5635" s="80" t="s">
        <v>6320</v>
      </c>
      <c r="B5635" s="79" t="s">
        <v>8274</v>
      </c>
    </row>
    <row r="5636" spans="1:2" ht="15">
      <c r="A5636" s="80" t="s">
        <v>6321</v>
      </c>
      <c r="B5636" s="79" t="s">
        <v>8274</v>
      </c>
    </row>
    <row r="5637" spans="1:2" ht="15">
      <c r="A5637" s="80" t="s">
        <v>6322</v>
      </c>
      <c r="B5637" s="79" t="s">
        <v>8274</v>
      </c>
    </row>
    <row r="5638" spans="1:2" ht="15">
      <c r="A5638" s="80" t="s">
        <v>6323</v>
      </c>
      <c r="B5638" s="79" t="s">
        <v>8274</v>
      </c>
    </row>
    <row r="5639" spans="1:2" ht="15">
      <c r="A5639" s="80" t="s">
        <v>6324</v>
      </c>
      <c r="B5639" s="79" t="s">
        <v>8274</v>
      </c>
    </row>
    <row r="5640" spans="1:2" ht="15">
      <c r="A5640" s="80" t="s">
        <v>6325</v>
      </c>
      <c r="B5640" s="79" t="s">
        <v>8274</v>
      </c>
    </row>
    <row r="5641" spans="1:2" ht="15">
      <c r="A5641" s="80" t="s">
        <v>6326</v>
      </c>
      <c r="B5641" s="79" t="s">
        <v>8274</v>
      </c>
    </row>
    <row r="5642" spans="1:2" ht="15">
      <c r="A5642" s="80" t="s">
        <v>6327</v>
      </c>
      <c r="B5642" s="79" t="s">
        <v>8274</v>
      </c>
    </row>
    <row r="5643" spans="1:2" ht="15">
      <c r="A5643" s="80" t="s">
        <v>6328</v>
      </c>
      <c r="B5643" s="79" t="s">
        <v>8274</v>
      </c>
    </row>
    <row r="5644" spans="1:2" ht="15">
      <c r="A5644" s="80" t="s">
        <v>6329</v>
      </c>
      <c r="B5644" s="79" t="s">
        <v>8274</v>
      </c>
    </row>
    <row r="5645" spans="1:2" ht="15">
      <c r="A5645" s="80" t="s">
        <v>6330</v>
      </c>
      <c r="B5645" s="79" t="s">
        <v>8274</v>
      </c>
    </row>
    <row r="5646" spans="1:2" ht="15">
      <c r="A5646" s="80" t="s">
        <v>6331</v>
      </c>
      <c r="B5646" s="79" t="s">
        <v>8274</v>
      </c>
    </row>
    <row r="5647" spans="1:2" ht="15">
      <c r="A5647" s="80" t="s">
        <v>6332</v>
      </c>
      <c r="B5647" s="79" t="s">
        <v>8274</v>
      </c>
    </row>
    <row r="5648" spans="1:2" ht="15">
      <c r="A5648" s="80" t="s">
        <v>6333</v>
      </c>
      <c r="B5648" s="79" t="s">
        <v>8274</v>
      </c>
    </row>
    <row r="5649" spans="1:2" ht="15">
      <c r="A5649" s="80" t="s">
        <v>6334</v>
      </c>
      <c r="B5649" s="79" t="s">
        <v>8274</v>
      </c>
    </row>
    <row r="5650" spans="1:2" ht="15">
      <c r="A5650" s="80" t="s">
        <v>6335</v>
      </c>
      <c r="B5650" s="79" t="s">
        <v>8274</v>
      </c>
    </row>
    <row r="5651" spans="1:2" ht="15">
      <c r="A5651" s="80" t="s">
        <v>6336</v>
      </c>
      <c r="B5651" s="79" t="s">
        <v>8274</v>
      </c>
    </row>
    <row r="5652" spans="1:2" ht="15">
      <c r="A5652" s="80" t="s">
        <v>6337</v>
      </c>
      <c r="B5652" s="79" t="s">
        <v>8274</v>
      </c>
    </row>
    <row r="5653" spans="1:2" ht="15">
      <c r="A5653" s="80" t="s">
        <v>6338</v>
      </c>
      <c r="B5653" s="79" t="s">
        <v>8274</v>
      </c>
    </row>
    <row r="5654" spans="1:2" ht="15">
      <c r="A5654" s="80" t="s">
        <v>6339</v>
      </c>
      <c r="B5654" s="79" t="s">
        <v>8274</v>
      </c>
    </row>
    <row r="5655" spans="1:2" ht="15">
      <c r="A5655" s="80" t="s">
        <v>6340</v>
      </c>
      <c r="B5655" s="79" t="s">
        <v>8274</v>
      </c>
    </row>
    <row r="5656" spans="1:2" ht="15">
      <c r="A5656" s="80" t="s">
        <v>6341</v>
      </c>
      <c r="B5656" s="79" t="s">
        <v>8274</v>
      </c>
    </row>
    <row r="5657" spans="1:2" ht="15">
      <c r="A5657" s="80" t="s">
        <v>6342</v>
      </c>
      <c r="B5657" s="79" t="s">
        <v>8274</v>
      </c>
    </row>
    <row r="5658" spans="1:2" ht="15">
      <c r="A5658" s="80" t="s">
        <v>6343</v>
      </c>
      <c r="B5658" s="79" t="s">
        <v>8274</v>
      </c>
    </row>
    <row r="5659" spans="1:2" ht="15">
      <c r="A5659" s="80" t="s">
        <v>6344</v>
      </c>
      <c r="B5659" s="79" t="s">
        <v>8274</v>
      </c>
    </row>
    <row r="5660" spans="1:2" ht="15">
      <c r="A5660" s="80" t="s">
        <v>6345</v>
      </c>
      <c r="B5660" s="79" t="s">
        <v>8274</v>
      </c>
    </row>
    <row r="5661" spans="1:2" ht="15">
      <c r="A5661" s="80" t="s">
        <v>6346</v>
      </c>
      <c r="B5661" s="79" t="s">
        <v>8274</v>
      </c>
    </row>
    <row r="5662" spans="1:2" ht="15">
      <c r="A5662" s="80" t="s">
        <v>6347</v>
      </c>
      <c r="B5662" s="79" t="s">
        <v>8274</v>
      </c>
    </row>
    <row r="5663" spans="1:2" ht="15">
      <c r="A5663" s="80" t="s">
        <v>6348</v>
      </c>
      <c r="B5663" s="79" t="s">
        <v>8274</v>
      </c>
    </row>
    <row r="5664" spans="1:2" ht="15">
      <c r="A5664" s="80" t="s">
        <v>6349</v>
      </c>
      <c r="B5664" s="79" t="s">
        <v>8274</v>
      </c>
    </row>
    <row r="5665" spans="1:2" ht="15">
      <c r="A5665" s="80" t="s">
        <v>6350</v>
      </c>
      <c r="B5665" s="79" t="s">
        <v>8274</v>
      </c>
    </row>
    <row r="5666" spans="1:2" ht="15">
      <c r="A5666" s="80" t="s">
        <v>6351</v>
      </c>
      <c r="B5666" s="79" t="s">
        <v>8274</v>
      </c>
    </row>
    <row r="5667" spans="1:2" ht="15">
      <c r="A5667" s="80" t="s">
        <v>6352</v>
      </c>
      <c r="B5667" s="79" t="s">
        <v>8274</v>
      </c>
    </row>
    <row r="5668" spans="1:2" ht="15">
      <c r="A5668" s="80" t="s">
        <v>6353</v>
      </c>
      <c r="B5668" s="79" t="s">
        <v>8274</v>
      </c>
    </row>
    <row r="5669" spans="1:2" ht="15">
      <c r="A5669" s="80" t="s">
        <v>6354</v>
      </c>
      <c r="B5669" s="79" t="s">
        <v>8274</v>
      </c>
    </row>
    <row r="5670" spans="1:2" ht="15">
      <c r="A5670" s="80" t="s">
        <v>6355</v>
      </c>
      <c r="B5670" s="79" t="s">
        <v>8274</v>
      </c>
    </row>
    <row r="5671" spans="1:2" ht="15">
      <c r="A5671" s="80" t="s">
        <v>6356</v>
      </c>
      <c r="B5671" s="79" t="s">
        <v>8274</v>
      </c>
    </row>
    <row r="5672" spans="1:2" ht="15">
      <c r="A5672" s="80" t="s">
        <v>6357</v>
      </c>
      <c r="B5672" s="79" t="s">
        <v>8274</v>
      </c>
    </row>
    <row r="5673" spans="1:2" ht="15">
      <c r="A5673" s="80" t="s">
        <v>6358</v>
      </c>
      <c r="B5673" s="79" t="s">
        <v>8274</v>
      </c>
    </row>
    <row r="5674" spans="1:2" ht="15">
      <c r="A5674" s="80" t="s">
        <v>6359</v>
      </c>
      <c r="B5674" s="79" t="s">
        <v>8274</v>
      </c>
    </row>
    <row r="5675" spans="1:2" ht="15">
      <c r="A5675" s="80" t="s">
        <v>6360</v>
      </c>
      <c r="B5675" s="79" t="s">
        <v>8274</v>
      </c>
    </row>
    <row r="5676" spans="1:2" ht="15">
      <c r="A5676" s="80" t="s">
        <v>6361</v>
      </c>
      <c r="B5676" s="79" t="s">
        <v>8274</v>
      </c>
    </row>
    <row r="5677" spans="1:2" ht="15">
      <c r="A5677" s="80" t="s">
        <v>6362</v>
      </c>
      <c r="B5677" s="79" t="s">
        <v>8274</v>
      </c>
    </row>
    <row r="5678" spans="1:2" ht="15">
      <c r="A5678" s="80" t="s">
        <v>6363</v>
      </c>
      <c r="B5678" s="79" t="s">
        <v>8274</v>
      </c>
    </row>
    <row r="5679" spans="1:2" ht="15">
      <c r="A5679" s="80" t="s">
        <v>6364</v>
      </c>
      <c r="B5679" s="79" t="s">
        <v>8274</v>
      </c>
    </row>
    <row r="5680" spans="1:2" ht="15">
      <c r="A5680" s="80" t="s">
        <v>6365</v>
      </c>
      <c r="B5680" s="79" t="s">
        <v>8274</v>
      </c>
    </row>
    <row r="5681" spans="1:2" ht="15">
      <c r="A5681" s="80" t="s">
        <v>6366</v>
      </c>
      <c r="B5681" s="79" t="s">
        <v>8274</v>
      </c>
    </row>
    <row r="5682" spans="1:2" ht="15">
      <c r="A5682" s="80" t="s">
        <v>6367</v>
      </c>
      <c r="B5682" s="79" t="s">
        <v>8274</v>
      </c>
    </row>
    <row r="5683" spans="1:2" ht="15">
      <c r="A5683" s="80" t="s">
        <v>6368</v>
      </c>
      <c r="B5683" s="79" t="s">
        <v>8274</v>
      </c>
    </row>
    <row r="5684" spans="1:2" ht="15">
      <c r="A5684" s="80" t="s">
        <v>6369</v>
      </c>
      <c r="B5684" s="79" t="s">
        <v>8274</v>
      </c>
    </row>
    <row r="5685" spans="1:2" ht="15">
      <c r="A5685" s="80" t="s">
        <v>6370</v>
      </c>
      <c r="B5685" s="79" t="s">
        <v>8274</v>
      </c>
    </row>
    <row r="5686" spans="1:2" ht="15">
      <c r="A5686" s="80" t="s">
        <v>6371</v>
      </c>
      <c r="B5686" s="79" t="s">
        <v>8274</v>
      </c>
    </row>
    <row r="5687" spans="1:2" ht="15">
      <c r="A5687" s="80" t="s">
        <v>6372</v>
      </c>
      <c r="B5687" s="79" t="s">
        <v>8274</v>
      </c>
    </row>
    <row r="5688" spans="1:2" ht="15">
      <c r="A5688" s="80" t="s">
        <v>6373</v>
      </c>
      <c r="B5688" s="79" t="s">
        <v>8274</v>
      </c>
    </row>
    <row r="5689" spans="1:2" ht="15">
      <c r="A5689" s="80" t="s">
        <v>6374</v>
      </c>
      <c r="B5689" s="79" t="s">
        <v>8274</v>
      </c>
    </row>
    <row r="5690" spans="1:2" ht="15">
      <c r="A5690" s="80" t="s">
        <v>6375</v>
      </c>
      <c r="B5690" s="79" t="s">
        <v>8274</v>
      </c>
    </row>
    <row r="5691" spans="1:2" ht="15">
      <c r="A5691" s="80" t="s">
        <v>6376</v>
      </c>
      <c r="B5691" s="79" t="s">
        <v>8274</v>
      </c>
    </row>
    <row r="5692" spans="1:2" ht="15">
      <c r="A5692" s="80" t="s">
        <v>6377</v>
      </c>
      <c r="B5692" s="79" t="s">
        <v>8274</v>
      </c>
    </row>
    <row r="5693" spans="1:2" ht="15">
      <c r="A5693" s="80" t="s">
        <v>6378</v>
      </c>
      <c r="B5693" s="79" t="s">
        <v>8274</v>
      </c>
    </row>
    <row r="5694" spans="1:2" ht="15">
      <c r="A5694" s="80" t="s">
        <v>6379</v>
      </c>
      <c r="B5694" s="79" t="s">
        <v>8274</v>
      </c>
    </row>
    <row r="5695" spans="1:2" ht="15">
      <c r="A5695" s="80" t="s">
        <v>6380</v>
      </c>
      <c r="B5695" s="79" t="s">
        <v>8274</v>
      </c>
    </row>
    <row r="5696" spans="1:2" ht="15">
      <c r="A5696" s="80" t="s">
        <v>6381</v>
      </c>
      <c r="B5696" s="79" t="s">
        <v>8274</v>
      </c>
    </row>
    <row r="5697" spans="1:2" ht="15">
      <c r="A5697" s="80" t="s">
        <v>6382</v>
      </c>
      <c r="B5697" s="79" t="s">
        <v>8274</v>
      </c>
    </row>
    <row r="5698" spans="1:2" ht="15">
      <c r="A5698" s="80" t="s">
        <v>6383</v>
      </c>
      <c r="B5698" s="79" t="s">
        <v>8274</v>
      </c>
    </row>
    <row r="5699" spans="1:2" ht="15">
      <c r="A5699" s="80" t="s">
        <v>6384</v>
      </c>
      <c r="B5699" s="79" t="s">
        <v>8274</v>
      </c>
    </row>
    <row r="5700" spans="1:2" ht="15">
      <c r="A5700" s="80" t="s">
        <v>6385</v>
      </c>
      <c r="B5700" s="79" t="s">
        <v>8274</v>
      </c>
    </row>
    <row r="5701" spans="1:2" ht="15">
      <c r="A5701" s="80" t="s">
        <v>6386</v>
      </c>
      <c r="B5701" s="79" t="s">
        <v>8274</v>
      </c>
    </row>
    <row r="5702" spans="1:2" ht="15">
      <c r="A5702" s="80" t="s">
        <v>6387</v>
      </c>
      <c r="B5702" s="79" t="s">
        <v>8274</v>
      </c>
    </row>
    <row r="5703" spans="1:2" ht="15">
      <c r="A5703" s="80" t="s">
        <v>6388</v>
      </c>
      <c r="B5703" s="79" t="s">
        <v>8274</v>
      </c>
    </row>
    <row r="5704" spans="1:2" ht="15">
      <c r="A5704" s="80" t="s">
        <v>6389</v>
      </c>
      <c r="B5704" s="79" t="s">
        <v>8274</v>
      </c>
    </row>
    <row r="5705" spans="1:2" ht="15">
      <c r="A5705" s="80" t="s">
        <v>6390</v>
      </c>
      <c r="B5705" s="79" t="s">
        <v>8274</v>
      </c>
    </row>
    <row r="5706" spans="1:2" ht="15">
      <c r="A5706" s="80" t="s">
        <v>6391</v>
      </c>
      <c r="B5706" s="79" t="s">
        <v>8274</v>
      </c>
    </row>
    <row r="5707" spans="1:2" ht="15">
      <c r="A5707" s="80" t="s">
        <v>6392</v>
      </c>
      <c r="B5707" s="79" t="s">
        <v>8274</v>
      </c>
    </row>
    <row r="5708" spans="1:2" ht="15">
      <c r="A5708" s="80" t="s">
        <v>6393</v>
      </c>
      <c r="B5708" s="79" t="s">
        <v>8274</v>
      </c>
    </row>
    <row r="5709" spans="1:2" ht="15">
      <c r="A5709" s="80" t="s">
        <v>6394</v>
      </c>
      <c r="B5709" s="79" t="s">
        <v>8274</v>
      </c>
    </row>
    <row r="5710" spans="1:2" ht="15">
      <c r="A5710" s="80" t="s">
        <v>6395</v>
      </c>
      <c r="B5710" s="79" t="s">
        <v>8274</v>
      </c>
    </row>
    <row r="5711" spans="1:2" ht="15">
      <c r="A5711" s="80" t="s">
        <v>6396</v>
      </c>
      <c r="B5711" s="79" t="s">
        <v>8274</v>
      </c>
    </row>
    <row r="5712" spans="1:2" ht="15">
      <c r="A5712" s="80" t="s">
        <v>6397</v>
      </c>
      <c r="B5712" s="79" t="s">
        <v>8274</v>
      </c>
    </row>
    <row r="5713" spans="1:2" ht="15">
      <c r="A5713" s="80" t="s">
        <v>6398</v>
      </c>
      <c r="B5713" s="79" t="s">
        <v>8274</v>
      </c>
    </row>
    <row r="5714" spans="1:2" ht="15">
      <c r="A5714" s="80" t="s">
        <v>6399</v>
      </c>
      <c r="B5714" s="79" t="s">
        <v>8274</v>
      </c>
    </row>
    <row r="5715" spans="1:2" ht="15">
      <c r="A5715" s="80" t="s">
        <v>6400</v>
      </c>
      <c r="B5715" s="79" t="s">
        <v>8274</v>
      </c>
    </row>
    <row r="5716" spans="1:2" ht="15">
      <c r="A5716" s="80" t="s">
        <v>6401</v>
      </c>
      <c r="B5716" s="79" t="s">
        <v>8274</v>
      </c>
    </row>
    <row r="5717" spans="1:2" ht="15">
      <c r="A5717" s="80" t="s">
        <v>6402</v>
      </c>
      <c r="B5717" s="79" t="s">
        <v>8274</v>
      </c>
    </row>
    <row r="5718" spans="1:2" ht="15">
      <c r="A5718" s="80" t="s">
        <v>6403</v>
      </c>
      <c r="B5718" s="79" t="s">
        <v>8274</v>
      </c>
    </row>
    <row r="5719" spans="1:2" ht="15">
      <c r="A5719" s="80" t="s">
        <v>6404</v>
      </c>
      <c r="B5719" s="79" t="s">
        <v>8274</v>
      </c>
    </row>
    <row r="5720" spans="1:2" ht="15">
      <c r="A5720" s="80" t="s">
        <v>6405</v>
      </c>
      <c r="B5720" s="79" t="s">
        <v>8274</v>
      </c>
    </row>
    <row r="5721" spans="1:2" ht="15">
      <c r="A5721" s="80" t="s">
        <v>6406</v>
      </c>
      <c r="B5721" s="79" t="s">
        <v>8274</v>
      </c>
    </row>
    <row r="5722" spans="1:2" ht="15">
      <c r="A5722" s="80" t="s">
        <v>6407</v>
      </c>
      <c r="B5722" s="79" t="s">
        <v>8274</v>
      </c>
    </row>
    <row r="5723" spans="1:2" ht="15">
      <c r="A5723" s="80" t="s">
        <v>6408</v>
      </c>
      <c r="B5723" s="79" t="s">
        <v>8274</v>
      </c>
    </row>
    <row r="5724" spans="1:2" ht="15">
      <c r="A5724" s="80" t="s">
        <v>6409</v>
      </c>
      <c r="B5724" s="79" t="s">
        <v>8274</v>
      </c>
    </row>
    <row r="5725" spans="1:2" ht="15">
      <c r="A5725" s="80" t="s">
        <v>6410</v>
      </c>
      <c r="B5725" s="79" t="s">
        <v>8274</v>
      </c>
    </row>
    <row r="5726" spans="1:2" ht="15">
      <c r="A5726" s="80" t="s">
        <v>6411</v>
      </c>
      <c r="B5726" s="79" t="s">
        <v>8274</v>
      </c>
    </row>
    <row r="5727" spans="1:2" ht="15">
      <c r="A5727" s="80" t="s">
        <v>6412</v>
      </c>
      <c r="B5727" s="79" t="s">
        <v>8274</v>
      </c>
    </row>
    <row r="5728" spans="1:2" ht="15">
      <c r="A5728" s="80" t="s">
        <v>6413</v>
      </c>
      <c r="B5728" s="79" t="s">
        <v>8274</v>
      </c>
    </row>
    <row r="5729" spans="1:2" ht="15">
      <c r="A5729" s="80" t="s">
        <v>6414</v>
      </c>
      <c r="B5729" s="79" t="s">
        <v>8274</v>
      </c>
    </row>
    <row r="5730" spans="1:2" ht="15">
      <c r="A5730" s="80" t="s">
        <v>6415</v>
      </c>
      <c r="B5730" s="79" t="s">
        <v>8274</v>
      </c>
    </row>
    <row r="5731" spans="1:2" ht="15">
      <c r="A5731" s="80" t="s">
        <v>6416</v>
      </c>
      <c r="B5731" s="79" t="s">
        <v>8274</v>
      </c>
    </row>
    <row r="5732" spans="1:2" ht="15">
      <c r="A5732" s="80" t="s">
        <v>6417</v>
      </c>
      <c r="B5732" s="79" t="s">
        <v>8274</v>
      </c>
    </row>
    <row r="5733" spans="1:2" ht="15">
      <c r="A5733" s="80" t="s">
        <v>6418</v>
      </c>
      <c r="B5733" s="79" t="s">
        <v>8274</v>
      </c>
    </row>
    <row r="5734" spans="1:2" ht="15">
      <c r="A5734" s="80" t="s">
        <v>6419</v>
      </c>
      <c r="B5734" s="79" t="s">
        <v>8274</v>
      </c>
    </row>
    <row r="5735" spans="1:2" ht="15">
      <c r="A5735" s="80" t="s">
        <v>6420</v>
      </c>
      <c r="B5735" s="79" t="s">
        <v>8274</v>
      </c>
    </row>
    <row r="5736" spans="1:2" ht="15">
      <c r="A5736" s="80" t="s">
        <v>6421</v>
      </c>
      <c r="B5736" s="79" t="s">
        <v>8274</v>
      </c>
    </row>
    <row r="5737" spans="1:2" ht="15">
      <c r="A5737" s="80" t="s">
        <v>6422</v>
      </c>
      <c r="B5737" s="79" t="s">
        <v>8274</v>
      </c>
    </row>
    <row r="5738" spans="1:2" ht="15">
      <c r="A5738" s="80" t="s">
        <v>6423</v>
      </c>
      <c r="B5738" s="79" t="s">
        <v>8274</v>
      </c>
    </row>
    <row r="5739" spans="1:2" ht="15">
      <c r="A5739" s="80" t="s">
        <v>6424</v>
      </c>
      <c r="B5739" s="79" t="s">
        <v>8274</v>
      </c>
    </row>
    <row r="5740" spans="1:2" ht="15">
      <c r="A5740" s="80" t="s">
        <v>6425</v>
      </c>
      <c r="B5740" s="79" t="s">
        <v>8274</v>
      </c>
    </row>
    <row r="5741" spans="1:2" ht="15">
      <c r="A5741" s="80" t="s">
        <v>6426</v>
      </c>
      <c r="B5741" s="79" t="s">
        <v>8274</v>
      </c>
    </row>
    <row r="5742" spans="1:2" ht="15">
      <c r="A5742" s="80" t="s">
        <v>6427</v>
      </c>
      <c r="B5742" s="79" t="s">
        <v>8274</v>
      </c>
    </row>
    <row r="5743" spans="1:2" ht="15">
      <c r="A5743" s="80" t="s">
        <v>6428</v>
      </c>
      <c r="B5743" s="79" t="s">
        <v>8274</v>
      </c>
    </row>
    <row r="5744" spans="1:2" ht="15">
      <c r="A5744" s="80" t="s">
        <v>6429</v>
      </c>
      <c r="B5744" s="79" t="s">
        <v>8274</v>
      </c>
    </row>
    <row r="5745" spans="1:2" ht="15">
      <c r="A5745" s="80" t="s">
        <v>6430</v>
      </c>
      <c r="B5745" s="79" t="s">
        <v>8274</v>
      </c>
    </row>
    <row r="5746" spans="1:2" ht="15">
      <c r="A5746" s="80" t="s">
        <v>6431</v>
      </c>
      <c r="B5746" s="79" t="s">
        <v>8274</v>
      </c>
    </row>
    <row r="5747" spans="1:2" ht="15">
      <c r="A5747" s="80" t="s">
        <v>6432</v>
      </c>
      <c r="B5747" s="79" t="s">
        <v>8274</v>
      </c>
    </row>
    <row r="5748" spans="1:2" ht="15">
      <c r="A5748" s="80" t="s">
        <v>6433</v>
      </c>
      <c r="B5748" s="79" t="s">
        <v>8274</v>
      </c>
    </row>
    <row r="5749" spans="1:2" ht="15">
      <c r="A5749" s="80" t="s">
        <v>6434</v>
      </c>
      <c r="B5749" s="79" t="s">
        <v>8274</v>
      </c>
    </row>
    <row r="5750" spans="1:2" ht="15">
      <c r="A5750" s="80" t="s">
        <v>6435</v>
      </c>
      <c r="B5750" s="79" t="s">
        <v>8274</v>
      </c>
    </row>
    <row r="5751" spans="1:2" ht="15">
      <c r="A5751" s="80" t="s">
        <v>6436</v>
      </c>
      <c r="B5751" s="79" t="s">
        <v>8274</v>
      </c>
    </row>
    <row r="5752" spans="1:2" ht="15">
      <c r="A5752" s="80" t="s">
        <v>6437</v>
      </c>
      <c r="B5752" s="79" t="s">
        <v>8274</v>
      </c>
    </row>
    <row r="5753" spans="1:2" ht="15">
      <c r="A5753" s="80" t="s">
        <v>6438</v>
      </c>
      <c r="B5753" s="79" t="s">
        <v>8274</v>
      </c>
    </row>
    <row r="5754" spans="1:2" ht="15">
      <c r="A5754" s="80" t="s">
        <v>6439</v>
      </c>
      <c r="B5754" s="79" t="s">
        <v>8274</v>
      </c>
    </row>
    <row r="5755" spans="1:2" ht="15">
      <c r="A5755" s="80" t="s">
        <v>6440</v>
      </c>
      <c r="B5755" s="79" t="s">
        <v>8274</v>
      </c>
    </row>
    <row r="5756" spans="1:2" ht="15">
      <c r="A5756" s="80" t="s">
        <v>6441</v>
      </c>
      <c r="B5756" s="79" t="s">
        <v>8274</v>
      </c>
    </row>
    <row r="5757" spans="1:2" ht="15">
      <c r="A5757" s="80" t="s">
        <v>6442</v>
      </c>
      <c r="B5757" s="79" t="s">
        <v>8274</v>
      </c>
    </row>
    <row r="5758" spans="1:2" ht="15">
      <c r="A5758" s="80" t="s">
        <v>626</v>
      </c>
      <c r="B5758" s="79" t="s">
        <v>8274</v>
      </c>
    </row>
    <row r="5759" spans="1:2" ht="15">
      <c r="A5759" s="80" t="s">
        <v>661</v>
      </c>
      <c r="B5759" s="79" t="s">
        <v>8274</v>
      </c>
    </row>
    <row r="5760" spans="1:2" ht="15">
      <c r="A5760" s="80" t="s">
        <v>6443</v>
      </c>
      <c r="B5760" s="79" t="s">
        <v>8274</v>
      </c>
    </row>
    <row r="5761" spans="1:2" ht="15">
      <c r="A5761" s="80" t="s">
        <v>6444</v>
      </c>
      <c r="B5761" s="79" t="s">
        <v>8274</v>
      </c>
    </row>
    <row r="5762" spans="1:2" ht="15">
      <c r="A5762" s="80" t="s">
        <v>6445</v>
      </c>
      <c r="B5762" s="79" t="s">
        <v>8274</v>
      </c>
    </row>
    <row r="5763" spans="1:2" ht="15">
      <c r="A5763" s="80" t="s">
        <v>6446</v>
      </c>
      <c r="B5763" s="79" t="s">
        <v>8274</v>
      </c>
    </row>
    <row r="5764" spans="1:2" ht="15">
      <c r="A5764" s="80" t="s">
        <v>6447</v>
      </c>
      <c r="B5764" s="79" t="s">
        <v>8274</v>
      </c>
    </row>
    <row r="5765" spans="1:2" ht="15">
      <c r="A5765" s="80" t="s">
        <v>6448</v>
      </c>
      <c r="B5765" s="79" t="s">
        <v>8274</v>
      </c>
    </row>
    <row r="5766" spans="1:2" ht="15">
      <c r="A5766" s="80" t="s">
        <v>6449</v>
      </c>
      <c r="B5766" s="79" t="s">
        <v>8274</v>
      </c>
    </row>
    <row r="5767" spans="1:2" ht="15">
      <c r="A5767" s="80" t="s">
        <v>6450</v>
      </c>
      <c r="B5767" s="79" t="s">
        <v>8274</v>
      </c>
    </row>
    <row r="5768" spans="1:2" ht="15">
      <c r="A5768" s="80" t="s">
        <v>6451</v>
      </c>
      <c r="B5768" s="79" t="s">
        <v>8274</v>
      </c>
    </row>
    <row r="5769" spans="1:2" ht="15">
      <c r="A5769" s="80" t="s">
        <v>6452</v>
      </c>
      <c r="B5769" s="79" t="s">
        <v>8274</v>
      </c>
    </row>
    <row r="5770" spans="1:2" ht="15">
      <c r="A5770" s="80" t="s">
        <v>6453</v>
      </c>
      <c r="B5770" s="79" t="s">
        <v>8274</v>
      </c>
    </row>
    <row r="5771" spans="1:2" ht="15">
      <c r="A5771" s="80" t="s">
        <v>6454</v>
      </c>
      <c r="B5771" s="79" t="s">
        <v>8274</v>
      </c>
    </row>
    <row r="5772" spans="1:2" ht="15">
      <c r="A5772" s="80" t="s">
        <v>6455</v>
      </c>
      <c r="B5772" s="79" t="s">
        <v>8274</v>
      </c>
    </row>
    <row r="5773" spans="1:2" ht="15">
      <c r="A5773" s="80" t="s">
        <v>6456</v>
      </c>
      <c r="B5773" s="79" t="s">
        <v>8274</v>
      </c>
    </row>
    <row r="5774" spans="1:2" ht="15">
      <c r="A5774" s="80" t="s">
        <v>6457</v>
      </c>
      <c r="B5774" s="79" t="s">
        <v>8274</v>
      </c>
    </row>
    <row r="5775" spans="1:2" ht="15">
      <c r="A5775" s="80" t="s">
        <v>6458</v>
      </c>
      <c r="B5775" s="79" t="s">
        <v>8274</v>
      </c>
    </row>
    <row r="5776" spans="1:2" ht="15">
      <c r="A5776" s="80" t="s">
        <v>6459</v>
      </c>
      <c r="B5776" s="79" t="s">
        <v>8274</v>
      </c>
    </row>
    <row r="5777" spans="1:2" ht="15">
      <c r="A5777" s="80" t="s">
        <v>6460</v>
      </c>
      <c r="B5777" s="79" t="s">
        <v>8274</v>
      </c>
    </row>
    <row r="5778" spans="1:2" ht="15">
      <c r="A5778" s="80" t="s">
        <v>6461</v>
      </c>
      <c r="B5778" s="79" t="s">
        <v>8274</v>
      </c>
    </row>
    <row r="5779" spans="1:2" ht="15">
      <c r="A5779" s="80" t="s">
        <v>6462</v>
      </c>
      <c r="B5779" s="79" t="s">
        <v>8274</v>
      </c>
    </row>
    <row r="5780" spans="1:2" ht="15">
      <c r="A5780" s="80" t="s">
        <v>6463</v>
      </c>
      <c r="B5780" s="79" t="s">
        <v>8274</v>
      </c>
    </row>
    <row r="5781" spans="1:2" ht="15">
      <c r="A5781" s="80" t="s">
        <v>6464</v>
      </c>
      <c r="B5781" s="79" t="s">
        <v>8274</v>
      </c>
    </row>
    <row r="5782" spans="1:2" ht="15">
      <c r="A5782" s="80" t="s">
        <v>6465</v>
      </c>
      <c r="B5782" s="79" t="s">
        <v>8274</v>
      </c>
    </row>
    <row r="5783" spans="1:2" ht="15">
      <c r="A5783" s="80" t="s">
        <v>6466</v>
      </c>
      <c r="B5783" s="79" t="s">
        <v>8274</v>
      </c>
    </row>
    <row r="5784" spans="1:2" ht="15">
      <c r="A5784" s="80" t="s">
        <v>6467</v>
      </c>
      <c r="B5784" s="79" t="s">
        <v>8274</v>
      </c>
    </row>
    <row r="5785" spans="1:2" ht="15">
      <c r="A5785" s="80" t="s">
        <v>6468</v>
      </c>
      <c r="B5785" s="79" t="s">
        <v>8274</v>
      </c>
    </row>
    <row r="5786" spans="1:2" ht="15">
      <c r="A5786" s="80" t="s">
        <v>6469</v>
      </c>
      <c r="B5786" s="79" t="s">
        <v>8274</v>
      </c>
    </row>
    <row r="5787" spans="1:2" ht="15">
      <c r="A5787" s="80" t="s">
        <v>6470</v>
      </c>
      <c r="B5787" s="79" t="s">
        <v>8274</v>
      </c>
    </row>
    <row r="5788" spans="1:2" ht="15">
      <c r="A5788" s="80" t="s">
        <v>6471</v>
      </c>
      <c r="B5788" s="79" t="s">
        <v>8274</v>
      </c>
    </row>
    <row r="5789" spans="1:2" ht="15">
      <c r="A5789" s="80" t="s">
        <v>6472</v>
      </c>
      <c r="B5789" s="79" t="s">
        <v>8274</v>
      </c>
    </row>
    <row r="5790" spans="1:2" ht="15">
      <c r="A5790" s="80" t="s">
        <v>6473</v>
      </c>
      <c r="B5790" s="79" t="s">
        <v>8274</v>
      </c>
    </row>
    <row r="5791" spans="1:2" ht="15">
      <c r="A5791" s="80" t="s">
        <v>6474</v>
      </c>
      <c r="B5791" s="79" t="s">
        <v>8274</v>
      </c>
    </row>
    <row r="5792" spans="1:2" ht="15">
      <c r="A5792" s="80" t="s">
        <v>6475</v>
      </c>
      <c r="B5792" s="79" t="s">
        <v>8274</v>
      </c>
    </row>
    <row r="5793" spans="1:2" ht="15">
      <c r="A5793" s="80" t="s">
        <v>6476</v>
      </c>
      <c r="B5793" s="79" t="s">
        <v>8274</v>
      </c>
    </row>
    <row r="5794" spans="1:2" ht="15">
      <c r="A5794" s="80" t="s">
        <v>6477</v>
      </c>
      <c r="B5794" s="79" t="s">
        <v>8274</v>
      </c>
    </row>
    <row r="5795" spans="1:2" ht="15">
      <c r="A5795" s="80" t="s">
        <v>6478</v>
      </c>
      <c r="B5795" s="79" t="s">
        <v>8274</v>
      </c>
    </row>
    <row r="5796" spans="1:2" ht="15">
      <c r="A5796" s="80" t="s">
        <v>6479</v>
      </c>
      <c r="B5796" s="79" t="s">
        <v>8274</v>
      </c>
    </row>
    <row r="5797" spans="1:2" ht="15">
      <c r="A5797" s="80" t="s">
        <v>6480</v>
      </c>
      <c r="B5797" s="79" t="s">
        <v>8274</v>
      </c>
    </row>
    <row r="5798" spans="1:2" ht="15">
      <c r="A5798" s="80" t="s">
        <v>6481</v>
      </c>
      <c r="B5798" s="79" t="s">
        <v>8274</v>
      </c>
    </row>
    <row r="5799" spans="1:2" ht="15">
      <c r="A5799" s="80" t="s">
        <v>6482</v>
      </c>
      <c r="B5799" s="79" t="s">
        <v>8274</v>
      </c>
    </row>
    <row r="5800" spans="1:2" ht="15">
      <c r="A5800" s="80" t="s">
        <v>6483</v>
      </c>
      <c r="B5800" s="79" t="s">
        <v>8274</v>
      </c>
    </row>
    <row r="5801" spans="1:2" ht="15">
      <c r="A5801" s="80" t="s">
        <v>6484</v>
      </c>
      <c r="B5801" s="79" t="s">
        <v>8274</v>
      </c>
    </row>
    <row r="5802" spans="1:2" ht="15">
      <c r="A5802" s="80" t="s">
        <v>6485</v>
      </c>
      <c r="B5802" s="79" t="s">
        <v>8274</v>
      </c>
    </row>
    <row r="5803" spans="1:2" ht="15">
      <c r="A5803" s="80" t="s">
        <v>6486</v>
      </c>
      <c r="B5803" s="79" t="s">
        <v>8274</v>
      </c>
    </row>
    <row r="5804" spans="1:2" ht="15">
      <c r="A5804" s="80" t="s">
        <v>6487</v>
      </c>
      <c r="B5804" s="79" t="s">
        <v>8274</v>
      </c>
    </row>
    <row r="5805" spans="1:2" ht="15">
      <c r="A5805" s="80" t="s">
        <v>6488</v>
      </c>
      <c r="B5805" s="79" t="s">
        <v>8274</v>
      </c>
    </row>
    <row r="5806" spans="1:2" ht="15">
      <c r="A5806" s="80" t="s">
        <v>6489</v>
      </c>
      <c r="B5806" s="79" t="s">
        <v>8274</v>
      </c>
    </row>
    <row r="5807" spans="1:2" ht="15">
      <c r="A5807" s="80" t="s">
        <v>6490</v>
      </c>
      <c r="B5807" s="79" t="s">
        <v>8274</v>
      </c>
    </row>
    <row r="5808" spans="1:2" ht="15">
      <c r="A5808" s="80" t="s">
        <v>6491</v>
      </c>
      <c r="B5808" s="79" t="s">
        <v>8274</v>
      </c>
    </row>
    <row r="5809" spans="1:2" ht="15">
      <c r="A5809" s="80" t="s">
        <v>6492</v>
      </c>
      <c r="B5809" s="79" t="s">
        <v>8274</v>
      </c>
    </row>
    <row r="5810" spans="1:2" ht="15">
      <c r="A5810" s="80" t="s">
        <v>6493</v>
      </c>
      <c r="B5810" s="79" t="s">
        <v>8274</v>
      </c>
    </row>
    <row r="5811" spans="1:2" ht="15">
      <c r="A5811" s="80" t="s">
        <v>6494</v>
      </c>
      <c r="B5811" s="79" t="s">
        <v>8274</v>
      </c>
    </row>
    <row r="5812" spans="1:2" ht="15">
      <c r="A5812" s="80" t="s">
        <v>6495</v>
      </c>
      <c r="B5812" s="79" t="s">
        <v>8274</v>
      </c>
    </row>
    <row r="5813" spans="1:2" ht="15">
      <c r="A5813" s="80" t="s">
        <v>6496</v>
      </c>
      <c r="B5813" s="79" t="s">
        <v>8274</v>
      </c>
    </row>
    <row r="5814" spans="1:2" ht="15">
      <c r="A5814" s="80" t="s">
        <v>6497</v>
      </c>
      <c r="B5814" s="79" t="s">
        <v>8274</v>
      </c>
    </row>
    <row r="5815" spans="1:2" ht="15">
      <c r="A5815" s="80" t="s">
        <v>6498</v>
      </c>
      <c r="B5815" s="79" t="s">
        <v>8274</v>
      </c>
    </row>
    <row r="5816" spans="1:2" ht="15">
      <c r="A5816" s="80" t="s">
        <v>6499</v>
      </c>
      <c r="B5816" s="79" t="s">
        <v>8274</v>
      </c>
    </row>
    <row r="5817" spans="1:2" ht="15">
      <c r="A5817" s="80" t="s">
        <v>6500</v>
      </c>
      <c r="B5817" s="79" t="s">
        <v>8274</v>
      </c>
    </row>
    <row r="5818" spans="1:2" ht="15">
      <c r="A5818" s="80" t="s">
        <v>6501</v>
      </c>
      <c r="B5818" s="79" t="s">
        <v>8274</v>
      </c>
    </row>
    <row r="5819" spans="1:2" ht="15">
      <c r="A5819" s="80" t="s">
        <v>6502</v>
      </c>
      <c r="B5819" s="79" t="s">
        <v>8274</v>
      </c>
    </row>
    <row r="5820" spans="1:2" ht="15">
      <c r="A5820" s="80" t="s">
        <v>6503</v>
      </c>
      <c r="B5820" s="79" t="s">
        <v>8274</v>
      </c>
    </row>
    <row r="5821" spans="1:2" ht="15">
      <c r="A5821" s="80" t="s">
        <v>6504</v>
      </c>
      <c r="B5821" s="79" t="s">
        <v>8274</v>
      </c>
    </row>
    <row r="5822" spans="1:2" ht="15">
      <c r="A5822" s="80" t="s">
        <v>6505</v>
      </c>
      <c r="B5822" s="79" t="s">
        <v>8274</v>
      </c>
    </row>
    <row r="5823" spans="1:2" ht="15">
      <c r="A5823" s="80" t="s">
        <v>6506</v>
      </c>
      <c r="B5823" s="79" t="s">
        <v>8274</v>
      </c>
    </row>
    <row r="5824" spans="1:2" ht="15">
      <c r="A5824" s="80" t="s">
        <v>6507</v>
      </c>
      <c r="B5824" s="79" t="s">
        <v>8274</v>
      </c>
    </row>
    <row r="5825" spans="1:2" ht="15">
      <c r="A5825" s="80" t="s">
        <v>6508</v>
      </c>
      <c r="B5825" s="79" t="s">
        <v>8274</v>
      </c>
    </row>
    <row r="5826" spans="1:2" ht="15">
      <c r="A5826" s="80" t="s">
        <v>6509</v>
      </c>
      <c r="B5826" s="79" t="s">
        <v>8274</v>
      </c>
    </row>
    <row r="5827" spans="1:2" ht="15">
      <c r="A5827" s="80" t="s">
        <v>6510</v>
      </c>
      <c r="B5827" s="79" t="s">
        <v>8274</v>
      </c>
    </row>
    <row r="5828" spans="1:2" ht="15">
      <c r="A5828" s="80" t="s">
        <v>6511</v>
      </c>
      <c r="B5828" s="79" t="s">
        <v>8274</v>
      </c>
    </row>
    <row r="5829" spans="1:2" ht="15">
      <c r="A5829" s="80" t="s">
        <v>6512</v>
      </c>
      <c r="B5829" s="79" t="s">
        <v>8274</v>
      </c>
    </row>
    <row r="5830" spans="1:2" ht="15">
      <c r="A5830" s="80" t="s">
        <v>6513</v>
      </c>
      <c r="B5830" s="79" t="s">
        <v>8274</v>
      </c>
    </row>
    <row r="5831" spans="1:2" ht="15">
      <c r="A5831" s="80" t="s">
        <v>6514</v>
      </c>
      <c r="B5831" s="79" t="s">
        <v>8274</v>
      </c>
    </row>
    <row r="5832" spans="1:2" ht="15">
      <c r="A5832" s="80" t="s">
        <v>6515</v>
      </c>
      <c r="B5832" s="79" t="s">
        <v>8274</v>
      </c>
    </row>
    <row r="5833" spans="1:2" ht="15">
      <c r="A5833" s="80" t="s">
        <v>6516</v>
      </c>
      <c r="B5833" s="79" t="s">
        <v>8274</v>
      </c>
    </row>
    <row r="5834" spans="1:2" ht="15">
      <c r="A5834" s="80" t="s">
        <v>6517</v>
      </c>
      <c r="B5834" s="79" t="s">
        <v>8274</v>
      </c>
    </row>
    <row r="5835" spans="1:2" ht="15">
      <c r="A5835" s="80" t="s">
        <v>6518</v>
      </c>
      <c r="B5835" s="79" t="s">
        <v>8274</v>
      </c>
    </row>
    <row r="5836" spans="1:2" ht="15">
      <c r="A5836" s="80" t="s">
        <v>6519</v>
      </c>
      <c r="B5836" s="79" t="s">
        <v>8274</v>
      </c>
    </row>
    <row r="5837" spans="1:2" ht="15">
      <c r="A5837" s="80" t="s">
        <v>6520</v>
      </c>
      <c r="B5837" s="79" t="s">
        <v>8274</v>
      </c>
    </row>
    <row r="5838" spans="1:2" ht="15">
      <c r="A5838" s="80" t="s">
        <v>6521</v>
      </c>
      <c r="B5838" s="79" t="s">
        <v>8274</v>
      </c>
    </row>
    <row r="5839" spans="1:2" ht="15">
      <c r="A5839" s="80" t="s">
        <v>6522</v>
      </c>
      <c r="B5839" s="79" t="s">
        <v>8274</v>
      </c>
    </row>
    <row r="5840" spans="1:2" ht="15">
      <c r="A5840" s="80" t="s">
        <v>6523</v>
      </c>
      <c r="B5840" s="79" t="s">
        <v>8274</v>
      </c>
    </row>
    <row r="5841" spans="1:2" ht="15">
      <c r="A5841" s="80" t="s">
        <v>6524</v>
      </c>
      <c r="B5841" s="79" t="s">
        <v>8274</v>
      </c>
    </row>
    <row r="5842" spans="1:2" ht="15">
      <c r="A5842" s="80" t="s">
        <v>6525</v>
      </c>
      <c r="B5842" s="79" t="s">
        <v>8274</v>
      </c>
    </row>
    <row r="5843" spans="1:2" ht="15">
      <c r="A5843" s="80" t="s">
        <v>6526</v>
      </c>
      <c r="B5843" s="79" t="s">
        <v>8274</v>
      </c>
    </row>
    <row r="5844" spans="1:2" ht="15">
      <c r="A5844" s="80" t="s">
        <v>6527</v>
      </c>
      <c r="B5844" s="79" t="s">
        <v>8274</v>
      </c>
    </row>
    <row r="5845" spans="1:2" ht="15">
      <c r="A5845" s="80" t="s">
        <v>6528</v>
      </c>
      <c r="B5845" s="79" t="s">
        <v>8274</v>
      </c>
    </row>
    <row r="5846" spans="1:2" ht="15">
      <c r="A5846" s="80" t="s">
        <v>6529</v>
      </c>
      <c r="B5846" s="79" t="s">
        <v>8274</v>
      </c>
    </row>
    <row r="5847" spans="1:2" ht="15">
      <c r="A5847" s="80" t="s">
        <v>6530</v>
      </c>
      <c r="B5847" s="79" t="s">
        <v>8274</v>
      </c>
    </row>
    <row r="5848" spans="1:2" ht="15">
      <c r="A5848" s="80" t="s">
        <v>6531</v>
      </c>
      <c r="B5848" s="79" t="s">
        <v>8274</v>
      </c>
    </row>
    <row r="5849" spans="1:2" ht="15">
      <c r="A5849" s="80" t="s">
        <v>6532</v>
      </c>
      <c r="B5849" s="79" t="s">
        <v>8274</v>
      </c>
    </row>
    <row r="5850" spans="1:2" ht="15">
      <c r="A5850" s="80" t="s">
        <v>6533</v>
      </c>
      <c r="B5850" s="79" t="s">
        <v>8274</v>
      </c>
    </row>
    <row r="5851" spans="1:2" ht="15">
      <c r="A5851" s="80" t="s">
        <v>6534</v>
      </c>
      <c r="B5851" s="79" t="s">
        <v>8274</v>
      </c>
    </row>
    <row r="5852" spans="1:2" ht="15">
      <c r="A5852" s="80" t="s">
        <v>6535</v>
      </c>
      <c r="B5852" s="79" t="s">
        <v>8274</v>
      </c>
    </row>
    <row r="5853" spans="1:2" ht="15">
      <c r="A5853" s="80" t="s">
        <v>6536</v>
      </c>
      <c r="B5853" s="79" t="s">
        <v>8274</v>
      </c>
    </row>
    <row r="5854" spans="1:2" ht="15">
      <c r="A5854" s="80" t="s">
        <v>6537</v>
      </c>
      <c r="B5854" s="79" t="s">
        <v>8274</v>
      </c>
    </row>
    <row r="5855" spans="1:2" ht="15">
      <c r="A5855" s="80" t="s">
        <v>6538</v>
      </c>
      <c r="B5855" s="79" t="s">
        <v>8274</v>
      </c>
    </row>
    <row r="5856" spans="1:2" ht="15">
      <c r="A5856" s="80" t="s">
        <v>6539</v>
      </c>
      <c r="B5856" s="79" t="s">
        <v>8274</v>
      </c>
    </row>
    <row r="5857" spans="1:2" ht="15">
      <c r="A5857" s="80" t="s">
        <v>6540</v>
      </c>
      <c r="B5857" s="79" t="s">
        <v>8274</v>
      </c>
    </row>
    <row r="5858" spans="1:2" ht="15">
      <c r="A5858" s="80" t="s">
        <v>6541</v>
      </c>
      <c r="B5858" s="79" t="s">
        <v>8274</v>
      </c>
    </row>
    <row r="5859" spans="1:2" ht="15">
      <c r="A5859" s="80" t="s">
        <v>6542</v>
      </c>
      <c r="B5859" s="79" t="s">
        <v>8274</v>
      </c>
    </row>
    <row r="5860" spans="1:2" ht="15">
      <c r="A5860" s="80" t="s">
        <v>6543</v>
      </c>
      <c r="B5860" s="79" t="s">
        <v>8274</v>
      </c>
    </row>
    <row r="5861" spans="1:2" ht="15">
      <c r="A5861" s="80" t="s">
        <v>6544</v>
      </c>
      <c r="B5861" s="79" t="s">
        <v>8274</v>
      </c>
    </row>
    <row r="5862" spans="1:2" ht="15">
      <c r="A5862" s="80" t="s">
        <v>6545</v>
      </c>
      <c r="B5862" s="79" t="s">
        <v>8274</v>
      </c>
    </row>
    <row r="5863" spans="1:2" ht="15">
      <c r="A5863" s="80" t="s">
        <v>6546</v>
      </c>
      <c r="B5863" s="79" t="s">
        <v>8274</v>
      </c>
    </row>
    <row r="5864" spans="1:2" ht="15">
      <c r="A5864" s="80" t="s">
        <v>6547</v>
      </c>
      <c r="B5864" s="79" t="s">
        <v>8274</v>
      </c>
    </row>
    <row r="5865" spans="1:2" ht="15">
      <c r="A5865" s="80" t="s">
        <v>6548</v>
      </c>
      <c r="B5865" s="79" t="s">
        <v>8274</v>
      </c>
    </row>
    <row r="5866" spans="1:2" ht="15">
      <c r="A5866" s="80" t="s">
        <v>6549</v>
      </c>
      <c r="B5866" s="79" t="s">
        <v>8274</v>
      </c>
    </row>
    <row r="5867" spans="1:2" ht="15">
      <c r="A5867" s="80" t="s">
        <v>6550</v>
      </c>
      <c r="B5867" s="79" t="s">
        <v>8274</v>
      </c>
    </row>
    <row r="5868" spans="1:2" ht="15">
      <c r="A5868" s="80" t="s">
        <v>6551</v>
      </c>
      <c r="B5868" s="79" t="s">
        <v>8274</v>
      </c>
    </row>
    <row r="5869" spans="1:2" ht="15">
      <c r="A5869" s="80" t="s">
        <v>6552</v>
      </c>
      <c r="B5869" s="79" t="s">
        <v>8274</v>
      </c>
    </row>
    <row r="5870" spans="1:2" ht="15">
      <c r="A5870" s="80" t="s">
        <v>6553</v>
      </c>
      <c r="B5870" s="79" t="s">
        <v>8274</v>
      </c>
    </row>
    <row r="5871" spans="1:2" ht="15">
      <c r="A5871" s="80" t="s">
        <v>6554</v>
      </c>
      <c r="B5871" s="79" t="s">
        <v>8274</v>
      </c>
    </row>
    <row r="5872" spans="1:2" ht="15">
      <c r="A5872" s="80" t="s">
        <v>6555</v>
      </c>
      <c r="B5872" s="79" t="s">
        <v>8274</v>
      </c>
    </row>
    <row r="5873" spans="1:2" ht="15">
      <c r="A5873" s="80" t="s">
        <v>6556</v>
      </c>
      <c r="B5873" s="79" t="s">
        <v>8274</v>
      </c>
    </row>
    <row r="5874" spans="1:2" ht="15">
      <c r="A5874" s="80" t="s">
        <v>6557</v>
      </c>
      <c r="B5874" s="79" t="s">
        <v>8274</v>
      </c>
    </row>
    <row r="5875" spans="1:2" ht="15">
      <c r="A5875" s="80" t="s">
        <v>6558</v>
      </c>
      <c r="B5875" s="79" t="s">
        <v>8274</v>
      </c>
    </row>
    <row r="5876" spans="1:2" ht="15">
      <c r="A5876" s="80" t="s">
        <v>6559</v>
      </c>
      <c r="B5876" s="79" t="s">
        <v>8274</v>
      </c>
    </row>
    <row r="5877" spans="1:2" ht="15">
      <c r="A5877" s="80" t="s">
        <v>6560</v>
      </c>
      <c r="B5877" s="79" t="s">
        <v>8274</v>
      </c>
    </row>
    <row r="5878" spans="1:2" ht="15">
      <c r="A5878" s="80" t="s">
        <v>1125</v>
      </c>
      <c r="B5878" s="79" t="s">
        <v>8274</v>
      </c>
    </row>
    <row r="5879" spans="1:2" ht="15">
      <c r="A5879" s="80" t="s">
        <v>6561</v>
      </c>
      <c r="B5879" s="79" t="s">
        <v>8274</v>
      </c>
    </row>
    <row r="5880" spans="1:2" ht="15">
      <c r="A5880" s="80" t="s">
        <v>6562</v>
      </c>
      <c r="B5880" s="79" t="s">
        <v>8274</v>
      </c>
    </row>
    <row r="5881" spans="1:2" ht="15">
      <c r="A5881" s="80" t="s">
        <v>6563</v>
      </c>
      <c r="B5881" s="79" t="s">
        <v>8274</v>
      </c>
    </row>
    <row r="5882" spans="1:2" ht="15">
      <c r="A5882" s="80" t="s">
        <v>6564</v>
      </c>
      <c r="B5882" s="79" t="s">
        <v>8274</v>
      </c>
    </row>
    <row r="5883" spans="1:2" ht="15">
      <c r="A5883" s="80" t="s">
        <v>6565</v>
      </c>
      <c r="B5883" s="79" t="s">
        <v>8274</v>
      </c>
    </row>
    <row r="5884" spans="1:2" ht="15">
      <c r="A5884" s="80" t="s">
        <v>6566</v>
      </c>
      <c r="B5884" s="79" t="s">
        <v>8274</v>
      </c>
    </row>
    <row r="5885" spans="1:2" ht="15">
      <c r="A5885" s="80" t="s">
        <v>6567</v>
      </c>
      <c r="B5885" s="79" t="s">
        <v>8274</v>
      </c>
    </row>
    <row r="5886" spans="1:2" ht="15">
      <c r="A5886" s="80" t="s">
        <v>6568</v>
      </c>
      <c r="B5886" s="79" t="s">
        <v>8274</v>
      </c>
    </row>
    <row r="5887" spans="1:2" ht="15">
      <c r="A5887" s="80" t="s">
        <v>6569</v>
      </c>
      <c r="B5887" s="79" t="s">
        <v>8274</v>
      </c>
    </row>
    <row r="5888" spans="1:2" ht="15">
      <c r="A5888" s="80" t="s">
        <v>6570</v>
      </c>
      <c r="B5888" s="79" t="s">
        <v>8274</v>
      </c>
    </row>
    <row r="5889" spans="1:2" ht="15">
      <c r="A5889" s="80" t="s">
        <v>6571</v>
      </c>
      <c r="B5889" s="79" t="s">
        <v>8274</v>
      </c>
    </row>
    <row r="5890" spans="1:2" ht="15">
      <c r="A5890" s="80" t="s">
        <v>6572</v>
      </c>
      <c r="B5890" s="79" t="s">
        <v>8274</v>
      </c>
    </row>
    <row r="5891" spans="1:2" ht="15">
      <c r="A5891" s="80" t="s">
        <v>6573</v>
      </c>
      <c r="B5891" s="79" t="s">
        <v>8274</v>
      </c>
    </row>
    <row r="5892" spans="1:2" ht="15">
      <c r="A5892" s="80" t="s">
        <v>6574</v>
      </c>
      <c r="B5892" s="79" t="s">
        <v>8274</v>
      </c>
    </row>
    <row r="5893" spans="1:2" ht="15">
      <c r="A5893" s="80" t="s">
        <v>6575</v>
      </c>
      <c r="B5893" s="79" t="s">
        <v>8274</v>
      </c>
    </row>
    <row r="5894" spans="1:2" ht="15">
      <c r="A5894" s="80" t="s">
        <v>6576</v>
      </c>
      <c r="B5894" s="79" t="s">
        <v>8274</v>
      </c>
    </row>
    <row r="5895" spans="1:2" ht="15">
      <c r="A5895" s="80" t="s">
        <v>6577</v>
      </c>
      <c r="B5895" s="79" t="s">
        <v>8274</v>
      </c>
    </row>
    <row r="5896" spans="1:2" ht="15">
      <c r="A5896" s="80" t="s">
        <v>6578</v>
      </c>
      <c r="B5896" s="79" t="s">
        <v>8274</v>
      </c>
    </row>
    <row r="5897" spans="1:2" ht="15">
      <c r="A5897" s="80" t="s">
        <v>6579</v>
      </c>
      <c r="B5897" s="79" t="s">
        <v>8274</v>
      </c>
    </row>
    <row r="5898" spans="1:2" ht="15">
      <c r="A5898" s="80" t="s">
        <v>6580</v>
      </c>
      <c r="B5898" s="79" t="s">
        <v>8274</v>
      </c>
    </row>
    <row r="5899" spans="1:2" ht="15">
      <c r="A5899" s="80" t="s">
        <v>6581</v>
      </c>
      <c r="B5899" s="79" t="s">
        <v>8274</v>
      </c>
    </row>
    <row r="5900" spans="1:2" ht="15">
      <c r="A5900" s="80" t="s">
        <v>6582</v>
      </c>
      <c r="B5900" s="79" t="s">
        <v>8274</v>
      </c>
    </row>
    <row r="5901" spans="1:2" ht="15">
      <c r="A5901" s="80" t="s">
        <v>6583</v>
      </c>
      <c r="B5901" s="79" t="s">
        <v>8274</v>
      </c>
    </row>
    <row r="5902" spans="1:2" ht="15">
      <c r="A5902" s="80" t="s">
        <v>6584</v>
      </c>
      <c r="B5902" s="79" t="s">
        <v>8274</v>
      </c>
    </row>
    <row r="5903" spans="1:2" ht="15">
      <c r="A5903" s="80" t="s">
        <v>6585</v>
      </c>
      <c r="B5903" s="79" t="s">
        <v>8274</v>
      </c>
    </row>
    <row r="5904" spans="1:2" ht="15">
      <c r="A5904" s="80" t="s">
        <v>6586</v>
      </c>
      <c r="B5904" s="79" t="s">
        <v>8274</v>
      </c>
    </row>
    <row r="5905" spans="1:2" ht="15">
      <c r="A5905" s="80" t="s">
        <v>6587</v>
      </c>
      <c r="B5905" s="79" t="s">
        <v>8274</v>
      </c>
    </row>
    <row r="5906" spans="1:2" ht="15">
      <c r="A5906" s="80" t="s">
        <v>6588</v>
      </c>
      <c r="B5906" s="79" t="s">
        <v>8274</v>
      </c>
    </row>
    <row r="5907" spans="1:2" ht="15">
      <c r="A5907" s="80" t="s">
        <v>6589</v>
      </c>
      <c r="B5907" s="79" t="s">
        <v>8274</v>
      </c>
    </row>
    <row r="5908" spans="1:2" ht="15">
      <c r="A5908" s="80" t="s">
        <v>6590</v>
      </c>
      <c r="B5908" s="79" t="s">
        <v>8274</v>
      </c>
    </row>
    <row r="5909" spans="1:2" ht="15">
      <c r="A5909" s="80" t="s">
        <v>6591</v>
      </c>
      <c r="B5909" s="79" t="s">
        <v>8274</v>
      </c>
    </row>
    <row r="5910" spans="1:2" ht="15">
      <c r="A5910" s="80" t="s">
        <v>6592</v>
      </c>
      <c r="B5910" s="79" t="s">
        <v>8274</v>
      </c>
    </row>
    <row r="5911" spans="1:2" ht="15">
      <c r="A5911" s="80" t="s">
        <v>6593</v>
      </c>
      <c r="B5911" s="79" t="s">
        <v>8274</v>
      </c>
    </row>
    <row r="5912" spans="1:2" ht="15">
      <c r="A5912" s="80" t="s">
        <v>6594</v>
      </c>
      <c r="B5912" s="79" t="s">
        <v>8274</v>
      </c>
    </row>
    <row r="5913" spans="1:2" ht="15">
      <c r="A5913" s="80" t="s">
        <v>6595</v>
      </c>
      <c r="B5913" s="79" t="s">
        <v>8274</v>
      </c>
    </row>
    <row r="5914" spans="1:2" ht="15">
      <c r="A5914" s="80" t="s">
        <v>6596</v>
      </c>
      <c r="B5914" s="79" t="s">
        <v>8274</v>
      </c>
    </row>
    <row r="5915" spans="1:2" ht="15">
      <c r="A5915" s="80" t="s">
        <v>6597</v>
      </c>
      <c r="B5915" s="79" t="s">
        <v>8274</v>
      </c>
    </row>
    <row r="5916" spans="1:2" ht="15">
      <c r="A5916" s="80" t="s">
        <v>6598</v>
      </c>
      <c r="B5916" s="79" t="s">
        <v>8274</v>
      </c>
    </row>
    <row r="5917" spans="1:2" ht="15">
      <c r="A5917" s="80" t="s">
        <v>6599</v>
      </c>
      <c r="B5917" s="79" t="s">
        <v>8274</v>
      </c>
    </row>
    <row r="5918" spans="1:2" ht="15">
      <c r="A5918" s="80" t="s">
        <v>6600</v>
      </c>
      <c r="B5918" s="79" t="s">
        <v>8274</v>
      </c>
    </row>
    <row r="5919" spans="1:2" ht="15">
      <c r="A5919" s="80" t="s">
        <v>6601</v>
      </c>
      <c r="B5919" s="79" t="s">
        <v>8274</v>
      </c>
    </row>
    <row r="5920" spans="1:2" ht="15">
      <c r="A5920" s="80" t="s">
        <v>6602</v>
      </c>
      <c r="B5920" s="79" t="s">
        <v>8274</v>
      </c>
    </row>
    <row r="5921" spans="1:2" ht="15">
      <c r="A5921" s="80" t="s">
        <v>6603</v>
      </c>
      <c r="B5921" s="79" t="s">
        <v>8274</v>
      </c>
    </row>
    <row r="5922" spans="1:2" ht="15">
      <c r="A5922" s="80" t="s">
        <v>6604</v>
      </c>
      <c r="B5922" s="79" t="s">
        <v>8274</v>
      </c>
    </row>
    <row r="5923" spans="1:2" ht="15">
      <c r="A5923" s="80" t="s">
        <v>6605</v>
      </c>
      <c r="B5923" s="79" t="s">
        <v>8274</v>
      </c>
    </row>
    <row r="5924" spans="1:2" ht="15">
      <c r="A5924" s="80" t="s">
        <v>6606</v>
      </c>
      <c r="B5924" s="79" t="s">
        <v>8274</v>
      </c>
    </row>
    <row r="5925" spans="1:2" ht="15">
      <c r="A5925" s="80" t="s">
        <v>6607</v>
      </c>
      <c r="B5925" s="79" t="s">
        <v>8274</v>
      </c>
    </row>
    <row r="5926" spans="1:2" ht="15">
      <c r="A5926" s="80" t="s">
        <v>6608</v>
      </c>
      <c r="B5926" s="79" t="s">
        <v>8274</v>
      </c>
    </row>
    <row r="5927" spans="1:2" ht="15">
      <c r="A5927" s="80" t="s">
        <v>6609</v>
      </c>
      <c r="B5927" s="79" t="s">
        <v>8274</v>
      </c>
    </row>
    <row r="5928" spans="1:2" ht="15">
      <c r="A5928" s="80" t="s">
        <v>6610</v>
      </c>
      <c r="B5928" s="79" t="s">
        <v>8274</v>
      </c>
    </row>
    <row r="5929" spans="1:2" ht="15">
      <c r="A5929" s="80" t="s">
        <v>6611</v>
      </c>
      <c r="B5929" s="79" t="s">
        <v>8274</v>
      </c>
    </row>
    <row r="5930" spans="1:2" ht="15">
      <c r="A5930" s="80" t="s">
        <v>6612</v>
      </c>
      <c r="B5930" s="79" t="s">
        <v>8274</v>
      </c>
    </row>
    <row r="5931" spans="1:2" ht="15">
      <c r="A5931" s="80" t="s">
        <v>6613</v>
      </c>
      <c r="B5931" s="79" t="s">
        <v>8274</v>
      </c>
    </row>
    <row r="5932" spans="1:2" ht="15">
      <c r="A5932" s="80" t="s">
        <v>6614</v>
      </c>
      <c r="B5932" s="79" t="s">
        <v>8274</v>
      </c>
    </row>
    <row r="5933" spans="1:2" ht="15">
      <c r="A5933" s="80" t="s">
        <v>6615</v>
      </c>
      <c r="B5933" s="79" t="s">
        <v>8274</v>
      </c>
    </row>
    <row r="5934" spans="1:2" ht="15">
      <c r="A5934" s="80" t="s">
        <v>6616</v>
      </c>
      <c r="B5934" s="79" t="s">
        <v>8274</v>
      </c>
    </row>
    <row r="5935" spans="1:2" ht="15">
      <c r="A5935" s="80" t="s">
        <v>6617</v>
      </c>
      <c r="B5935" s="79" t="s">
        <v>8274</v>
      </c>
    </row>
    <row r="5936" spans="1:2" ht="15">
      <c r="A5936" s="80" t="s">
        <v>6618</v>
      </c>
      <c r="B5936" s="79" t="s">
        <v>8274</v>
      </c>
    </row>
    <row r="5937" spans="1:2" ht="15">
      <c r="A5937" s="80" t="s">
        <v>6619</v>
      </c>
      <c r="B5937" s="79" t="s">
        <v>8274</v>
      </c>
    </row>
    <row r="5938" spans="1:2" ht="15">
      <c r="A5938" s="80" t="s">
        <v>6620</v>
      </c>
      <c r="B5938" s="79" t="s">
        <v>8274</v>
      </c>
    </row>
    <row r="5939" spans="1:2" ht="15">
      <c r="A5939" s="80" t="s">
        <v>6621</v>
      </c>
      <c r="B5939" s="79" t="s">
        <v>8274</v>
      </c>
    </row>
    <row r="5940" spans="1:2" ht="15">
      <c r="A5940" s="80" t="s">
        <v>6622</v>
      </c>
      <c r="B5940" s="79" t="s">
        <v>8274</v>
      </c>
    </row>
    <row r="5941" spans="1:2" ht="15">
      <c r="A5941" s="80" t="s">
        <v>6623</v>
      </c>
      <c r="B5941" s="79" t="s">
        <v>8274</v>
      </c>
    </row>
    <row r="5942" spans="1:2" ht="15">
      <c r="A5942" s="80" t="s">
        <v>6624</v>
      </c>
      <c r="B5942" s="79" t="s">
        <v>8274</v>
      </c>
    </row>
    <row r="5943" spans="1:2" ht="15">
      <c r="A5943" s="80" t="s">
        <v>6625</v>
      </c>
      <c r="B5943" s="79" t="s">
        <v>8274</v>
      </c>
    </row>
    <row r="5944" spans="1:2" ht="15">
      <c r="A5944" s="80" t="s">
        <v>6626</v>
      </c>
      <c r="B5944" s="79" t="s">
        <v>8274</v>
      </c>
    </row>
    <row r="5945" spans="1:2" ht="15">
      <c r="A5945" s="80" t="s">
        <v>6627</v>
      </c>
      <c r="B5945" s="79" t="s">
        <v>8274</v>
      </c>
    </row>
    <row r="5946" spans="1:2" ht="15">
      <c r="A5946" s="80" t="s">
        <v>6628</v>
      </c>
      <c r="B5946" s="79" t="s">
        <v>8274</v>
      </c>
    </row>
    <row r="5947" spans="1:2" ht="15">
      <c r="A5947" s="80" t="s">
        <v>6629</v>
      </c>
      <c r="B5947" s="79" t="s">
        <v>8274</v>
      </c>
    </row>
    <row r="5948" spans="1:2" ht="15">
      <c r="A5948" s="80" t="s">
        <v>6630</v>
      </c>
      <c r="B5948" s="79" t="s">
        <v>8274</v>
      </c>
    </row>
    <row r="5949" spans="1:2" ht="15">
      <c r="A5949" s="80" t="s">
        <v>6631</v>
      </c>
      <c r="B5949" s="79" t="s">
        <v>8274</v>
      </c>
    </row>
    <row r="5950" spans="1:2" ht="15">
      <c r="A5950" s="80" t="s">
        <v>6632</v>
      </c>
      <c r="B5950" s="79" t="s">
        <v>8274</v>
      </c>
    </row>
    <row r="5951" spans="1:2" ht="15">
      <c r="A5951" s="80" t="s">
        <v>6633</v>
      </c>
      <c r="B5951" s="79" t="s">
        <v>8274</v>
      </c>
    </row>
    <row r="5952" spans="1:2" ht="15">
      <c r="A5952" s="80" t="s">
        <v>6634</v>
      </c>
      <c r="B5952" s="79" t="s">
        <v>8274</v>
      </c>
    </row>
    <row r="5953" spans="1:2" ht="15">
      <c r="A5953" s="80" t="s">
        <v>6635</v>
      </c>
      <c r="B5953" s="79" t="s">
        <v>8274</v>
      </c>
    </row>
    <row r="5954" spans="1:2" ht="15">
      <c r="A5954" s="80" t="s">
        <v>6636</v>
      </c>
      <c r="B5954" s="79" t="s">
        <v>8274</v>
      </c>
    </row>
    <row r="5955" spans="1:2" ht="15">
      <c r="A5955" s="80" t="s">
        <v>6637</v>
      </c>
      <c r="B5955" s="79" t="s">
        <v>8274</v>
      </c>
    </row>
    <row r="5956" spans="1:2" ht="15">
      <c r="A5956" s="80" t="s">
        <v>6638</v>
      </c>
      <c r="B5956" s="79" t="s">
        <v>8274</v>
      </c>
    </row>
    <row r="5957" spans="1:2" ht="15">
      <c r="A5957" s="80" t="s">
        <v>6639</v>
      </c>
      <c r="B5957" s="79" t="s">
        <v>8274</v>
      </c>
    </row>
    <row r="5958" spans="1:2" ht="15">
      <c r="A5958" s="80" t="s">
        <v>6640</v>
      </c>
      <c r="B5958" s="79" t="s">
        <v>8274</v>
      </c>
    </row>
    <row r="5959" spans="1:2" ht="15">
      <c r="A5959" s="80" t="s">
        <v>6641</v>
      </c>
      <c r="B5959" s="79" t="s">
        <v>8274</v>
      </c>
    </row>
    <row r="5960" spans="1:2" ht="15">
      <c r="A5960" s="80" t="s">
        <v>6642</v>
      </c>
      <c r="B5960" s="79" t="s">
        <v>8274</v>
      </c>
    </row>
    <row r="5961" spans="1:2" ht="15">
      <c r="A5961" s="80" t="s">
        <v>6643</v>
      </c>
      <c r="B5961" s="79" t="s">
        <v>8274</v>
      </c>
    </row>
    <row r="5962" spans="1:2" ht="15">
      <c r="A5962" s="80" t="s">
        <v>6644</v>
      </c>
      <c r="B5962" s="79" t="s">
        <v>8274</v>
      </c>
    </row>
    <row r="5963" spans="1:2" ht="15">
      <c r="A5963" s="80" t="s">
        <v>6645</v>
      </c>
      <c r="B5963" s="79" t="s">
        <v>8274</v>
      </c>
    </row>
    <row r="5964" spans="1:2" ht="15">
      <c r="A5964" s="80" t="s">
        <v>6646</v>
      </c>
      <c r="B5964" s="79" t="s">
        <v>8274</v>
      </c>
    </row>
    <row r="5965" spans="1:2" ht="15">
      <c r="A5965" s="80" t="s">
        <v>6647</v>
      </c>
      <c r="B5965" s="79" t="s">
        <v>8274</v>
      </c>
    </row>
    <row r="5966" spans="1:2" ht="15">
      <c r="A5966" s="80" t="s">
        <v>6648</v>
      </c>
      <c r="B5966" s="79" t="s">
        <v>8274</v>
      </c>
    </row>
    <row r="5967" spans="1:2" ht="15">
      <c r="A5967" s="80" t="s">
        <v>6649</v>
      </c>
      <c r="B5967" s="79" t="s">
        <v>8274</v>
      </c>
    </row>
    <row r="5968" spans="1:2" ht="15">
      <c r="A5968" s="80" t="s">
        <v>6650</v>
      </c>
      <c r="B5968" s="79" t="s">
        <v>8274</v>
      </c>
    </row>
    <row r="5969" spans="1:2" ht="15">
      <c r="A5969" s="80" t="s">
        <v>6651</v>
      </c>
      <c r="B5969" s="79" t="s">
        <v>8274</v>
      </c>
    </row>
    <row r="5970" spans="1:2" ht="15">
      <c r="A5970" s="80" t="s">
        <v>6652</v>
      </c>
      <c r="B5970" s="79" t="s">
        <v>8274</v>
      </c>
    </row>
    <row r="5971" spans="1:2" ht="15">
      <c r="A5971" s="80" t="s">
        <v>6653</v>
      </c>
      <c r="B5971" s="79" t="s">
        <v>8274</v>
      </c>
    </row>
    <row r="5972" spans="1:2" ht="15">
      <c r="A5972" s="80" t="s">
        <v>1204</v>
      </c>
      <c r="B5972" s="79" t="s">
        <v>8274</v>
      </c>
    </row>
    <row r="5973" spans="1:2" ht="15">
      <c r="A5973" s="80" t="s">
        <v>6654</v>
      </c>
      <c r="B5973" s="79" t="s">
        <v>8274</v>
      </c>
    </row>
    <row r="5974" spans="1:2" ht="15">
      <c r="A5974" s="80" t="s">
        <v>6655</v>
      </c>
      <c r="B5974" s="79" t="s">
        <v>8274</v>
      </c>
    </row>
    <row r="5975" spans="1:2" ht="15">
      <c r="A5975" s="80" t="s">
        <v>6656</v>
      </c>
      <c r="B5975" s="79" t="s">
        <v>8274</v>
      </c>
    </row>
    <row r="5976" spans="1:2" ht="15">
      <c r="A5976" s="80" t="s">
        <v>6657</v>
      </c>
      <c r="B5976" s="79" t="s">
        <v>8274</v>
      </c>
    </row>
    <row r="5977" spans="1:2" ht="15">
      <c r="A5977" s="80" t="s">
        <v>6658</v>
      </c>
      <c r="B5977" s="79" t="s">
        <v>8274</v>
      </c>
    </row>
    <row r="5978" spans="1:2" ht="15">
      <c r="A5978" s="80" t="s">
        <v>6659</v>
      </c>
      <c r="B5978" s="79" t="s">
        <v>8274</v>
      </c>
    </row>
    <row r="5979" spans="1:2" ht="15">
      <c r="A5979" s="80" t="s">
        <v>6660</v>
      </c>
      <c r="B5979" s="79" t="s">
        <v>8274</v>
      </c>
    </row>
    <row r="5980" spans="1:2" ht="15">
      <c r="A5980" s="80" t="s">
        <v>6661</v>
      </c>
      <c r="B5980" s="79" t="s">
        <v>8274</v>
      </c>
    </row>
    <row r="5981" spans="1:2" ht="15">
      <c r="A5981" s="80" t="s">
        <v>6662</v>
      </c>
      <c r="B5981" s="79" t="s">
        <v>8274</v>
      </c>
    </row>
    <row r="5982" spans="1:2" ht="15">
      <c r="A5982" s="80" t="s">
        <v>6663</v>
      </c>
      <c r="B5982" s="79" t="s">
        <v>8274</v>
      </c>
    </row>
    <row r="5983" spans="1:2" ht="15">
      <c r="A5983" s="80" t="s">
        <v>6664</v>
      </c>
      <c r="B5983" s="79" t="s">
        <v>8274</v>
      </c>
    </row>
    <row r="5984" spans="1:2" ht="15">
      <c r="A5984" s="80" t="s">
        <v>6665</v>
      </c>
      <c r="B5984" s="79" t="s">
        <v>8274</v>
      </c>
    </row>
    <row r="5985" spans="1:2" ht="15">
      <c r="A5985" s="80" t="s">
        <v>6666</v>
      </c>
      <c r="B5985" s="79" t="s">
        <v>8274</v>
      </c>
    </row>
    <row r="5986" spans="1:2" ht="15">
      <c r="A5986" s="80" t="s">
        <v>6667</v>
      </c>
      <c r="B5986" s="79" t="s">
        <v>8274</v>
      </c>
    </row>
    <row r="5987" spans="1:2" ht="15">
      <c r="A5987" s="80" t="s">
        <v>6668</v>
      </c>
      <c r="B5987" s="79" t="s">
        <v>8274</v>
      </c>
    </row>
    <row r="5988" spans="1:2" ht="15">
      <c r="A5988" s="80" t="s">
        <v>6669</v>
      </c>
      <c r="B5988" s="79" t="s">
        <v>8274</v>
      </c>
    </row>
    <row r="5989" spans="1:2" ht="15">
      <c r="A5989" s="80" t="s">
        <v>6670</v>
      </c>
      <c r="B5989" s="79" t="s">
        <v>8274</v>
      </c>
    </row>
    <row r="5990" spans="1:2" ht="15">
      <c r="A5990" s="80" t="s">
        <v>6671</v>
      </c>
      <c r="B5990" s="79" t="s">
        <v>8274</v>
      </c>
    </row>
    <row r="5991" spans="1:2" ht="15">
      <c r="A5991" s="80" t="s">
        <v>6672</v>
      </c>
      <c r="B5991" s="79" t="s">
        <v>8274</v>
      </c>
    </row>
    <row r="5992" spans="1:2" ht="15">
      <c r="A5992" s="80" t="s">
        <v>6673</v>
      </c>
      <c r="B5992" s="79" t="s">
        <v>8274</v>
      </c>
    </row>
    <row r="5993" spans="1:2" ht="15">
      <c r="A5993" s="80" t="s">
        <v>6674</v>
      </c>
      <c r="B5993" s="79" t="s">
        <v>8274</v>
      </c>
    </row>
    <row r="5994" spans="1:2" ht="15">
      <c r="A5994" s="80" t="s">
        <v>6675</v>
      </c>
      <c r="B5994" s="79" t="s">
        <v>8274</v>
      </c>
    </row>
    <row r="5995" spans="1:2" ht="15">
      <c r="A5995" s="80" t="s">
        <v>6676</v>
      </c>
      <c r="B5995" s="79" t="s">
        <v>8274</v>
      </c>
    </row>
    <row r="5996" spans="1:2" ht="15">
      <c r="A5996" s="80" t="s">
        <v>6677</v>
      </c>
      <c r="B5996" s="79" t="s">
        <v>8274</v>
      </c>
    </row>
    <row r="5997" spans="1:2" ht="15">
      <c r="A5997" s="80" t="s">
        <v>6678</v>
      </c>
      <c r="B5997" s="79" t="s">
        <v>8274</v>
      </c>
    </row>
    <row r="5998" spans="1:2" ht="15">
      <c r="A5998" s="80" t="s">
        <v>6679</v>
      </c>
      <c r="B5998" s="79" t="s">
        <v>8274</v>
      </c>
    </row>
    <row r="5999" spans="1:2" ht="15">
      <c r="A5999" s="80" t="s">
        <v>6680</v>
      </c>
      <c r="B5999" s="79" t="s">
        <v>8274</v>
      </c>
    </row>
    <row r="6000" spans="1:2" ht="15">
      <c r="A6000" s="80" t="s">
        <v>6681</v>
      </c>
      <c r="B6000" s="79" t="s">
        <v>8274</v>
      </c>
    </row>
    <row r="6001" spans="1:2" ht="15">
      <c r="A6001" s="80" t="s">
        <v>6682</v>
      </c>
      <c r="B6001" s="79" t="s">
        <v>8274</v>
      </c>
    </row>
    <row r="6002" spans="1:2" ht="15">
      <c r="A6002" s="80" t="s">
        <v>6683</v>
      </c>
      <c r="B6002" s="79" t="s">
        <v>8274</v>
      </c>
    </row>
    <row r="6003" spans="1:2" ht="15">
      <c r="A6003" s="80" t="s">
        <v>6684</v>
      </c>
      <c r="B6003" s="79" t="s">
        <v>8274</v>
      </c>
    </row>
    <row r="6004" spans="1:2" ht="15">
      <c r="A6004" s="80" t="s">
        <v>6685</v>
      </c>
      <c r="B6004" s="79" t="s">
        <v>8274</v>
      </c>
    </row>
    <row r="6005" spans="1:2" ht="15">
      <c r="A6005" s="80" t="s">
        <v>6686</v>
      </c>
      <c r="B6005" s="79" t="s">
        <v>8274</v>
      </c>
    </row>
    <row r="6006" spans="1:2" ht="15">
      <c r="A6006" s="80" t="s">
        <v>6687</v>
      </c>
      <c r="B6006" s="79" t="s">
        <v>8274</v>
      </c>
    </row>
    <row r="6007" spans="1:2" ht="15">
      <c r="A6007" s="80" t="s">
        <v>6688</v>
      </c>
      <c r="B6007" s="79" t="s">
        <v>8274</v>
      </c>
    </row>
    <row r="6008" spans="1:2" ht="15">
      <c r="A6008" s="80" t="s">
        <v>6689</v>
      </c>
      <c r="B6008" s="79" t="s">
        <v>8274</v>
      </c>
    </row>
    <row r="6009" spans="1:2" ht="15">
      <c r="A6009" s="80" t="s">
        <v>6690</v>
      </c>
      <c r="B6009" s="79" t="s">
        <v>8274</v>
      </c>
    </row>
    <row r="6010" spans="1:2" ht="15">
      <c r="A6010" s="80" t="s">
        <v>6691</v>
      </c>
      <c r="B6010" s="79" t="s">
        <v>8274</v>
      </c>
    </row>
    <row r="6011" spans="1:2" ht="15">
      <c r="A6011" s="80" t="s">
        <v>6692</v>
      </c>
      <c r="B6011" s="79" t="s">
        <v>8274</v>
      </c>
    </row>
    <row r="6012" spans="1:2" ht="15">
      <c r="A6012" s="80" t="s">
        <v>6693</v>
      </c>
      <c r="B6012" s="79" t="s">
        <v>8274</v>
      </c>
    </row>
    <row r="6013" spans="1:2" ht="15">
      <c r="A6013" s="80" t="s">
        <v>6694</v>
      </c>
      <c r="B6013" s="79" t="s">
        <v>8274</v>
      </c>
    </row>
    <row r="6014" spans="1:2" ht="15">
      <c r="A6014" s="80" t="s">
        <v>6695</v>
      </c>
      <c r="B6014" s="79" t="s">
        <v>8274</v>
      </c>
    </row>
    <row r="6015" spans="1:2" ht="15">
      <c r="A6015" s="80" t="s">
        <v>6696</v>
      </c>
      <c r="B6015" s="79" t="s">
        <v>8274</v>
      </c>
    </row>
    <row r="6016" spans="1:2" ht="15">
      <c r="A6016" s="80" t="s">
        <v>6697</v>
      </c>
      <c r="B6016" s="79" t="s">
        <v>8274</v>
      </c>
    </row>
    <row r="6017" spans="1:2" ht="15">
      <c r="A6017" s="80" t="s">
        <v>6698</v>
      </c>
      <c r="B6017" s="79" t="s">
        <v>8274</v>
      </c>
    </row>
    <row r="6018" spans="1:2" ht="15">
      <c r="A6018" s="80" t="s">
        <v>6699</v>
      </c>
      <c r="B6018" s="79" t="s">
        <v>8274</v>
      </c>
    </row>
    <row r="6019" spans="1:2" ht="15">
      <c r="A6019" s="80" t="s">
        <v>6700</v>
      </c>
      <c r="B6019" s="79" t="s">
        <v>8274</v>
      </c>
    </row>
    <row r="6020" spans="1:2" ht="15">
      <c r="A6020" s="80" t="s">
        <v>6701</v>
      </c>
      <c r="B6020" s="79" t="s">
        <v>8274</v>
      </c>
    </row>
    <row r="6021" spans="1:2" ht="15">
      <c r="A6021" s="80" t="s">
        <v>6702</v>
      </c>
      <c r="B6021" s="79" t="s">
        <v>8274</v>
      </c>
    </row>
    <row r="6022" spans="1:2" ht="15">
      <c r="A6022" s="80" t="s">
        <v>6703</v>
      </c>
      <c r="B6022" s="79" t="s">
        <v>8274</v>
      </c>
    </row>
    <row r="6023" spans="1:2" ht="15">
      <c r="A6023" s="80" t="s">
        <v>6704</v>
      </c>
      <c r="B6023" s="79" t="s">
        <v>8274</v>
      </c>
    </row>
    <row r="6024" spans="1:2" ht="15">
      <c r="A6024" s="80" t="s">
        <v>6705</v>
      </c>
      <c r="B6024" s="79" t="s">
        <v>8274</v>
      </c>
    </row>
    <row r="6025" spans="1:2" ht="15">
      <c r="A6025" s="80" t="s">
        <v>6706</v>
      </c>
      <c r="B6025" s="79" t="s">
        <v>8274</v>
      </c>
    </row>
    <row r="6026" spans="1:2" ht="15">
      <c r="A6026" s="80" t="s">
        <v>6707</v>
      </c>
      <c r="B6026" s="79" t="s">
        <v>8274</v>
      </c>
    </row>
    <row r="6027" spans="1:2" ht="15">
      <c r="A6027" s="80" t="s">
        <v>6708</v>
      </c>
      <c r="B6027" s="79" t="s">
        <v>8274</v>
      </c>
    </row>
    <row r="6028" spans="1:2" ht="15">
      <c r="A6028" s="80" t="s">
        <v>6709</v>
      </c>
      <c r="B6028" s="79" t="s">
        <v>8274</v>
      </c>
    </row>
    <row r="6029" spans="1:2" ht="15">
      <c r="A6029" s="80" t="s">
        <v>6710</v>
      </c>
      <c r="B6029" s="79" t="s">
        <v>8274</v>
      </c>
    </row>
    <row r="6030" spans="1:2" ht="15">
      <c r="A6030" s="80" t="s">
        <v>6711</v>
      </c>
      <c r="B6030" s="79" t="s">
        <v>8274</v>
      </c>
    </row>
    <row r="6031" spans="1:2" ht="15">
      <c r="A6031" s="80" t="s">
        <v>6712</v>
      </c>
      <c r="B6031" s="79" t="s">
        <v>8274</v>
      </c>
    </row>
    <row r="6032" spans="1:2" ht="15">
      <c r="A6032" s="80" t="s">
        <v>6713</v>
      </c>
      <c r="B6032" s="79" t="s">
        <v>8274</v>
      </c>
    </row>
    <row r="6033" spans="1:2" ht="15">
      <c r="A6033" s="80" t="s">
        <v>6714</v>
      </c>
      <c r="B6033" s="79" t="s">
        <v>8274</v>
      </c>
    </row>
    <row r="6034" spans="1:2" ht="15">
      <c r="A6034" s="80" t="s">
        <v>6715</v>
      </c>
      <c r="B6034" s="79" t="s">
        <v>8274</v>
      </c>
    </row>
    <row r="6035" spans="1:2" ht="15">
      <c r="A6035" s="80" t="s">
        <v>6716</v>
      </c>
      <c r="B6035" s="79" t="s">
        <v>8274</v>
      </c>
    </row>
    <row r="6036" spans="1:2" ht="15">
      <c r="A6036" s="80" t="s">
        <v>6717</v>
      </c>
      <c r="B6036" s="79" t="s">
        <v>8274</v>
      </c>
    </row>
    <row r="6037" spans="1:2" ht="15">
      <c r="A6037" s="80" t="s">
        <v>6718</v>
      </c>
      <c r="B6037" s="79" t="s">
        <v>8274</v>
      </c>
    </row>
    <row r="6038" spans="1:2" ht="15">
      <c r="A6038" s="80" t="s">
        <v>6719</v>
      </c>
      <c r="B6038" s="79" t="s">
        <v>8274</v>
      </c>
    </row>
    <row r="6039" spans="1:2" ht="15">
      <c r="A6039" s="80" t="s">
        <v>6720</v>
      </c>
      <c r="B6039" s="79" t="s">
        <v>8274</v>
      </c>
    </row>
    <row r="6040" spans="1:2" ht="15">
      <c r="A6040" s="80" t="s">
        <v>6721</v>
      </c>
      <c r="B6040" s="79" t="s">
        <v>8274</v>
      </c>
    </row>
    <row r="6041" spans="1:2" ht="15">
      <c r="A6041" s="80" t="s">
        <v>6722</v>
      </c>
      <c r="B6041" s="79" t="s">
        <v>8274</v>
      </c>
    </row>
    <row r="6042" spans="1:2" ht="15">
      <c r="A6042" s="80" t="s">
        <v>6723</v>
      </c>
      <c r="B6042" s="79" t="s">
        <v>8274</v>
      </c>
    </row>
    <row r="6043" spans="1:2" ht="15">
      <c r="A6043" s="80" t="s">
        <v>6724</v>
      </c>
      <c r="B6043" s="79" t="s">
        <v>8274</v>
      </c>
    </row>
    <row r="6044" spans="1:2" ht="15">
      <c r="A6044" s="80" t="s">
        <v>6725</v>
      </c>
      <c r="B6044" s="79" t="s">
        <v>8274</v>
      </c>
    </row>
    <row r="6045" spans="1:2" ht="15">
      <c r="A6045" s="80" t="s">
        <v>6726</v>
      </c>
      <c r="B6045" s="79" t="s">
        <v>8274</v>
      </c>
    </row>
    <row r="6046" spans="1:2" ht="15">
      <c r="A6046" s="80" t="s">
        <v>6727</v>
      </c>
      <c r="B6046" s="79" t="s">
        <v>8274</v>
      </c>
    </row>
    <row r="6047" spans="1:2" ht="15">
      <c r="A6047" s="80" t="s">
        <v>6728</v>
      </c>
      <c r="B6047" s="79" t="s">
        <v>8274</v>
      </c>
    </row>
    <row r="6048" spans="1:2" ht="15">
      <c r="A6048" s="80" t="s">
        <v>6729</v>
      </c>
      <c r="B6048" s="79" t="s">
        <v>8274</v>
      </c>
    </row>
    <row r="6049" spans="1:2" ht="15">
      <c r="A6049" s="80" t="s">
        <v>6730</v>
      </c>
      <c r="B6049" s="79" t="s">
        <v>8274</v>
      </c>
    </row>
    <row r="6050" spans="1:2" ht="15">
      <c r="A6050" s="80" t="s">
        <v>6731</v>
      </c>
      <c r="B6050" s="79" t="s">
        <v>8274</v>
      </c>
    </row>
    <row r="6051" spans="1:2" ht="15">
      <c r="A6051" s="80" t="s">
        <v>6732</v>
      </c>
      <c r="B6051" s="79" t="s">
        <v>8274</v>
      </c>
    </row>
    <row r="6052" spans="1:2" ht="15">
      <c r="A6052" s="80" t="s">
        <v>6733</v>
      </c>
      <c r="B6052" s="79" t="s">
        <v>8274</v>
      </c>
    </row>
    <row r="6053" spans="1:2" ht="15">
      <c r="A6053" s="80" t="s">
        <v>6734</v>
      </c>
      <c r="B6053" s="79" t="s">
        <v>8274</v>
      </c>
    </row>
    <row r="6054" spans="1:2" ht="15">
      <c r="A6054" s="80" t="s">
        <v>6735</v>
      </c>
      <c r="B6054" s="79" t="s">
        <v>8274</v>
      </c>
    </row>
    <row r="6055" spans="1:2" ht="15">
      <c r="A6055" s="80" t="s">
        <v>6736</v>
      </c>
      <c r="B6055" s="79" t="s">
        <v>8274</v>
      </c>
    </row>
    <row r="6056" spans="1:2" ht="15">
      <c r="A6056" s="80" t="s">
        <v>6737</v>
      </c>
      <c r="B6056" s="79" t="s">
        <v>8274</v>
      </c>
    </row>
    <row r="6057" spans="1:2" ht="15">
      <c r="A6057" s="80" t="s">
        <v>6738</v>
      </c>
      <c r="B6057" s="79" t="s">
        <v>8274</v>
      </c>
    </row>
    <row r="6058" spans="1:2" ht="15">
      <c r="A6058" s="80" t="s">
        <v>6739</v>
      </c>
      <c r="B6058" s="79" t="s">
        <v>8274</v>
      </c>
    </row>
    <row r="6059" spans="1:2" ht="15">
      <c r="A6059" s="80" t="s">
        <v>6740</v>
      </c>
      <c r="B6059" s="79" t="s">
        <v>8274</v>
      </c>
    </row>
    <row r="6060" spans="1:2" ht="15">
      <c r="A6060" s="80" t="s">
        <v>6741</v>
      </c>
      <c r="B6060" s="79" t="s">
        <v>8274</v>
      </c>
    </row>
    <row r="6061" spans="1:2" ht="15">
      <c r="A6061" s="80" t="s">
        <v>6742</v>
      </c>
      <c r="B6061" s="79" t="s">
        <v>8274</v>
      </c>
    </row>
    <row r="6062" spans="1:2" ht="15">
      <c r="A6062" s="80" t="s">
        <v>6743</v>
      </c>
      <c r="B6062" s="79" t="s">
        <v>8274</v>
      </c>
    </row>
    <row r="6063" spans="1:2" ht="15">
      <c r="A6063" s="80" t="s">
        <v>6744</v>
      </c>
      <c r="B6063" s="79" t="s">
        <v>8274</v>
      </c>
    </row>
    <row r="6064" spans="1:2" ht="15">
      <c r="A6064" s="80" t="s">
        <v>6745</v>
      </c>
      <c r="B6064" s="79" t="s">
        <v>8274</v>
      </c>
    </row>
    <row r="6065" spans="1:2" ht="15">
      <c r="A6065" s="80" t="s">
        <v>6746</v>
      </c>
      <c r="B6065" s="79" t="s">
        <v>8274</v>
      </c>
    </row>
    <row r="6066" spans="1:2" ht="15">
      <c r="A6066" s="80" t="s">
        <v>6747</v>
      </c>
      <c r="B6066" s="79" t="s">
        <v>8274</v>
      </c>
    </row>
    <row r="6067" spans="1:2" ht="15">
      <c r="A6067" s="80" t="s">
        <v>6748</v>
      </c>
      <c r="B6067" s="79" t="s">
        <v>8274</v>
      </c>
    </row>
    <row r="6068" spans="1:2" ht="15">
      <c r="A6068" s="80" t="s">
        <v>6749</v>
      </c>
      <c r="B6068" s="79" t="s">
        <v>8274</v>
      </c>
    </row>
    <row r="6069" spans="1:2" ht="15">
      <c r="A6069" s="80" t="s">
        <v>6750</v>
      </c>
      <c r="B6069" s="79" t="s">
        <v>8274</v>
      </c>
    </row>
    <row r="6070" spans="1:2" ht="15">
      <c r="A6070" s="80" t="s">
        <v>6751</v>
      </c>
      <c r="B6070" s="79" t="s">
        <v>8274</v>
      </c>
    </row>
    <row r="6071" spans="1:2" ht="15">
      <c r="A6071" s="80" t="s">
        <v>6752</v>
      </c>
      <c r="B6071" s="79" t="s">
        <v>8274</v>
      </c>
    </row>
    <row r="6072" spans="1:2" ht="15">
      <c r="A6072" s="80" t="s">
        <v>6753</v>
      </c>
      <c r="B6072" s="79" t="s">
        <v>8274</v>
      </c>
    </row>
    <row r="6073" spans="1:2" ht="15">
      <c r="A6073" s="80" t="s">
        <v>6754</v>
      </c>
      <c r="B6073" s="79" t="s">
        <v>8274</v>
      </c>
    </row>
    <row r="6074" spans="1:2" ht="15">
      <c r="A6074" s="80" t="s">
        <v>6755</v>
      </c>
      <c r="B6074" s="79" t="s">
        <v>8274</v>
      </c>
    </row>
    <row r="6075" spans="1:2" ht="15">
      <c r="A6075" s="80" t="s">
        <v>6756</v>
      </c>
      <c r="B6075" s="79" t="s">
        <v>8274</v>
      </c>
    </row>
    <row r="6076" spans="1:2" ht="15">
      <c r="A6076" s="80" t="s">
        <v>6757</v>
      </c>
      <c r="B6076" s="79" t="s">
        <v>8274</v>
      </c>
    </row>
    <row r="6077" spans="1:2" ht="15">
      <c r="A6077" s="80" t="s">
        <v>6758</v>
      </c>
      <c r="B6077" s="79" t="s">
        <v>8274</v>
      </c>
    </row>
    <row r="6078" spans="1:2" ht="15">
      <c r="A6078" s="80" t="s">
        <v>6759</v>
      </c>
      <c r="B6078" s="79" t="s">
        <v>8274</v>
      </c>
    </row>
    <row r="6079" spans="1:2" ht="15">
      <c r="A6079" s="80" t="s">
        <v>6760</v>
      </c>
      <c r="B6079" s="79" t="s">
        <v>8274</v>
      </c>
    </row>
    <row r="6080" spans="1:2" ht="15">
      <c r="A6080" s="80" t="s">
        <v>6761</v>
      </c>
      <c r="B6080" s="79" t="s">
        <v>8274</v>
      </c>
    </row>
    <row r="6081" spans="1:2" ht="15">
      <c r="A6081" s="80" t="s">
        <v>6762</v>
      </c>
      <c r="B6081" s="79" t="s">
        <v>8274</v>
      </c>
    </row>
    <row r="6082" spans="1:2" ht="15">
      <c r="A6082" s="80" t="s">
        <v>6763</v>
      </c>
      <c r="B6082" s="79" t="s">
        <v>8274</v>
      </c>
    </row>
    <row r="6083" spans="1:2" ht="15">
      <c r="A6083" s="80" t="s">
        <v>6764</v>
      </c>
      <c r="B6083" s="79" t="s">
        <v>8274</v>
      </c>
    </row>
    <row r="6084" spans="1:2" ht="15">
      <c r="A6084" s="80" t="s">
        <v>6765</v>
      </c>
      <c r="B6084" s="79" t="s">
        <v>8274</v>
      </c>
    </row>
    <row r="6085" spans="1:2" ht="15">
      <c r="A6085" s="80" t="s">
        <v>6766</v>
      </c>
      <c r="B6085" s="79" t="s">
        <v>8274</v>
      </c>
    </row>
    <row r="6086" spans="1:2" ht="15">
      <c r="A6086" s="80" t="s">
        <v>6767</v>
      </c>
      <c r="B6086" s="79" t="s">
        <v>8274</v>
      </c>
    </row>
    <row r="6087" spans="1:2" ht="15">
      <c r="A6087" s="80" t="s">
        <v>6768</v>
      </c>
      <c r="B6087" s="79" t="s">
        <v>8274</v>
      </c>
    </row>
    <row r="6088" spans="1:2" ht="15">
      <c r="A6088" s="80" t="s">
        <v>6769</v>
      </c>
      <c r="B6088" s="79" t="s">
        <v>8274</v>
      </c>
    </row>
    <row r="6089" spans="1:2" ht="15">
      <c r="A6089" s="80" t="s">
        <v>6770</v>
      </c>
      <c r="B6089" s="79" t="s">
        <v>8274</v>
      </c>
    </row>
    <row r="6090" spans="1:2" ht="15">
      <c r="A6090" s="80" t="s">
        <v>6771</v>
      </c>
      <c r="B6090" s="79" t="s">
        <v>8274</v>
      </c>
    </row>
    <row r="6091" spans="1:2" ht="15">
      <c r="A6091" s="80" t="s">
        <v>6772</v>
      </c>
      <c r="B6091" s="79" t="s">
        <v>8274</v>
      </c>
    </row>
    <row r="6092" spans="1:2" ht="15">
      <c r="A6092" s="80" t="s">
        <v>6773</v>
      </c>
      <c r="B6092" s="79" t="s">
        <v>8274</v>
      </c>
    </row>
    <row r="6093" spans="1:2" ht="15">
      <c r="A6093" s="80" t="s">
        <v>6774</v>
      </c>
      <c r="B6093" s="79" t="s">
        <v>8274</v>
      </c>
    </row>
    <row r="6094" spans="1:2" ht="15">
      <c r="A6094" s="80" t="s">
        <v>6775</v>
      </c>
      <c r="B6094" s="79" t="s">
        <v>8274</v>
      </c>
    </row>
    <row r="6095" spans="1:2" ht="15">
      <c r="A6095" s="80" t="s">
        <v>6776</v>
      </c>
      <c r="B6095" s="79" t="s">
        <v>8274</v>
      </c>
    </row>
    <row r="6096" spans="1:2" ht="15">
      <c r="A6096" s="80" t="s">
        <v>6777</v>
      </c>
      <c r="B6096" s="79" t="s">
        <v>8274</v>
      </c>
    </row>
    <row r="6097" spans="1:2" ht="15">
      <c r="A6097" s="80" t="s">
        <v>6778</v>
      </c>
      <c r="B6097" s="79" t="s">
        <v>8274</v>
      </c>
    </row>
    <row r="6098" spans="1:2" ht="15">
      <c r="A6098" s="80" t="s">
        <v>6779</v>
      </c>
      <c r="B6098" s="79" t="s">
        <v>8274</v>
      </c>
    </row>
    <row r="6099" spans="1:2" ht="15">
      <c r="A6099" s="80" t="s">
        <v>6780</v>
      </c>
      <c r="B6099" s="79" t="s">
        <v>8274</v>
      </c>
    </row>
    <row r="6100" spans="1:2" ht="15">
      <c r="A6100" s="80" t="s">
        <v>6781</v>
      </c>
      <c r="B6100" s="79" t="s">
        <v>8274</v>
      </c>
    </row>
    <row r="6101" spans="1:2" ht="15">
      <c r="A6101" s="80" t="s">
        <v>6782</v>
      </c>
      <c r="B6101" s="79" t="s">
        <v>8274</v>
      </c>
    </row>
    <row r="6102" spans="1:2" ht="15">
      <c r="A6102" s="80" t="s">
        <v>6783</v>
      </c>
      <c r="B6102" s="79" t="s">
        <v>8274</v>
      </c>
    </row>
    <row r="6103" spans="1:2" ht="15">
      <c r="A6103" s="80" t="s">
        <v>6784</v>
      </c>
      <c r="B6103" s="79" t="s">
        <v>8274</v>
      </c>
    </row>
    <row r="6104" spans="1:2" ht="15">
      <c r="A6104" s="80" t="s">
        <v>6785</v>
      </c>
      <c r="B6104" s="79" t="s">
        <v>8274</v>
      </c>
    </row>
    <row r="6105" spans="1:2" ht="15">
      <c r="A6105" s="80" t="s">
        <v>6786</v>
      </c>
      <c r="B6105" s="79" t="s">
        <v>8274</v>
      </c>
    </row>
    <row r="6106" spans="1:2" ht="15">
      <c r="A6106" s="80" t="s">
        <v>6787</v>
      </c>
      <c r="B6106" s="79" t="s">
        <v>8274</v>
      </c>
    </row>
    <row r="6107" spans="1:2" ht="15">
      <c r="A6107" s="80" t="s">
        <v>6788</v>
      </c>
      <c r="B6107" s="79" t="s">
        <v>8274</v>
      </c>
    </row>
    <row r="6108" spans="1:2" ht="15">
      <c r="A6108" s="80" t="s">
        <v>6789</v>
      </c>
      <c r="B6108" s="79" t="s">
        <v>8274</v>
      </c>
    </row>
    <row r="6109" spans="1:2" ht="15">
      <c r="A6109" s="80" t="s">
        <v>6790</v>
      </c>
      <c r="B6109" s="79" t="s">
        <v>8274</v>
      </c>
    </row>
    <row r="6110" spans="1:2" ht="15">
      <c r="A6110" s="80" t="s">
        <v>6791</v>
      </c>
      <c r="B6110" s="79" t="s">
        <v>8274</v>
      </c>
    </row>
    <row r="6111" spans="1:2" ht="15">
      <c r="A6111" s="80" t="s">
        <v>6792</v>
      </c>
      <c r="B6111" s="79" t="s">
        <v>8274</v>
      </c>
    </row>
    <row r="6112" spans="1:2" ht="15">
      <c r="A6112" s="80" t="s">
        <v>6793</v>
      </c>
      <c r="B6112" s="79" t="s">
        <v>8274</v>
      </c>
    </row>
    <row r="6113" spans="1:2" ht="15">
      <c r="A6113" s="80" t="s">
        <v>6794</v>
      </c>
      <c r="B6113" s="79" t="s">
        <v>8274</v>
      </c>
    </row>
    <row r="6114" spans="1:2" ht="15">
      <c r="A6114" s="80" t="s">
        <v>6795</v>
      </c>
      <c r="B6114" s="79" t="s">
        <v>8274</v>
      </c>
    </row>
    <row r="6115" spans="1:2" ht="15">
      <c r="A6115" s="80" t="s">
        <v>6796</v>
      </c>
      <c r="B6115" s="79" t="s">
        <v>8274</v>
      </c>
    </row>
    <row r="6116" spans="1:2" ht="15">
      <c r="A6116" s="80" t="s">
        <v>6797</v>
      </c>
      <c r="B6116" s="79" t="s">
        <v>8274</v>
      </c>
    </row>
    <row r="6117" spans="1:2" ht="15">
      <c r="A6117" s="80" t="s">
        <v>6798</v>
      </c>
      <c r="B6117" s="79" t="s">
        <v>8274</v>
      </c>
    </row>
    <row r="6118" spans="1:2" ht="15">
      <c r="A6118" s="80" t="s">
        <v>6799</v>
      </c>
      <c r="B6118" s="79" t="s">
        <v>8274</v>
      </c>
    </row>
    <row r="6119" spans="1:2" ht="15">
      <c r="A6119" s="80" t="s">
        <v>6800</v>
      </c>
      <c r="B6119" s="79" t="s">
        <v>8274</v>
      </c>
    </row>
    <row r="6120" spans="1:2" ht="15">
      <c r="A6120" s="80" t="s">
        <v>6801</v>
      </c>
      <c r="B6120" s="79" t="s">
        <v>8274</v>
      </c>
    </row>
    <row r="6121" spans="1:2" ht="15">
      <c r="A6121" s="80" t="s">
        <v>6802</v>
      </c>
      <c r="B6121" s="79" t="s">
        <v>8274</v>
      </c>
    </row>
    <row r="6122" spans="1:2" ht="15">
      <c r="A6122" s="80" t="s">
        <v>6803</v>
      </c>
      <c r="B6122" s="79" t="s">
        <v>8274</v>
      </c>
    </row>
    <row r="6123" spans="1:2" ht="15">
      <c r="A6123" s="80" t="s">
        <v>6804</v>
      </c>
      <c r="B6123" s="79" t="s">
        <v>8274</v>
      </c>
    </row>
    <row r="6124" spans="1:2" ht="15">
      <c r="A6124" s="80" t="s">
        <v>6805</v>
      </c>
      <c r="B6124" s="79" t="s">
        <v>8274</v>
      </c>
    </row>
    <row r="6125" spans="1:2" ht="15">
      <c r="A6125" s="80" t="s">
        <v>1263</v>
      </c>
      <c r="B6125" s="79" t="s">
        <v>8274</v>
      </c>
    </row>
    <row r="6126" spans="1:2" ht="15">
      <c r="A6126" s="80" t="s">
        <v>6806</v>
      </c>
      <c r="B6126" s="79" t="s">
        <v>8274</v>
      </c>
    </row>
    <row r="6127" spans="1:2" ht="15">
      <c r="A6127" s="80" t="s">
        <v>6807</v>
      </c>
      <c r="B6127" s="79" t="s">
        <v>8274</v>
      </c>
    </row>
    <row r="6128" spans="1:2" ht="15">
      <c r="A6128" s="80" t="s">
        <v>6808</v>
      </c>
      <c r="B6128" s="79" t="s">
        <v>8274</v>
      </c>
    </row>
    <row r="6129" spans="1:2" ht="15">
      <c r="A6129" s="80" t="s">
        <v>6809</v>
      </c>
      <c r="B6129" s="79" t="s">
        <v>8274</v>
      </c>
    </row>
    <row r="6130" spans="1:2" ht="15">
      <c r="A6130" s="80" t="s">
        <v>6810</v>
      </c>
      <c r="B6130" s="79" t="s">
        <v>8274</v>
      </c>
    </row>
    <row r="6131" spans="1:2" ht="15">
      <c r="A6131" s="80" t="s">
        <v>6811</v>
      </c>
      <c r="B6131" s="79" t="s">
        <v>8274</v>
      </c>
    </row>
    <row r="6132" spans="1:2" ht="15">
      <c r="A6132" s="80" t="s">
        <v>6812</v>
      </c>
      <c r="B6132" s="79" t="s">
        <v>8274</v>
      </c>
    </row>
    <row r="6133" spans="1:2" ht="15">
      <c r="A6133" s="80" t="s">
        <v>6813</v>
      </c>
      <c r="B6133" s="79" t="s">
        <v>8274</v>
      </c>
    </row>
    <row r="6134" spans="1:2" ht="15">
      <c r="A6134" s="80" t="s">
        <v>6814</v>
      </c>
      <c r="B6134" s="79" t="s">
        <v>8274</v>
      </c>
    </row>
    <row r="6135" spans="1:2" ht="15">
      <c r="A6135" s="80" t="s">
        <v>6815</v>
      </c>
      <c r="B6135" s="79" t="s">
        <v>8274</v>
      </c>
    </row>
    <row r="6136" spans="1:2" ht="15">
      <c r="A6136" s="80" t="s">
        <v>6816</v>
      </c>
      <c r="B6136" s="79" t="s">
        <v>8274</v>
      </c>
    </row>
    <row r="6137" spans="1:2" ht="15">
      <c r="A6137" s="80" t="s">
        <v>6817</v>
      </c>
      <c r="B6137" s="79" t="s">
        <v>8274</v>
      </c>
    </row>
    <row r="6138" spans="1:2" ht="15">
      <c r="A6138" s="80" t="s">
        <v>6818</v>
      </c>
      <c r="B6138" s="79" t="s">
        <v>8274</v>
      </c>
    </row>
    <row r="6139" spans="1:2" ht="15">
      <c r="A6139" s="80" t="s">
        <v>6819</v>
      </c>
      <c r="B6139" s="79" t="s">
        <v>8274</v>
      </c>
    </row>
    <row r="6140" spans="1:2" ht="15">
      <c r="A6140" s="80" t="s">
        <v>6820</v>
      </c>
      <c r="B6140" s="79" t="s">
        <v>8274</v>
      </c>
    </row>
    <row r="6141" spans="1:2" ht="15">
      <c r="A6141" s="80" t="s">
        <v>6821</v>
      </c>
      <c r="B6141" s="79" t="s">
        <v>8274</v>
      </c>
    </row>
    <row r="6142" spans="1:2" ht="15">
      <c r="A6142" s="80" t="s">
        <v>6822</v>
      </c>
      <c r="B6142" s="79" t="s">
        <v>8274</v>
      </c>
    </row>
    <row r="6143" spans="1:2" ht="15">
      <c r="A6143" s="80" t="s">
        <v>6823</v>
      </c>
      <c r="B6143" s="79" t="s">
        <v>8274</v>
      </c>
    </row>
    <row r="6144" spans="1:2" ht="15">
      <c r="A6144" s="80" t="s">
        <v>6824</v>
      </c>
      <c r="B6144" s="79" t="s">
        <v>8274</v>
      </c>
    </row>
    <row r="6145" spans="1:2" ht="15">
      <c r="A6145" s="80" t="s">
        <v>6825</v>
      </c>
      <c r="B6145" s="79" t="s">
        <v>8274</v>
      </c>
    </row>
    <row r="6146" spans="1:2" ht="15">
      <c r="A6146" s="80" t="s">
        <v>6826</v>
      </c>
      <c r="B6146" s="79" t="s">
        <v>8274</v>
      </c>
    </row>
    <row r="6147" spans="1:2" ht="15">
      <c r="A6147" s="80" t="s">
        <v>6827</v>
      </c>
      <c r="B6147" s="79" t="s">
        <v>8274</v>
      </c>
    </row>
    <row r="6148" spans="1:2" ht="15">
      <c r="A6148" s="80" t="s">
        <v>6828</v>
      </c>
      <c r="B6148" s="79" t="s">
        <v>8274</v>
      </c>
    </row>
    <row r="6149" spans="1:2" ht="15">
      <c r="A6149" s="80" t="s">
        <v>6829</v>
      </c>
      <c r="B6149" s="79" t="s">
        <v>8274</v>
      </c>
    </row>
    <row r="6150" spans="1:2" ht="15">
      <c r="A6150" s="80" t="s">
        <v>6830</v>
      </c>
      <c r="B6150" s="79" t="s">
        <v>8274</v>
      </c>
    </row>
    <row r="6151" spans="1:2" ht="15">
      <c r="A6151" s="80" t="s">
        <v>6831</v>
      </c>
      <c r="B6151" s="79" t="s">
        <v>8274</v>
      </c>
    </row>
    <row r="6152" spans="1:2" ht="15">
      <c r="A6152" s="80" t="s">
        <v>6832</v>
      </c>
      <c r="B6152" s="79" t="s">
        <v>8274</v>
      </c>
    </row>
    <row r="6153" spans="1:2" ht="15">
      <c r="A6153" s="80" t="s">
        <v>6833</v>
      </c>
      <c r="B6153" s="79" t="s">
        <v>8274</v>
      </c>
    </row>
    <row r="6154" spans="1:2" ht="15">
      <c r="A6154" s="80" t="s">
        <v>6834</v>
      </c>
      <c r="B6154" s="79" t="s">
        <v>8274</v>
      </c>
    </row>
    <row r="6155" spans="1:2" ht="15">
      <c r="A6155" s="80" t="s">
        <v>6835</v>
      </c>
      <c r="B6155" s="79" t="s">
        <v>8274</v>
      </c>
    </row>
    <row r="6156" spans="1:2" ht="15">
      <c r="A6156" s="80" t="s">
        <v>6836</v>
      </c>
      <c r="B6156" s="79" t="s">
        <v>8274</v>
      </c>
    </row>
    <row r="6157" spans="1:2" ht="15">
      <c r="A6157" s="80" t="s">
        <v>6837</v>
      </c>
      <c r="B6157" s="79" t="s">
        <v>8274</v>
      </c>
    </row>
    <row r="6158" spans="1:2" ht="15">
      <c r="A6158" s="80" t="s">
        <v>6838</v>
      </c>
      <c r="B6158" s="79" t="s">
        <v>8274</v>
      </c>
    </row>
    <row r="6159" spans="1:2" ht="15">
      <c r="A6159" s="80" t="s">
        <v>6839</v>
      </c>
      <c r="B6159" s="79" t="s">
        <v>8274</v>
      </c>
    </row>
    <row r="6160" spans="1:2" ht="15">
      <c r="A6160" s="80" t="s">
        <v>6840</v>
      </c>
      <c r="B6160" s="79" t="s">
        <v>8274</v>
      </c>
    </row>
    <row r="6161" spans="1:2" ht="15">
      <c r="A6161" s="80" t="s">
        <v>6841</v>
      </c>
      <c r="B6161" s="79" t="s">
        <v>8274</v>
      </c>
    </row>
    <row r="6162" spans="1:2" ht="15">
      <c r="A6162" s="80" t="s">
        <v>6842</v>
      </c>
      <c r="B6162" s="79" t="s">
        <v>8274</v>
      </c>
    </row>
    <row r="6163" spans="1:2" ht="15">
      <c r="A6163" s="80" t="s">
        <v>6843</v>
      </c>
      <c r="B6163" s="79" t="s">
        <v>8274</v>
      </c>
    </row>
    <row r="6164" spans="1:2" ht="15">
      <c r="A6164" s="80" t="s">
        <v>6844</v>
      </c>
      <c r="B6164" s="79" t="s">
        <v>8274</v>
      </c>
    </row>
    <row r="6165" spans="1:2" ht="15">
      <c r="A6165" s="80" t="s">
        <v>6845</v>
      </c>
      <c r="B6165" s="79" t="s">
        <v>8274</v>
      </c>
    </row>
    <row r="6166" spans="1:2" ht="15">
      <c r="A6166" s="80" t="s">
        <v>6846</v>
      </c>
      <c r="B6166" s="79" t="s">
        <v>8274</v>
      </c>
    </row>
    <row r="6167" spans="1:2" ht="15">
      <c r="A6167" s="80" t="s">
        <v>6847</v>
      </c>
      <c r="B6167" s="79" t="s">
        <v>8274</v>
      </c>
    </row>
    <row r="6168" spans="1:2" ht="15">
      <c r="A6168" s="80" t="s">
        <v>6848</v>
      </c>
      <c r="B6168" s="79" t="s">
        <v>8274</v>
      </c>
    </row>
    <row r="6169" spans="1:2" ht="15">
      <c r="A6169" s="80" t="s">
        <v>6849</v>
      </c>
      <c r="B6169" s="79" t="s">
        <v>8274</v>
      </c>
    </row>
    <row r="6170" spans="1:2" ht="15">
      <c r="A6170" s="80" t="s">
        <v>6850</v>
      </c>
      <c r="B6170" s="79" t="s">
        <v>8274</v>
      </c>
    </row>
    <row r="6171" spans="1:2" ht="15">
      <c r="A6171" s="80" t="s">
        <v>6851</v>
      </c>
      <c r="B6171" s="79" t="s">
        <v>8274</v>
      </c>
    </row>
    <row r="6172" spans="1:2" ht="15">
      <c r="A6172" s="80" t="s">
        <v>6852</v>
      </c>
      <c r="B6172" s="79" t="s">
        <v>8274</v>
      </c>
    </row>
    <row r="6173" spans="1:2" ht="15">
      <c r="A6173" s="80" t="s">
        <v>6853</v>
      </c>
      <c r="B6173" s="79" t="s">
        <v>8274</v>
      </c>
    </row>
    <row r="6174" spans="1:2" ht="15">
      <c r="A6174" s="80" t="s">
        <v>6854</v>
      </c>
      <c r="B6174" s="79" t="s">
        <v>8274</v>
      </c>
    </row>
    <row r="6175" spans="1:2" ht="15">
      <c r="A6175" s="80" t="s">
        <v>6855</v>
      </c>
      <c r="B6175" s="79" t="s">
        <v>8274</v>
      </c>
    </row>
    <row r="6176" spans="1:2" ht="15">
      <c r="A6176" s="80" t="s">
        <v>6856</v>
      </c>
      <c r="B6176" s="79" t="s">
        <v>8274</v>
      </c>
    </row>
    <row r="6177" spans="1:2" ht="15">
      <c r="A6177" s="80" t="s">
        <v>6857</v>
      </c>
      <c r="B6177" s="79" t="s">
        <v>8274</v>
      </c>
    </row>
    <row r="6178" spans="1:2" ht="15">
      <c r="A6178" s="80" t="s">
        <v>757</v>
      </c>
      <c r="B6178" s="79" t="s">
        <v>8274</v>
      </c>
    </row>
    <row r="6179" spans="1:2" ht="15">
      <c r="A6179" s="80" t="s">
        <v>1178</v>
      </c>
      <c r="B6179" s="79" t="s">
        <v>8274</v>
      </c>
    </row>
    <row r="6180" spans="1:2" ht="15">
      <c r="A6180" s="80" t="s">
        <v>6858</v>
      </c>
      <c r="B6180" s="79" t="s">
        <v>8274</v>
      </c>
    </row>
    <row r="6181" spans="1:2" ht="15">
      <c r="A6181" s="80" t="s">
        <v>6859</v>
      </c>
      <c r="B6181" s="79" t="s">
        <v>8274</v>
      </c>
    </row>
    <row r="6182" spans="1:2" ht="15">
      <c r="A6182" s="80" t="s">
        <v>6860</v>
      </c>
      <c r="B6182" s="79" t="s">
        <v>8274</v>
      </c>
    </row>
    <row r="6183" spans="1:2" ht="15">
      <c r="A6183" s="80" t="s">
        <v>6861</v>
      </c>
      <c r="B6183" s="79" t="s">
        <v>8274</v>
      </c>
    </row>
    <row r="6184" spans="1:2" ht="15">
      <c r="A6184" s="80" t="s">
        <v>510</v>
      </c>
      <c r="B6184" s="79" t="s">
        <v>8274</v>
      </c>
    </row>
    <row r="6185" spans="1:2" ht="15">
      <c r="A6185" s="80" t="s">
        <v>6862</v>
      </c>
      <c r="B6185" s="79" t="s">
        <v>8274</v>
      </c>
    </row>
    <row r="6186" spans="1:2" ht="15">
      <c r="A6186" s="80" t="s">
        <v>6863</v>
      </c>
      <c r="B6186" s="79" t="s">
        <v>8274</v>
      </c>
    </row>
    <row r="6187" spans="1:2" ht="15">
      <c r="A6187" s="80" t="s">
        <v>6864</v>
      </c>
      <c r="B6187" s="79" t="s">
        <v>8274</v>
      </c>
    </row>
    <row r="6188" spans="1:2" ht="15">
      <c r="A6188" s="80" t="s">
        <v>6865</v>
      </c>
      <c r="B6188" s="79" t="s">
        <v>8274</v>
      </c>
    </row>
    <row r="6189" spans="1:2" ht="15">
      <c r="A6189" s="80" t="s">
        <v>6866</v>
      </c>
      <c r="B6189" s="79" t="s">
        <v>8274</v>
      </c>
    </row>
    <row r="6190" spans="1:2" ht="15">
      <c r="A6190" s="80" t="s">
        <v>6867</v>
      </c>
      <c r="B6190" s="79" t="s">
        <v>8274</v>
      </c>
    </row>
    <row r="6191" spans="1:2" ht="15">
      <c r="A6191" s="80" t="s">
        <v>6868</v>
      </c>
      <c r="B6191" s="79" t="s">
        <v>8274</v>
      </c>
    </row>
    <row r="6192" spans="1:2" ht="15">
      <c r="A6192" s="80" t="s">
        <v>6869</v>
      </c>
      <c r="B6192" s="79" t="s">
        <v>8274</v>
      </c>
    </row>
    <row r="6193" spans="1:2" ht="15">
      <c r="A6193" s="80" t="s">
        <v>6870</v>
      </c>
      <c r="B6193" s="79" t="s">
        <v>8274</v>
      </c>
    </row>
    <row r="6194" spans="1:2" ht="15">
      <c r="A6194" s="80" t="s">
        <v>6871</v>
      </c>
      <c r="B6194" s="79" t="s">
        <v>8274</v>
      </c>
    </row>
    <row r="6195" spans="1:2" ht="15">
      <c r="A6195" s="80" t="s">
        <v>6872</v>
      </c>
      <c r="B6195" s="79" t="s">
        <v>8274</v>
      </c>
    </row>
    <row r="6196" spans="1:2" ht="15">
      <c r="A6196" s="80" t="s">
        <v>6873</v>
      </c>
      <c r="B6196" s="79" t="s">
        <v>8274</v>
      </c>
    </row>
    <row r="6197" spans="1:2" ht="15">
      <c r="A6197" s="80" t="s">
        <v>6874</v>
      </c>
      <c r="B6197" s="79" t="s">
        <v>8274</v>
      </c>
    </row>
    <row r="6198" spans="1:2" ht="15">
      <c r="A6198" s="80" t="s">
        <v>6875</v>
      </c>
      <c r="B6198" s="79" t="s">
        <v>8274</v>
      </c>
    </row>
    <row r="6199" spans="1:2" ht="15">
      <c r="A6199" s="80" t="s">
        <v>6876</v>
      </c>
      <c r="B6199" s="79" t="s">
        <v>8274</v>
      </c>
    </row>
    <row r="6200" spans="1:2" ht="15">
      <c r="A6200" s="80" t="s">
        <v>6877</v>
      </c>
      <c r="B6200" s="79" t="s">
        <v>8274</v>
      </c>
    </row>
    <row r="6201" spans="1:2" ht="15">
      <c r="A6201" s="80" t="s">
        <v>6878</v>
      </c>
      <c r="B6201" s="79" t="s">
        <v>8274</v>
      </c>
    </row>
    <row r="6202" spans="1:2" ht="15">
      <c r="A6202" s="80" t="s">
        <v>6879</v>
      </c>
      <c r="B6202" s="79" t="s">
        <v>8274</v>
      </c>
    </row>
    <row r="6203" spans="1:2" ht="15">
      <c r="A6203" s="80" t="s">
        <v>6880</v>
      </c>
      <c r="B6203" s="79" t="s">
        <v>8274</v>
      </c>
    </row>
    <row r="6204" spans="1:2" ht="15">
      <c r="A6204" s="80" t="s">
        <v>6881</v>
      </c>
      <c r="B6204" s="79" t="s">
        <v>8274</v>
      </c>
    </row>
    <row r="6205" spans="1:2" ht="15">
      <c r="A6205" s="80" t="s">
        <v>6882</v>
      </c>
      <c r="B6205" s="79" t="s">
        <v>8274</v>
      </c>
    </row>
    <row r="6206" spans="1:2" ht="15">
      <c r="A6206" s="80" t="s">
        <v>6883</v>
      </c>
      <c r="B6206" s="79" t="s">
        <v>8274</v>
      </c>
    </row>
    <row r="6207" spans="1:2" ht="15">
      <c r="A6207" s="80" t="s">
        <v>6884</v>
      </c>
      <c r="B6207" s="79" t="s">
        <v>8274</v>
      </c>
    </row>
    <row r="6208" spans="1:2" ht="15">
      <c r="A6208" s="80" t="s">
        <v>6885</v>
      </c>
      <c r="B6208" s="79" t="s">
        <v>8274</v>
      </c>
    </row>
    <row r="6209" spans="1:2" ht="15">
      <c r="A6209" s="80" t="s">
        <v>6886</v>
      </c>
      <c r="B6209" s="79" t="s">
        <v>8274</v>
      </c>
    </row>
    <row r="6210" spans="1:2" ht="15">
      <c r="A6210" s="80" t="s">
        <v>6887</v>
      </c>
      <c r="B6210" s="79" t="s">
        <v>8274</v>
      </c>
    </row>
    <row r="6211" spans="1:2" ht="15">
      <c r="A6211" s="80" t="s">
        <v>6888</v>
      </c>
      <c r="B6211" s="79" t="s">
        <v>8274</v>
      </c>
    </row>
    <row r="6212" spans="1:2" ht="15">
      <c r="A6212" s="80" t="s">
        <v>6889</v>
      </c>
      <c r="B6212" s="79" t="s">
        <v>8274</v>
      </c>
    </row>
    <row r="6213" spans="1:2" ht="15">
      <c r="A6213" s="80" t="s">
        <v>6890</v>
      </c>
      <c r="B6213" s="79" t="s">
        <v>8274</v>
      </c>
    </row>
    <row r="6214" spans="1:2" ht="15">
      <c r="A6214" s="80" t="s">
        <v>6891</v>
      </c>
      <c r="B6214" s="79" t="s">
        <v>8274</v>
      </c>
    </row>
    <row r="6215" spans="1:2" ht="15">
      <c r="A6215" s="80" t="s">
        <v>6892</v>
      </c>
      <c r="B6215" s="79" t="s">
        <v>8274</v>
      </c>
    </row>
    <row r="6216" spans="1:2" ht="15">
      <c r="A6216" s="80" t="s">
        <v>6893</v>
      </c>
      <c r="B6216" s="79" t="s">
        <v>8274</v>
      </c>
    </row>
    <row r="6217" spans="1:2" ht="15">
      <c r="A6217" s="80" t="s">
        <v>6894</v>
      </c>
      <c r="B6217" s="79" t="s">
        <v>8274</v>
      </c>
    </row>
    <row r="6218" spans="1:2" ht="15">
      <c r="A6218" s="80" t="s">
        <v>6895</v>
      </c>
      <c r="B6218" s="79" t="s">
        <v>8274</v>
      </c>
    </row>
    <row r="6219" spans="1:2" ht="15">
      <c r="A6219" s="80" t="s">
        <v>6896</v>
      </c>
      <c r="B6219" s="79" t="s">
        <v>8274</v>
      </c>
    </row>
    <row r="6220" spans="1:2" ht="15">
      <c r="A6220" s="80" t="s">
        <v>6897</v>
      </c>
      <c r="B6220" s="79" t="s">
        <v>8274</v>
      </c>
    </row>
    <row r="6221" spans="1:2" ht="15">
      <c r="A6221" s="80" t="s">
        <v>720</v>
      </c>
      <c r="B6221" s="79" t="s">
        <v>8274</v>
      </c>
    </row>
    <row r="6222" spans="1:2" ht="15">
      <c r="A6222" s="80" t="s">
        <v>6898</v>
      </c>
      <c r="B6222" s="79" t="s">
        <v>8274</v>
      </c>
    </row>
    <row r="6223" spans="1:2" ht="15">
      <c r="A6223" s="80" t="s">
        <v>6899</v>
      </c>
      <c r="B6223" s="79" t="s">
        <v>8274</v>
      </c>
    </row>
    <row r="6224" spans="1:2" ht="15">
      <c r="A6224" s="80" t="s">
        <v>6900</v>
      </c>
      <c r="B6224" s="79" t="s">
        <v>8274</v>
      </c>
    </row>
    <row r="6225" spans="1:2" ht="15">
      <c r="A6225" s="80" t="s">
        <v>6901</v>
      </c>
      <c r="B6225" s="79" t="s">
        <v>8274</v>
      </c>
    </row>
    <row r="6226" spans="1:2" ht="15">
      <c r="A6226" s="80" t="s">
        <v>6902</v>
      </c>
      <c r="B6226" s="79" t="s">
        <v>8274</v>
      </c>
    </row>
    <row r="6227" spans="1:2" ht="15">
      <c r="A6227" s="80" t="s">
        <v>6903</v>
      </c>
      <c r="B6227" s="79" t="s">
        <v>8274</v>
      </c>
    </row>
    <row r="6228" spans="1:2" ht="15">
      <c r="A6228" s="80" t="s">
        <v>6904</v>
      </c>
      <c r="B6228" s="79" t="s">
        <v>8274</v>
      </c>
    </row>
    <row r="6229" spans="1:2" ht="15">
      <c r="A6229" s="80" t="s">
        <v>6905</v>
      </c>
      <c r="B6229" s="79" t="s">
        <v>8274</v>
      </c>
    </row>
    <row r="6230" spans="1:2" ht="15">
      <c r="A6230" s="80" t="s">
        <v>6906</v>
      </c>
      <c r="B6230" s="79" t="s">
        <v>8274</v>
      </c>
    </row>
    <row r="6231" spans="1:2" ht="15">
      <c r="A6231" s="80" t="s">
        <v>6907</v>
      </c>
      <c r="B6231" s="79" t="s">
        <v>8274</v>
      </c>
    </row>
    <row r="6232" spans="1:2" ht="15">
      <c r="A6232" s="80" t="s">
        <v>6908</v>
      </c>
      <c r="B6232" s="79" t="s">
        <v>8274</v>
      </c>
    </row>
    <row r="6233" spans="1:2" ht="15">
      <c r="A6233" s="80" t="s">
        <v>6909</v>
      </c>
      <c r="B6233" s="79" t="s">
        <v>8274</v>
      </c>
    </row>
    <row r="6234" spans="1:2" ht="15">
      <c r="A6234" s="80" t="s">
        <v>6910</v>
      </c>
      <c r="B6234" s="79" t="s">
        <v>8274</v>
      </c>
    </row>
    <row r="6235" spans="1:2" ht="15">
      <c r="A6235" s="80" t="s">
        <v>6911</v>
      </c>
      <c r="B6235" s="79" t="s">
        <v>8274</v>
      </c>
    </row>
    <row r="6236" spans="1:2" ht="15">
      <c r="A6236" s="80" t="s">
        <v>6912</v>
      </c>
      <c r="B6236" s="79" t="s">
        <v>8274</v>
      </c>
    </row>
    <row r="6237" spans="1:2" ht="15">
      <c r="A6237" s="80" t="s">
        <v>6913</v>
      </c>
      <c r="B6237" s="79" t="s">
        <v>8274</v>
      </c>
    </row>
    <row r="6238" spans="1:2" ht="15">
      <c r="A6238" s="80" t="s">
        <v>6914</v>
      </c>
      <c r="B6238" s="79" t="s">
        <v>8274</v>
      </c>
    </row>
    <row r="6239" spans="1:2" ht="15">
      <c r="A6239" s="80" t="s">
        <v>6915</v>
      </c>
      <c r="B6239" s="79" t="s">
        <v>8274</v>
      </c>
    </row>
    <row r="6240" spans="1:2" ht="15">
      <c r="A6240" s="80" t="s">
        <v>497</v>
      </c>
      <c r="B6240" s="79" t="s">
        <v>8274</v>
      </c>
    </row>
    <row r="6241" spans="1:2" ht="15">
      <c r="A6241" s="80" t="s">
        <v>6916</v>
      </c>
      <c r="B6241" s="79" t="s">
        <v>8274</v>
      </c>
    </row>
    <row r="6242" spans="1:2" ht="15">
      <c r="A6242" s="80" t="s">
        <v>6917</v>
      </c>
      <c r="B6242" s="79" t="s">
        <v>8274</v>
      </c>
    </row>
    <row r="6243" spans="1:2" ht="15">
      <c r="A6243" s="80" t="s">
        <v>6918</v>
      </c>
      <c r="B6243" s="79" t="s">
        <v>8274</v>
      </c>
    </row>
    <row r="6244" spans="1:2" ht="15">
      <c r="A6244" s="80" t="s">
        <v>6919</v>
      </c>
      <c r="B6244" s="79" t="s">
        <v>8274</v>
      </c>
    </row>
    <row r="6245" spans="1:2" ht="15">
      <c r="A6245" s="80" t="s">
        <v>6920</v>
      </c>
      <c r="B6245" s="79" t="s">
        <v>8274</v>
      </c>
    </row>
    <row r="6246" spans="1:2" ht="15">
      <c r="A6246" s="80" t="s">
        <v>6921</v>
      </c>
      <c r="B6246" s="79" t="s">
        <v>8274</v>
      </c>
    </row>
    <row r="6247" spans="1:2" ht="15">
      <c r="A6247" s="80" t="s">
        <v>6922</v>
      </c>
      <c r="B6247" s="79" t="s">
        <v>8274</v>
      </c>
    </row>
    <row r="6248" spans="1:2" ht="15">
      <c r="A6248" s="80" t="s">
        <v>6923</v>
      </c>
      <c r="B6248" s="79" t="s">
        <v>8274</v>
      </c>
    </row>
    <row r="6249" spans="1:2" ht="15">
      <c r="A6249" s="80" t="s">
        <v>6924</v>
      </c>
      <c r="B6249" s="79" t="s">
        <v>8274</v>
      </c>
    </row>
    <row r="6250" spans="1:2" ht="15">
      <c r="A6250" s="80" t="s">
        <v>6925</v>
      </c>
      <c r="B6250" s="79" t="s">
        <v>8274</v>
      </c>
    </row>
    <row r="6251" spans="1:2" ht="15">
      <c r="A6251" s="80" t="s">
        <v>6926</v>
      </c>
      <c r="B6251" s="79" t="s">
        <v>8274</v>
      </c>
    </row>
    <row r="6252" spans="1:2" ht="15">
      <c r="A6252" s="80" t="s">
        <v>6927</v>
      </c>
      <c r="B6252" s="79" t="s">
        <v>8274</v>
      </c>
    </row>
    <row r="6253" spans="1:2" ht="15">
      <c r="A6253" s="80" t="s">
        <v>6928</v>
      </c>
      <c r="B6253" s="79" t="s">
        <v>8274</v>
      </c>
    </row>
    <row r="6254" spans="1:2" ht="15">
      <c r="A6254" s="80" t="s">
        <v>6929</v>
      </c>
      <c r="B6254" s="79" t="s">
        <v>8274</v>
      </c>
    </row>
    <row r="6255" spans="1:2" ht="15">
      <c r="A6255" s="80" t="s">
        <v>6930</v>
      </c>
      <c r="B6255" s="79" t="s">
        <v>8274</v>
      </c>
    </row>
    <row r="6256" spans="1:2" ht="15">
      <c r="A6256" s="80" t="s">
        <v>6931</v>
      </c>
      <c r="B6256" s="79" t="s">
        <v>8274</v>
      </c>
    </row>
    <row r="6257" spans="1:2" ht="15">
      <c r="A6257" s="80" t="s">
        <v>6932</v>
      </c>
      <c r="B6257" s="79" t="s">
        <v>8274</v>
      </c>
    </row>
    <row r="6258" spans="1:2" ht="15">
      <c r="A6258" s="80" t="s">
        <v>6933</v>
      </c>
      <c r="B6258" s="79" t="s">
        <v>8274</v>
      </c>
    </row>
    <row r="6259" spans="1:2" ht="15">
      <c r="A6259" s="80" t="s">
        <v>6934</v>
      </c>
      <c r="B6259" s="79" t="s">
        <v>8274</v>
      </c>
    </row>
    <row r="6260" spans="1:2" ht="15">
      <c r="A6260" s="80" t="s">
        <v>6935</v>
      </c>
      <c r="B6260" s="79" t="s">
        <v>8274</v>
      </c>
    </row>
    <row r="6261" spans="1:2" ht="15">
      <c r="A6261" s="80" t="s">
        <v>6936</v>
      </c>
      <c r="B6261" s="79" t="s">
        <v>8274</v>
      </c>
    </row>
    <row r="6262" spans="1:2" ht="15">
      <c r="A6262" s="80" t="s">
        <v>6937</v>
      </c>
      <c r="B6262" s="79" t="s">
        <v>8274</v>
      </c>
    </row>
    <row r="6263" spans="1:2" ht="15">
      <c r="A6263" s="80" t="s">
        <v>6938</v>
      </c>
      <c r="B6263" s="79" t="s">
        <v>8274</v>
      </c>
    </row>
    <row r="6264" spans="1:2" ht="15">
      <c r="A6264" s="80" t="s">
        <v>6939</v>
      </c>
      <c r="B6264" s="79" t="s">
        <v>8274</v>
      </c>
    </row>
    <row r="6265" spans="1:2" ht="15">
      <c r="A6265" s="80" t="s">
        <v>6940</v>
      </c>
      <c r="B6265" s="79" t="s">
        <v>8274</v>
      </c>
    </row>
    <row r="6266" spans="1:2" ht="15">
      <c r="A6266" s="80" t="s">
        <v>6941</v>
      </c>
      <c r="B6266" s="79" t="s">
        <v>8274</v>
      </c>
    </row>
    <row r="6267" spans="1:2" ht="15">
      <c r="A6267" s="80" t="s">
        <v>6942</v>
      </c>
      <c r="B6267" s="79" t="s">
        <v>8274</v>
      </c>
    </row>
    <row r="6268" spans="1:2" ht="15">
      <c r="A6268" s="80" t="s">
        <v>6943</v>
      </c>
      <c r="B6268" s="79" t="s">
        <v>8274</v>
      </c>
    </row>
    <row r="6269" spans="1:2" ht="15">
      <c r="A6269" s="80" t="s">
        <v>6944</v>
      </c>
      <c r="B6269" s="79" t="s">
        <v>8274</v>
      </c>
    </row>
    <row r="6270" spans="1:2" ht="15">
      <c r="A6270" s="80" t="s">
        <v>6945</v>
      </c>
      <c r="B6270" s="79" t="s">
        <v>8274</v>
      </c>
    </row>
    <row r="6271" spans="1:2" ht="15">
      <c r="A6271" s="80" t="s">
        <v>6946</v>
      </c>
      <c r="B6271" s="79" t="s">
        <v>8274</v>
      </c>
    </row>
    <row r="6272" spans="1:2" ht="15">
      <c r="A6272" s="80" t="s">
        <v>6947</v>
      </c>
      <c r="B6272" s="79" t="s">
        <v>8274</v>
      </c>
    </row>
    <row r="6273" spans="1:2" ht="15">
      <c r="A6273" s="80" t="s">
        <v>6948</v>
      </c>
      <c r="B6273" s="79" t="s">
        <v>8274</v>
      </c>
    </row>
    <row r="6274" spans="1:2" ht="15">
      <c r="A6274" s="80" t="s">
        <v>6949</v>
      </c>
      <c r="B6274" s="79" t="s">
        <v>8274</v>
      </c>
    </row>
    <row r="6275" spans="1:2" ht="15">
      <c r="A6275" s="80" t="s">
        <v>6950</v>
      </c>
      <c r="B6275" s="79" t="s">
        <v>8274</v>
      </c>
    </row>
    <row r="6276" spans="1:2" ht="15">
      <c r="A6276" s="80" t="s">
        <v>6951</v>
      </c>
      <c r="B6276" s="79" t="s">
        <v>8274</v>
      </c>
    </row>
    <row r="6277" spans="1:2" ht="15">
      <c r="A6277" s="80" t="s">
        <v>6952</v>
      </c>
      <c r="B6277" s="79" t="s">
        <v>8274</v>
      </c>
    </row>
    <row r="6278" spans="1:2" ht="15">
      <c r="A6278" s="80" t="s">
        <v>6953</v>
      </c>
      <c r="B6278" s="79" t="s">
        <v>8274</v>
      </c>
    </row>
    <row r="6279" spans="1:2" ht="15">
      <c r="A6279" s="80" t="s">
        <v>1257</v>
      </c>
      <c r="B6279" s="79" t="s">
        <v>8274</v>
      </c>
    </row>
    <row r="6280" spans="1:2" ht="15">
      <c r="A6280" s="80" t="s">
        <v>6954</v>
      </c>
      <c r="B6280" s="79" t="s">
        <v>8274</v>
      </c>
    </row>
    <row r="6281" spans="1:2" ht="15">
      <c r="A6281" s="80" t="s">
        <v>6955</v>
      </c>
      <c r="B6281" s="79" t="s">
        <v>8274</v>
      </c>
    </row>
    <row r="6282" spans="1:2" ht="15">
      <c r="A6282" s="80" t="s">
        <v>6956</v>
      </c>
      <c r="B6282" s="79" t="s">
        <v>8274</v>
      </c>
    </row>
    <row r="6283" spans="1:2" ht="15">
      <c r="A6283" s="80" t="s">
        <v>6957</v>
      </c>
      <c r="B6283" s="79" t="s">
        <v>8274</v>
      </c>
    </row>
    <row r="6284" spans="1:2" ht="15">
      <c r="A6284" s="80" t="s">
        <v>6958</v>
      </c>
      <c r="B6284" s="79" t="s">
        <v>8274</v>
      </c>
    </row>
    <row r="6285" spans="1:2" ht="15">
      <c r="A6285" s="80" t="s">
        <v>6959</v>
      </c>
      <c r="B6285" s="79" t="s">
        <v>8274</v>
      </c>
    </row>
    <row r="6286" spans="1:2" ht="15">
      <c r="A6286" s="80" t="s">
        <v>6960</v>
      </c>
      <c r="B6286" s="79" t="s">
        <v>8274</v>
      </c>
    </row>
    <row r="6287" spans="1:2" ht="15">
      <c r="A6287" s="80" t="s">
        <v>6961</v>
      </c>
      <c r="B6287" s="79" t="s">
        <v>8274</v>
      </c>
    </row>
    <row r="6288" spans="1:2" ht="15">
      <c r="A6288" s="80" t="s">
        <v>760</v>
      </c>
      <c r="B6288" s="79" t="s">
        <v>8274</v>
      </c>
    </row>
    <row r="6289" spans="1:2" ht="15">
      <c r="A6289" s="80" t="s">
        <v>6962</v>
      </c>
      <c r="B6289" s="79" t="s">
        <v>8274</v>
      </c>
    </row>
    <row r="6290" spans="1:2" ht="15">
      <c r="A6290" s="80" t="s">
        <v>6963</v>
      </c>
      <c r="B6290" s="79" t="s">
        <v>8274</v>
      </c>
    </row>
    <row r="6291" spans="1:2" ht="15">
      <c r="A6291" s="80" t="s">
        <v>6964</v>
      </c>
      <c r="B6291" s="79" t="s">
        <v>8274</v>
      </c>
    </row>
    <row r="6292" spans="1:2" ht="15">
      <c r="A6292" s="80" t="s">
        <v>6965</v>
      </c>
      <c r="B6292" s="79" t="s">
        <v>8274</v>
      </c>
    </row>
    <row r="6293" spans="1:2" ht="15">
      <c r="A6293" s="80" t="s">
        <v>6966</v>
      </c>
      <c r="B6293" s="79" t="s">
        <v>8274</v>
      </c>
    </row>
    <row r="6294" spans="1:2" ht="15">
      <c r="A6294" s="80" t="s">
        <v>6967</v>
      </c>
      <c r="B6294" s="79" t="s">
        <v>8274</v>
      </c>
    </row>
    <row r="6295" spans="1:2" ht="15">
      <c r="A6295" s="80" t="s">
        <v>6968</v>
      </c>
      <c r="B6295" s="79" t="s">
        <v>8274</v>
      </c>
    </row>
    <row r="6296" spans="1:2" ht="15">
      <c r="A6296" s="80" t="s">
        <v>6969</v>
      </c>
      <c r="B6296" s="79" t="s">
        <v>8274</v>
      </c>
    </row>
    <row r="6297" spans="1:2" ht="15">
      <c r="A6297" s="80" t="s">
        <v>6970</v>
      </c>
      <c r="B6297" s="79" t="s">
        <v>8274</v>
      </c>
    </row>
    <row r="6298" spans="1:2" ht="15">
      <c r="A6298" s="80" t="s">
        <v>6971</v>
      </c>
      <c r="B6298" s="79" t="s">
        <v>8274</v>
      </c>
    </row>
    <row r="6299" spans="1:2" ht="15">
      <c r="A6299" s="80" t="s">
        <v>6972</v>
      </c>
      <c r="B6299" s="79" t="s">
        <v>8274</v>
      </c>
    </row>
    <row r="6300" spans="1:2" ht="15">
      <c r="A6300" s="80" t="s">
        <v>6973</v>
      </c>
      <c r="B6300" s="79" t="s">
        <v>8274</v>
      </c>
    </row>
    <row r="6301" spans="1:2" ht="15">
      <c r="A6301" s="80" t="s">
        <v>6974</v>
      </c>
      <c r="B6301" s="79" t="s">
        <v>8274</v>
      </c>
    </row>
    <row r="6302" spans="1:2" ht="15">
      <c r="A6302" s="80" t="s">
        <v>6975</v>
      </c>
      <c r="B6302" s="79" t="s">
        <v>8274</v>
      </c>
    </row>
    <row r="6303" spans="1:2" ht="15">
      <c r="A6303" s="80" t="s">
        <v>6976</v>
      </c>
      <c r="B6303" s="79" t="s">
        <v>8274</v>
      </c>
    </row>
    <row r="6304" spans="1:2" ht="15">
      <c r="A6304" s="80" t="s">
        <v>6977</v>
      </c>
      <c r="B6304" s="79" t="s">
        <v>8274</v>
      </c>
    </row>
    <row r="6305" spans="1:2" ht="15">
      <c r="A6305" s="80" t="s">
        <v>6978</v>
      </c>
      <c r="B6305" s="79" t="s">
        <v>8274</v>
      </c>
    </row>
    <row r="6306" spans="1:2" ht="15">
      <c r="A6306" s="80" t="s">
        <v>6979</v>
      </c>
      <c r="B6306" s="79" t="s">
        <v>8274</v>
      </c>
    </row>
    <row r="6307" spans="1:2" ht="15">
      <c r="A6307" s="80" t="s">
        <v>6980</v>
      </c>
      <c r="B6307" s="79" t="s">
        <v>8274</v>
      </c>
    </row>
    <row r="6308" spans="1:2" ht="15">
      <c r="A6308" s="80" t="s">
        <v>6981</v>
      </c>
      <c r="B6308" s="79" t="s">
        <v>8274</v>
      </c>
    </row>
    <row r="6309" spans="1:2" ht="15">
      <c r="A6309" s="80" t="s">
        <v>6982</v>
      </c>
      <c r="B6309" s="79" t="s">
        <v>8274</v>
      </c>
    </row>
    <row r="6310" spans="1:2" ht="15">
      <c r="A6310" s="80" t="s">
        <v>6983</v>
      </c>
      <c r="B6310" s="79" t="s">
        <v>8274</v>
      </c>
    </row>
    <row r="6311" spans="1:2" ht="15">
      <c r="A6311" s="80" t="s">
        <v>6984</v>
      </c>
      <c r="B6311" s="79" t="s">
        <v>8274</v>
      </c>
    </row>
    <row r="6312" spans="1:2" ht="15">
      <c r="A6312" s="80" t="s">
        <v>6985</v>
      </c>
      <c r="B6312" s="79" t="s">
        <v>8274</v>
      </c>
    </row>
    <row r="6313" spans="1:2" ht="15">
      <c r="A6313" s="80" t="s">
        <v>6986</v>
      </c>
      <c r="B6313" s="79" t="s">
        <v>8274</v>
      </c>
    </row>
    <row r="6314" spans="1:2" ht="15">
      <c r="A6314" s="80" t="s">
        <v>6987</v>
      </c>
      <c r="B6314" s="79" t="s">
        <v>8274</v>
      </c>
    </row>
    <row r="6315" spans="1:2" ht="15">
      <c r="A6315" s="80" t="s">
        <v>6988</v>
      </c>
      <c r="B6315" s="79" t="s">
        <v>8274</v>
      </c>
    </row>
    <row r="6316" spans="1:2" ht="15">
      <c r="A6316" s="80" t="s">
        <v>6989</v>
      </c>
      <c r="B6316" s="79" t="s">
        <v>8274</v>
      </c>
    </row>
    <row r="6317" spans="1:2" ht="15">
      <c r="A6317" s="80" t="s">
        <v>6990</v>
      </c>
      <c r="B6317" s="79" t="s">
        <v>8274</v>
      </c>
    </row>
    <row r="6318" spans="1:2" ht="15">
      <c r="A6318" s="80" t="s">
        <v>6991</v>
      </c>
      <c r="B6318" s="79" t="s">
        <v>8274</v>
      </c>
    </row>
    <row r="6319" spans="1:2" ht="15">
      <c r="A6319" s="80" t="s">
        <v>6992</v>
      </c>
      <c r="B6319" s="79" t="s">
        <v>8274</v>
      </c>
    </row>
    <row r="6320" spans="1:2" ht="15">
      <c r="A6320" s="80" t="s">
        <v>6993</v>
      </c>
      <c r="B6320" s="79" t="s">
        <v>8274</v>
      </c>
    </row>
    <row r="6321" spans="1:2" ht="15">
      <c r="A6321" s="80" t="s">
        <v>6994</v>
      </c>
      <c r="B6321" s="79" t="s">
        <v>8274</v>
      </c>
    </row>
    <row r="6322" spans="1:2" ht="15">
      <c r="A6322" s="80" t="s">
        <v>6995</v>
      </c>
      <c r="B6322" s="79" t="s">
        <v>8274</v>
      </c>
    </row>
    <row r="6323" spans="1:2" ht="15">
      <c r="A6323" s="80" t="s">
        <v>6996</v>
      </c>
      <c r="B6323" s="79" t="s">
        <v>8274</v>
      </c>
    </row>
    <row r="6324" spans="1:2" ht="15">
      <c r="A6324" s="80" t="s">
        <v>6997</v>
      </c>
      <c r="B6324" s="79" t="s">
        <v>8274</v>
      </c>
    </row>
    <row r="6325" spans="1:2" ht="15">
      <c r="A6325" s="80" t="s">
        <v>6998</v>
      </c>
      <c r="B6325" s="79" t="s">
        <v>8274</v>
      </c>
    </row>
    <row r="6326" spans="1:2" ht="15">
      <c r="A6326" s="80" t="s">
        <v>6999</v>
      </c>
      <c r="B6326" s="79" t="s">
        <v>8274</v>
      </c>
    </row>
    <row r="6327" spans="1:2" ht="15">
      <c r="A6327" s="80" t="s">
        <v>1105</v>
      </c>
      <c r="B6327" s="79" t="s">
        <v>8274</v>
      </c>
    </row>
    <row r="6328" spans="1:2" ht="15">
      <c r="A6328" s="80" t="s">
        <v>7000</v>
      </c>
      <c r="B6328" s="79" t="s">
        <v>8274</v>
      </c>
    </row>
    <row r="6329" spans="1:2" ht="15">
      <c r="A6329" s="80" t="s">
        <v>7001</v>
      </c>
      <c r="B6329" s="79" t="s">
        <v>8274</v>
      </c>
    </row>
    <row r="6330" spans="1:2" ht="15">
      <c r="A6330" s="80" t="s">
        <v>7002</v>
      </c>
      <c r="B6330" s="79" t="s">
        <v>8274</v>
      </c>
    </row>
    <row r="6331" spans="1:2" ht="15">
      <c r="A6331" s="80" t="s">
        <v>7003</v>
      </c>
      <c r="B6331" s="79" t="s">
        <v>8274</v>
      </c>
    </row>
    <row r="6332" spans="1:2" ht="15">
      <c r="A6332" s="80" t="s">
        <v>7004</v>
      </c>
      <c r="B6332" s="79" t="s">
        <v>8274</v>
      </c>
    </row>
    <row r="6333" spans="1:2" ht="15">
      <c r="A6333" s="80" t="s">
        <v>7005</v>
      </c>
      <c r="B6333" s="79" t="s">
        <v>8274</v>
      </c>
    </row>
    <row r="6334" spans="1:2" ht="15">
      <c r="A6334" s="80" t="s">
        <v>7006</v>
      </c>
      <c r="B6334" s="79" t="s">
        <v>8274</v>
      </c>
    </row>
    <row r="6335" spans="1:2" ht="15">
      <c r="A6335" s="80" t="s">
        <v>7007</v>
      </c>
      <c r="B6335" s="79" t="s">
        <v>8274</v>
      </c>
    </row>
    <row r="6336" spans="1:2" ht="15">
      <c r="A6336" s="80" t="s">
        <v>7008</v>
      </c>
      <c r="B6336" s="79" t="s">
        <v>8274</v>
      </c>
    </row>
    <row r="6337" spans="1:2" ht="15">
      <c r="A6337" s="80" t="s">
        <v>7009</v>
      </c>
      <c r="B6337" s="79" t="s">
        <v>8274</v>
      </c>
    </row>
    <row r="6338" spans="1:2" ht="15">
      <c r="A6338" s="80" t="s">
        <v>7010</v>
      </c>
      <c r="B6338" s="79" t="s">
        <v>8274</v>
      </c>
    </row>
    <row r="6339" spans="1:2" ht="15">
      <c r="A6339" s="80" t="s">
        <v>7011</v>
      </c>
      <c r="B6339" s="79" t="s">
        <v>8274</v>
      </c>
    </row>
    <row r="6340" spans="1:2" ht="15">
      <c r="A6340" s="80" t="s">
        <v>7012</v>
      </c>
      <c r="B6340" s="79" t="s">
        <v>8274</v>
      </c>
    </row>
    <row r="6341" spans="1:2" ht="15">
      <c r="A6341" s="80" t="s">
        <v>7013</v>
      </c>
      <c r="B6341" s="79" t="s">
        <v>8274</v>
      </c>
    </row>
    <row r="6342" spans="1:2" ht="15">
      <c r="A6342" s="80" t="s">
        <v>7014</v>
      </c>
      <c r="B6342" s="79" t="s">
        <v>8274</v>
      </c>
    </row>
    <row r="6343" spans="1:2" ht="15">
      <c r="A6343" s="80" t="s">
        <v>7015</v>
      </c>
      <c r="B6343" s="79" t="s">
        <v>8274</v>
      </c>
    </row>
    <row r="6344" spans="1:2" ht="15">
      <c r="A6344" s="80" t="s">
        <v>7016</v>
      </c>
      <c r="B6344" s="79" t="s">
        <v>8274</v>
      </c>
    </row>
    <row r="6345" spans="1:2" ht="15">
      <c r="A6345" s="80" t="s">
        <v>7017</v>
      </c>
      <c r="B6345" s="79" t="s">
        <v>8274</v>
      </c>
    </row>
    <row r="6346" spans="1:2" ht="15">
      <c r="A6346" s="80" t="s">
        <v>7018</v>
      </c>
      <c r="B6346" s="79" t="s">
        <v>8274</v>
      </c>
    </row>
    <row r="6347" spans="1:2" ht="15">
      <c r="A6347" s="80" t="s">
        <v>7019</v>
      </c>
      <c r="B6347" s="79" t="s">
        <v>8274</v>
      </c>
    </row>
    <row r="6348" spans="1:2" ht="15">
      <c r="A6348" s="80" t="s">
        <v>7020</v>
      </c>
      <c r="B6348" s="79" t="s">
        <v>8274</v>
      </c>
    </row>
    <row r="6349" spans="1:2" ht="15">
      <c r="A6349" s="80" t="s">
        <v>7021</v>
      </c>
      <c r="B6349" s="79" t="s">
        <v>8274</v>
      </c>
    </row>
    <row r="6350" spans="1:2" ht="15">
      <c r="A6350" s="80" t="s">
        <v>7022</v>
      </c>
      <c r="B6350" s="79" t="s">
        <v>8274</v>
      </c>
    </row>
    <row r="6351" spans="1:2" ht="15">
      <c r="A6351" s="80" t="s">
        <v>7023</v>
      </c>
      <c r="B6351" s="79" t="s">
        <v>8274</v>
      </c>
    </row>
    <row r="6352" spans="1:2" ht="15">
      <c r="A6352" s="80" t="s">
        <v>7024</v>
      </c>
      <c r="B6352" s="79" t="s">
        <v>8274</v>
      </c>
    </row>
    <row r="6353" spans="1:2" ht="15">
      <c r="A6353" s="80" t="s">
        <v>7025</v>
      </c>
      <c r="B6353" s="79" t="s">
        <v>8274</v>
      </c>
    </row>
    <row r="6354" spans="1:2" ht="15">
      <c r="A6354" s="80" t="s">
        <v>7026</v>
      </c>
      <c r="B6354" s="79" t="s">
        <v>8274</v>
      </c>
    </row>
    <row r="6355" spans="1:2" ht="15">
      <c r="A6355" s="80" t="s">
        <v>7027</v>
      </c>
      <c r="B6355" s="79" t="s">
        <v>8274</v>
      </c>
    </row>
    <row r="6356" spans="1:2" ht="15">
      <c r="A6356" s="80" t="s">
        <v>7028</v>
      </c>
      <c r="B6356" s="79" t="s">
        <v>8274</v>
      </c>
    </row>
    <row r="6357" spans="1:2" ht="15">
      <c r="A6357" s="80" t="s">
        <v>7029</v>
      </c>
      <c r="B6357" s="79" t="s">
        <v>8274</v>
      </c>
    </row>
    <row r="6358" spans="1:2" ht="15">
      <c r="A6358" s="80" t="s">
        <v>7030</v>
      </c>
      <c r="B6358" s="79" t="s">
        <v>8274</v>
      </c>
    </row>
    <row r="6359" spans="1:2" ht="15">
      <c r="A6359" s="80" t="s">
        <v>7031</v>
      </c>
      <c r="B6359" s="79" t="s">
        <v>8274</v>
      </c>
    </row>
    <row r="6360" spans="1:2" ht="15">
      <c r="A6360" s="80" t="s">
        <v>7032</v>
      </c>
      <c r="B6360" s="79" t="s">
        <v>8274</v>
      </c>
    </row>
    <row r="6361" spans="1:2" ht="15">
      <c r="A6361" s="80" t="s">
        <v>7033</v>
      </c>
      <c r="B6361" s="79" t="s">
        <v>8274</v>
      </c>
    </row>
    <row r="6362" spans="1:2" ht="15">
      <c r="A6362" s="80" t="s">
        <v>7034</v>
      </c>
      <c r="B6362" s="79" t="s">
        <v>8274</v>
      </c>
    </row>
    <row r="6363" spans="1:2" ht="15">
      <c r="A6363" s="80" t="s">
        <v>7035</v>
      </c>
      <c r="B6363" s="79" t="s">
        <v>8274</v>
      </c>
    </row>
    <row r="6364" spans="1:2" ht="15">
      <c r="A6364" s="80" t="s">
        <v>7036</v>
      </c>
      <c r="B6364" s="79" t="s">
        <v>8274</v>
      </c>
    </row>
    <row r="6365" spans="1:2" ht="15">
      <c r="A6365" s="80" t="s">
        <v>7037</v>
      </c>
      <c r="B6365" s="79" t="s">
        <v>8274</v>
      </c>
    </row>
    <row r="6366" spans="1:2" ht="15">
      <c r="A6366" s="80" t="s">
        <v>7038</v>
      </c>
      <c r="B6366" s="79" t="s">
        <v>8274</v>
      </c>
    </row>
    <row r="6367" spans="1:2" ht="15">
      <c r="A6367" s="80" t="s">
        <v>7039</v>
      </c>
      <c r="B6367" s="79" t="s">
        <v>8274</v>
      </c>
    </row>
    <row r="6368" spans="1:2" ht="15">
      <c r="A6368" s="80" t="s">
        <v>7040</v>
      </c>
      <c r="B6368" s="79" t="s">
        <v>8274</v>
      </c>
    </row>
    <row r="6369" spans="1:2" ht="15">
      <c r="A6369" s="80" t="s">
        <v>7041</v>
      </c>
      <c r="B6369" s="79" t="s">
        <v>8274</v>
      </c>
    </row>
    <row r="6370" spans="1:2" ht="15">
      <c r="A6370" s="80" t="s">
        <v>7042</v>
      </c>
      <c r="B6370" s="79" t="s">
        <v>8274</v>
      </c>
    </row>
    <row r="6371" spans="1:2" ht="15">
      <c r="A6371" s="80" t="s">
        <v>7043</v>
      </c>
      <c r="B6371" s="79" t="s">
        <v>8274</v>
      </c>
    </row>
    <row r="6372" spans="1:2" ht="15">
      <c r="A6372" s="80" t="s">
        <v>7044</v>
      </c>
      <c r="B6372" s="79" t="s">
        <v>8274</v>
      </c>
    </row>
    <row r="6373" spans="1:2" ht="15">
      <c r="A6373" s="80" t="s">
        <v>7045</v>
      </c>
      <c r="B6373" s="79" t="s">
        <v>8274</v>
      </c>
    </row>
    <row r="6374" spans="1:2" ht="15">
      <c r="A6374" s="80" t="s">
        <v>7046</v>
      </c>
      <c r="B6374" s="79" t="s">
        <v>8274</v>
      </c>
    </row>
    <row r="6375" spans="1:2" ht="15">
      <c r="A6375" s="80" t="s">
        <v>7047</v>
      </c>
      <c r="B6375" s="79" t="s">
        <v>8274</v>
      </c>
    </row>
    <row r="6376" spans="1:2" ht="15">
      <c r="A6376" s="80" t="s">
        <v>7048</v>
      </c>
      <c r="B6376" s="79" t="s">
        <v>8274</v>
      </c>
    </row>
    <row r="6377" spans="1:2" ht="15">
      <c r="A6377" s="80" t="s">
        <v>7049</v>
      </c>
      <c r="B6377" s="79" t="s">
        <v>8274</v>
      </c>
    </row>
    <row r="6378" spans="1:2" ht="15">
      <c r="A6378" s="80" t="s">
        <v>7050</v>
      </c>
      <c r="B6378" s="79" t="s">
        <v>8274</v>
      </c>
    </row>
    <row r="6379" spans="1:2" ht="15">
      <c r="A6379" s="80" t="s">
        <v>7051</v>
      </c>
      <c r="B6379" s="79" t="s">
        <v>8274</v>
      </c>
    </row>
    <row r="6380" spans="1:2" ht="15">
      <c r="A6380" s="80" t="s">
        <v>7052</v>
      </c>
      <c r="B6380" s="79" t="s">
        <v>8274</v>
      </c>
    </row>
    <row r="6381" spans="1:2" ht="15">
      <c r="A6381" s="80" t="s">
        <v>7053</v>
      </c>
      <c r="B6381" s="79" t="s">
        <v>8274</v>
      </c>
    </row>
    <row r="6382" spans="1:2" ht="15">
      <c r="A6382" s="80" t="s">
        <v>7054</v>
      </c>
      <c r="B6382" s="79" t="s">
        <v>8274</v>
      </c>
    </row>
    <row r="6383" spans="1:2" ht="15">
      <c r="A6383" s="80" t="s">
        <v>7055</v>
      </c>
      <c r="B6383" s="79" t="s">
        <v>8274</v>
      </c>
    </row>
    <row r="6384" spans="1:2" ht="15">
      <c r="A6384" s="80" t="s">
        <v>7056</v>
      </c>
      <c r="B6384" s="79" t="s">
        <v>8274</v>
      </c>
    </row>
    <row r="6385" spans="1:2" ht="15">
      <c r="A6385" s="80" t="s">
        <v>7057</v>
      </c>
      <c r="B6385" s="79" t="s">
        <v>8274</v>
      </c>
    </row>
    <row r="6386" spans="1:2" ht="15">
      <c r="A6386" s="80" t="s">
        <v>7058</v>
      </c>
      <c r="B6386" s="79" t="s">
        <v>8274</v>
      </c>
    </row>
    <row r="6387" spans="1:2" ht="15">
      <c r="A6387" s="80" t="s">
        <v>7059</v>
      </c>
      <c r="B6387" s="79" t="s">
        <v>8274</v>
      </c>
    </row>
    <row r="6388" spans="1:2" ht="15">
      <c r="A6388" s="80" t="s">
        <v>7060</v>
      </c>
      <c r="B6388" s="79" t="s">
        <v>8274</v>
      </c>
    </row>
    <row r="6389" spans="1:2" ht="15">
      <c r="A6389" s="80" t="s">
        <v>7061</v>
      </c>
      <c r="B6389" s="79" t="s">
        <v>8274</v>
      </c>
    </row>
    <row r="6390" spans="1:2" ht="15">
      <c r="A6390" s="80" t="s">
        <v>7062</v>
      </c>
      <c r="B6390" s="79" t="s">
        <v>8274</v>
      </c>
    </row>
    <row r="6391" spans="1:2" ht="15">
      <c r="A6391" s="80" t="s">
        <v>7063</v>
      </c>
      <c r="B6391" s="79" t="s">
        <v>8274</v>
      </c>
    </row>
    <row r="6392" spans="1:2" ht="15">
      <c r="A6392" s="80" t="s">
        <v>7064</v>
      </c>
      <c r="B6392" s="79" t="s">
        <v>8274</v>
      </c>
    </row>
    <row r="6393" spans="1:2" ht="15">
      <c r="A6393" s="80" t="s">
        <v>7065</v>
      </c>
      <c r="B6393" s="79" t="s">
        <v>8274</v>
      </c>
    </row>
    <row r="6394" spans="1:2" ht="15">
      <c r="A6394" s="80" t="s">
        <v>7066</v>
      </c>
      <c r="B6394" s="79" t="s">
        <v>8274</v>
      </c>
    </row>
    <row r="6395" spans="1:2" ht="15">
      <c r="A6395" s="80" t="s">
        <v>7067</v>
      </c>
      <c r="B6395" s="79" t="s">
        <v>8274</v>
      </c>
    </row>
    <row r="6396" spans="1:2" ht="15">
      <c r="A6396" s="80" t="s">
        <v>7068</v>
      </c>
      <c r="B6396" s="79" t="s">
        <v>8274</v>
      </c>
    </row>
    <row r="6397" spans="1:2" ht="15">
      <c r="A6397" s="80" t="s">
        <v>7069</v>
      </c>
      <c r="B6397" s="79" t="s">
        <v>8274</v>
      </c>
    </row>
    <row r="6398" spans="1:2" ht="15">
      <c r="A6398" s="80" t="s">
        <v>7070</v>
      </c>
      <c r="B6398" s="79" t="s">
        <v>8274</v>
      </c>
    </row>
    <row r="6399" spans="1:2" ht="15">
      <c r="A6399" s="80" t="s">
        <v>7071</v>
      </c>
      <c r="B6399" s="79" t="s">
        <v>8274</v>
      </c>
    </row>
    <row r="6400" spans="1:2" ht="15">
      <c r="A6400" s="80" t="s">
        <v>7072</v>
      </c>
      <c r="B6400" s="79" t="s">
        <v>8274</v>
      </c>
    </row>
    <row r="6401" spans="1:2" ht="15">
      <c r="A6401" s="80" t="s">
        <v>7073</v>
      </c>
      <c r="B6401" s="79" t="s">
        <v>8274</v>
      </c>
    </row>
    <row r="6402" spans="1:2" ht="15">
      <c r="A6402" s="80" t="s">
        <v>7074</v>
      </c>
      <c r="B6402" s="79" t="s">
        <v>8274</v>
      </c>
    </row>
    <row r="6403" spans="1:2" ht="15">
      <c r="A6403" s="80" t="s">
        <v>7075</v>
      </c>
      <c r="B6403" s="79" t="s">
        <v>8274</v>
      </c>
    </row>
    <row r="6404" spans="1:2" ht="15">
      <c r="A6404" s="80" t="s">
        <v>7076</v>
      </c>
      <c r="B6404" s="79" t="s">
        <v>8274</v>
      </c>
    </row>
    <row r="6405" spans="1:2" ht="15">
      <c r="A6405" s="80" t="s">
        <v>7077</v>
      </c>
      <c r="B6405" s="79" t="s">
        <v>8274</v>
      </c>
    </row>
    <row r="6406" spans="1:2" ht="15">
      <c r="A6406" s="80" t="s">
        <v>7078</v>
      </c>
      <c r="B6406" s="79" t="s">
        <v>8274</v>
      </c>
    </row>
    <row r="6407" spans="1:2" ht="15">
      <c r="A6407" s="80" t="s">
        <v>7079</v>
      </c>
      <c r="B6407" s="79" t="s">
        <v>8274</v>
      </c>
    </row>
    <row r="6408" spans="1:2" ht="15">
      <c r="A6408" s="80" t="s">
        <v>7080</v>
      </c>
      <c r="B6408" s="79" t="s">
        <v>8274</v>
      </c>
    </row>
    <row r="6409" spans="1:2" ht="15">
      <c r="A6409" s="80" t="s">
        <v>7081</v>
      </c>
      <c r="B6409" s="79" t="s">
        <v>8274</v>
      </c>
    </row>
    <row r="6410" spans="1:2" ht="15">
      <c r="A6410" s="80" t="s">
        <v>7082</v>
      </c>
      <c r="B6410" s="79" t="s">
        <v>8274</v>
      </c>
    </row>
    <row r="6411" spans="1:2" ht="15">
      <c r="A6411" s="80" t="s">
        <v>7083</v>
      </c>
      <c r="B6411" s="79" t="s">
        <v>8274</v>
      </c>
    </row>
    <row r="6412" spans="1:2" ht="15">
      <c r="A6412" s="80" t="s">
        <v>7084</v>
      </c>
      <c r="B6412" s="79" t="s">
        <v>8274</v>
      </c>
    </row>
    <row r="6413" spans="1:2" ht="15">
      <c r="A6413" s="80" t="s">
        <v>7085</v>
      </c>
      <c r="B6413" s="79" t="s">
        <v>8274</v>
      </c>
    </row>
    <row r="6414" spans="1:2" ht="15">
      <c r="A6414" s="80" t="s">
        <v>7086</v>
      </c>
      <c r="B6414" s="79" t="s">
        <v>8274</v>
      </c>
    </row>
    <row r="6415" spans="1:2" ht="15">
      <c r="A6415" s="80" t="s">
        <v>7087</v>
      </c>
      <c r="B6415" s="79" t="s">
        <v>8274</v>
      </c>
    </row>
    <row r="6416" spans="1:2" ht="15">
      <c r="A6416" s="80" t="s">
        <v>7088</v>
      </c>
      <c r="B6416" s="79" t="s">
        <v>8274</v>
      </c>
    </row>
    <row r="6417" spans="1:2" ht="15">
      <c r="A6417" s="80" t="s">
        <v>7089</v>
      </c>
      <c r="B6417" s="79" t="s">
        <v>8274</v>
      </c>
    </row>
    <row r="6418" spans="1:2" ht="15">
      <c r="A6418" s="80" t="s">
        <v>7090</v>
      </c>
      <c r="B6418" s="79" t="s">
        <v>8274</v>
      </c>
    </row>
    <row r="6419" spans="1:2" ht="15">
      <c r="A6419" s="80" t="s">
        <v>7091</v>
      </c>
      <c r="B6419" s="79" t="s">
        <v>8274</v>
      </c>
    </row>
    <row r="6420" spans="1:2" ht="15">
      <c r="A6420" s="80" t="s">
        <v>7092</v>
      </c>
      <c r="B6420" s="79" t="s">
        <v>8274</v>
      </c>
    </row>
    <row r="6421" spans="1:2" ht="15">
      <c r="A6421" s="80" t="s">
        <v>7093</v>
      </c>
      <c r="B6421" s="79" t="s">
        <v>8274</v>
      </c>
    </row>
    <row r="6422" spans="1:2" ht="15">
      <c r="A6422" s="80" t="s">
        <v>7094</v>
      </c>
      <c r="B6422" s="79" t="s">
        <v>8274</v>
      </c>
    </row>
    <row r="6423" spans="1:2" ht="15">
      <c r="A6423" s="80" t="s">
        <v>7095</v>
      </c>
      <c r="B6423" s="79" t="s">
        <v>8274</v>
      </c>
    </row>
    <row r="6424" spans="1:2" ht="15">
      <c r="A6424" s="80" t="s">
        <v>7096</v>
      </c>
      <c r="B6424" s="79" t="s">
        <v>8274</v>
      </c>
    </row>
    <row r="6425" spans="1:2" ht="15">
      <c r="A6425" s="80" t="s">
        <v>7097</v>
      </c>
      <c r="B6425" s="79" t="s">
        <v>8274</v>
      </c>
    </row>
    <row r="6426" spans="1:2" ht="15">
      <c r="A6426" s="80" t="s">
        <v>7098</v>
      </c>
      <c r="B6426" s="79" t="s">
        <v>8274</v>
      </c>
    </row>
    <row r="6427" spans="1:2" ht="15">
      <c r="A6427" s="80" t="s">
        <v>7099</v>
      </c>
      <c r="B6427" s="79" t="s">
        <v>8274</v>
      </c>
    </row>
    <row r="6428" spans="1:2" ht="15">
      <c r="A6428" s="80" t="s">
        <v>7100</v>
      </c>
      <c r="B6428" s="79" t="s">
        <v>8274</v>
      </c>
    </row>
    <row r="6429" spans="1:2" ht="15">
      <c r="A6429" s="80" t="s">
        <v>7101</v>
      </c>
      <c r="B6429" s="79" t="s">
        <v>8274</v>
      </c>
    </row>
    <row r="6430" spans="1:2" ht="15">
      <c r="A6430" s="80" t="s">
        <v>7102</v>
      </c>
      <c r="B6430" s="79" t="s">
        <v>8274</v>
      </c>
    </row>
    <row r="6431" spans="1:2" ht="15">
      <c r="A6431" s="80" t="s">
        <v>7103</v>
      </c>
      <c r="B6431" s="79" t="s">
        <v>8274</v>
      </c>
    </row>
    <row r="6432" spans="1:2" ht="15">
      <c r="A6432" s="80" t="s">
        <v>7104</v>
      </c>
      <c r="B6432" s="79" t="s">
        <v>8274</v>
      </c>
    </row>
    <row r="6433" spans="1:2" ht="15">
      <c r="A6433" s="80" t="s">
        <v>7105</v>
      </c>
      <c r="B6433" s="79" t="s">
        <v>8274</v>
      </c>
    </row>
    <row r="6434" spans="1:2" ht="15">
      <c r="A6434" s="80" t="s">
        <v>7106</v>
      </c>
      <c r="B6434" s="79" t="s">
        <v>8274</v>
      </c>
    </row>
    <row r="6435" spans="1:2" ht="15">
      <c r="A6435" s="80" t="s">
        <v>7107</v>
      </c>
      <c r="B6435" s="79" t="s">
        <v>8274</v>
      </c>
    </row>
    <row r="6436" spans="1:2" ht="15">
      <c r="A6436" s="80" t="s">
        <v>7108</v>
      </c>
      <c r="B6436" s="79" t="s">
        <v>8274</v>
      </c>
    </row>
    <row r="6437" spans="1:2" ht="15">
      <c r="A6437" s="80" t="s">
        <v>7109</v>
      </c>
      <c r="B6437" s="79" t="s">
        <v>8274</v>
      </c>
    </row>
    <row r="6438" spans="1:2" ht="15">
      <c r="A6438" s="80" t="s">
        <v>7110</v>
      </c>
      <c r="B6438" s="79" t="s">
        <v>8274</v>
      </c>
    </row>
    <row r="6439" spans="1:2" ht="15">
      <c r="A6439" s="80" t="s">
        <v>7111</v>
      </c>
      <c r="B6439" s="79" t="s">
        <v>8274</v>
      </c>
    </row>
    <row r="6440" spans="1:2" ht="15">
      <c r="A6440" s="80" t="s">
        <v>7112</v>
      </c>
      <c r="B6440" s="79" t="s">
        <v>8274</v>
      </c>
    </row>
    <row r="6441" spans="1:2" ht="15">
      <c r="A6441" s="80" t="s">
        <v>7113</v>
      </c>
      <c r="B6441" s="79" t="s">
        <v>8274</v>
      </c>
    </row>
    <row r="6442" spans="1:2" ht="15">
      <c r="A6442" s="80" t="s">
        <v>7114</v>
      </c>
      <c r="B6442" s="79" t="s">
        <v>8274</v>
      </c>
    </row>
    <row r="6443" spans="1:2" ht="15">
      <c r="A6443" s="80" t="s">
        <v>7115</v>
      </c>
      <c r="B6443" s="79" t="s">
        <v>8274</v>
      </c>
    </row>
    <row r="6444" spans="1:2" ht="15">
      <c r="A6444" s="80" t="s">
        <v>7116</v>
      </c>
      <c r="B6444" s="79" t="s">
        <v>8274</v>
      </c>
    </row>
    <row r="6445" spans="1:2" ht="15">
      <c r="A6445" s="80" t="s">
        <v>7117</v>
      </c>
      <c r="B6445" s="79" t="s">
        <v>8274</v>
      </c>
    </row>
    <row r="6446" spans="1:2" ht="15">
      <c r="A6446" s="80" t="s">
        <v>7118</v>
      </c>
      <c r="B6446" s="79" t="s">
        <v>8274</v>
      </c>
    </row>
    <row r="6447" spans="1:2" ht="15">
      <c r="A6447" s="80" t="s">
        <v>488</v>
      </c>
      <c r="B6447" s="79" t="s">
        <v>8274</v>
      </c>
    </row>
    <row r="6448" spans="1:2" ht="15">
      <c r="A6448" s="80" t="s">
        <v>780</v>
      </c>
      <c r="B6448" s="79" t="s">
        <v>8274</v>
      </c>
    </row>
    <row r="6449" spans="1:2" ht="15">
      <c r="A6449" s="80" t="s">
        <v>7119</v>
      </c>
      <c r="B6449" s="79" t="s">
        <v>8274</v>
      </c>
    </row>
    <row r="6450" spans="1:2" ht="15">
      <c r="A6450" s="80" t="s">
        <v>7120</v>
      </c>
      <c r="B6450" s="79" t="s">
        <v>8274</v>
      </c>
    </row>
    <row r="6451" spans="1:2" ht="15">
      <c r="A6451" s="80" t="s">
        <v>7121</v>
      </c>
      <c r="B6451" s="79" t="s">
        <v>8274</v>
      </c>
    </row>
    <row r="6452" spans="1:2" ht="15">
      <c r="A6452" s="80" t="s">
        <v>7122</v>
      </c>
      <c r="B6452" s="79" t="s">
        <v>8274</v>
      </c>
    </row>
    <row r="6453" spans="1:2" ht="15">
      <c r="A6453" s="80" t="s">
        <v>7123</v>
      </c>
      <c r="B6453" s="79" t="s">
        <v>8274</v>
      </c>
    </row>
    <row r="6454" spans="1:2" ht="15">
      <c r="A6454" s="80" t="s">
        <v>7124</v>
      </c>
      <c r="B6454" s="79" t="s">
        <v>8274</v>
      </c>
    </row>
    <row r="6455" spans="1:2" ht="15">
      <c r="A6455" s="80" t="s">
        <v>7125</v>
      </c>
      <c r="B6455" s="79" t="s">
        <v>8274</v>
      </c>
    </row>
    <row r="6456" spans="1:2" ht="15">
      <c r="A6456" s="80" t="s">
        <v>7126</v>
      </c>
      <c r="B6456" s="79" t="s">
        <v>8274</v>
      </c>
    </row>
    <row r="6457" spans="1:2" ht="15">
      <c r="A6457" s="80" t="s">
        <v>7127</v>
      </c>
      <c r="B6457" s="79" t="s">
        <v>8274</v>
      </c>
    </row>
    <row r="6458" spans="1:2" ht="15">
      <c r="A6458" s="80" t="s">
        <v>7128</v>
      </c>
      <c r="B6458" s="79" t="s">
        <v>8274</v>
      </c>
    </row>
    <row r="6459" spans="1:2" ht="15">
      <c r="A6459" s="80" t="s">
        <v>7129</v>
      </c>
      <c r="B6459" s="79" t="s">
        <v>8274</v>
      </c>
    </row>
    <row r="6460" spans="1:2" ht="15">
      <c r="A6460" s="80" t="s">
        <v>7130</v>
      </c>
      <c r="B6460" s="79" t="s">
        <v>8274</v>
      </c>
    </row>
    <row r="6461" spans="1:2" ht="15">
      <c r="A6461" s="80" t="s">
        <v>7131</v>
      </c>
      <c r="B6461" s="79" t="s">
        <v>8274</v>
      </c>
    </row>
    <row r="6462" spans="1:2" ht="15">
      <c r="A6462" s="80" t="s">
        <v>713</v>
      </c>
      <c r="B6462" s="79" t="s">
        <v>8274</v>
      </c>
    </row>
    <row r="6463" spans="1:2" ht="15">
      <c r="A6463" s="80" t="s">
        <v>7132</v>
      </c>
      <c r="B6463" s="79" t="s">
        <v>8274</v>
      </c>
    </row>
    <row r="6464" spans="1:2" ht="15">
      <c r="A6464" s="80" t="s">
        <v>7133</v>
      </c>
      <c r="B6464" s="79" t="s">
        <v>8274</v>
      </c>
    </row>
    <row r="6465" spans="1:2" ht="15">
      <c r="A6465" s="80" t="s">
        <v>7134</v>
      </c>
      <c r="B6465" s="79" t="s">
        <v>8274</v>
      </c>
    </row>
    <row r="6466" spans="1:2" ht="15">
      <c r="A6466" s="80" t="s">
        <v>7135</v>
      </c>
      <c r="B6466" s="79" t="s">
        <v>8274</v>
      </c>
    </row>
    <row r="6467" spans="1:2" ht="15">
      <c r="A6467" s="80" t="s">
        <v>7136</v>
      </c>
      <c r="B6467" s="79" t="s">
        <v>8274</v>
      </c>
    </row>
    <row r="6468" spans="1:2" ht="15">
      <c r="A6468" s="80" t="s">
        <v>7137</v>
      </c>
      <c r="B6468" s="79" t="s">
        <v>8274</v>
      </c>
    </row>
    <row r="6469" spans="1:2" ht="15">
      <c r="A6469" s="80" t="s">
        <v>7138</v>
      </c>
      <c r="B6469" s="79" t="s">
        <v>8274</v>
      </c>
    </row>
    <row r="6470" spans="1:2" ht="15">
      <c r="A6470" s="80" t="s">
        <v>7139</v>
      </c>
      <c r="B6470" s="79" t="s">
        <v>8274</v>
      </c>
    </row>
    <row r="6471" spans="1:2" ht="15">
      <c r="A6471" s="80" t="s">
        <v>7140</v>
      </c>
      <c r="B6471" s="79" t="s">
        <v>8274</v>
      </c>
    </row>
    <row r="6472" spans="1:2" ht="15">
      <c r="A6472" s="80" t="s">
        <v>7141</v>
      </c>
      <c r="B6472" s="79" t="s">
        <v>8274</v>
      </c>
    </row>
    <row r="6473" spans="1:2" ht="15">
      <c r="A6473" s="80" t="s">
        <v>7142</v>
      </c>
      <c r="B6473" s="79" t="s">
        <v>8274</v>
      </c>
    </row>
    <row r="6474" spans="1:2" ht="15">
      <c r="A6474" s="80" t="s">
        <v>7143</v>
      </c>
      <c r="B6474" s="79" t="s">
        <v>8274</v>
      </c>
    </row>
    <row r="6475" spans="1:2" ht="15">
      <c r="A6475" s="80" t="s">
        <v>7144</v>
      </c>
      <c r="B6475" s="79" t="s">
        <v>8274</v>
      </c>
    </row>
    <row r="6476" spans="1:2" ht="15">
      <c r="A6476" s="80" t="s">
        <v>7145</v>
      </c>
      <c r="B6476" s="79" t="s">
        <v>8274</v>
      </c>
    </row>
    <row r="6477" spans="1:2" ht="15">
      <c r="A6477" s="80" t="s">
        <v>7146</v>
      </c>
      <c r="B6477" s="79" t="s">
        <v>8274</v>
      </c>
    </row>
    <row r="6478" spans="1:2" ht="15">
      <c r="A6478" s="80" t="s">
        <v>7147</v>
      </c>
      <c r="B6478" s="79" t="s">
        <v>8274</v>
      </c>
    </row>
    <row r="6479" spans="1:2" ht="15">
      <c r="A6479" s="80" t="s">
        <v>7148</v>
      </c>
      <c r="B6479" s="79" t="s">
        <v>8274</v>
      </c>
    </row>
    <row r="6480" spans="1:2" ht="15">
      <c r="A6480" s="80" t="s">
        <v>7149</v>
      </c>
      <c r="B6480" s="79" t="s">
        <v>8274</v>
      </c>
    </row>
    <row r="6481" spans="1:2" ht="15">
      <c r="A6481" s="80" t="s">
        <v>7150</v>
      </c>
      <c r="B6481" s="79" t="s">
        <v>8274</v>
      </c>
    </row>
    <row r="6482" spans="1:2" ht="15">
      <c r="A6482" s="80" t="s">
        <v>7151</v>
      </c>
      <c r="B6482" s="79" t="s">
        <v>8274</v>
      </c>
    </row>
    <row r="6483" spans="1:2" ht="15">
      <c r="A6483" s="80" t="s">
        <v>7152</v>
      </c>
      <c r="B6483" s="79" t="s">
        <v>8274</v>
      </c>
    </row>
    <row r="6484" spans="1:2" ht="15">
      <c r="A6484" s="80" t="s">
        <v>7153</v>
      </c>
      <c r="B6484" s="79" t="s">
        <v>8274</v>
      </c>
    </row>
    <row r="6485" spans="1:2" ht="15">
      <c r="A6485" s="80" t="s">
        <v>7154</v>
      </c>
      <c r="B6485" s="79" t="s">
        <v>8274</v>
      </c>
    </row>
    <row r="6486" spans="1:2" ht="15">
      <c r="A6486" s="80" t="s">
        <v>7155</v>
      </c>
      <c r="B6486" s="79" t="s">
        <v>8274</v>
      </c>
    </row>
    <row r="6487" spans="1:2" ht="15">
      <c r="A6487" s="80" t="s">
        <v>7156</v>
      </c>
      <c r="B6487" s="79" t="s">
        <v>8274</v>
      </c>
    </row>
    <row r="6488" spans="1:2" ht="15">
      <c r="A6488" s="80" t="s">
        <v>7157</v>
      </c>
      <c r="B6488" s="79" t="s">
        <v>8274</v>
      </c>
    </row>
    <row r="6489" spans="1:2" ht="15">
      <c r="A6489" s="80" t="s">
        <v>776</v>
      </c>
      <c r="B6489" s="79" t="s">
        <v>8274</v>
      </c>
    </row>
    <row r="6490" spans="1:2" ht="15">
      <c r="A6490" s="80" t="s">
        <v>7158</v>
      </c>
      <c r="B6490" s="79" t="s">
        <v>8274</v>
      </c>
    </row>
    <row r="6491" spans="1:2" ht="15">
      <c r="A6491" s="80" t="s">
        <v>7159</v>
      </c>
      <c r="B6491" s="79" t="s">
        <v>8274</v>
      </c>
    </row>
    <row r="6492" spans="1:2" ht="15">
      <c r="A6492" s="80" t="s">
        <v>7160</v>
      </c>
      <c r="B6492" s="79" t="s">
        <v>8274</v>
      </c>
    </row>
    <row r="6493" spans="1:2" ht="15">
      <c r="A6493" s="80" t="s">
        <v>7161</v>
      </c>
      <c r="B6493" s="79" t="s">
        <v>8274</v>
      </c>
    </row>
    <row r="6494" spans="1:2" ht="15">
      <c r="A6494" s="80" t="s">
        <v>7162</v>
      </c>
      <c r="B6494" s="79" t="s">
        <v>8274</v>
      </c>
    </row>
    <row r="6495" spans="1:2" ht="15">
      <c r="A6495" s="80" t="s">
        <v>7163</v>
      </c>
      <c r="B6495" s="79" t="s">
        <v>8274</v>
      </c>
    </row>
    <row r="6496" spans="1:2" ht="15">
      <c r="A6496" s="80" t="s">
        <v>7164</v>
      </c>
      <c r="B6496" s="79" t="s">
        <v>8274</v>
      </c>
    </row>
    <row r="6497" spans="1:2" ht="15">
      <c r="A6497" s="80" t="s">
        <v>7165</v>
      </c>
      <c r="B6497" s="79" t="s">
        <v>8274</v>
      </c>
    </row>
    <row r="6498" spans="1:2" ht="15">
      <c r="A6498" s="80" t="s">
        <v>7166</v>
      </c>
      <c r="B6498" s="79" t="s">
        <v>8274</v>
      </c>
    </row>
    <row r="6499" spans="1:2" ht="15">
      <c r="A6499" s="80" t="s">
        <v>7167</v>
      </c>
      <c r="B6499" s="79" t="s">
        <v>8274</v>
      </c>
    </row>
    <row r="6500" spans="1:2" ht="15">
      <c r="A6500" s="80" t="s">
        <v>7168</v>
      </c>
      <c r="B6500" s="79" t="s">
        <v>8274</v>
      </c>
    </row>
    <row r="6501" spans="1:2" ht="15">
      <c r="A6501" s="80" t="s">
        <v>7169</v>
      </c>
      <c r="B6501" s="79" t="s">
        <v>8274</v>
      </c>
    </row>
    <row r="6502" spans="1:2" ht="15">
      <c r="A6502" s="80" t="s">
        <v>7170</v>
      </c>
      <c r="B6502" s="79" t="s">
        <v>8274</v>
      </c>
    </row>
    <row r="6503" spans="1:2" ht="15">
      <c r="A6503" s="80" t="s">
        <v>7171</v>
      </c>
      <c r="B6503" s="79" t="s">
        <v>8274</v>
      </c>
    </row>
    <row r="6504" spans="1:2" ht="15">
      <c r="A6504" s="80" t="s">
        <v>7172</v>
      </c>
      <c r="B6504" s="79" t="s">
        <v>8274</v>
      </c>
    </row>
    <row r="6505" spans="1:2" ht="15">
      <c r="A6505" s="80" t="s">
        <v>7173</v>
      </c>
      <c r="B6505" s="79" t="s">
        <v>8274</v>
      </c>
    </row>
    <row r="6506" spans="1:2" ht="15">
      <c r="A6506" s="80" t="s">
        <v>7174</v>
      </c>
      <c r="B6506" s="79" t="s">
        <v>8274</v>
      </c>
    </row>
    <row r="6507" spans="1:2" ht="15">
      <c r="A6507" s="80" t="s">
        <v>7175</v>
      </c>
      <c r="B6507" s="79" t="s">
        <v>8274</v>
      </c>
    </row>
    <row r="6508" spans="1:2" ht="15">
      <c r="A6508" s="80" t="s">
        <v>7176</v>
      </c>
      <c r="B6508" s="79" t="s">
        <v>8274</v>
      </c>
    </row>
    <row r="6509" spans="1:2" ht="15">
      <c r="A6509" s="80" t="s">
        <v>7177</v>
      </c>
      <c r="B6509" s="79" t="s">
        <v>8274</v>
      </c>
    </row>
    <row r="6510" spans="1:2" ht="15">
      <c r="A6510" s="80" t="s">
        <v>7178</v>
      </c>
      <c r="B6510" s="79" t="s">
        <v>8274</v>
      </c>
    </row>
    <row r="6511" spans="1:2" ht="15">
      <c r="A6511" s="80" t="s">
        <v>7179</v>
      </c>
      <c r="B6511" s="79" t="s">
        <v>8274</v>
      </c>
    </row>
    <row r="6512" spans="1:2" ht="15">
      <c r="A6512" s="80" t="s">
        <v>7180</v>
      </c>
      <c r="B6512" s="79" t="s">
        <v>8274</v>
      </c>
    </row>
    <row r="6513" spans="1:2" ht="15">
      <c r="A6513" s="80" t="s">
        <v>7181</v>
      </c>
      <c r="B6513" s="79" t="s">
        <v>8274</v>
      </c>
    </row>
    <row r="6514" spans="1:2" ht="15">
      <c r="A6514" s="80" t="s">
        <v>7182</v>
      </c>
      <c r="B6514" s="79" t="s">
        <v>8274</v>
      </c>
    </row>
    <row r="6515" spans="1:2" ht="15">
      <c r="A6515" s="80" t="s">
        <v>7183</v>
      </c>
      <c r="B6515" s="79" t="s">
        <v>8274</v>
      </c>
    </row>
    <row r="6516" spans="1:2" ht="15">
      <c r="A6516" s="80" t="s">
        <v>7184</v>
      </c>
      <c r="B6516" s="79" t="s">
        <v>8274</v>
      </c>
    </row>
    <row r="6517" spans="1:2" ht="15">
      <c r="A6517" s="80" t="s">
        <v>7185</v>
      </c>
      <c r="B6517" s="79" t="s">
        <v>8274</v>
      </c>
    </row>
    <row r="6518" spans="1:2" ht="15">
      <c r="A6518" s="80" t="s">
        <v>7186</v>
      </c>
      <c r="B6518" s="79" t="s">
        <v>8274</v>
      </c>
    </row>
    <row r="6519" spans="1:2" ht="15">
      <c r="A6519" s="80" t="s">
        <v>7187</v>
      </c>
      <c r="B6519" s="79" t="s">
        <v>8274</v>
      </c>
    </row>
    <row r="6520" spans="1:2" ht="15">
      <c r="A6520" s="80" t="s">
        <v>7188</v>
      </c>
      <c r="B6520" s="79" t="s">
        <v>8274</v>
      </c>
    </row>
    <row r="6521" spans="1:2" ht="15">
      <c r="A6521" s="80" t="s">
        <v>7189</v>
      </c>
      <c r="B6521" s="79" t="s">
        <v>8274</v>
      </c>
    </row>
    <row r="6522" spans="1:2" ht="15">
      <c r="A6522" s="80" t="s">
        <v>7190</v>
      </c>
      <c r="B6522" s="79" t="s">
        <v>8274</v>
      </c>
    </row>
    <row r="6523" spans="1:2" ht="15">
      <c r="A6523" s="80" t="s">
        <v>7191</v>
      </c>
      <c r="B6523" s="79" t="s">
        <v>8274</v>
      </c>
    </row>
    <row r="6524" spans="1:2" ht="15">
      <c r="A6524" s="80" t="s">
        <v>7192</v>
      </c>
      <c r="B6524" s="79" t="s">
        <v>8274</v>
      </c>
    </row>
    <row r="6525" spans="1:2" ht="15">
      <c r="A6525" s="80" t="s">
        <v>7193</v>
      </c>
      <c r="B6525" s="79" t="s">
        <v>8274</v>
      </c>
    </row>
    <row r="6526" spans="1:2" ht="15">
      <c r="A6526" s="80" t="s">
        <v>7194</v>
      </c>
      <c r="B6526" s="79" t="s">
        <v>8274</v>
      </c>
    </row>
    <row r="6527" spans="1:2" ht="15">
      <c r="A6527" s="80" t="s">
        <v>7195</v>
      </c>
      <c r="B6527" s="79" t="s">
        <v>8274</v>
      </c>
    </row>
    <row r="6528" spans="1:2" ht="15">
      <c r="A6528" s="80" t="s">
        <v>7196</v>
      </c>
      <c r="B6528" s="79" t="s">
        <v>8274</v>
      </c>
    </row>
    <row r="6529" spans="1:2" ht="15">
      <c r="A6529" s="80" t="s">
        <v>7197</v>
      </c>
      <c r="B6529" s="79" t="s">
        <v>8274</v>
      </c>
    </row>
    <row r="6530" spans="1:2" ht="15">
      <c r="A6530" s="80" t="s">
        <v>7198</v>
      </c>
      <c r="B6530" s="79" t="s">
        <v>8274</v>
      </c>
    </row>
    <row r="6531" spans="1:2" ht="15">
      <c r="A6531" s="80" t="s">
        <v>7199</v>
      </c>
      <c r="B6531" s="79" t="s">
        <v>8274</v>
      </c>
    </row>
    <row r="6532" spans="1:2" ht="15">
      <c r="A6532" s="80" t="s">
        <v>7200</v>
      </c>
      <c r="B6532" s="79" t="s">
        <v>8274</v>
      </c>
    </row>
    <row r="6533" spans="1:2" ht="15">
      <c r="A6533" s="80" t="s">
        <v>7201</v>
      </c>
      <c r="B6533" s="79" t="s">
        <v>8274</v>
      </c>
    </row>
    <row r="6534" spans="1:2" ht="15">
      <c r="A6534" s="80" t="s">
        <v>7202</v>
      </c>
      <c r="B6534" s="79" t="s">
        <v>8274</v>
      </c>
    </row>
    <row r="6535" spans="1:2" ht="15">
      <c r="A6535" s="80" t="s">
        <v>7203</v>
      </c>
      <c r="B6535" s="79" t="s">
        <v>8274</v>
      </c>
    </row>
    <row r="6536" spans="1:2" ht="15">
      <c r="A6536" s="80" t="s">
        <v>7204</v>
      </c>
      <c r="B6536" s="79" t="s">
        <v>8274</v>
      </c>
    </row>
    <row r="6537" spans="1:2" ht="15">
      <c r="A6537" s="80" t="s">
        <v>7205</v>
      </c>
      <c r="B6537" s="79" t="s">
        <v>8274</v>
      </c>
    </row>
    <row r="6538" spans="1:2" ht="15">
      <c r="A6538" s="80" t="s">
        <v>7206</v>
      </c>
      <c r="B6538" s="79" t="s">
        <v>8274</v>
      </c>
    </row>
    <row r="6539" spans="1:2" ht="15">
      <c r="A6539" s="80" t="s">
        <v>7207</v>
      </c>
      <c r="B6539" s="79" t="s">
        <v>8274</v>
      </c>
    </row>
    <row r="6540" spans="1:2" ht="15">
      <c r="A6540" s="80" t="s">
        <v>7208</v>
      </c>
      <c r="B6540" s="79" t="s">
        <v>8274</v>
      </c>
    </row>
    <row r="6541" spans="1:2" ht="15">
      <c r="A6541" s="80" t="s">
        <v>7209</v>
      </c>
      <c r="B6541" s="79" t="s">
        <v>8274</v>
      </c>
    </row>
    <row r="6542" spans="1:2" ht="15">
      <c r="A6542" s="80" t="s">
        <v>7210</v>
      </c>
      <c r="B6542" s="79" t="s">
        <v>8274</v>
      </c>
    </row>
    <row r="6543" spans="1:2" ht="15">
      <c r="A6543" s="80" t="s">
        <v>7211</v>
      </c>
      <c r="B6543" s="79" t="s">
        <v>8274</v>
      </c>
    </row>
    <row r="6544" spans="1:2" ht="15">
      <c r="A6544" s="80" t="s">
        <v>7212</v>
      </c>
      <c r="B6544" s="79" t="s">
        <v>8274</v>
      </c>
    </row>
    <row r="6545" spans="1:2" ht="15">
      <c r="A6545" s="80" t="s">
        <v>7213</v>
      </c>
      <c r="B6545" s="79" t="s">
        <v>8274</v>
      </c>
    </row>
    <row r="6546" spans="1:2" ht="15">
      <c r="A6546" s="80" t="s">
        <v>7214</v>
      </c>
      <c r="B6546" s="79" t="s">
        <v>8274</v>
      </c>
    </row>
    <row r="6547" spans="1:2" ht="15">
      <c r="A6547" s="80" t="s">
        <v>7215</v>
      </c>
      <c r="B6547" s="79" t="s">
        <v>8274</v>
      </c>
    </row>
    <row r="6548" spans="1:2" ht="15">
      <c r="A6548" s="80" t="s">
        <v>7216</v>
      </c>
      <c r="B6548" s="79" t="s">
        <v>8274</v>
      </c>
    </row>
    <row r="6549" spans="1:2" ht="15">
      <c r="A6549" s="80" t="s">
        <v>7217</v>
      </c>
      <c r="B6549" s="79" t="s">
        <v>8274</v>
      </c>
    </row>
    <row r="6550" spans="1:2" ht="15">
      <c r="A6550" s="80" t="s">
        <v>7218</v>
      </c>
      <c r="B6550" s="79" t="s">
        <v>8274</v>
      </c>
    </row>
    <row r="6551" spans="1:2" ht="15">
      <c r="A6551" s="80" t="s">
        <v>7219</v>
      </c>
      <c r="B6551" s="79" t="s">
        <v>8274</v>
      </c>
    </row>
    <row r="6552" spans="1:2" ht="15">
      <c r="A6552" s="80" t="s">
        <v>7220</v>
      </c>
      <c r="B6552" s="79" t="s">
        <v>8274</v>
      </c>
    </row>
    <row r="6553" spans="1:2" ht="15">
      <c r="A6553" s="80" t="s">
        <v>7221</v>
      </c>
      <c r="B6553" s="79" t="s">
        <v>8274</v>
      </c>
    </row>
    <row r="6554" spans="1:2" ht="15">
      <c r="A6554" s="80" t="s">
        <v>7222</v>
      </c>
      <c r="B6554" s="79" t="s">
        <v>8274</v>
      </c>
    </row>
    <row r="6555" spans="1:2" ht="15">
      <c r="A6555" s="80" t="s">
        <v>7223</v>
      </c>
      <c r="B6555" s="79" t="s">
        <v>8274</v>
      </c>
    </row>
    <row r="6556" spans="1:2" ht="15">
      <c r="A6556" s="80" t="s">
        <v>7224</v>
      </c>
      <c r="B6556" s="79" t="s">
        <v>8274</v>
      </c>
    </row>
    <row r="6557" spans="1:2" ht="15">
      <c r="A6557" s="80" t="s">
        <v>7225</v>
      </c>
      <c r="B6557" s="79" t="s">
        <v>8274</v>
      </c>
    </row>
    <row r="6558" spans="1:2" ht="15">
      <c r="A6558" s="80" t="s">
        <v>7226</v>
      </c>
      <c r="B6558" s="79" t="s">
        <v>8274</v>
      </c>
    </row>
    <row r="6559" spans="1:2" ht="15">
      <c r="A6559" s="80" t="s">
        <v>7227</v>
      </c>
      <c r="B6559" s="79" t="s">
        <v>8274</v>
      </c>
    </row>
    <row r="6560" spans="1:2" ht="15">
      <c r="A6560" s="80" t="s">
        <v>7228</v>
      </c>
      <c r="B6560" s="79" t="s">
        <v>8274</v>
      </c>
    </row>
    <row r="6561" spans="1:2" ht="15">
      <c r="A6561" s="80" t="s">
        <v>7229</v>
      </c>
      <c r="B6561" s="79" t="s">
        <v>8274</v>
      </c>
    </row>
    <row r="6562" spans="1:2" ht="15">
      <c r="A6562" s="80" t="s">
        <v>7230</v>
      </c>
      <c r="B6562" s="79" t="s">
        <v>8274</v>
      </c>
    </row>
    <row r="6563" spans="1:2" ht="15">
      <c r="A6563" s="80" t="s">
        <v>7231</v>
      </c>
      <c r="B6563" s="79" t="s">
        <v>8274</v>
      </c>
    </row>
    <row r="6564" spans="1:2" ht="15">
      <c r="A6564" s="80" t="s">
        <v>7232</v>
      </c>
      <c r="B6564" s="79" t="s">
        <v>8274</v>
      </c>
    </row>
    <row r="6565" spans="1:2" ht="15">
      <c r="A6565" s="80" t="s">
        <v>7233</v>
      </c>
      <c r="B6565" s="79" t="s">
        <v>8274</v>
      </c>
    </row>
    <row r="6566" spans="1:2" ht="15">
      <c r="A6566" s="80" t="s">
        <v>7234</v>
      </c>
      <c r="B6566" s="79" t="s">
        <v>8274</v>
      </c>
    </row>
    <row r="6567" spans="1:2" ht="15">
      <c r="A6567" s="80" t="s">
        <v>7235</v>
      </c>
      <c r="B6567" s="79" t="s">
        <v>8274</v>
      </c>
    </row>
    <row r="6568" spans="1:2" ht="15">
      <c r="A6568" s="80" t="s">
        <v>7236</v>
      </c>
      <c r="B6568" s="79" t="s">
        <v>8274</v>
      </c>
    </row>
    <row r="6569" spans="1:2" ht="15">
      <c r="A6569" s="80" t="s">
        <v>7237</v>
      </c>
      <c r="B6569" s="79" t="s">
        <v>8274</v>
      </c>
    </row>
    <row r="6570" spans="1:2" ht="15">
      <c r="A6570" s="80" t="s">
        <v>7238</v>
      </c>
      <c r="B6570" s="79" t="s">
        <v>8274</v>
      </c>
    </row>
    <row r="6571" spans="1:2" ht="15">
      <c r="A6571" s="80" t="s">
        <v>7239</v>
      </c>
      <c r="B6571" s="79" t="s">
        <v>8274</v>
      </c>
    </row>
    <row r="6572" spans="1:2" ht="15">
      <c r="A6572" s="80" t="s">
        <v>7240</v>
      </c>
      <c r="B6572" s="79" t="s">
        <v>8274</v>
      </c>
    </row>
    <row r="6573" spans="1:2" ht="15">
      <c r="A6573" s="80" t="s">
        <v>7241</v>
      </c>
      <c r="B6573" s="79" t="s">
        <v>8274</v>
      </c>
    </row>
    <row r="6574" spans="1:2" ht="15">
      <c r="A6574" s="80" t="s">
        <v>7242</v>
      </c>
      <c r="B6574" s="79" t="s">
        <v>8274</v>
      </c>
    </row>
    <row r="6575" spans="1:2" ht="15">
      <c r="A6575" s="80" t="s">
        <v>7243</v>
      </c>
      <c r="B6575" s="79" t="s">
        <v>8274</v>
      </c>
    </row>
    <row r="6576" spans="1:2" ht="15">
      <c r="A6576" s="80" t="s">
        <v>7244</v>
      </c>
      <c r="B6576" s="79" t="s">
        <v>8274</v>
      </c>
    </row>
    <row r="6577" spans="1:2" ht="15">
      <c r="A6577" s="80" t="s">
        <v>7245</v>
      </c>
      <c r="B6577" s="79" t="s">
        <v>8274</v>
      </c>
    </row>
    <row r="6578" spans="1:2" ht="15">
      <c r="A6578" s="80" t="s">
        <v>7246</v>
      </c>
      <c r="B6578" s="79" t="s">
        <v>8274</v>
      </c>
    </row>
    <row r="6579" spans="1:2" ht="15">
      <c r="A6579" s="80" t="s">
        <v>7247</v>
      </c>
      <c r="B6579" s="79" t="s">
        <v>8274</v>
      </c>
    </row>
    <row r="6580" spans="1:2" ht="15">
      <c r="A6580" s="80" t="s">
        <v>7248</v>
      </c>
      <c r="B6580" s="79" t="s">
        <v>8274</v>
      </c>
    </row>
    <row r="6581" spans="1:2" ht="15">
      <c r="A6581" s="80" t="s">
        <v>7249</v>
      </c>
      <c r="B6581" s="79" t="s">
        <v>8274</v>
      </c>
    </row>
    <row r="6582" spans="1:2" ht="15">
      <c r="A6582" s="80" t="s">
        <v>7250</v>
      </c>
      <c r="B6582" s="79" t="s">
        <v>8274</v>
      </c>
    </row>
    <row r="6583" spans="1:2" ht="15">
      <c r="A6583" s="80" t="s">
        <v>7251</v>
      </c>
      <c r="B6583" s="79" t="s">
        <v>8274</v>
      </c>
    </row>
    <row r="6584" spans="1:2" ht="15">
      <c r="A6584" s="80" t="s">
        <v>7252</v>
      </c>
      <c r="B6584" s="79" t="s">
        <v>8274</v>
      </c>
    </row>
    <row r="6585" spans="1:2" ht="15">
      <c r="A6585" s="80" t="s">
        <v>7253</v>
      </c>
      <c r="B6585" s="79" t="s">
        <v>8274</v>
      </c>
    </row>
    <row r="6586" spans="1:2" ht="15">
      <c r="A6586" s="80" t="s">
        <v>7254</v>
      </c>
      <c r="B6586" s="79" t="s">
        <v>8274</v>
      </c>
    </row>
    <row r="6587" spans="1:2" ht="15">
      <c r="A6587" s="80" t="s">
        <v>7255</v>
      </c>
      <c r="B6587" s="79" t="s">
        <v>8274</v>
      </c>
    </row>
    <row r="6588" spans="1:2" ht="15">
      <c r="A6588" s="80" t="s">
        <v>7256</v>
      </c>
      <c r="B6588" s="79" t="s">
        <v>8274</v>
      </c>
    </row>
    <row r="6589" spans="1:2" ht="15">
      <c r="A6589" s="80" t="s">
        <v>7257</v>
      </c>
      <c r="B6589" s="79" t="s">
        <v>8274</v>
      </c>
    </row>
    <row r="6590" spans="1:2" ht="15">
      <c r="A6590" s="80" t="s">
        <v>7258</v>
      </c>
      <c r="B6590" s="79" t="s">
        <v>8274</v>
      </c>
    </row>
    <row r="6591" spans="1:2" ht="15">
      <c r="A6591" s="80" t="s">
        <v>7259</v>
      </c>
      <c r="B6591" s="79" t="s">
        <v>8274</v>
      </c>
    </row>
    <row r="6592" spans="1:2" ht="15">
      <c r="A6592" s="80" t="s">
        <v>7260</v>
      </c>
      <c r="B6592" s="79" t="s">
        <v>8274</v>
      </c>
    </row>
    <row r="6593" spans="1:2" ht="15">
      <c r="A6593" s="80" t="s">
        <v>7261</v>
      </c>
      <c r="B6593" s="79" t="s">
        <v>8274</v>
      </c>
    </row>
    <row r="6594" spans="1:2" ht="15">
      <c r="A6594" s="80" t="s">
        <v>7262</v>
      </c>
      <c r="B6594" s="79" t="s">
        <v>8274</v>
      </c>
    </row>
    <row r="6595" spans="1:2" ht="15">
      <c r="A6595" s="80" t="s">
        <v>7263</v>
      </c>
      <c r="B6595" s="79" t="s">
        <v>8274</v>
      </c>
    </row>
    <row r="6596" spans="1:2" ht="15">
      <c r="A6596" s="80" t="s">
        <v>7264</v>
      </c>
      <c r="B6596" s="79" t="s">
        <v>8274</v>
      </c>
    </row>
    <row r="6597" spans="1:2" ht="15">
      <c r="A6597" s="80" t="s">
        <v>7265</v>
      </c>
      <c r="B6597" s="79" t="s">
        <v>8274</v>
      </c>
    </row>
    <row r="6598" spans="1:2" ht="15">
      <c r="A6598" s="80" t="s">
        <v>7266</v>
      </c>
      <c r="B6598" s="79" t="s">
        <v>8274</v>
      </c>
    </row>
    <row r="6599" spans="1:2" ht="15">
      <c r="A6599" s="80" t="s">
        <v>7267</v>
      </c>
      <c r="B6599" s="79" t="s">
        <v>8274</v>
      </c>
    </row>
    <row r="6600" spans="1:2" ht="15">
      <c r="A6600" s="80" t="s">
        <v>7268</v>
      </c>
      <c r="B6600" s="79" t="s">
        <v>8274</v>
      </c>
    </row>
    <row r="6601" spans="1:2" ht="15">
      <c r="A6601" s="80" t="s">
        <v>7269</v>
      </c>
      <c r="B6601" s="79" t="s">
        <v>8274</v>
      </c>
    </row>
    <row r="6602" spans="1:2" ht="15">
      <c r="A6602" s="80" t="s">
        <v>7270</v>
      </c>
      <c r="B6602" s="79" t="s">
        <v>8274</v>
      </c>
    </row>
    <row r="6603" spans="1:2" ht="15">
      <c r="A6603" s="80" t="s">
        <v>7271</v>
      </c>
      <c r="B6603" s="79" t="s">
        <v>8274</v>
      </c>
    </row>
    <row r="6604" spans="1:2" ht="15">
      <c r="A6604" s="80" t="s">
        <v>7272</v>
      </c>
      <c r="B6604" s="79" t="s">
        <v>8274</v>
      </c>
    </row>
    <row r="6605" spans="1:2" ht="15">
      <c r="A6605" s="80" t="s">
        <v>7273</v>
      </c>
      <c r="B6605" s="79" t="s">
        <v>8274</v>
      </c>
    </row>
    <row r="6606" spans="1:2" ht="15">
      <c r="A6606" s="80" t="s">
        <v>7274</v>
      </c>
      <c r="B6606" s="79" t="s">
        <v>8274</v>
      </c>
    </row>
    <row r="6607" spans="1:2" ht="15">
      <c r="A6607" s="80" t="s">
        <v>7275</v>
      </c>
      <c r="B6607" s="79" t="s">
        <v>8274</v>
      </c>
    </row>
    <row r="6608" spans="1:2" ht="15">
      <c r="A6608" s="80" t="s">
        <v>7276</v>
      </c>
      <c r="B6608" s="79" t="s">
        <v>8274</v>
      </c>
    </row>
    <row r="6609" spans="1:2" ht="15">
      <c r="A6609" s="80" t="s">
        <v>7277</v>
      </c>
      <c r="B6609" s="79" t="s">
        <v>8274</v>
      </c>
    </row>
    <row r="6610" spans="1:2" ht="15">
      <c r="A6610" s="80" t="s">
        <v>7278</v>
      </c>
      <c r="B6610" s="79" t="s">
        <v>8274</v>
      </c>
    </row>
    <row r="6611" spans="1:2" ht="15">
      <c r="A6611" s="80" t="s">
        <v>7279</v>
      </c>
      <c r="B6611" s="79" t="s">
        <v>8274</v>
      </c>
    </row>
    <row r="6612" spans="1:2" ht="15">
      <c r="A6612" s="80" t="s">
        <v>7280</v>
      </c>
      <c r="B6612" s="79" t="s">
        <v>8274</v>
      </c>
    </row>
    <row r="6613" spans="1:2" ht="15">
      <c r="A6613" s="80" t="s">
        <v>7281</v>
      </c>
      <c r="B6613" s="79" t="s">
        <v>8274</v>
      </c>
    </row>
    <row r="6614" spans="1:2" ht="15">
      <c r="A6614" s="80" t="s">
        <v>7282</v>
      </c>
      <c r="B6614" s="79" t="s">
        <v>8274</v>
      </c>
    </row>
    <row r="6615" spans="1:2" ht="15">
      <c r="A6615" s="80" t="s">
        <v>7283</v>
      </c>
      <c r="B6615" s="79" t="s">
        <v>8274</v>
      </c>
    </row>
    <row r="6616" spans="1:2" ht="15">
      <c r="A6616" s="80" t="s">
        <v>747</v>
      </c>
      <c r="B6616" s="79" t="s">
        <v>8274</v>
      </c>
    </row>
    <row r="6617" spans="1:2" ht="15">
      <c r="A6617" s="80" t="s">
        <v>7284</v>
      </c>
      <c r="B6617" s="79" t="s">
        <v>8274</v>
      </c>
    </row>
    <row r="6618" spans="1:2" ht="15">
      <c r="A6618" s="80" t="s">
        <v>7285</v>
      </c>
      <c r="B6618" s="79" t="s">
        <v>8274</v>
      </c>
    </row>
    <row r="6619" spans="1:2" ht="15">
      <c r="A6619" s="80" t="s">
        <v>7286</v>
      </c>
      <c r="B6619" s="79" t="s">
        <v>8274</v>
      </c>
    </row>
    <row r="6620" spans="1:2" ht="15">
      <c r="A6620" s="80" t="s">
        <v>7287</v>
      </c>
      <c r="B6620" s="79" t="s">
        <v>8274</v>
      </c>
    </row>
    <row r="6621" spans="1:2" ht="15">
      <c r="A6621" s="80" t="s">
        <v>7288</v>
      </c>
      <c r="B6621" s="79" t="s">
        <v>8274</v>
      </c>
    </row>
    <row r="6622" spans="1:2" ht="15">
      <c r="A6622" s="80" t="s">
        <v>7289</v>
      </c>
      <c r="B6622" s="79" t="s">
        <v>8274</v>
      </c>
    </row>
    <row r="6623" spans="1:2" ht="15">
      <c r="A6623" s="80" t="s">
        <v>7290</v>
      </c>
      <c r="B6623" s="79" t="s">
        <v>8274</v>
      </c>
    </row>
    <row r="6624" spans="1:2" ht="15">
      <c r="A6624" s="80" t="s">
        <v>7291</v>
      </c>
      <c r="B6624" s="79" t="s">
        <v>8274</v>
      </c>
    </row>
    <row r="6625" spans="1:2" ht="15">
      <c r="A6625" s="80" t="s">
        <v>7292</v>
      </c>
      <c r="B6625" s="79" t="s">
        <v>8274</v>
      </c>
    </row>
    <row r="6626" spans="1:2" ht="15">
      <c r="A6626" s="80" t="s">
        <v>7293</v>
      </c>
      <c r="B6626" s="79" t="s">
        <v>8274</v>
      </c>
    </row>
    <row r="6627" spans="1:2" ht="15">
      <c r="A6627" s="80" t="s">
        <v>7294</v>
      </c>
      <c r="B6627" s="79" t="s">
        <v>8274</v>
      </c>
    </row>
    <row r="6628" spans="1:2" ht="15">
      <c r="A6628" s="80" t="s">
        <v>7295</v>
      </c>
      <c r="B6628" s="79" t="s">
        <v>8274</v>
      </c>
    </row>
    <row r="6629" spans="1:2" ht="15">
      <c r="A6629" s="80" t="s">
        <v>7296</v>
      </c>
      <c r="B6629" s="79" t="s">
        <v>8274</v>
      </c>
    </row>
    <row r="6630" spans="1:2" ht="15">
      <c r="A6630" s="80" t="s">
        <v>7297</v>
      </c>
      <c r="B6630" s="79" t="s">
        <v>8274</v>
      </c>
    </row>
    <row r="6631" spans="1:2" ht="15">
      <c r="A6631" s="80" t="s">
        <v>7298</v>
      </c>
      <c r="B6631" s="79" t="s">
        <v>8274</v>
      </c>
    </row>
    <row r="6632" spans="1:2" ht="15">
      <c r="A6632" s="80" t="s">
        <v>7299</v>
      </c>
      <c r="B6632" s="79" t="s">
        <v>8274</v>
      </c>
    </row>
    <row r="6633" spans="1:2" ht="15">
      <c r="A6633" s="80" t="s">
        <v>7300</v>
      </c>
      <c r="B6633" s="79" t="s">
        <v>8274</v>
      </c>
    </row>
    <row r="6634" spans="1:2" ht="15">
      <c r="A6634" s="80" t="s">
        <v>7301</v>
      </c>
      <c r="B6634" s="79" t="s">
        <v>8274</v>
      </c>
    </row>
    <row r="6635" spans="1:2" ht="15">
      <c r="A6635" s="80" t="s">
        <v>7302</v>
      </c>
      <c r="B6635" s="79" t="s">
        <v>8274</v>
      </c>
    </row>
    <row r="6636" spans="1:2" ht="15">
      <c r="A6636" s="80" t="s">
        <v>7303</v>
      </c>
      <c r="B6636" s="79" t="s">
        <v>8274</v>
      </c>
    </row>
    <row r="6637" spans="1:2" ht="15">
      <c r="A6637" s="80" t="s">
        <v>7304</v>
      </c>
      <c r="B6637" s="79" t="s">
        <v>8274</v>
      </c>
    </row>
    <row r="6638" spans="1:2" ht="15">
      <c r="A6638" s="80" t="s">
        <v>7305</v>
      </c>
      <c r="B6638" s="79" t="s">
        <v>8274</v>
      </c>
    </row>
    <row r="6639" spans="1:2" ht="15">
      <c r="A6639" s="80" t="s">
        <v>7306</v>
      </c>
      <c r="B6639" s="79" t="s">
        <v>8274</v>
      </c>
    </row>
    <row r="6640" spans="1:2" ht="15">
      <c r="A6640" s="80" t="s">
        <v>7307</v>
      </c>
      <c r="B6640" s="79" t="s">
        <v>8274</v>
      </c>
    </row>
    <row r="6641" spans="1:2" ht="15">
      <c r="A6641" s="80" t="s">
        <v>7308</v>
      </c>
      <c r="B6641" s="79" t="s">
        <v>8274</v>
      </c>
    </row>
    <row r="6642" spans="1:2" ht="15">
      <c r="A6642" s="80" t="s">
        <v>7309</v>
      </c>
      <c r="B6642" s="79" t="s">
        <v>8274</v>
      </c>
    </row>
    <row r="6643" spans="1:2" ht="15">
      <c r="A6643" s="80" t="s">
        <v>7310</v>
      </c>
      <c r="B6643" s="79" t="s">
        <v>8274</v>
      </c>
    </row>
    <row r="6644" spans="1:2" ht="15">
      <c r="A6644" s="80" t="s">
        <v>7311</v>
      </c>
      <c r="B6644" s="79" t="s">
        <v>8274</v>
      </c>
    </row>
    <row r="6645" spans="1:2" ht="15">
      <c r="A6645" s="80" t="s">
        <v>7312</v>
      </c>
      <c r="B6645" s="79" t="s">
        <v>8274</v>
      </c>
    </row>
    <row r="6646" spans="1:2" ht="15">
      <c r="A6646" s="80" t="s">
        <v>7313</v>
      </c>
      <c r="B6646" s="79" t="s">
        <v>8274</v>
      </c>
    </row>
    <row r="6647" spans="1:2" ht="15">
      <c r="A6647" s="80" t="s">
        <v>7314</v>
      </c>
      <c r="B6647" s="79" t="s">
        <v>8274</v>
      </c>
    </row>
    <row r="6648" spans="1:2" ht="15">
      <c r="A6648" s="80" t="s">
        <v>7315</v>
      </c>
      <c r="B6648" s="79" t="s">
        <v>8274</v>
      </c>
    </row>
    <row r="6649" spans="1:2" ht="15">
      <c r="A6649" s="80" t="s">
        <v>7316</v>
      </c>
      <c r="B6649" s="79" t="s">
        <v>8274</v>
      </c>
    </row>
    <row r="6650" spans="1:2" ht="15">
      <c r="A6650" s="80" t="s">
        <v>7317</v>
      </c>
      <c r="B6650" s="79" t="s">
        <v>8274</v>
      </c>
    </row>
    <row r="6651" spans="1:2" ht="15">
      <c r="A6651" s="80" t="s">
        <v>7318</v>
      </c>
      <c r="B6651" s="79" t="s">
        <v>8274</v>
      </c>
    </row>
    <row r="6652" spans="1:2" ht="15">
      <c r="A6652" s="80" t="s">
        <v>7319</v>
      </c>
      <c r="B6652" s="79" t="s">
        <v>8274</v>
      </c>
    </row>
    <row r="6653" spans="1:2" ht="15">
      <c r="A6653" s="80" t="s">
        <v>7320</v>
      </c>
      <c r="B6653" s="79" t="s">
        <v>8274</v>
      </c>
    </row>
    <row r="6654" spans="1:2" ht="15">
      <c r="A6654" s="80" t="s">
        <v>7321</v>
      </c>
      <c r="B6654" s="79" t="s">
        <v>8274</v>
      </c>
    </row>
    <row r="6655" spans="1:2" ht="15">
      <c r="A6655" s="80" t="s">
        <v>7322</v>
      </c>
      <c r="B6655" s="79" t="s">
        <v>8274</v>
      </c>
    </row>
    <row r="6656" spans="1:2" ht="15">
      <c r="A6656" s="80" t="s">
        <v>7323</v>
      </c>
      <c r="B6656" s="79" t="s">
        <v>8274</v>
      </c>
    </row>
    <row r="6657" spans="1:2" ht="15">
      <c r="A6657" s="80" t="s">
        <v>7324</v>
      </c>
      <c r="B6657" s="79" t="s">
        <v>8274</v>
      </c>
    </row>
    <row r="6658" spans="1:2" ht="15">
      <c r="A6658" s="80" t="s">
        <v>7325</v>
      </c>
      <c r="B6658" s="79" t="s">
        <v>8274</v>
      </c>
    </row>
    <row r="6659" spans="1:2" ht="15">
      <c r="A6659" s="80" t="s">
        <v>7326</v>
      </c>
      <c r="B6659" s="79" t="s">
        <v>8274</v>
      </c>
    </row>
    <row r="6660" spans="1:2" ht="15">
      <c r="A6660" s="80" t="s">
        <v>7327</v>
      </c>
      <c r="B6660" s="79" t="s">
        <v>8274</v>
      </c>
    </row>
    <row r="6661" spans="1:2" ht="15">
      <c r="A6661" s="80" t="s">
        <v>7328</v>
      </c>
      <c r="B6661" s="79" t="s">
        <v>8274</v>
      </c>
    </row>
    <row r="6662" spans="1:2" ht="15">
      <c r="A6662" s="80" t="s">
        <v>7329</v>
      </c>
      <c r="B6662" s="79" t="s">
        <v>8274</v>
      </c>
    </row>
    <row r="6663" spans="1:2" ht="15">
      <c r="A6663" s="80" t="s">
        <v>7330</v>
      </c>
      <c r="B6663" s="79" t="s">
        <v>8274</v>
      </c>
    </row>
    <row r="6664" spans="1:2" ht="15">
      <c r="A6664" s="80" t="s">
        <v>7331</v>
      </c>
      <c r="B6664" s="79" t="s">
        <v>8274</v>
      </c>
    </row>
    <row r="6665" spans="1:2" ht="15">
      <c r="A6665" s="80" t="s">
        <v>7332</v>
      </c>
      <c r="B6665" s="79" t="s">
        <v>8274</v>
      </c>
    </row>
    <row r="6666" spans="1:2" ht="15">
      <c r="A6666" s="80" t="s">
        <v>7333</v>
      </c>
      <c r="B6666" s="79" t="s">
        <v>8274</v>
      </c>
    </row>
    <row r="6667" spans="1:2" ht="15">
      <c r="A6667" s="80" t="s">
        <v>7334</v>
      </c>
      <c r="B6667" s="79" t="s">
        <v>8274</v>
      </c>
    </row>
    <row r="6668" spans="1:2" ht="15">
      <c r="A6668" s="80" t="s">
        <v>7335</v>
      </c>
      <c r="B6668" s="79" t="s">
        <v>8274</v>
      </c>
    </row>
    <row r="6669" spans="1:2" ht="15">
      <c r="A6669" s="80" t="s">
        <v>7336</v>
      </c>
      <c r="B6669" s="79" t="s">
        <v>8274</v>
      </c>
    </row>
    <row r="6670" spans="1:2" ht="15">
      <c r="A6670" s="80" t="s">
        <v>7337</v>
      </c>
      <c r="B6670" s="79" t="s">
        <v>8274</v>
      </c>
    </row>
    <row r="6671" spans="1:2" ht="15">
      <c r="A6671" s="80" t="s">
        <v>665</v>
      </c>
      <c r="B6671" s="79" t="s">
        <v>8274</v>
      </c>
    </row>
    <row r="6672" spans="1:2" ht="15">
      <c r="A6672" s="80" t="s">
        <v>7338</v>
      </c>
      <c r="B6672" s="79" t="s">
        <v>8274</v>
      </c>
    </row>
    <row r="6673" spans="1:2" ht="15">
      <c r="A6673" s="80" t="s">
        <v>7339</v>
      </c>
      <c r="B6673" s="79" t="s">
        <v>8274</v>
      </c>
    </row>
    <row r="6674" spans="1:2" ht="15">
      <c r="A6674" s="80" t="s">
        <v>7340</v>
      </c>
      <c r="B6674" s="79" t="s">
        <v>8274</v>
      </c>
    </row>
    <row r="6675" spans="1:2" ht="15">
      <c r="A6675" s="80" t="s">
        <v>7341</v>
      </c>
      <c r="B6675" s="79" t="s">
        <v>8274</v>
      </c>
    </row>
    <row r="6676" spans="1:2" ht="15">
      <c r="A6676" s="80" t="s">
        <v>7342</v>
      </c>
      <c r="B6676" s="79" t="s">
        <v>8274</v>
      </c>
    </row>
    <row r="6677" spans="1:2" ht="15">
      <c r="A6677" s="80" t="s">
        <v>7343</v>
      </c>
      <c r="B6677" s="79" t="s">
        <v>8274</v>
      </c>
    </row>
    <row r="6678" spans="1:2" ht="15">
      <c r="A6678" s="80" t="s">
        <v>7344</v>
      </c>
      <c r="B6678" s="79" t="s">
        <v>8274</v>
      </c>
    </row>
    <row r="6679" spans="1:2" ht="15">
      <c r="A6679" s="80" t="s">
        <v>7345</v>
      </c>
      <c r="B6679" s="79" t="s">
        <v>8274</v>
      </c>
    </row>
    <row r="6680" spans="1:2" ht="15">
      <c r="A6680" s="80" t="s">
        <v>7346</v>
      </c>
      <c r="B6680" s="79" t="s">
        <v>8274</v>
      </c>
    </row>
    <row r="6681" spans="1:2" ht="15">
      <c r="A6681" s="80" t="s">
        <v>7347</v>
      </c>
      <c r="B6681" s="79" t="s">
        <v>8274</v>
      </c>
    </row>
    <row r="6682" spans="1:2" ht="15">
      <c r="A6682" s="80" t="s">
        <v>7348</v>
      </c>
      <c r="B6682" s="79" t="s">
        <v>8274</v>
      </c>
    </row>
    <row r="6683" spans="1:2" ht="15">
      <c r="A6683" s="80" t="s">
        <v>7349</v>
      </c>
      <c r="B6683" s="79" t="s">
        <v>8274</v>
      </c>
    </row>
    <row r="6684" spans="1:2" ht="15">
      <c r="A6684" s="80" t="s">
        <v>7350</v>
      </c>
      <c r="B6684" s="79" t="s">
        <v>8274</v>
      </c>
    </row>
    <row r="6685" spans="1:2" ht="15">
      <c r="A6685" s="80" t="s">
        <v>7351</v>
      </c>
      <c r="B6685" s="79" t="s">
        <v>8274</v>
      </c>
    </row>
    <row r="6686" spans="1:2" ht="15">
      <c r="A6686" s="80" t="s">
        <v>7352</v>
      </c>
      <c r="B6686" s="79" t="s">
        <v>8274</v>
      </c>
    </row>
    <row r="6687" spans="1:2" ht="15">
      <c r="A6687" s="80" t="s">
        <v>7353</v>
      </c>
      <c r="B6687" s="79" t="s">
        <v>8274</v>
      </c>
    </row>
    <row r="6688" spans="1:2" ht="15">
      <c r="A6688" s="80" t="s">
        <v>7354</v>
      </c>
      <c r="B6688" s="79" t="s">
        <v>8274</v>
      </c>
    </row>
    <row r="6689" spans="1:2" ht="15">
      <c r="A6689" s="80" t="s">
        <v>7355</v>
      </c>
      <c r="B6689" s="79" t="s">
        <v>8274</v>
      </c>
    </row>
    <row r="6690" spans="1:2" ht="15">
      <c r="A6690" s="80" t="s">
        <v>7356</v>
      </c>
      <c r="B6690" s="79" t="s">
        <v>8274</v>
      </c>
    </row>
    <row r="6691" spans="1:2" ht="15">
      <c r="A6691" s="80" t="s">
        <v>7357</v>
      </c>
      <c r="B6691" s="79" t="s">
        <v>8274</v>
      </c>
    </row>
    <row r="6692" spans="1:2" ht="15">
      <c r="A6692" s="80" t="s">
        <v>7358</v>
      </c>
      <c r="B6692" s="79" t="s">
        <v>8274</v>
      </c>
    </row>
    <row r="6693" spans="1:2" ht="15">
      <c r="A6693" s="80" t="s">
        <v>7359</v>
      </c>
      <c r="B6693" s="79" t="s">
        <v>8274</v>
      </c>
    </row>
    <row r="6694" spans="1:2" ht="15">
      <c r="A6694" s="80" t="s">
        <v>7360</v>
      </c>
      <c r="B6694" s="79" t="s">
        <v>8274</v>
      </c>
    </row>
    <row r="6695" spans="1:2" ht="15">
      <c r="A6695" s="80" t="s">
        <v>7361</v>
      </c>
      <c r="B6695" s="79" t="s">
        <v>8274</v>
      </c>
    </row>
    <row r="6696" spans="1:2" ht="15">
      <c r="A6696" s="80" t="s">
        <v>7362</v>
      </c>
      <c r="B6696" s="79" t="s">
        <v>8274</v>
      </c>
    </row>
    <row r="6697" spans="1:2" ht="15">
      <c r="A6697" s="80" t="s">
        <v>7363</v>
      </c>
      <c r="B6697" s="79" t="s">
        <v>8274</v>
      </c>
    </row>
    <row r="6698" spans="1:2" ht="15">
      <c r="A6698" s="80" t="s">
        <v>7364</v>
      </c>
      <c r="B6698" s="79" t="s">
        <v>8274</v>
      </c>
    </row>
    <row r="6699" spans="1:2" ht="15">
      <c r="A6699" s="80" t="s">
        <v>7365</v>
      </c>
      <c r="B6699" s="79" t="s">
        <v>8274</v>
      </c>
    </row>
    <row r="6700" spans="1:2" ht="15">
      <c r="A6700" s="80" t="s">
        <v>7366</v>
      </c>
      <c r="B6700" s="79" t="s">
        <v>8274</v>
      </c>
    </row>
    <row r="6701" spans="1:2" ht="15">
      <c r="A6701" s="80" t="s">
        <v>7367</v>
      </c>
      <c r="B6701" s="79" t="s">
        <v>8274</v>
      </c>
    </row>
    <row r="6702" spans="1:2" ht="15">
      <c r="A6702" s="80" t="s">
        <v>7368</v>
      </c>
      <c r="B6702" s="79" t="s">
        <v>8274</v>
      </c>
    </row>
    <row r="6703" spans="1:2" ht="15">
      <c r="A6703" s="80" t="s">
        <v>7369</v>
      </c>
      <c r="B6703" s="79" t="s">
        <v>8274</v>
      </c>
    </row>
    <row r="6704" spans="1:2" ht="15">
      <c r="A6704" s="80" t="s">
        <v>7370</v>
      </c>
      <c r="B6704" s="79" t="s">
        <v>8274</v>
      </c>
    </row>
    <row r="6705" spans="1:2" ht="15">
      <c r="A6705" s="80" t="s">
        <v>7371</v>
      </c>
      <c r="B6705" s="79" t="s">
        <v>8274</v>
      </c>
    </row>
    <row r="6706" spans="1:2" ht="15">
      <c r="A6706" s="80" t="s">
        <v>7372</v>
      </c>
      <c r="B6706" s="79" t="s">
        <v>8274</v>
      </c>
    </row>
    <row r="6707" spans="1:2" ht="15">
      <c r="A6707" s="80" t="s">
        <v>7373</v>
      </c>
      <c r="B6707" s="79" t="s">
        <v>8274</v>
      </c>
    </row>
    <row r="6708" spans="1:2" ht="15">
      <c r="A6708" s="80" t="s">
        <v>7374</v>
      </c>
      <c r="B6708" s="79" t="s">
        <v>8274</v>
      </c>
    </row>
    <row r="6709" spans="1:2" ht="15">
      <c r="A6709" s="80" t="s">
        <v>7375</v>
      </c>
      <c r="B6709" s="79" t="s">
        <v>8274</v>
      </c>
    </row>
    <row r="6710" spans="1:2" ht="15">
      <c r="A6710" s="80" t="s">
        <v>7376</v>
      </c>
      <c r="B6710" s="79" t="s">
        <v>8274</v>
      </c>
    </row>
    <row r="6711" spans="1:2" ht="15">
      <c r="A6711" s="80" t="s">
        <v>7377</v>
      </c>
      <c r="B6711" s="79" t="s">
        <v>8274</v>
      </c>
    </row>
    <row r="6712" spans="1:2" ht="15">
      <c r="A6712" s="80" t="s">
        <v>7378</v>
      </c>
      <c r="B6712" s="79" t="s">
        <v>8274</v>
      </c>
    </row>
    <row r="6713" spans="1:2" ht="15">
      <c r="A6713" s="80" t="s">
        <v>7379</v>
      </c>
      <c r="B6713" s="79" t="s">
        <v>8274</v>
      </c>
    </row>
    <row r="6714" spans="1:2" ht="15">
      <c r="A6714" s="80" t="s">
        <v>7380</v>
      </c>
      <c r="B6714" s="79" t="s">
        <v>8274</v>
      </c>
    </row>
    <row r="6715" spans="1:2" ht="15">
      <c r="A6715" s="80" t="s">
        <v>7381</v>
      </c>
      <c r="B6715" s="79" t="s">
        <v>8274</v>
      </c>
    </row>
    <row r="6716" spans="1:2" ht="15">
      <c r="A6716" s="80" t="s">
        <v>7382</v>
      </c>
      <c r="B6716" s="79" t="s">
        <v>8274</v>
      </c>
    </row>
    <row r="6717" spans="1:2" ht="15">
      <c r="A6717" s="80" t="s">
        <v>7383</v>
      </c>
      <c r="B6717" s="79" t="s">
        <v>8274</v>
      </c>
    </row>
    <row r="6718" spans="1:2" ht="15">
      <c r="A6718" s="80" t="s">
        <v>7384</v>
      </c>
      <c r="B6718" s="79" t="s">
        <v>8274</v>
      </c>
    </row>
    <row r="6719" spans="1:2" ht="15">
      <c r="A6719" s="80" t="s">
        <v>7385</v>
      </c>
      <c r="B6719" s="79" t="s">
        <v>8274</v>
      </c>
    </row>
    <row r="6720" spans="1:2" ht="15">
      <c r="A6720" s="80" t="s">
        <v>7386</v>
      </c>
      <c r="B6720" s="79" t="s">
        <v>8274</v>
      </c>
    </row>
    <row r="6721" spans="1:2" ht="15">
      <c r="A6721" s="80" t="s">
        <v>7387</v>
      </c>
      <c r="B6721" s="79" t="s">
        <v>8274</v>
      </c>
    </row>
    <row r="6722" spans="1:2" ht="15">
      <c r="A6722" s="80" t="s">
        <v>7388</v>
      </c>
      <c r="B6722" s="79" t="s">
        <v>8274</v>
      </c>
    </row>
    <row r="6723" spans="1:2" ht="15">
      <c r="A6723" s="80" t="s">
        <v>7389</v>
      </c>
      <c r="B6723" s="79" t="s">
        <v>8274</v>
      </c>
    </row>
    <row r="6724" spans="1:2" ht="15">
      <c r="A6724" s="80" t="s">
        <v>7390</v>
      </c>
      <c r="B6724" s="79" t="s">
        <v>8274</v>
      </c>
    </row>
    <row r="6725" spans="1:2" ht="15">
      <c r="A6725" s="80" t="s">
        <v>7391</v>
      </c>
      <c r="B6725" s="79" t="s">
        <v>8274</v>
      </c>
    </row>
    <row r="6726" spans="1:2" ht="15">
      <c r="A6726" s="80" t="s">
        <v>7392</v>
      </c>
      <c r="B6726" s="79" t="s">
        <v>8274</v>
      </c>
    </row>
    <row r="6727" spans="1:2" ht="15">
      <c r="A6727" s="80" t="s">
        <v>7393</v>
      </c>
      <c r="B6727" s="79" t="s">
        <v>8274</v>
      </c>
    </row>
    <row r="6728" spans="1:2" ht="15">
      <c r="A6728" s="80" t="s">
        <v>7394</v>
      </c>
      <c r="B6728" s="79" t="s">
        <v>8274</v>
      </c>
    </row>
    <row r="6729" spans="1:2" ht="15">
      <c r="A6729" s="80" t="s">
        <v>7395</v>
      </c>
      <c r="B6729" s="79" t="s">
        <v>8274</v>
      </c>
    </row>
    <row r="6730" spans="1:2" ht="15">
      <c r="A6730" s="80" t="s">
        <v>7396</v>
      </c>
      <c r="B6730" s="79" t="s">
        <v>8274</v>
      </c>
    </row>
    <row r="6731" spans="1:2" ht="15">
      <c r="A6731" s="80" t="s">
        <v>7397</v>
      </c>
      <c r="B6731" s="79" t="s">
        <v>8274</v>
      </c>
    </row>
    <row r="6732" spans="1:2" ht="15">
      <c r="A6732" s="80" t="s">
        <v>7398</v>
      </c>
      <c r="B6732" s="79" t="s">
        <v>8274</v>
      </c>
    </row>
    <row r="6733" spans="1:2" ht="15">
      <c r="A6733" s="80" t="s">
        <v>7399</v>
      </c>
      <c r="B6733" s="79" t="s">
        <v>8274</v>
      </c>
    </row>
    <row r="6734" spans="1:2" ht="15">
      <c r="A6734" s="80" t="s">
        <v>7400</v>
      </c>
      <c r="B6734" s="79" t="s">
        <v>8274</v>
      </c>
    </row>
    <row r="6735" spans="1:2" ht="15">
      <c r="A6735" s="80" t="s">
        <v>7401</v>
      </c>
      <c r="B6735" s="79" t="s">
        <v>8274</v>
      </c>
    </row>
    <row r="6736" spans="1:2" ht="15">
      <c r="A6736" s="80" t="s">
        <v>7402</v>
      </c>
      <c r="B6736" s="79" t="s">
        <v>8274</v>
      </c>
    </row>
    <row r="6737" spans="1:2" ht="15">
      <c r="A6737" s="80" t="s">
        <v>7403</v>
      </c>
      <c r="B6737" s="79" t="s">
        <v>8274</v>
      </c>
    </row>
    <row r="6738" spans="1:2" ht="15">
      <c r="A6738" s="80" t="s">
        <v>7404</v>
      </c>
      <c r="B6738" s="79" t="s">
        <v>8274</v>
      </c>
    </row>
    <row r="6739" spans="1:2" ht="15">
      <c r="A6739" s="80" t="s">
        <v>7405</v>
      </c>
      <c r="B6739" s="79" t="s">
        <v>8274</v>
      </c>
    </row>
    <row r="6740" spans="1:2" ht="15">
      <c r="A6740" s="80" t="s">
        <v>7406</v>
      </c>
      <c r="B6740" s="79" t="s">
        <v>8274</v>
      </c>
    </row>
    <row r="6741" spans="1:2" ht="15">
      <c r="A6741" s="80" t="s">
        <v>7407</v>
      </c>
      <c r="B6741" s="79" t="s">
        <v>8274</v>
      </c>
    </row>
    <row r="6742" spans="1:2" ht="15">
      <c r="A6742" s="80" t="s">
        <v>7408</v>
      </c>
      <c r="B6742" s="79" t="s">
        <v>8274</v>
      </c>
    </row>
    <row r="6743" spans="1:2" ht="15">
      <c r="A6743" s="80" t="s">
        <v>7409</v>
      </c>
      <c r="B6743" s="79" t="s">
        <v>8274</v>
      </c>
    </row>
    <row r="6744" spans="1:2" ht="15">
      <c r="A6744" s="80" t="s">
        <v>7410</v>
      </c>
      <c r="B6744" s="79" t="s">
        <v>8274</v>
      </c>
    </row>
    <row r="6745" spans="1:2" ht="15">
      <c r="A6745" s="80" t="s">
        <v>7411</v>
      </c>
      <c r="B6745" s="79" t="s">
        <v>8274</v>
      </c>
    </row>
    <row r="6746" spans="1:2" ht="15">
      <c r="A6746" s="80" t="s">
        <v>7412</v>
      </c>
      <c r="B6746" s="79" t="s">
        <v>8274</v>
      </c>
    </row>
    <row r="6747" spans="1:2" ht="15">
      <c r="A6747" s="80" t="s">
        <v>7413</v>
      </c>
      <c r="B6747" s="79" t="s">
        <v>8274</v>
      </c>
    </row>
    <row r="6748" spans="1:2" ht="15">
      <c r="A6748" s="80" t="s">
        <v>7414</v>
      </c>
      <c r="B6748" s="79" t="s">
        <v>8274</v>
      </c>
    </row>
    <row r="6749" spans="1:2" ht="15">
      <c r="A6749" s="80" t="s">
        <v>7415</v>
      </c>
      <c r="B6749" s="79" t="s">
        <v>8274</v>
      </c>
    </row>
    <row r="6750" spans="1:2" ht="15">
      <c r="A6750" s="80" t="s">
        <v>7416</v>
      </c>
      <c r="B6750" s="79" t="s">
        <v>8274</v>
      </c>
    </row>
    <row r="6751" spans="1:2" ht="15">
      <c r="A6751" s="80" t="s">
        <v>7417</v>
      </c>
      <c r="B6751" s="79" t="s">
        <v>8274</v>
      </c>
    </row>
    <row r="6752" spans="1:2" ht="15">
      <c r="A6752" s="80" t="s">
        <v>7418</v>
      </c>
      <c r="B6752" s="79" t="s">
        <v>8274</v>
      </c>
    </row>
    <row r="6753" spans="1:2" ht="15">
      <c r="A6753" s="80" t="s">
        <v>7419</v>
      </c>
      <c r="B6753" s="79" t="s">
        <v>8274</v>
      </c>
    </row>
    <row r="6754" spans="1:2" ht="15">
      <c r="A6754" s="80" t="s">
        <v>7420</v>
      </c>
      <c r="B6754" s="79" t="s">
        <v>8274</v>
      </c>
    </row>
    <row r="6755" spans="1:2" ht="15">
      <c r="A6755" s="80" t="s">
        <v>7421</v>
      </c>
      <c r="B6755" s="79" t="s">
        <v>8274</v>
      </c>
    </row>
    <row r="6756" spans="1:2" ht="15">
      <c r="A6756" s="80" t="s">
        <v>7422</v>
      </c>
      <c r="B6756" s="79" t="s">
        <v>8274</v>
      </c>
    </row>
    <row r="6757" spans="1:2" ht="15">
      <c r="A6757" s="80" t="s">
        <v>7423</v>
      </c>
      <c r="B6757" s="79" t="s">
        <v>8274</v>
      </c>
    </row>
    <row r="6758" spans="1:2" ht="15">
      <c r="A6758" s="80" t="s">
        <v>7424</v>
      </c>
      <c r="B6758" s="79" t="s">
        <v>8274</v>
      </c>
    </row>
    <row r="6759" spans="1:2" ht="15">
      <c r="A6759" s="80" t="s">
        <v>7425</v>
      </c>
      <c r="B6759" s="79" t="s">
        <v>8274</v>
      </c>
    </row>
    <row r="6760" spans="1:2" ht="15">
      <c r="A6760" s="80" t="s">
        <v>7426</v>
      </c>
      <c r="B6760" s="79" t="s">
        <v>8274</v>
      </c>
    </row>
    <row r="6761" spans="1:2" ht="15">
      <c r="A6761" s="80" t="s">
        <v>7427</v>
      </c>
      <c r="B6761" s="79" t="s">
        <v>8274</v>
      </c>
    </row>
    <row r="6762" spans="1:2" ht="15">
      <c r="A6762" s="80" t="s">
        <v>7428</v>
      </c>
      <c r="B6762" s="79" t="s">
        <v>8274</v>
      </c>
    </row>
    <row r="6763" spans="1:2" ht="15">
      <c r="A6763" s="80" t="s">
        <v>7429</v>
      </c>
      <c r="B6763" s="79" t="s">
        <v>8274</v>
      </c>
    </row>
    <row r="6764" spans="1:2" ht="15">
      <c r="A6764" s="80" t="s">
        <v>7430</v>
      </c>
      <c r="B6764" s="79" t="s">
        <v>8274</v>
      </c>
    </row>
    <row r="6765" spans="1:2" ht="15">
      <c r="A6765" s="80" t="s">
        <v>7431</v>
      </c>
      <c r="B6765" s="79" t="s">
        <v>8274</v>
      </c>
    </row>
    <row r="6766" spans="1:2" ht="15">
      <c r="A6766" s="80" t="s">
        <v>7432</v>
      </c>
      <c r="B6766" s="79" t="s">
        <v>8274</v>
      </c>
    </row>
    <row r="6767" spans="1:2" ht="15">
      <c r="A6767" s="80" t="s">
        <v>7433</v>
      </c>
      <c r="B6767" s="79" t="s">
        <v>8274</v>
      </c>
    </row>
    <row r="6768" spans="1:2" ht="15">
      <c r="A6768" s="80" t="s">
        <v>7434</v>
      </c>
      <c r="B6768" s="79" t="s">
        <v>8274</v>
      </c>
    </row>
    <row r="6769" spans="1:2" ht="15">
      <c r="A6769" s="80" t="s">
        <v>7435</v>
      </c>
      <c r="B6769" s="79" t="s">
        <v>8274</v>
      </c>
    </row>
    <row r="6770" spans="1:2" ht="15">
      <c r="A6770" s="80" t="s">
        <v>7436</v>
      </c>
      <c r="B6770" s="79" t="s">
        <v>8274</v>
      </c>
    </row>
    <row r="6771" spans="1:2" ht="15">
      <c r="A6771" s="80" t="s">
        <v>7437</v>
      </c>
      <c r="B6771" s="79" t="s">
        <v>8274</v>
      </c>
    </row>
    <row r="6772" spans="1:2" ht="15">
      <c r="A6772" s="80" t="s">
        <v>7438</v>
      </c>
      <c r="B6772" s="79" t="s">
        <v>8274</v>
      </c>
    </row>
    <row r="6773" spans="1:2" ht="15">
      <c r="A6773" s="80" t="s">
        <v>7439</v>
      </c>
      <c r="B6773" s="79" t="s">
        <v>8274</v>
      </c>
    </row>
    <row r="6774" spans="1:2" ht="15">
      <c r="A6774" s="80" t="s">
        <v>7440</v>
      </c>
      <c r="B6774" s="79" t="s">
        <v>8274</v>
      </c>
    </row>
    <row r="6775" spans="1:2" ht="15">
      <c r="A6775" s="80" t="s">
        <v>7441</v>
      </c>
      <c r="B6775" s="79" t="s">
        <v>8274</v>
      </c>
    </row>
    <row r="6776" spans="1:2" ht="15">
      <c r="A6776" s="80" t="s">
        <v>7442</v>
      </c>
      <c r="B6776" s="79" t="s">
        <v>8274</v>
      </c>
    </row>
    <row r="6777" spans="1:2" ht="15">
      <c r="A6777" s="80" t="s">
        <v>7443</v>
      </c>
      <c r="B6777" s="79" t="s">
        <v>8274</v>
      </c>
    </row>
    <row r="6778" spans="1:2" ht="15">
      <c r="A6778" s="80" t="s">
        <v>7444</v>
      </c>
      <c r="B6778" s="79" t="s">
        <v>8274</v>
      </c>
    </row>
    <row r="6779" spans="1:2" ht="15">
      <c r="A6779" s="80" t="s">
        <v>7445</v>
      </c>
      <c r="B6779" s="79" t="s">
        <v>8274</v>
      </c>
    </row>
    <row r="6780" spans="1:2" ht="15">
      <c r="A6780" s="80" t="s">
        <v>7446</v>
      </c>
      <c r="B6780" s="79" t="s">
        <v>8274</v>
      </c>
    </row>
    <row r="6781" spans="1:2" ht="15">
      <c r="A6781" s="80" t="s">
        <v>7447</v>
      </c>
      <c r="B6781" s="79" t="s">
        <v>8274</v>
      </c>
    </row>
    <row r="6782" spans="1:2" ht="15">
      <c r="A6782" s="80" t="s">
        <v>7448</v>
      </c>
      <c r="B6782" s="79" t="s">
        <v>8274</v>
      </c>
    </row>
    <row r="6783" spans="1:2" ht="15">
      <c r="A6783" s="80" t="s">
        <v>7449</v>
      </c>
      <c r="B6783" s="79" t="s">
        <v>8274</v>
      </c>
    </row>
    <row r="6784" spans="1:2" ht="15">
      <c r="A6784" s="80" t="s">
        <v>7450</v>
      </c>
      <c r="B6784" s="79" t="s">
        <v>8274</v>
      </c>
    </row>
    <row r="6785" spans="1:2" ht="15">
      <c r="A6785" s="80" t="s">
        <v>7451</v>
      </c>
      <c r="B6785" s="79" t="s">
        <v>8274</v>
      </c>
    </row>
    <row r="6786" spans="1:2" ht="15">
      <c r="A6786" s="80" t="s">
        <v>7452</v>
      </c>
      <c r="B6786" s="79" t="s">
        <v>8274</v>
      </c>
    </row>
    <row r="6787" spans="1:2" ht="15">
      <c r="A6787" s="80" t="s">
        <v>7453</v>
      </c>
      <c r="B6787" s="79" t="s">
        <v>8274</v>
      </c>
    </row>
    <row r="6788" spans="1:2" ht="15">
      <c r="A6788" s="80" t="s">
        <v>7454</v>
      </c>
      <c r="B6788" s="79" t="s">
        <v>8274</v>
      </c>
    </row>
    <row r="6789" spans="1:2" ht="15">
      <c r="A6789" s="80" t="s">
        <v>7455</v>
      </c>
      <c r="B6789" s="79" t="s">
        <v>8274</v>
      </c>
    </row>
    <row r="6790" spans="1:2" ht="15">
      <c r="A6790" s="80" t="s">
        <v>7456</v>
      </c>
      <c r="B6790" s="79" t="s">
        <v>8274</v>
      </c>
    </row>
    <row r="6791" spans="1:2" ht="15">
      <c r="A6791" s="80" t="s">
        <v>7457</v>
      </c>
      <c r="B6791" s="79" t="s">
        <v>8274</v>
      </c>
    </row>
    <row r="6792" spans="1:2" ht="15">
      <c r="A6792" s="80" t="s">
        <v>7458</v>
      </c>
      <c r="B6792" s="79" t="s">
        <v>8274</v>
      </c>
    </row>
    <row r="6793" spans="1:2" ht="15">
      <c r="A6793" s="80" t="s">
        <v>7459</v>
      </c>
      <c r="B6793" s="79" t="s">
        <v>8274</v>
      </c>
    </row>
    <row r="6794" spans="1:2" ht="15">
      <c r="A6794" s="80" t="s">
        <v>7460</v>
      </c>
      <c r="B6794" s="79" t="s">
        <v>8274</v>
      </c>
    </row>
    <row r="6795" spans="1:2" ht="15">
      <c r="A6795" s="80" t="s">
        <v>7461</v>
      </c>
      <c r="B6795" s="79" t="s">
        <v>8274</v>
      </c>
    </row>
    <row r="6796" spans="1:2" ht="15">
      <c r="A6796" s="80" t="s">
        <v>7462</v>
      </c>
      <c r="B6796" s="79" t="s">
        <v>8274</v>
      </c>
    </row>
    <row r="6797" spans="1:2" ht="15">
      <c r="A6797" s="80" t="s">
        <v>7463</v>
      </c>
      <c r="B6797" s="79" t="s">
        <v>8274</v>
      </c>
    </row>
    <row r="6798" spans="1:2" ht="15">
      <c r="A6798" s="80" t="s">
        <v>7464</v>
      </c>
      <c r="B6798" s="79" t="s">
        <v>8274</v>
      </c>
    </row>
    <row r="6799" spans="1:2" ht="15">
      <c r="A6799" s="80" t="s">
        <v>7465</v>
      </c>
      <c r="B6799" s="79" t="s">
        <v>8274</v>
      </c>
    </row>
    <row r="6800" spans="1:2" ht="15">
      <c r="A6800" s="80" t="s">
        <v>7466</v>
      </c>
      <c r="B6800" s="79" t="s">
        <v>8274</v>
      </c>
    </row>
    <row r="6801" spans="1:2" ht="15">
      <c r="A6801" s="80" t="s">
        <v>7467</v>
      </c>
      <c r="B6801" s="79" t="s">
        <v>8274</v>
      </c>
    </row>
    <row r="6802" spans="1:2" ht="15">
      <c r="A6802" s="80" t="s">
        <v>7468</v>
      </c>
      <c r="B6802" s="79" t="s">
        <v>8274</v>
      </c>
    </row>
    <row r="6803" spans="1:2" ht="15">
      <c r="A6803" s="80" t="s">
        <v>7469</v>
      </c>
      <c r="B6803" s="79" t="s">
        <v>8274</v>
      </c>
    </row>
    <row r="6804" spans="1:2" ht="15">
      <c r="A6804" s="80" t="s">
        <v>7470</v>
      </c>
      <c r="B6804" s="79" t="s">
        <v>8274</v>
      </c>
    </row>
    <row r="6805" spans="1:2" ht="15">
      <c r="A6805" s="80" t="s">
        <v>7471</v>
      </c>
      <c r="B6805" s="79" t="s">
        <v>8274</v>
      </c>
    </row>
    <row r="6806" spans="1:2" ht="15">
      <c r="A6806" s="80" t="s">
        <v>7472</v>
      </c>
      <c r="B6806" s="79" t="s">
        <v>8274</v>
      </c>
    </row>
    <row r="6807" spans="1:2" ht="15">
      <c r="A6807" s="80" t="s">
        <v>7473</v>
      </c>
      <c r="B6807" s="79" t="s">
        <v>8274</v>
      </c>
    </row>
    <row r="6808" spans="1:2" ht="15">
      <c r="A6808" s="80" t="s">
        <v>7474</v>
      </c>
      <c r="B6808" s="79" t="s">
        <v>8274</v>
      </c>
    </row>
    <row r="6809" spans="1:2" ht="15">
      <c r="A6809" s="80" t="s">
        <v>7475</v>
      </c>
      <c r="B6809" s="79" t="s">
        <v>8274</v>
      </c>
    </row>
    <row r="6810" spans="1:2" ht="15">
      <c r="A6810" s="80" t="s">
        <v>7476</v>
      </c>
      <c r="B6810" s="79" t="s">
        <v>8274</v>
      </c>
    </row>
    <row r="6811" spans="1:2" ht="15">
      <c r="A6811" s="80" t="s">
        <v>7477</v>
      </c>
      <c r="B6811" s="79" t="s">
        <v>8274</v>
      </c>
    </row>
    <row r="6812" spans="1:2" ht="15">
      <c r="A6812" s="80" t="s">
        <v>7478</v>
      </c>
      <c r="B6812" s="79" t="s">
        <v>8274</v>
      </c>
    </row>
    <row r="6813" spans="1:2" ht="15">
      <c r="A6813" s="80" t="s">
        <v>7479</v>
      </c>
      <c r="B6813" s="79" t="s">
        <v>8274</v>
      </c>
    </row>
    <row r="6814" spans="1:2" ht="15">
      <c r="A6814" s="80" t="s">
        <v>7480</v>
      </c>
      <c r="B6814" s="79" t="s">
        <v>8274</v>
      </c>
    </row>
    <row r="6815" spans="1:2" ht="15">
      <c r="A6815" s="80" t="s">
        <v>7481</v>
      </c>
      <c r="B6815" s="79" t="s">
        <v>8274</v>
      </c>
    </row>
    <row r="6816" spans="1:2" ht="15">
      <c r="A6816" s="80" t="s">
        <v>7482</v>
      </c>
      <c r="B6816" s="79" t="s">
        <v>8274</v>
      </c>
    </row>
    <row r="6817" spans="1:2" ht="15">
      <c r="A6817" s="80" t="s">
        <v>7483</v>
      </c>
      <c r="B6817" s="79" t="s">
        <v>8274</v>
      </c>
    </row>
    <row r="6818" spans="1:2" ht="15">
      <c r="A6818" s="80" t="s">
        <v>7484</v>
      </c>
      <c r="B6818" s="79" t="s">
        <v>8274</v>
      </c>
    </row>
    <row r="6819" spans="1:2" ht="15">
      <c r="A6819" s="80" t="s">
        <v>7485</v>
      </c>
      <c r="B6819" s="79" t="s">
        <v>8274</v>
      </c>
    </row>
    <row r="6820" spans="1:2" ht="15">
      <c r="A6820" s="80" t="s">
        <v>7486</v>
      </c>
      <c r="B6820" s="79" t="s">
        <v>8274</v>
      </c>
    </row>
    <row r="6821" spans="1:2" ht="15">
      <c r="A6821" s="80" t="s">
        <v>7487</v>
      </c>
      <c r="B6821" s="79" t="s">
        <v>8274</v>
      </c>
    </row>
    <row r="6822" spans="1:2" ht="15">
      <c r="A6822" s="80" t="s">
        <v>7488</v>
      </c>
      <c r="B6822" s="79" t="s">
        <v>8274</v>
      </c>
    </row>
    <row r="6823" spans="1:2" ht="15">
      <c r="A6823" s="80" t="s">
        <v>7489</v>
      </c>
      <c r="B6823" s="79" t="s">
        <v>8274</v>
      </c>
    </row>
    <row r="6824" spans="1:2" ht="15">
      <c r="A6824" s="80" t="s">
        <v>7490</v>
      </c>
      <c r="B6824" s="79" t="s">
        <v>8274</v>
      </c>
    </row>
    <row r="6825" spans="1:2" ht="15">
      <c r="A6825" s="80" t="s">
        <v>7491</v>
      </c>
      <c r="B6825" s="79" t="s">
        <v>8274</v>
      </c>
    </row>
    <row r="6826" spans="1:2" ht="15">
      <c r="A6826" s="80" t="s">
        <v>7492</v>
      </c>
      <c r="B6826" s="79" t="s">
        <v>8274</v>
      </c>
    </row>
    <row r="6827" spans="1:2" ht="15">
      <c r="A6827" s="80" t="s">
        <v>7493</v>
      </c>
      <c r="B6827" s="79" t="s">
        <v>8274</v>
      </c>
    </row>
    <row r="6828" spans="1:2" ht="15">
      <c r="A6828" s="80" t="s">
        <v>7494</v>
      </c>
      <c r="B6828" s="79" t="s">
        <v>8274</v>
      </c>
    </row>
    <row r="6829" spans="1:2" ht="15">
      <c r="A6829" s="80" t="s">
        <v>7495</v>
      </c>
      <c r="B6829" s="79" t="s">
        <v>8274</v>
      </c>
    </row>
    <row r="6830" spans="1:2" ht="15">
      <c r="A6830" s="80" t="s">
        <v>7496</v>
      </c>
      <c r="B6830" s="79" t="s">
        <v>8274</v>
      </c>
    </row>
    <row r="6831" spans="1:2" ht="15">
      <c r="A6831" s="80" t="s">
        <v>7497</v>
      </c>
      <c r="B6831" s="79" t="s">
        <v>8274</v>
      </c>
    </row>
    <row r="6832" spans="1:2" ht="15">
      <c r="A6832" s="80" t="s">
        <v>7498</v>
      </c>
      <c r="B6832" s="79" t="s">
        <v>8274</v>
      </c>
    </row>
    <row r="6833" spans="1:2" ht="15">
      <c r="A6833" s="80" t="s">
        <v>7499</v>
      </c>
      <c r="B6833" s="79" t="s">
        <v>8274</v>
      </c>
    </row>
    <row r="6834" spans="1:2" ht="15">
      <c r="A6834" s="80" t="s">
        <v>7500</v>
      </c>
      <c r="B6834" s="79" t="s">
        <v>8274</v>
      </c>
    </row>
    <row r="6835" spans="1:2" ht="15">
      <c r="A6835" s="80" t="s">
        <v>7501</v>
      </c>
      <c r="B6835" s="79" t="s">
        <v>8274</v>
      </c>
    </row>
    <row r="6836" spans="1:2" ht="15">
      <c r="A6836" s="80" t="s">
        <v>7502</v>
      </c>
      <c r="B6836" s="79" t="s">
        <v>8274</v>
      </c>
    </row>
    <row r="6837" spans="1:2" ht="15">
      <c r="A6837" s="80" t="s">
        <v>7503</v>
      </c>
      <c r="B6837" s="79" t="s">
        <v>8274</v>
      </c>
    </row>
    <row r="6838" spans="1:2" ht="15">
      <c r="A6838" s="80" t="s">
        <v>7504</v>
      </c>
      <c r="B6838" s="79" t="s">
        <v>8274</v>
      </c>
    </row>
    <row r="6839" spans="1:2" ht="15">
      <c r="A6839" s="80" t="s">
        <v>7505</v>
      </c>
      <c r="B6839" s="79" t="s">
        <v>8274</v>
      </c>
    </row>
    <row r="6840" spans="1:2" ht="15">
      <c r="A6840" s="80" t="s">
        <v>7506</v>
      </c>
      <c r="B6840" s="79" t="s">
        <v>8274</v>
      </c>
    </row>
    <row r="6841" spans="1:2" ht="15">
      <c r="A6841" s="80" t="s">
        <v>7507</v>
      </c>
      <c r="B6841" s="79" t="s">
        <v>8274</v>
      </c>
    </row>
    <row r="6842" spans="1:2" ht="15">
      <c r="A6842" s="80" t="s">
        <v>7508</v>
      </c>
      <c r="B6842" s="79" t="s">
        <v>8274</v>
      </c>
    </row>
    <row r="6843" spans="1:2" ht="15">
      <c r="A6843" s="80" t="s">
        <v>7509</v>
      </c>
      <c r="B6843" s="79" t="s">
        <v>8274</v>
      </c>
    </row>
    <row r="6844" spans="1:2" ht="15">
      <c r="A6844" s="80" t="s">
        <v>7510</v>
      </c>
      <c r="B6844" s="79" t="s">
        <v>8274</v>
      </c>
    </row>
    <row r="6845" spans="1:2" ht="15">
      <c r="A6845" s="80" t="s">
        <v>7511</v>
      </c>
      <c r="B6845" s="79" t="s">
        <v>8274</v>
      </c>
    </row>
    <row r="6846" spans="1:2" ht="15">
      <c r="A6846" s="80" t="s">
        <v>7512</v>
      </c>
      <c r="B6846" s="79" t="s">
        <v>8274</v>
      </c>
    </row>
    <row r="6847" spans="1:2" ht="15">
      <c r="A6847" s="80" t="s">
        <v>7513</v>
      </c>
      <c r="B6847" s="79" t="s">
        <v>8274</v>
      </c>
    </row>
    <row r="6848" spans="1:2" ht="15">
      <c r="A6848" s="80" t="s">
        <v>7514</v>
      </c>
      <c r="B6848" s="79" t="s">
        <v>8274</v>
      </c>
    </row>
    <row r="6849" spans="1:2" ht="15">
      <c r="A6849" s="80" t="s">
        <v>7515</v>
      </c>
      <c r="B6849" s="79" t="s">
        <v>8274</v>
      </c>
    </row>
    <row r="6850" spans="1:2" ht="15">
      <c r="A6850" s="80" t="s">
        <v>7516</v>
      </c>
      <c r="B6850" s="79" t="s">
        <v>8274</v>
      </c>
    </row>
    <row r="6851" spans="1:2" ht="15">
      <c r="A6851" s="80" t="s">
        <v>7517</v>
      </c>
      <c r="B6851" s="79" t="s">
        <v>8274</v>
      </c>
    </row>
    <row r="6852" spans="1:2" ht="15">
      <c r="A6852" s="80" t="s">
        <v>7518</v>
      </c>
      <c r="B6852" s="79" t="s">
        <v>8274</v>
      </c>
    </row>
    <row r="6853" spans="1:2" ht="15">
      <c r="A6853" s="80" t="s">
        <v>7519</v>
      </c>
      <c r="B6853" s="79" t="s">
        <v>8274</v>
      </c>
    </row>
    <row r="6854" spans="1:2" ht="15">
      <c r="A6854" s="80" t="s">
        <v>7520</v>
      </c>
      <c r="B6854" s="79" t="s">
        <v>8274</v>
      </c>
    </row>
    <row r="6855" spans="1:2" ht="15">
      <c r="A6855" s="80" t="s">
        <v>7521</v>
      </c>
      <c r="B6855" s="79" t="s">
        <v>8274</v>
      </c>
    </row>
    <row r="6856" spans="1:2" ht="15">
      <c r="A6856" s="80" t="s">
        <v>7522</v>
      </c>
      <c r="B6856" s="79" t="s">
        <v>8274</v>
      </c>
    </row>
    <row r="6857" spans="1:2" ht="15">
      <c r="A6857" s="80" t="s">
        <v>7523</v>
      </c>
      <c r="B6857" s="79" t="s">
        <v>8274</v>
      </c>
    </row>
    <row r="6858" spans="1:2" ht="15">
      <c r="A6858" s="80" t="s">
        <v>7524</v>
      </c>
      <c r="B6858" s="79" t="s">
        <v>8274</v>
      </c>
    </row>
    <row r="6859" spans="1:2" ht="15">
      <c r="A6859" s="80" t="s">
        <v>7525</v>
      </c>
      <c r="B6859" s="79" t="s">
        <v>8274</v>
      </c>
    </row>
    <row r="6860" spans="1:2" ht="15">
      <c r="A6860" s="80" t="s">
        <v>7526</v>
      </c>
      <c r="B6860" s="79" t="s">
        <v>8274</v>
      </c>
    </row>
    <row r="6861" spans="1:2" ht="15">
      <c r="A6861" s="80" t="s">
        <v>7527</v>
      </c>
      <c r="B6861" s="79" t="s">
        <v>8274</v>
      </c>
    </row>
    <row r="6862" spans="1:2" ht="15">
      <c r="A6862" s="80" t="s">
        <v>7528</v>
      </c>
      <c r="B6862" s="79" t="s">
        <v>8274</v>
      </c>
    </row>
    <row r="6863" spans="1:2" ht="15">
      <c r="A6863" s="80" t="s">
        <v>7529</v>
      </c>
      <c r="B6863" s="79" t="s">
        <v>8274</v>
      </c>
    </row>
    <row r="6864" spans="1:2" ht="15">
      <c r="A6864" s="80" t="s">
        <v>7530</v>
      </c>
      <c r="B6864" s="79" t="s">
        <v>8274</v>
      </c>
    </row>
    <row r="6865" spans="1:2" ht="15">
      <c r="A6865" s="80" t="s">
        <v>7531</v>
      </c>
      <c r="B6865" s="79" t="s">
        <v>8274</v>
      </c>
    </row>
    <row r="6866" spans="1:2" ht="15">
      <c r="A6866" s="80" t="s">
        <v>7532</v>
      </c>
      <c r="B6866" s="79" t="s">
        <v>8274</v>
      </c>
    </row>
    <row r="6867" spans="1:2" ht="15">
      <c r="A6867" s="80" t="s">
        <v>7533</v>
      </c>
      <c r="B6867" s="79" t="s">
        <v>8274</v>
      </c>
    </row>
    <row r="6868" spans="1:2" ht="15">
      <c r="A6868" s="80" t="s">
        <v>7534</v>
      </c>
      <c r="B6868" s="79" t="s">
        <v>8274</v>
      </c>
    </row>
    <row r="6869" spans="1:2" ht="15">
      <c r="A6869" s="80" t="s">
        <v>7535</v>
      </c>
      <c r="B6869" s="79" t="s">
        <v>8274</v>
      </c>
    </row>
    <row r="6870" spans="1:2" ht="15">
      <c r="A6870" s="80" t="s">
        <v>7536</v>
      </c>
      <c r="B6870" s="79" t="s">
        <v>8274</v>
      </c>
    </row>
    <row r="6871" spans="1:2" ht="15">
      <c r="A6871" s="80" t="s">
        <v>7537</v>
      </c>
      <c r="B6871" s="79" t="s">
        <v>8274</v>
      </c>
    </row>
    <row r="6872" spans="1:2" ht="15">
      <c r="A6872" s="80" t="s">
        <v>7538</v>
      </c>
      <c r="B6872" s="79" t="s">
        <v>8274</v>
      </c>
    </row>
    <row r="6873" spans="1:2" ht="15">
      <c r="A6873" s="80" t="s">
        <v>7539</v>
      </c>
      <c r="B6873" s="79" t="s">
        <v>8274</v>
      </c>
    </row>
    <row r="6874" spans="1:2" ht="15">
      <c r="A6874" s="80" t="s">
        <v>7540</v>
      </c>
      <c r="B6874" s="79" t="s">
        <v>8274</v>
      </c>
    </row>
    <row r="6875" spans="1:2" ht="15">
      <c r="A6875" s="80" t="s">
        <v>7541</v>
      </c>
      <c r="B6875" s="79" t="s">
        <v>8274</v>
      </c>
    </row>
    <row r="6876" spans="1:2" ht="15">
      <c r="A6876" s="80" t="s">
        <v>7542</v>
      </c>
      <c r="B6876" s="79" t="s">
        <v>8274</v>
      </c>
    </row>
    <row r="6877" spans="1:2" ht="15">
      <c r="A6877" s="80" t="s">
        <v>7543</v>
      </c>
      <c r="B6877" s="79" t="s">
        <v>8274</v>
      </c>
    </row>
    <row r="6878" spans="1:2" ht="15">
      <c r="A6878" s="80" t="s">
        <v>7544</v>
      </c>
      <c r="B6878" s="79" t="s">
        <v>8274</v>
      </c>
    </row>
    <row r="6879" spans="1:2" ht="15">
      <c r="A6879" s="80" t="s">
        <v>7545</v>
      </c>
      <c r="B6879" s="79" t="s">
        <v>8274</v>
      </c>
    </row>
    <row r="6880" spans="1:2" ht="15">
      <c r="A6880" s="80" t="s">
        <v>7546</v>
      </c>
      <c r="B6880" s="79" t="s">
        <v>8274</v>
      </c>
    </row>
    <row r="6881" spans="1:2" ht="15">
      <c r="A6881" s="80" t="s">
        <v>7547</v>
      </c>
      <c r="B6881" s="79" t="s">
        <v>8274</v>
      </c>
    </row>
    <row r="6882" spans="1:2" ht="15">
      <c r="A6882" s="80" t="s">
        <v>7548</v>
      </c>
      <c r="B6882" s="79" t="s">
        <v>8274</v>
      </c>
    </row>
    <row r="6883" spans="1:2" ht="15">
      <c r="A6883" s="80" t="s">
        <v>7549</v>
      </c>
      <c r="B6883" s="79" t="s">
        <v>8274</v>
      </c>
    </row>
    <row r="6884" spans="1:2" ht="15">
      <c r="A6884" s="80" t="s">
        <v>7550</v>
      </c>
      <c r="B6884" s="79" t="s">
        <v>8274</v>
      </c>
    </row>
    <row r="6885" spans="1:2" ht="15">
      <c r="A6885" s="80" t="s">
        <v>7551</v>
      </c>
      <c r="B6885" s="79" t="s">
        <v>8274</v>
      </c>
    </row>
    <row r="6886" spans="1:2" ht="15">
      <c r="A6886" s="80" t="s">
        <v>7552</v>
      </c>
      <c r="B6886" s="79" t="s">
        <v>8274</v>
      </c>
    </row>
    <row r="6887" spans="1:2" ht="15">
      <c r="A6887" s="80" t="s">
        <v>7553</v>
      </c>
      <c r="B6887" s="79" t="s">
        <v>8274</v>
      </c>
    </row>
    <row r="6888" spans="1:2" ht="15">
      <c r="A6888" s="80" t="s">
        <v>7554</v>
      </c>
      <c r="B6888" s="79" t="s">
        <v>8274</v>
      </c>
    </row>
    <row r="6889" spans="1:2" ht="15">
      <c r="A6889" s="80" t="s">
        <v>7555</v>
      </c>
      <c r="B6889" s="79" t="s">
        <v>8274</v>
      </c>
    </row>
    <row r="6890" spans="1:2" ht="15">
      <c r="A6890" s="80" t="s">
        <v>7556</v>
      </c>
      <c r="B6890" s="79" t="s">
        <v>8274</v>
      </c>
    </row>
    <row r="6891" spans="1:2" ht="15">
      <c r="A6891" s="80" t="s">
        <v>7557</v>
      </c>
      <c r="B6891" s="79" t="s">
        <v>8274</v>
      </c>
    </row>
    <row r="6892" spans="1:2" ht="15">
      <c r="A6892" s="80" t="s">
        <v>7558</v>
      </c>
      <c r="B6892" s="79" t="s">
        <v>8274</v>
      </c>
    </row>
    <row r="6893" spans="1:2" ht="15">
      <c r="A6893" s="80" t="s">
        <v>7559</v>
      </c>
      <c r="B6893" s="79" t="s">
        <v>8274</v>
      </c>
    </row>
    <row r="6894" spans="1:2" ht="15">
      <c r="A6894" s="80" t="s">
        <v>7560</v>
      </c>
      <c r="B6894" s="79" t="s">
        <v>8274</v>
      </c>
    </row>
    <row r="6895" spans="1:2" ht="15">
      <c r="A6895" s="80" t="s">
        <v>7561</v>
      </c>
      <c r="B6895" s="79" t="s">
        <v>8274</v>
      </c>
    </row>
    <row r="6896" spans="1:2" ht="15">
      <c r="A6896" s="80" t="s">
        <v>7562</v>
      </c>
      <c r="B6896" s="79" t="s">
        <v>8274</v>
      </c>
    </row>
    <row r="6897" spans="1:2" ht="15">
      <c r="A6897" s="80" t="s">
        <v>7563</v>
      </c>
      <c r="B6897" s="79" t="s">
        <v>8274</v>
      </c>
    </row>
    <row r="6898" spans="1:2" ht="15">
      <c r="A6898" s="80" t="s">
        <v>7564</v>
      </c>
      <c r="B6898" s="79" t="s">
        <v>8274</v>
      </c>
    </row>
    <row r="6899" spans="1:2" ht="15">
      <c r="A6899" s="80" t="s">
        <v>7565</v>
      </c>
      <c r="B6899" s="79" t="s">
        <v>8274</v>
      </c>
    </row>
    <row r="6900" spans="1:2" ht="15">
      <c r="A6900" s="80" t="s">
        <v>7566</v>
      </c>
      <c r="B6900" s="79" t="s">
        <v>8274</v>
      </c>
    </row>
    <row r="6901" spans="1:2" ht="15">
      <c r="A6901" s="80" t="s">
        <v>7567</v>
      </c>
      <c r="B6901" s="79" t="s">
        <v>8274</v>
      </c>
    </row>
    <row r="6902" spans="1:2" ht="15">
      <c r="A6902" s="80" t="s">
        <v>7568</v>
      </c>
      <c r="B6902" s="79" t="s">
        <v>8274</v>
      </c>
    </row>
    <row r="6903" spans="1:2" ht="15">
      <c r="A6903" s="80" t="s">
        <v>7569</v>
      </c>
      <c r="B6903" s="79" t="s">
        <v>8274</v>
      </c>
    </row>
    <row r="6904" spans="1:2" ht="15">
      <c r="A6904" s="80" t="s">
        <v>7570</v>
      </c>
      <c r="B6904" s="79" t="s">
        <v>8274</v>
      </c>
    </row>
    <row r="6905" spans="1:2" ht="15">
      <c r="A6905" s="80" t="s">
        <v>7571</v>
      </c>
      <c r="B6905" s="79" t="s">
        <v>8274</v>
      </c>
    </row>
    <row r="6906" spans="1:2" ht="15">
      <c r="A6906" s="80" t="s">
        <v>7572</v>
      </c>
      <c r="B6906" s="79" t="s">
        <v>8274</v>
      </c>
    </row>
    <row r="6907" spans="1:2" ht="15">
      <c r="A6907" s="80" t="s">
        <v>7573</v>
      </c>
      <c r="B6907" s="79" t="s">
        <v>8274</v>
      </c>
    </row>
    <row r="6908" spans="1:2" ht="15">
      <c r="A6908" s="80" t="s">
        <v>7574</v>
      </c>
      <c r="B6908" s="79" t="s">
        <v>8274</v>
      </c>
    </row>
    <row r="6909" spans="1:2" ht="15">
      <c r="A6909" s="80" t="s">
        <v>588</v>
      </c>
      <c r="B6909" s="79" t="s">
        <v>8274</v>
      </c>
    </row>
    <row r="6910" spans="1:2" ht="15">
      <c r="A6910" s="80" t="s">
        <v>7575</v>
      </c>
      <c r="B6910" s="79" t="s">
        <v>8274</v>
      </c>
    </row>
    <row r="6911" spans="1:2" ht="15">
      <c r="A6911" s="80" t="s">
        <v>7576</v>
      </c>
      <c r="B6911" s="79" t="s">
        <v>8274</v>
      </c>
    </row>
    <row r="6912" spans="1:2" ht="15">
      <c r="A6912" s="80" t="s">
        <v>7577</v>
      </c>
      <c r="B6912" s="79" t="s">
        <v>8274</v>
      </c>
    </row>
    <row r="6913" spans="1:2" ht="15">
      <c r="A6913" s="80" t="s">
        <v>7578</v>
      </c>
      <c r="B6913" s="79" t="s">
        <v>8274</v>
      </c>
    </row>
    <row r="6914" spans="1:2" ht="15">
      <c r="A6914" s="80" t="s">
        <v>7579</v>
      </c>
      <c r="B6914" s="79" t="s">
        <v>8274</v>
      </c>
    </row>
    <row r="6915" spans="1:2" ht="15">
      <c r="A6915" s="80" t="s">
        <v>7580</v>
      </c>
      <c r="B6915" s="79" t="s">
        <v>8274</v>
      </c>
    </row>
    <row r="6916" spans="1:2" ht="15">
      <c r="A6916" s="80" t="s">
        <v>7581</v>
      </c>
      <c r="B6916" s="79" t="s">
        <v>8274</v>
      </c>
    </row>
    <row r="6917" spans="1:2" ht="15">
      <c r="A6917" s="80" t="s">
        <v>7582</v>
      </c>
      <c r="B6917" s="79" t="s">
        <v>8274</v>
      </c>
    </row>
    <row r="6918" spans="1:2" ht="15">
      <c r="A6918" s="80" t="s">
        <v>7583</v>
      </c>
      <c r="B6918" s="79" t="s">
        <v>8274</v>
      </c>
    </row>
    <row r="6919" spans="1:2" ht="15">
      <c r="A6919" s="80" t="s">
        <v>7584</v>
      </c>
      <c r="B6919" s="79" t="s">
        <v>8274</v>
      </c>
    </row>
    <row r="6920" spans="1:2" ht="15">
      <c r="A6920" s="80" t="s">
        <v>7585</v>
      </c>
      <c r="B6920" s="79" t="s">
        <v>8274</v>
      </c>
    </row>
    <row r="6921" spans="1:2" ht="15">
      <c r="A6921" s="80" t="s">
        <v>7586</v>
      </c>
      <c r="B6921" s="79" t="s">
        <v>8274</v>
      </c>
    </row>
    <row r="6922" spans="1:2" ht="15">
      <c r="A6922" s="80" t="s">
        <v>7587</v>
      </c>
      <c r="B6922" s="79" t="s">
        <v>8274</v>
      </c>
    </row>
    <row r="6923" spans="1:2" ht="15">
      <c r="A6923" s="80" t="s">
        <v>1157</v>
      </c>
      <c r="B6923" s="79" t="s">
        <v>8274</v>
      </c>
    </row>
    <row r="6924" spans="1:2" ht="15">
      <c r="A6924" s="80" t="s">
        <v>7588</v>
      </c>
      <c r="B6924" s="79" t="s">
        <v>8274</v>
      </c>
    </row>
    <row r="6925" spans="1:2" ht="15">
      <c r="A6925" s="80" t="s">
        <v>7589</v>
      </c>
      <c r="B6925" s="79" t="s">
        <v>8274</v>
      </c>
    </row>
    <row r="6926" spans="1:2" ht="15">
      <c r="A6926" s="80" t="s">
        <v>7590</v>
      </c>
      <c r="B6926" s="79" t="s">
        <v>8274</v>
      </c>
    </row>
    <row r="6927" spans="1:2" ht="15">
      <c r="A6927" s="80" t="s">
        <v>7591</v>
      </c>
      <c r="B6927" s="79" t="s">
        <v>8274</v>
      </c>
    </row>
    <row r="6928" spans="1:2" ht="15">
      <c r="A6928" s="80" t="s">
        <v>7592</v>
      </c>
      <c r="B6928" s="79" t="s">
        <v>8274</v>
      </c>
    </row>
    <row r="6929" spans="1:2" ht="15">
      <c r="A6929" s="80" t="s">
        <v>7593</v>
      </c>
      <c r="B6929" s="79" t="s">
        <v>8274</v>
      </c>
    </row>
    <row r="6930" spans="1:2" ht="15">
      <c r="A6930" s="80" t="s">
        <v>7594</v>
      </c>
      <c r="B6930" s="79" t="s">
        <v>8274</v>
      </c>
    </row>
    <row r="6931" spans="1:2" ht="15">
      <c r="A6931" s="80" t="s">
        <v>1173</v>
      </c>
      <c r="B6931" s="79" t="s">
        <v>8274</v>
      </c>
    </row>
    <row r="6932" spans="1:2" ht="15">
      <c r="A6932" s="80" t="s">
        <v>7595</v>
      </c>
      <c r="B6932" s="79" t="s">
        <v>8274</v>
      </c>
    </row>
    <row r="6933" spans="1:2" ht="15">
      <c r="A6933" s="80" t="s">
        <v>7596</v>
      </c>
      <c r="B6933" s="79" t="s">
        <v>8274</v>
      </c>
    </row>
    <row r="6934" spans="1:2" ht="15">
      <c r="A6934" s="80" t="s">
        <v>7597</v>
      </c>
      <c r="B6934" s="79" t="s">
        <v>8274</v>
      </c>
    </row>
    <row r="6935" spans="1:2" ht="15">
      <c r="A6935" s="80" t="s">
        <v>7598</v>
      </c>
      <c r="B6935" s="79" t="s">
        <v>8274</v>
      </c>
    </row>
    <row r="6936" spans="1:2" ht="15">
      <c r="A6936" s="80" t="s">
        <v>7599</v>
      </c>
      <c r="B6936" s="79" t="s">
        <v>8274</v>
      </c>
    </row>
    <row r="6937" spans="1:2" ht="15">
      <c r="A6937" s="80" t="s">
        <v>7600</v>
      </c>
      <c r="B6937" s="79" t="s">
        <v>8274</v>
      </c>
    </row>
    <row r="6938" spans="1:2" ht="15">
      <c r="A6938" s="80" t="s">
        <v>7601</v>
      </c>
      <c r="B6938" s="79" t="s">
        <v>8274</v>
      </c>
    </row>
    <row r="6939" spans="1:2" ht="15">
      <c r="A6939" s="80" t="s">
        <v>7602</v>
      </c>
      <c r="B6939" s="79" t="s">
        <v>8274</v>
      </c>
    </row>
    <row r="6940" spans="1:2" ht="15">
      <c r="A6940" s="80" t="s">
        <v>7603</v>
      </c>
      <c r="B6940" s="79" t="s">
        <v>8274</v>
      </c>
    </row>
    <row r="6941" spans="1:2" ht="15">
      <c r="A6941" s="80" t="s">
        <v>7604</v>
      </c>
      <c r="B6941" s="79" t="s">
        <v>8274</v>
      </c>
    </row>
    <row r="6942" spans="1:2" ht="15">
      <c r="A6942" s="80" t="s">
        <v>7605</v>
      </c>
      <c r="B6942" s="79" t="s">
        <v>8274</v>
      </c>
    </row>
    <row r="6943" spans="1:2" ht="15">
      <c r="A6943" s="80" t="s">
        <v>7606</v>
      </c>
      <c r="B6943" s="79" t="s">
        <v>8274</v>
      </c>
    </row>
    <row r="6944" spans="1:2" ht="15">
      <c r="A6944" s="80" t="s">
        <v>7607</v>
      </c>
      <c r="B6944" s="79" t="s">
        <v>8274</v>
      </c>
    </row>
    <row r="6945" spans="1:2" ht="15">
      <c r="A6945" s="80" t="s">
        <v>7608</v>
      </c>
      <c r="B6945" s="79" t="s">
        <v>8274</v>
      </c>
    </row>
    <row r="6946" spans="1:2" ht="15">
      <c r="A6946" s="80" t="s">
        <v>7609</v>
      </c>
      <c r="B6946" s="79" t="s">
        <v>8274</v>
      </c>
    </row>
    <row r="6947" spans="1:2" ht="15">
      <c r="A6947" s="80" t="s">
        <v>7610</v>
      </c>
      <c r="B6947" s="79" t="s">
        <v>8274</v>
      </c>
    </row>
    <row r="6948" spans="1:2" ht="15">
      <c r="A6948" s="80" t="s">
        <v>7611</v>
      </c>
      <c r="B6948" s="79" t="s">
        <v>8274</v>
      </c>
    </row>
    <row r="6949" spans="1:2" ht="15">
      <c r="A6949" s="80" t="s">
        <v>7612</v>
      </c>
      <c r="B6949" s="79" t="s">
        <v>8274</v>
      </c>
    </row>
    <row r="6950" spans="1:2" ht="15">
      <c r="A6950" s="80" t="s">
        <v>7613</v>
      </c>
      <c r="B6950" s="79" t="s">
        <v>8274</v>
      </c>
    </row>
    <row r="6951" spans="1:2" ht="15">
      <c r="A6951" s="80" t="s">
        <v>7614</v>
      </c>
      <c r="B6951" s="79" t="s">
        <v>8274</v>
      </c>
    </row>
    <row r="6952" spans="1:2" ht="15">
      <c r="A6952" s="80" t="s">
        <v>7615</v>
      </c>
      <c r="B6952" s="79" t="s">
        <v>8274</v>
      </c>
    </row>
    <row r="6953" spans="1:2" ht="15">
      <c r="A6953" s="80" t="s">
        <v>7616</v>
      </c>
      <c r="B6953" s="79" t="s">
        <v>8274</v>
      </c>
    </row>
    <row r="6954" spans="1:2" ht="15">
      <c r="A6954" s="80" t="s">
        <v>7617</v>
      </c>
      <c r="B6954" s="79" t="s">
        <v>8274</v>
      </c>
    </row>
    <row r="6955" spans="1:2" ht="15">
      <c r="A6955" s="80" t="s">
        <v>7618</v>
      </c>
      <c r="B6955" s="79" t="s">
        <v>8274</v>
      </c>
    </row>
    <row r="6956" spans="1:2" ht="15">
      <c r="A6956" s="80" t="s">
        <v>7619</v>
      </c>
      <c r="B6956" s="79" t="s">
        <v>8274</v>
      </c>
    </row>
    <row r="6957" spans="1:2" ht="15">
      <c r="A6957" s="80" t="s">
        <v>7620</v>
      </c>
      <c r="B6957" s="79" t="s">
        <v>8274</v>
      </c>
    </row>
    <row r="6958" spans="1:2" ht="15">
      <c r="A6958" s="80" t="s">
        <v>7621</v>
      </c>
      <c r="B6958" s="79" t="s">
        <v>8274</v>
      </c>
    </row>
    <row r="6959" spans="1:2" ht="15">
      <c r="A6959" s="80" t="s">
        <v>7622</v>
      </c>
      <c r="B6959" s="79" t="s">
        <v>8274</v>
      </c>
    </row>
    <row r="6960" spans="1:2" ht="15">
      <c r="A6960" s="80" t="s">
        <v>7623</v>
      </c>
      <c r="B6960" s="79" t="s">
        <v>8274</v>
      </c>
    </row>
    <row r="6961" spans="1:2" ht="15">
      <c r="A6961" s="80" t="s">
        <v>7624</v>
      </c>
      <c r="B6961" s="79" t="s">
        <v>8274</v>
      </c>
    </row>
    <row r="6962" spans="1:2" ht="15">
      <c r="A6962" s="80" t="s">
        <v>7625</v>
      </c>
      <c r="B6962" s="79" t="s">
        <v>8274</v>
      </c>
    </row>
    <row r="6963" spans="1:2" ht="15">
      <c r="A6963" s="80" t="s">
        <v>7626</v>
      </c>
      <c r="B6963" s="79" t="s">
        <v>8274</v>
      </c>
    </row>
    <row r="6964" spans="1:2" ht="15">
      <c r="A6964" s="80" t="s">
        <v>7627</v>
      </c>
      <c r="B6964" s="79" t="s">
        <v>8274</v>
      </c>
    </row>
    <row r="6965" spans="1:2" ht="15">
      <c r="A6965" s="80" t="s">
        <v>7628</v>
      </c>
      <c r="B6965" s="79" t="s">
        <v>8274</v>
      </c>
    </row>
    <row r="6966" spans="1:2" ht="15">
      <c r="A6966" s="80" t="s">
        <v>7629</v>
      </c>
      <c r="B6966" s="79" t="s">
        <v>8274</v>
      </c>
    </row>
    <row r="6967" spans="1:2" ht="15">
      <c r="A6967" s="80" t="s">
        <v>7630</v>
      </c>
      <c r="B6967" s="79" t="s">
        <v>8274</v>
      </c>
    </row>
    <row r="6968" spans="1:2" ht="15">
      <c r="A6968" s="80" t="s">
        <v>7631</v>
      </c>
      <c r="B6968" s="79" t="s">
        <v>8274</v>
      </c>
    </row>
    <row r="6969" spans="1:2" ht="15">
      <c r="A6969" s="80" t="s">
        <v>7632</v>
      </c>
      <c r="B6969" s="79" t="s">
        <v>8274</v>
      </c>
    </row>
    <row r="6970" spans="1:2" ht="15">
      <c r="A6970" s="80" t="s">
        <v>7633</v>
      </c>
      <c r="B6970" s="79" t="s">
        <v>8274</v>
      </c>
    </row>
    <row r="6971" spans="1:2" ht="15">
      <c r="A6971" s="80" t="s">
        <v>7634</v>
      </c>
      <c r="B6971" s="79" t="s">
        <v>8274</v>
      </c>
    </row>
    <row r="6972" spans="1:2" ht="15">
      <c r="A6972" s="80" t="s">
        <v>7635</v>
      </c>
      <c r="B6972" s="79" t="s">
        <v>8274</v>
      </c>
    </row>
    <row r="6973" spans="1:2" ht="15">
      <c r="A6973" s="80" t="s">
        <v>7636</v>
      </c>
      <c r="B6973" s="79" t="s">
        <v>8274</v>
      </c>
    </row>
    <row r="6974" spans="1:2" ht="15">
      <c r="A6974" s="80" t="s">
        <v>7637</v>
      </c>
      <c r="B6974" s="79" t="s">
        <v>8274</v>
      </c>
    </row>
    <row r="6975" spans="1:2" ht="15">
      <c r="A6975" s="80" t="s">
        <v>7638</v>
      </c>
      <c r="B6975" s="79" t="s">
        <v>8274</v>
      </c>
    </row>
    <row r="6976" spans="1:2" ht="15">
      <c r="A6976" s="80" t="s">
        <v>7639</v>
      </c>
      <c r="B6976" s="79" t="s">
        <v>8274</v>
      </c>
    </row>
    <row r="6977" spans="1:2" ht="15">
      <c r="A6977" s="80" t="s">
        <v>7640</v>
      </c>
      <c r="B6977" s="79" t="s">
        <v>8274</v>
      </c>
    </row>
    <row r="6978" spans="1:2" ht="15">
      <c r="A6978" s="80" t="s">
        <v>7641</v>
      </c>
      <c r="B6978" s="79" t="s">
        <v>8274</v>
      </c>
    </row>
    <row r="6979" spans="1:2" ht="15">
      <c r="A6979" s="80" t="s">
        <v>7642</v>
      </c>
      <c r="B6979" s="79" t="s">
        <v>8274</v>
      </c>
    </row>
    <row r="6980" spans="1:2" ht="15">
      <c r="A6980" s="80" t="s">
        <v>7643</v>
      </c>
      <c r="B6980" s="79" t="s">
        <v>8274</v>
      </c>
    </row>
    <row r="6981" spans="1:2" ht="15">
      <c r="A6981" s="80" t="s">
        <v>7644</v>
      </c>
      <c r="B6981" s="79" t="s">
        <v>8274</v>
      </c>
    </row>
    <row r="6982" spans="1:2" ht="15">
      <c r="A6982" s="80" t="s">
        <v>7645</v>
      </c>
      <c r="B6982" s="79" t="s">
        <v>8274</v>
      </c>
    </row>
    <row r="6983" spans="1:2" ht="15">
      <c r="A6983" s="80" t="s">
        <v>604</v>
      </c>
      <c r="B6983" s="79" t="s">
        <v>8274</v>
      </c>
    </row>
    <row r="6984" spans="1:2" ht="15">
      <c r="A6984" s="80" t="s">
        <v>7646</v>
      </c>
      <c r="B6984" s="79" t="s">
        <v>8274</v>
      </c>
    </row>
    <row r="6985" spans="1:2" ht="15">
      <c r="A6985" s="80" t="s">
        <v>7647</v>
      </c>
      <c r="B6985" s="79" t="s">
        <v>8274</v>
      </c>
    </row>
    <row r="6986" spans="1:2" ht="15">
      <c r="A6986" s="80" t="s">
        <v>7648</v>
      </c>
      <c r="B6986" s="79" t="s">
        <v>8274</v>
      </c>
    </row>
    <row r="6987" spans="1:2" ht="15">
      <c r="A6987" s="80" t="s">
        <v>7649</v>
      </c>
      <c r="B6987" s="79" t="s">
        <v>8274</v>
      </c>
    </row>
    <row r="6988" spans="1:2" ht="15">
      <c r="A6988" s="80" t="s">
        <v>7650</v>
      </c>
      <c r="B6988" s="79" t="s">
        <v>8274</v>
      </c>
    </row>
    <row r="6989" spans="1:2" ht="15">
      <c r="A6989" s="80" t="s">
        <v>7651</v>
      </c>
      <c r="B6989" s="79" t="s">
        <v>8274</v>
      </c>
    </row>
    <row r="6990" spans="1:2" ht="15">
      <c r="A6990" s="80" t="s">
        <v>7652</v>
      </c>
      <c r="B6990" s="79" t="s">
        <v>8274</v>
      </c>
    </row>
    <row r="6991" spans="1:2" ht="15">
      <c r="A6991" s="80" t="s">
        <v>7653</v>
      </c>
      <c r="B6991" s="79" t="s">
        <v>8274</v>
      </c>
    </row>
    <row r="6992" spans="1:2" ht="15">
      <c r="A6992" s="80" t="s">
        <v>7654</v>
      </c>
      <c r="B6992" s="79" t="s">
        <v>8274</v>
      </c>
    </row>
    <row r="6993" spans="1:2" ht="15">
      <c r="A6993" s="80" t="s">
        <v>7655</v>
      </c>
      <c r="B6993" s="79" t="s">
        <v>8274</v>
      </c>
    </row>
    <row r="6994" spans="1:2" ht="15">
      <c r="A6994" s="80" t="s">
        <v>7656</v>
      </c>
      <c r="B6994" s="79" t="s">
        <v>8274</v>
      </c>
    </row>
    <row r="6995" spans="1:2" ht="15">
      <c r="A6995" s="80" t="s">
        <v>7657</v>
      </c>
      <c r="B6995" s="79" t="s">
        <v>8274</v>
      </c>
    </row>
    <row r="6996" spans="1:2" ht="15">
      <c r="A6996" s="80" t="s">
        <v>7658</v>
      </c>
      <c r="B6996" s="79" t="s">
        <v>8274</v>
      </c>
    </row>
    <row r="6997" spans="1:2" ht="15">
      <c r="A6997" s="80" t="s">
        <v>7659</v>
      </c>
      <c r="B6997" s="79" t="s">
        <v>8274</v>
      </c>
    </row>
    <row r="6998" spans="1:2" ht="15">
      <c r="A6998" s="80" t="s">
        <v>7660</v>
      </c>
      <c r="B6998" s="79" t="s">
        <v>8274</v>
      </c>
    </row>
    <row r="6999" spans="1:2" ht="15">
      <c r="A6999" s="80" t="s">
        <v>7661</v>
      </c>
      <c r="B6999" s="79" t="s">
        <v>8274</v>
      </c>
    </row>
    <row r="7000" spans="1:2" ht="15">
      <c r="A7000" s="80" t="s">
        <v>7662</v>
      </c>
      <c r="B7000" s="79" t="s">
        <v>8274</v>
      </c>
    </row>
    <row r="7001" spans="1:2" ht="15">
      <c r="A7001" s="80" t="s">
        <v>7663</v>
      </c>
      <c r="B7001" s="79" t="s">
        <v>8274</v>
      </c>
    </row>
    <row r="7002" spans="1:2" ht="15">
      <c r="A7002" s="80" t="s">
        <v>7664</v>
      </c>
      <c r="B7002" s="79" t="s">
        <v>8274</v>
      </c>
    </row>
    <row r="7003" spans="1:2" ht="15">
      <c r="A7003" s="80" t="s">
        <v>7665</v>
      </c>
      <c r="B7003" s="79" t="s">
        <v>8274</v>
      </c>
    </row>
    <row r="7004" spans="1:2" ht="15">
      <c r="A7004" s="80" t="s">
        <v>7666</v>
      </c>
      <c r="B7004" s="79" t="s">
        <v>8274</v>
      </c>
    </row>
    <row r="7005" spans="1:2" ht="15">
      <c r="A7005" s="80" t="s">
        <v>7667</v>
      </c>
      <c r="B7005" s="79" t="s">
        <v>8274</v>
      </c>
    </row>
    <row r="7006" spans="1:2" ht="15">
      <c r="A7006" s="80" t="s">
        <v>7668</v>
      </c>
      <c r="B7006" s="79" t="s">
        <v>8274</v>
      </c>
    </row>
    <row r="7007" spans="1:2" ht="15">
      <c r="A7007" s="80" t="s">
        <v>7669</v>
      </c>
      <c r="B7007" s="79" t="s">
        <v>8274</v>
      </c>
    </row>
    <row r="7008" spans="1:2" ht="15">
      <c r="A7008" s="80" t="s">
        <v>7670</v>
      </c>
      <c r="B7008" s="79" t="s">
        <v>8274</v>
      </c>
    </row>
    <row r="7009" spans="1:2" ht="15">
      <c r="A7009" s="80" t="s">
        <v>7671</v>
      </c>
      <c r="B7009" s="79" t="s">
        <v>8274</v>
      </c>
    </row>
    <row r="7010" spans="1:2" ht="15">
      <c r="A7010" s="80" t="s">
        <v>7672</v>
      </c>
      <c r="B7010" s="79" t="s">
        <v>8274</v>
      </c>
    </row>
    <row r="7011" spans="1:2" ht="15">
      <c r="A7011" s="80" t="s">
        <v>7673</v>
      </c>
      <c r="B7011" s="79" t="s">
        <v>8274</v>
      </c>
    </row>
    <row r="7012" spans="1:2" ht="15">
      <c r="A7012" s="80" t="s">
        <v>7674</v>
      </c>
      <c r="B7012" s="79" t="s">
        <v>8274</v>
      </c>
    </row>
    <row r="7013" spans="1:2" ht="15">
      <c r="A7013" s="80" t="s">
        <v>7675</v>
      </c>
      <c r="B7013" s="79" t="s">
        <v>8274</v>
      </c>
    </row>
    <row r="7014" spans="1:2" ht="15">
      <c r="A7014" s="80" t="s">
        <v>7676</v>
      </c>
      <c r="B7014" s="79" t="s">
        <v>8274</v>
      </c>
    </row>
    <row r="7015" spans="1:2" ht="15">
      <c r="A7015" s="80" t="s">
        <v>7677</v>
      </c>
      <c r="B7015" s="79" t="s">
        <v>8274</v>
      </c>
    </row>
    <row r="7016" spans="1:2" ht="15">
      <c r="A7016" s="80" t="s">
        <v>7678</v>
      </c>
      <c r="B7016" s="79" t="s">
        <v>8274</v>
      </c>
    </row>
    <row r="7017" spans="1:2" ht="15">
      <c r="A7017" s="80" t="s">
        <v>7679</v>
      </c>
      <c r="B7017" s="79" t="s">
        <v>8274</v>
      </c>
    </row>
    <row r="7018" spans="1:2" ht="15">
      <c r="A7018" s="80" t="s">
        <v>7680</v>
      </c>
      <c r="B7018" s="79" t="s">
        <v>8274</v>
      </c>
    </row>
    <row r="7019" spans="1:2" ht="15">
      <c r="A7019" s="80" t="s">
        <v>7681</v>
      </c>
      <c r="B7019" s="79" t="s">
        <v>8274</v>
      </c>
    </row>
    <row r="7020" spans="1:2" ht="15">
      <c r="A7020" s="80" t="s">
        <v>7682</v>
      </c>
      <c r="B7020" s="79" t="s">
        <v>8274</v>
      </c>
    </row>
    <row r="7021" spans="1:2" ht="15">
      <c r="A7021" s="80" t="s">
        <v>7683</v>
      </c>
      <c r="B7021" s="79" t="s">
        <v>8274</v>
      </c>
    </row>
    <row r="7022" spans="1:2" ht="15">
      <c r="A7022" s="80" t="s">
        <v>7684</v>
      </c>
      <c r="B7022" s="79" t="s">
        <v>8274</v>
      </c>
    </row>
    <row r="7023" spans="1:2" ht="15">
      <c r="A7023" s="80" t="s">
        <v>7685</v>
      </c>
      <c r="B7023" s="79" t="s">
        <v>8274</v>
      </c>
    </row>
    <row r="7024" spans="1:2" ht="15">
      <c r="A7024" s="80" t="s">
        <v>7686</v>
      </c>
      <c r="B7024" s="79" t="s">
        <v>8274</v>
      </c>
    </row>
    <row r="7025" spans="1:2" ht="15">
      <c r="A7025" s="80" t="s">
        <v>7687</v>
      </c>
      <c r="B7025" s="79" t="s">
        <v>8274</v>
      </c>
    </row>
    <row r="7026" spans="1:2" ht="15">
      <c r="A7026" s="80" t="s">
        <v>7688</v>
      </c>
      <c r="B7026" s="79" t="s">
        <v>8274</v>
      </c>
    </row>
    <row r="7027" spans="1:2" ht="15">
      <c r="A7027" s="80" t="s">
        <v>7689</v>
      </c>
      <c r="B7027" s="79" t="s">
        <v>8274</v>
      </c>
    </row>
    <row r="7028" spans="1:2" ht="15">
      <c r="A7028" s="80" t="s">
        <v>7690</v>
      </c>
      <c r="B7028" s="79" t="s">
        <v>8274</v>
      </c>
    </row>
    <row r="7029" spans="1:2" ht="15">
      <c r="A7029" s="80" t="s">
        <v>7691</v>
      </c>
      <c r="B7029" s="79" t="s">
        <v>8274</v>
      </c>
    </row>
    <row r="7030" spans="1:2" ht="15">
      <c r="A7030" s="80" t="s">
        <v>7692</v>
      </c>
      <c r="B7030" s="79" t="s">
        <v>8274</v>
      </c>
    </row>
    <row r="7031" spans="1:2" ht="15">
      <c r="A7031" s="80" t="s">
        <v>7693</v>
      </c>
      <c r="B7031" s="79" t="s">
        <v>8274</v>
      </c>
    </row>
    <row r="7032" spans="1:2" ht="15">
      <c r="A7032" s="80" t="s">
        <v>7694</v>
      </c>
      <c r="B7032" s="79" t="s">
        <v>8274</v>
      </c>
    </row>
    <row r="7033" spans="1:2" ht="15">
      <c r="A7033" s="80" t="s">
        <v>7695</v>
      </c>
      <c r="B7033" s="79" t="s">
        <v>8274</v>
      </c>
    </row>
    <row r="7034" spans="1:2" ht="15">
      <c r="A7034" s="80" t="s">
        <v>7696</v>
      </c>
      <c r="B7034" s="79" t="s">
        <v>8274</v>
      </c>
    </row>
    <row r="7035" spans="1:2" ht="15">
      <c r="A7035" s="80" t="s">
        <v>7697</v>
      </c>
      <c r="B7035" s="79" t="s">
        <v>8274</v>
      </c>
    </row>
    <row r="7036" spans="1:2" ht="15">
      <c r="A7036" s="80" t="s">
        <v>7698</v>
      </c>
      <c r="B7036" s="79" t="s">
        <v>8274</v>
      </c>
    </row>
    <row r="7037" spans="1:2" ht="15">
      <c r="A7037" s="80" t="s">
        <v>7699</v>
      </c>
      <c r="B7037" s="79" t="s">
        <v>8274</v>
      </c>
    </row>
    <row r="7038" spans="1:2" ht="15">
      <c r="A7038" s="80" t="s">
        <v>7700</v>
      </c>
      <c r="B7038" s="79" t="s">
        <v>8274</v>
      </c>
    </row>
    <row r="7039" spans="1:2" ht="15">
      <c r="A7039" s="80" t="s">
        <v>7701</v>
      </c>
      <c r="B7039" s="79" t="s">
        <v>8274</v>
      </c>
    </row>
    <row r="7040" spans="1:2" ht="15">
      <c r="A7040" s="80" t="s">
        <v>7702</v>
      </c>
      <c r="B7040" s="79" t="s">
        <v>8274</v>
      </c>
    </row>
    <row r="7041" spans="1:2" ht="15">
      <c r="A7041" s="80" t="s">
        <v>7703</v>
      </c>
      <c r="B7041" s="79" t="s">
        <v>8274</v>
      </c>
    </row>
    <row r="7042" spans="1:2" ht="15">
      <c r="A7042" s="80" t="s">
        <v>7704</v>
      </c>
      <c r="B7042" s="79" t="s">
        <v>8274</v>
      </c>
    </row>
    <row r="7043" spans="1:2" ht="15">
      <c r="A7043" s="80" t="s">
        <v>7705</v>
      </c>
      <c r="B7043" s="79" t="s">
        <v>8274</v>
      </c>
    </row>
    <row r="7044" spans="1:2" ht="15">
      <c r="A7044" s="80" t="s">
        <v>7706</v>
      </c>
      <c r="B7044" s="79" t="s">
        <v>8274</v>
      </c>
    </row>
    <row r="7045" spans="1:2" ht="15">
      <c r="A7045" s="80" t="s">
        <v>7707</v>
      </c>
      <c r="B7045" s="79" t="s">
        <v>8274</v>
      </c>
    </row>
    <row r="7046" spans="1:2" ht="15">
      <c r="A7046" s="80" t="s">
        <v>7708</v>
      </c>
      <c r="B7046" s="79" t="s">
        <v>8274</v>
      </c>
    </row>
    <row r="7047" spans="1:2" ht="15">
      <c r="A7047" s="80" t="s">
        <v>7709</v>
      </c>
      <c r="B7047" s="79" t="s">
        <v>8274</v>
      </c>
    </row>
    <row r="7048" spans="1:2" ht="15">
      <c r="A7048" s="80" t="s">
        <v>7710</v>
      </c>
      <c r="B7048" s="79" t="s">
        <v>8274</v>
      </c>
    </row>
    <row r="7049" spans="1:2" ht="15">
      <c r="A7049" s="80" t="s">
        <v>7711</v>
      </c>
      <c r="B7049" s="79" t="s">
        <v>8274</v>
      </c>
    </row>
    <row r="7050" spans="1:2" ht="15">
      <c r="A7050" s="80" t="s">
        <v>7712</v>
      </c>
      <c r="B7050" s="79" t="s">
        <v>8274</v>
      </c>
    </row>
    <row r="7051" spans="1:2" ht="15">
      <c r="A7051" s="80" t="s">
        <v>7713</v>
      </c>
      <c r="B7051" s="79" t="s">
        <v>8274</v>
      </c>
    </row>
    <row r="7052" spans="1:2" ht="15">
      <c r="A7052" s="80" t="s">
        <v>7714</v>
      </c>
      <c r="B7052" s="79" t="s">
        <v>8274</v>
      </c>
    </row>
    <row r="7053" spans="1:2" ht="15">
      <c r="A7053" s="80" t="s">
        <v>7715</v>
      </c>
      <c r="B7053" s="79" t="s">
        <v>8274</v>
      </c>
    </row>
    <row r="7054" spans="1:2" ht="15">
      <c r="A7054" s="80" t="s">
        <v>7716</v>
      </c>
      <c r="B7054" s="79" t="s">
        <v>8274</v>
      </c>
    </row>
    <row r="7055" spans="1:2" ht="15">
      <c r="A7055" s="80" t="s">
        <v>7717</v>
      </c>
      <c r="B7055" s="79" t="s">
        <v>8274</v>
      </c>
    </row>
    <row r="7056" spans="1:2" ht="15">
      <c r="A7056" s="80" t="s">
        <v>7718</v>
      </c>
      <c r="B7056" s="79" t="s">
        <v>8274</v>
      </c>
    </row>
    <row r="7057" spans="1:2" ht="15">
      <c r="A7057" s="80" t="s">
        <v>7719</v>
      </c>
      <c r="B7057" s="79" t="s">
        <v>8274</v>
      </c>
    </row>
    <row r="7058" spans="1:2" ht="15">
      <c r="A7058" s="80" t="s">
        <v>7720</v>
      </c>
      <c r="B7058" s="79" t="s">
        <v>8274</v>
      </c>
    </row>
    <row r="7059" spans="1:2" ht="15">
      <c r="A7059" s="80" t="s">
        <v>7721</v>
      </c>
      <c r="B7059" s="79" t="s">
        <v>8274</v>
      </c>
    </row>
    <row r="7060" spans="1:2" ht="15">
      <c r="A7060" s="80" t="s">
        <v>7722</v>
      </c>
      <c r="B7060" s="79" t="s">
        <v>8274</v>
      </c>
    </row>
    <row r="7061" spans="1:2" ht="15">
      <c r="A7061" s="80" t="s">
        <v>7723</v>
      </c>
      <c r="B7061" s="79" t="s">
        <v>8274</v>
      </c>
    </row>
    <row r="7062" spans="1:2" ht="15">
      <c r="A7062" s="80" t="s">
        <v>7724</v>
      </c>
      <c r="B7062" s="79" t="s">
        <v>8274</v>
      </c>
    </row>
    <row r="7063" spans="1:2" ht="15">
      <c r="A7063" s="80" t="s">
        <v>7725</v>
      </c>
      <c r="B7063" s="79" t="s">
        <v>8274</v>
      </c>
    </row>
    <row r="7064" spans="1:2" ht="15">
      <c r="A7064" s="80" t="s">
        <v>7726</v>
      </c>
      <c r="B7064" s="79" t="s">
        <v>8274</v>
      </c>
    </row>
    <row r="7065" spans="1:2" ht="15">
      <c r="A7065" s="80" t="s">
        <v>7727</v>
      </c>
      <c r="B7065" s="79" t="s">
        <v>8274</v>
      </c>
    </row>
    <row r="7066" spans="1:2" ht="15">
      <c r="A7066" s="80" t="s">
        <v>7728</v>
      </c>
      <c r="B7066" s="79" t="s">
        <v>8274</v>
      </c>
    </row>
    <row r="7067" spans="1:2" ht="15">
      <c r="A7067" s="80" t="s">
        <v>7729</v>
      </c>
      <c r="B7067" s="79" t="s">
        <v>8274</v>
      </c>
    </row>
    <row r="7068" spans="1:2" ht="15">
      <c r="A7068" s="80" t="s">
        <v>7730</v>
      </c>
      <c r="B7068" s="79" t="s">
        <v>8274</v>
      </c>
    </row>
    <row r="7069" spans="1:2" ht="15">
      <c r="A7069" s="80" t="s">
        <v>7731</v>
      </c>
      <c r="B7069" s="79" t="s">
        <v>8274</v>
      </c>
    </row>
    <row r="7070" spans="1:2" ht="15">
      <c r="A7070" s="80" t="s">
        <v>7732</v>
      </c>
      <c r="B7070" s="79" t="s">
        <v>8274</v>
      </c>
    </row>
    <row r="7071" spans="1:2" ht="15">
      <c r="A7071" s="80" t="s">
        <v>7733</v>
      </c>
      <c r="B7071" s="79" t="s">
        <v>8274</v>
      </c>
    </row>
    <row r="7072" spans="1:2" ht="15">
      <c r="A7072" s="80" t="s">
        <v>7734</v>
      </c>
      <c r="B7072" s="79" t="s">
        <v>8274</v>
      </c>
    </row>
    <row r="7073" spans="1:2" ht="15">
      <c r="A7073" s="80" t="s">
        <v>7735</v>
      </c>
      <c r="B7073" s="79" t="s">
        <v>8274</v>
      </c>
    </row>
    <row r="7074" spans="1:2" ht="15">
      <c r="A7074" s="80" t="s">
        <v>7736</v>
      </c>
      <c r="B7074" s="79" t="s">
        <v>8274</v>
      </c>
    </row>
    <row r="7075" spans="1:2" ht="15">
      <c r="A7075" s="80" t="s">
        <v>7737</v>
      </c>
      <c r="B7075" s="79" t="s">
        <v>8274</v>
      </c>
    </row>
    <row r="7076" spans="1:2" ht="15">
      <c r="A7076" s="80" t="s">
        <v>7738</v>
      </c>
      <c r="B7076" s="79" t="s">
        <v>8274</v>
      </c>
    </row>
    <row r="7077" spans="1:2" ht="15">
      <c r="A7077" s="80" t="s">
        <v>7739</v>
      </c>
      <c r="B7077" s="79" t="s">
        <v>8274</v>
      </c>
    </row>
    <row r="7078" spans="1:2" ht="15">
      <c r="A7078" s="80" t="s">
        <v>7740</v>
      </c>
      <c r="B7078" s="79" t="s">
        <v>8274</v>
      </c>
    </row>
    <row r="7079" spans="1:2" ht="15">
      <c r="A7079" s="80" t="s">
        <v>7741</v>
      </c>
      <c r="B7079" s="79" t="s">
        <v>8274</v>
      </c>
    </row>
    <row r="7080" spans="1:2" ht="15">
      <c r="A7080" s="80" t="s">
        <v>7742</v>
      </c>
      <c r="B7080" s="79" t="s">
        <v>8274</v>
      </c>
    </row>
    <row r="7081" spans="1:2" ht="15">
      <c r="A7081" s="80" t="s">
        <v>7743</v>
      </c>
      <c r="B7081" s="79" t="s">
        <v>8274</v>
      </c>
    </row>
    <row r="7082" spans="1:2" ht="15">
      <c r="A7082" s="80" t="s">
        <v>7744</v>
      </c>
      <c r="B7082" s="79" t="s">
        <v>8274</v>
      </c>
    </row>
    <row r="7083" spans="1:2" ht="15">
      <c r="A7083" s="80" t="s">
        <v>7745</v>
      </c>
      <c r="B7083" s="79" t="s">
        <v>8274</v>
      </c>
    </row>
    <row r="7084" spans="1:2" ht="15">
      <c r="A7084" s="80" t="s">
        <v>7746</v>
      </c>
      <c r="B7084" s="79" t="s">
        <v>8274</v>
      </c>
    </row>
    <row r="7085" spans="1:2" ht="15">
      <c r="A7085" s="80" t="s">
        <v>7747</v>
      </c>
      <c r="B7085" s="79" t="s">
        <v>8274</v>
      </c>
    </row>
    <row r="7086" spans="1:2" ht="15">
      <c r="A7086" s="80" t="s">
        <v>7748</v>
      </c>
      <c r="B7086" s="79" t="s">
        <v>8274</v>
      </c>
    </row>
    <row r="7087" spans="1:2" ht="15">
      <c r="A7087" s="80" t="s">
        <v>1218</v>
      </c>
      <c r="B7087" s="79" t="s">
        <v>8274</v>
      </c>
    </row>
    <row r="7088" spans="1:2" ht="15">
      <c r="A7088" s="80" t="s">
        <v>7749</v>
      </c>
      <c r="B7088" s="79" t="s">
        <v>8274</v>
      </c>
    </row>
    <row r="7089" spans="1:2" ht="15">
      <c r="A7089" s="80" t="s">
        <v>7750</v>
      </c>
      <c r="B7089" s="79" t="s">
        <v>8274</v>
      </c>
    </row>
    <row r="7090" spans="1:2" ht="15">
      <c r="A7090" s="80" t="s">
        <v>7751</v>
      </c>
      <c r="B7090" s="79" t="s">
        <v>8274</v>
      </c>
    </row>
    <row r="7091" spans="1:2" ht="15">
      <c r="A7091" s="80" t="s">
        <v>7752</v>
      </c>
      <c r="B7091" s="79" t="s">
        <v>8274</v>
      </c>
    </row>
    <row r="7092" spans="1:2" ht="15">
      <c r="A7092" s="80" t="s">
        <v>7753</v>
      </c>
      <c r="B7092" s="79" t="s">
        <v>8274</v>
      </c>
    </row>
    <row r="7093" spans="1:2" ht="15">
      <c r="A7093" s="80" t="s">
        <v>7754</v>
      </c>
      <c r="B7093" s="79" t="s">
        <v>8274</v>
      </c>
    </row>
    <row r="7094" spans="1:2" ht="15">
      <c r="A7094" s="80" t="s">
        <v>7755</v>
      </c>
      <c r="B7094" s="79" t="s">
        <v>8274</v>
      </c>
    </row>
    <row r="7095" spans="1:2" ht="15">
      <c r="A7095" s="80" t="s">
        <v>7756</v>
      </c>
      <c r="B7095" s="79" t="s">
        <v>8274</v>
      </c>
    </row>
    <row r="7096" spans="1:2" ht="15">
      <c r="A7096" s="80" t="s">
        <v>7757</v>
      </c>
      <c r="B7096" s="79" t="s">
        <v>8274</v>
      </c>
    </row>
    <row r="7097" spans="1:2" ht="15">
      <c r="A7097" s="80" t="s">
        <v>7758</v>
      </c>
      <c r="B7097" s="79" t="s">
        <v>8274</v>
      </c>
    </row>
    <row r="7098" spans="1:2" ht="15">
      <c r="A7098" s="80" t="s">
        <v>7759</v>
      </c>
      <c r="B7098" s="79" t="s">
        <v>8274</v>
      </c>
    </row>
    <row r="7099" spans="1:2" ht="15">
      <c r="A7099" s="80" t="s">
        <v>7760</v>
      </c>
      <c r="B7099" s="79" t="s">
        <v>8274</v>
      </c>
    </row>
    <row r="7100" spans="1:2" ht="15">
      <c r="A7100" s="80" t="s">
        <v>7761</v>
      </c>
      <c r="B7100" s="79" t="s">
        <v>8274</v>
      </c>
    </row>
    <row r="7101" spans="1:2" ht="15">
      <c r="A7101" s="80" t="s">
        <v>7762</v>
      </c>
      <c r="B7101" s="79" t="s">
        <v>8274</v>
      </c>
    </row>
    <row r="7102" spans="1:2" ht="15">
      <c r="A7102" s="80" t="s">
        <v>7763</v>
      </c>
      <c r="B7102" s="79" t="s">
        <v>8274</v>
      </c>
    </row>
    <row r="7103" spans="1:2" ht="15">
      <c r="A7103" s="80" t="s">
        <v>7764</v>
      </c>
      <c r="B7103" s="79" t="s">
        <v>8274</v>
      </c>
    </row>
    <row r="7104" spans="1:2" ht="15">
      <c r="A7104" s="80" t="s">
        <v>7765</v>
      </c>
      <c r="B7104" s="79" t="s">
        <v>8274</v>
      </c>
    </row>
    <row r="7105" spans="1:2" ht="15">
      <c r="A7105" s="80" t="s">
        <v>7766</v>
      </c>
      <c r="B7105" s="79" t="s">
        <v>8274</v>
      </c>
    </row>
    <row r="7106" spans="1:2" ht="15">
      <c r="A7106" s="80" t="s">
        <v>7767</v>
      </c>
      <c r="B7106" s="79" t="s">
        <v>8274</v>
      </c>
    </row>
    <row r="7107" spans="1:2" ht="15">
      <c r="A7107" s="80" t="s">
        <v>7768</v>
      </c>
      <c r="B7107" s="79" t="s">
        <v>8274</v>
      </c>
    </row>
    <row r="7108" spans="1:2" ht="15">
      <c r="A7108" s="80" t="s">
        <v>7769</v>
      </c>
      <c r="B7108" s="79" t="s">
        <v>8274</v>
      </c>
    </row>
    <row r="7109" spans="1:2" ht="15">
      <c r="A7109" s="80" t="s">
        <v>7770</v>
      </c>
      <c r="B7109" s="79" t="s">
        <v>8274</v>
      </c>
    </row>
    <row r="7110" spans="1:2" ht="15">
      <c r="A7110" s="80" t="s">
        <v>7771</v>
      </c>
      <c r="B7110" s="79" t="s">
        <v>8274</v>
      </c>
    </row>
    <row r="7111" spans="1:2" ht="15">
      <c r="A7111" s="80" t="s">
        <v>7772</v>
      </c>
      <c r="B7111" s="79" t="s">
        <v>8274</v>
      </c>
    </row>
    <row r="7112" spans="1:2" ht="15">
      <c r="A7112" s="80" t="s">
        <v>7773</v>
      </c>
      <c r="B7112" s="79" t="s">
        <v>8274</v>
      </c>
    </row>
    <row r="7113" spans="1:2" ht="15">
      <c r="A7113" s="80" t="s">
        <v>7774</v>
      </c>
      <c r="B7113" s="79" t="s">
        <v>8274</v>
      </c>
    </row>
    <row r="7114" spans="1:2" ht="15">
      <c r="A7114" s="80" t="s">
        <v>1194</v>
      </c>
      <c r="B7114" s="79" t="s">
        <v>8274</v>
      </c>
    </row>
    <row r="7115" spans="1:2" ht="15">
      <c r="A7115" s="80" t="s">
        <v>7775</v>
      </c>
      <c r="B7115" s="79" t="s">
        <v>8274</v>
      </c>
    </row>
    <row r="7116" spans="1:2" ht="15">
      <c r="A7116" s="80" t="s">
        <v>7776</v>
      </c>
      <c r="B7116" s="79" t="s">
        <v>8274</v>
      </c>
    </row>
    <row r="7117" spans="1:2" ht="15">
      <c r="A7117" s="80" t="s">
        <v>7777</v>
      </c>
      <c r="B7117" s="79" t="s">
        <v>8274</v>
      </c>
    </row>
    <row r="7118" spans="1:2" ht="15">
      <c r="A7118" s="80" t="s">
        <v>7778</v>
      </c>
      <c r="B7118" s="79" t="s">
        <v>8274</v>
      </c>
    </row>
    <row r="7119" spans="1:2" ht="15">
      <c r="A7119" s="80" t="s">
        <v>7779</v>
      </c>
      <c r="B7119" s="79" t="s">
        <v>8274</v>
      </c>
    </row>
    <row r="7120" spans="1:2" ht="15">
      <c r="A7120" s="80" t="s">
        <v>7780</v>
      </c>
      <c r="B7120" s="79" t="s">
        <v>8274</v>
      </c>
    </row>
    <row r="7121" spans="1:2" ht="15">
      <c r="A7121" s="80" t="s">
        <v>7781</v>
      </c>
      <c r="B7121" s="79" t="s">
        <v>8274</v>
      </c>
    </row>
    <row r="7122" spans="1:2" ht="15">
      <c r="A7122" s="80" t="s">
        <v>7782</v>
      </c>
      <c r="B7122" s="79" t="s">
        <v>8274</v>
      </c>
    </row>
    <row r="7123" spans="1:2" ht="15">
      <c r="A7123" s="80" t="s">
        <v>7783</v>
      </c>
      <c r="B7123" s="79" t="s">
        <v>8274</v>
      </c>
    </row>
    <row r="7124" spans="1:2" ht="15">
      <c r="A7124" s="80" t="s">
        <v>7784</v>
      </c>
      <c r="B7124" s="79" t="s">
        <v>8274</v>
      </c>
    </row>
    <row r="7125" spans="1:2" ht="15">
      <c r="A7125" s="80" t="s">
        <v>7785</v>
      </c>
      <c r="B7125" s="79" t="s">
        <v>8274</v>
      </c>
    </row>
    <row r="7126" spans="1:2" ht="15">
      <c r="A7126" s="80" t="s">
        <v>7786</v>
      </c>
      <c r="B7126" s="79" t="s">
        <v>8274</v>
      </c>
    </row>
    <row r="7127" spans="1:2" ht="15">
      <c r="A7127" s="80" t="s">
        <v>7787</v>
      </c>
      <c r="B7127" s="79" t="s">
        <v>8274</v>
      </c>
    </row>
    <row r="7128" spans="1:2" ht="15">
      <c r="A7128" s="80" t="s">
        <v>7788</v>
      </c>
      <c r="B7128" s="79" t="s">
        <v>8274</v>
      </c>
    </row>
    <row r="7129" spans="1:2" ht="15">
      <c r="A7129" s="80" t="s">
        <v>7789</v>
      </c>
      <c r="B7129" s="79" t="s">
        <v>8274</v>
      </c>
    </row>
    <row r="7130" spans="1:2" ht="15">
      <c r="A7130" s="80" t="s">
        <v>641</v>
      </c>
      <c r="B7130" s="79" t="s">
        <v>8274</v>
      </c>
    </row>
    <row r="7131" spans="1:2" ht="15">
      <c r="A7131" s="80" t="s">
        <v>7790</v>
      </c>
      <c r="B7131" s="79" t="s">
        <v>8274</v>
      </c>
    </row>
    <row r="7132" spans="1:2" ht="15">
      <c r="A7132" s="80" t="s">
        <v>7791</v>
      </c>
      <c r="B7132" s="79" t="s">
        <v>8274</v>
      </c>
    </row>
    <row r="7133" spans="1:2" ht="15">
      <c r="A7133" s="80" t="s">
        <v>7792</v>
      </c>
      <c r="B7133" s="79" t="s">
        <v>8274</v>
      </c>
    </row>
    <row r="7134" spans="1:2" ht="15">
      <c r="A7134" s="80" t="s">
        <v>7793</v>
      </c>
      <c r="B7134" s="79" t="s">
        <v>8274</v>
      </c>
    </row>
    <row r="7135" spans="1:2" ht="15">
      <c r="A7135" s="80" t="s">
        <v>7794</v>
      </c>
      <c r="B7135" s="79" t="s">
        <v>8274</v>
      </c>
    </row>
    <row r="7136" spans="1:2" ht="15">
      <c r="A7136" s="80" t="s">
        <v>7795</v>
      </c>
      <c r="B7136" s="79" t="s">
        <v>8274</v>
      </c>
    </row>
    <row r="7137" spans="1:2" ht="15">
      <c r="A7137" s="80" t="s">
        <v>7796</v>
      </c>
      <c r="B7137" s="79" t="s">
        <v>8274</v>
      </c>
    </row>
    <row r="7138" spans="1:2" ht="15">
      <c r="A7138" s="80" t="s">
        <v>7797</v>
      </c>
      <c r="B7138" s="79" t="s">
        <v>8274</v>
      </c>
    </row>
    <row r="7139" spans="1:2" ht="15">
      <c r="A7139" s="80" t="s">
        <v>7798</v>
      </c>
      <c r="B7139" s="79" t="s">
        <v>8274</v>
      </c>
    </row>
    <row r="7140" spans="1:2" ht="15">
      <c r="A7140" s="80" t="s">
        <v>7799</v>
      </c>
      <c r="B7140" s="79" t="s">
        <v>8274</v>
      </c>
    </row>
    <row r="7141" spans="1:2" ht="15">
      <c r="A7141" s="80" t="s">
        <v>7800</v>
      </c>
      <c r="B7141" s="79" t="s">
        <v>8274</v>
      </c>
    </row>
    <row r="7142" spans="1:2" ht="15">
      <c r="A7142" s="80" t="s">
        <v>7801</v>
      </c>
      <c r="B7142" s="79" t="s">
        <v>8274</v>
      </c>
    </row>
    <row r="7143" spans="1:2" ht="15">
      <c r="A7143" s="80" t="s">
        <v>7802</v>
      </c>
      <c r="B7143" s="79" t="s">
        <v>8274</v>
      </c>
    </row>
    <row r="7144" spans="1:2" ht="15">
      <c r="A7144" s="80" t="s">
        <v>7803</v>
      </c>
      <c r="B7144" s="79" t="s">
        <v>8274</v>
      </c>
    </row>
    <row r="7145" spans="1:2" ht="15">
      <c r="A7145" s="80" t="s">
        <v>7804</v>
      </c>
      <c r="B7145" s="79" t="s">
        <v>8274</v>
      </c>
    </row>
    <row r="7146" spans="1:2" ht="15">
      <c r="A7146" s="80" t="s">
        <v>7805</v>
      </c>
      <c r="B7146" s="79" t="s">
        <v>8274</v>
      </c>
    </row>
    <row r="7147" spans="1:2" ht="15">
      <c r="A7147" s="80" t="s">
        <v>7806</v>
      </c>
      <c r="B7147" s="79" t="s">
        <v>8274</v>
      </c>
    </row>
    <row r="7148" spans="1:2" ht="15">
      <c r="A7148" s="80" t="s">
        <v>7807</v>
      </c>
      <c r="B7148" s="79" t="s">
        <v>8274</v>
      </c>
    </row>
    <row r="7149" spans="1:2" ht="15">
      <c r="A7149" s="80" t="s">
        <v>7808</v>
      </c>
      <c r="B7149" s="79" t="s">
        <v>8274</v>
      </c>
    </row>
    <row r="7150" spans="1:2" ht="15">
      <c r="A7150" s="80" t="s">
        <v>7809</v>
      </c>
      <c r="B7150" s="79" t="s">
        <v>8274</v>
      </c>
    </row>
    <row r="7151" spans="1:2" ht="15">
      <c r="A7151" s="80" t="s">
        <v>7810</v>
      </c>
      <c r="B7151" s="79" t="s">
        <v>8274</v>
      </c>
    </row>
    <row r="7152" spans="1:2" ht="15">
      <c r="A7152" s="80" t="s">
        <v>7811</v>
      </c>
      <c r="B7152" s="79" t="s">
        <v>8274</v>
      </c>
    </row>
    <row r="7153" spans="1:2" ht="15">
      <c r="A7153" s="80" t="s">
        <v>7812</v>
      </c>
      <c r="B7153" s="79" t="s">
        <v>8274</v>
      </c>
    </row>
    <row r="7154" spans="1:2" ht="15">
      <c r="A7154" s="80" t="s">
        <v>7813</v>
      </c>
      <c r="B7154" s="79" t="s">
        <v>8274</v>
      </c>
    </row>
    <row r="7155" spans="1:2" ht="15">
      <c r="A7155" s="80" t="s">
        <v>7814</v>
      </c>
      <c r="B7155" s="79" t="s">
        <v>8274</v>
      </c>
    </row>
    <row r="7156" spans="1:2" ht="15">
      <c r="A7156" s="80" t="s">
        <v>7815</v>
      </c>
      <c r="B7156" s="79" t="s">
        <v>8274</v>
      </c>
    </row>
    <row r="7157" spans="1:2" ht="15">
      <c r="A7157" s="80" t="s">
        <v>7816</v>
      </c>
      <c r="B7157" s="79" t="s">
        <v>8274</v>
      </c>
    </row>
    <row r="7158" spans="1:2" ht="15">
      <c r="A7158" s="80" t="s">
        <v>7817</v>
      </c>
      <c r="B7158" s="79" t="s">
        <v>8274</v>
      </c>
    </row>
    <row r="7159" spans="1:2" ht="15">
      <c r="A7159" s="80" t="s">
        <v>7818</v>
      </c>
      <c r="B7159" s="79" t="s">
        <v>8274</v>
      </c>
    </row>
    <row r="7160" spans="1:2" ht="15">
      <c r="A7160" s="80" t="s">
        <v>7819</v>
      </c>
      <c r="B7160" s="79" t="s">
        <v>8274</v>
      </c>
    </row>
    <row r="7161" spans="1:2" ht="15">
      <c r="A7161" s="80" t="s">
        <v>7820</v>
      </c>
      <c r="B7161" s="79" t="s">
        <v>8274</v>
      </c>
    </row>
    <row r="7162" spans="1:2" ht="15">
      <c r="A7162" s="80" t="s">
        <v>7821</v>
      </c>
      <c r="B7162" s="79" t="s">
        <v>8274</v>
      </c>
    </row>
    <row r="7163" spans="1:2" ht="15">
      <c r="A7163" s="80" t="s">
        <v>7822</v>
      </c>
      <c r="B7163" s="79" t="s">
        <v>8274</v>
      </c>
    </row>
    <row r="7164" spans="1:2" ht="15">
      <c r="A7164" s="80" t="s">
        <v>7823</v>
      </c>
      <c r="B7164" s="79" t="s">
        <v>8274</v>
      </c>
    </row>
    <row r="7165" spans="1:2" ht="15">
      <c r="A7165" s="80" t="s">
        <v>7824</v>
      </c>
      <c r="B7165" s="79" t="s">
        <v>8274</v>
      </c>
    </row>
    <row r="7166" spans="1:2" ht="15">
      <c r="A7166" s="80" t="s">
        <v>7825</v>
      </c>
      <c r="B7166" s="79" t="s">
        <v>8274</v>
      </c>
    </row>
    <row r="7167" spans="1:2" ht="15">
      <c r="A7167" s="80" t="s">
        <v>7826</v>
      </c>
      <c r="B7167" s="79" t="s">
        <v>8274</v>
      </c>
    </row>
    <row r="7168" spans="1:2" ht="15">
      <c r="A7168" s="80" t="s">
        <v>7827</v>
      </c>
      <c r="B7168" s="79" t="s">
        <v>8274</v>
      </c>
    </row>
    <row r="7169" spans="1:2" ht="15">
      <c r="A7169" s="80" t="s">
        <v>7828</v>
      </c>
      <c r="B7169" s="79" t="s">
        <v>8274</v>
      </c>
    </row>
    <row r="7170" spans="1:2" ht="15">
      <c r="A7170" s="80" t="s">
        <v>7829</v>
      </c>
      <c r="B7170" s="79" t="s">
        <v>8274</v>
      </c>
    </row>
    <row r="7171" spans="1:2" ht="15">
      <c r="A7171" s="80" t="s">
        <v>7830</v>
      </c>
      <c r="B7171" s="79" t="s">
        <v>8274</v>
      </c>
    </row>
    <row r="7172" spans="1:2" ht="15">
      <c r="A7172" s="80" t="s">
        <v>7831</v>
      </c>
      <c r="B7172" s="79" t="s">
        <v>8274</v>
      </c>
    </row>
    <row r="7173" spans="1:2" ht="15">
      <c r="A7173" s="80" t="s">
        <v>7832</v>
      </c>
      <c r="B7173" s="79" t="s">
        <v>8274</v>
      </c>
    </row>
    <row r="7174" spans="1:2" ht="15">
      <c r="A7174" s="80" t="s">
        <v>7833</v>
      </c>
      <c r="B7174" s="79" t="s">
        <v>8274</v>
      </c>
    </row>
    <row r="7175" spans="1:2" ht="15">
      <c r="A7175" s="80" t="s">
        <v>7834</v>
      </c>
      <c r="B7175" s="79" t="s">
        <v>8274</v>
      </c>
    </row>
    <row r="7176" spans="1:2" ht="15">
      <c r="A7176" s="80" t="s">
        <v>7835</v>
      </c>
      <c r="B7176" s="79" t="s">
        <v>8274</v>
      </c>
    </row>
    <row r="7177" spans="1:2" ht="15">
      <c r="A7177" s="80" t="s">
        <v>7836</v>
      </c>
      <c r="B7177" s="79" t="s">
        <v>8274</v>
      </c>
    </row>
    <row r="7178" spans="1:2" ht="15">
      <c r="A7178" s="80" t="s">
        <v>7837</v>
      </c>
      <c r="B7178" s="79" t="s">
        <v>8274</v>
      </c>
    </row>
    <row r="7179" spans="1:2" ht="15">
      <c r="A7179" s="80" t="s">
        <v>7838</v>
      </c>
      <c r="B7179" s="79" t="s">
        <v>8274</v>
      </c>
    </row>
    <row r="7180" spans="1:2" ht="15">
      <c r="A7180" s="80" t="s">
        <v>7839</v>
      </c>
      <c r="B7180" s="79" t="s">
        <v>8274</v>
      </c>
    </row>
    <row r="7181" spans="1:2" ht="15">
      <c r="A7181" s="80" t="s">
        <v>7840</v>
      </c>
      <c r="B7181" s="79" t="s">
        <v>8274</v>
      </c>
    </row>
    <row r="7182" spans="1:2" ht="15">
      <c r="A7182" s="80" t="s">
        <v>7841</v>
      </c>
      <c r="B7182" s="79" t="s">
        <v>8274</v>
      </c>
    </row>
    <row r="7183" spans="1:2" ht="15">
      <c r="A7183" s="80" t="s">
        <v>7842</v>
      </c>
      <c r="B7183" s="79" t="s">
        <v>8274</v>
      </c>
    </row>
    <row r="7184" spans="1:2" ht="15">
      <c r="A7184" s="80" t="s">
        <v>7843</v>
      </c>
      <c r="B7184" s="79" t="s">
        <v>8274</v>
      </c>
    </row>
    <row r="7185" spans="1:2" ht="15">
      <c r="A7185" s="80" t="s">
        <v>7844</v>
      </c>
      <c r="B7185" s="79" t="s">
        <v>8274</v>
      </c>
    </row>
    <row r="7186" spans="1:2" ht="15">
      <c r="A7186" s="80" t="s">
        <v>7845</v>
      </c>
      <c r="B7186" s="79" t="s">
        <v>8274</v>
      </c>
    </row>
    <row r="7187" spans="1:2" ht="15">
      <c r="A7187" s="80" t="s">
        <v>7846</v>
      </c>
      <c r="B7187" s="79" t="s">
        <v>8274</v>
      </c>
    </row>
    <row r="7188" spans="1:2" ht="15">
      <c r="A7188" s="80" t="s">
        <v>7847</v>
      </c>
      <c r="B7188" s="79" t="s">
        <v>8274</v>
      </c>
    </row>
    <row r="7189" spans="1:2" ht="15">
      <c r="A7189" s="80" t="s">
        <v>7848</v>
      </c>
      <c r="B7189" s="79" t="s">
        <v>8274</v>
      </c>
    </row>
    <row r="7190" spans="1:2" ht="15">
      <c r="A7190" s="80" t="s">
        <v>7849</v>
      </c>
      <c r="B7190" s="79" t="s">
        <v>8274</v>
      </c>
    </row>
    <row r="7191" spans="1:2" ht="15">
      <c r="A7191" s="80" t="s">
        <v>7850</v>
      </c>
      <c r="B7191" s="79" t="s">
        <v>8274</v>
      </c>
    </row>
    <row r="7192" spans="1:2" ht="15">
      <c r="A7192" s="80" t="s">
        <v>7851</v>
      </c>
      <c r="B7192" s="79" t="s">
        <v>8274</v>
      </c>
    </row>
    <row r="7193" spans="1:2" ht="15">
      <c r="A7193" s="80" t="s">
        <v>7852</v>
      </c>
      <c r="B7193" s="79" t="s">
        <v>8274</v>
      </c>
    </row>
    <row r="7194" spans="1:2" ht="15">
      <c r="A7194" s="80" t="s">
        <v>7853</v>
      </c>
      <c r="B7194" s="79" t="s">
        <v>8274</v>
      </c>
    </row>
    <row r="7195" spans="1:2" ht="15">
      <c r="A7195" s="80" t="s">
        <v>7854</v>
      </c>
      <c r="B7195" s="79" t="s">
        <v>8274</v>
      </c>
    </row>
    <row r="7196" spans="1:2" ht="15">
      <c r="A7196" s="80" t="s">
        <v>7855</v>
      </c>
      <c r="B7196" s="79" t="s">
        <v>8274</v>
      </c>
    </row>
    <row r="7197" spans="1:2" ht="15">
      <c r="A7197" s="80" t="s">
        <v>7856</v>
      </c>
      <c r="B7197" s="79" t="s">
        <v>8274</v>
      </c>
    </row>
    <row r="7198" spans="1:2" ht="15">
      <c r="A7198" s="80" t="s">
        <v>7857</v>
      </c>
      <c r="B7198" s="79" t="s">
        <v>8274</v>
      </c>
    </row>
    <row r="7199" spans="1:2" ht="15">
      <c r="A7199" s="80" t="s">
        <v>7858</v>
      </c>
      <c r="B7199" s="79" t="s">
        <v>8274</v>
      </c>
    </row>
    <row r="7200" spans="1:2" ht="15">
      <c r="A7200" s="80" t="s">
        <v>7859</v>
      </c>
      <c r="B7200" s="79" t="s">
        <v>8274</v>
      </c>
    </row>
    <row r="7201" spans="1:2" ht="15">
      <c r="A7201" s="80" t="s">
        <v>7860</v>
      </c>
      <c r="B7201" s="79" t="s">
        <v>8274</v>
      </c>
    </row>
    <row r="7202" spans="1:2" ht="15">
      <c r="A7202" s="80" t="s">
        <v>7861</v>
      </c>
      <c r="B7202" s="79" t="s">
        <v>8274</v>
      </c>
    </row>
    <row r="7203" spans="1:2" ht="15">
      <c r="A7203" s="80" t="s">
        <v>679</v>
      </c>
      <c r="B7203" s="79" t="s">
        <v>8274</v>
      </c>
    </row>
    <row r="7204" spans="1:2" ht="15">
      <c r="A7204" s="80" t="s">
        <v>7862</v>
      </c>
      <c r="B7204" s="79" t="s">
        <v>8274</v>
      </c>
    </row>
    <row r="7205" spans="1:2" ht="15">
      <c r="A7205" s="80" t="s">
        <v>7863</v>
      </c>
      <c r="B7205" s="79" t="s">
        <v>8274</v>
      </c>
    </row>
    <row r="7206" spans="1:2" ht="15">
      <c r="A7206" s="80" t="s">
        <v>7864</v>
      </c>
      <c r="B7206" s="79" t="s">
        <v>8274</v>
      </c>
    </row>
    <row r="7207" spans="1:2" ht="15">
      <c r="A7207" s="80" t="s">
        <v>7865</v>
      </c>
      <c r="B7207" s="79" t="s">
        <v>8274</v>
      </c>
    </row>
    <row r="7208" spans="1:2" ht="15">
      <c r="A7208" s="80" t="s">
        <v>7866</v>
      </c>
      <c r="B7208" s="79" t="s">
        <v>8274</v>
      </c>
    </row>
    <row r="7209" spans="1:2" ht="15">
      <c r="A7209" s="80" t="s">
        <v>7867</v>
      </c>
      <c r="B7209" s="79" t="s">
        <v>8274</v>
      </c>
    </row>
    <row r="7210" spans="1:2" ht="15">
      <c r="A7210" s="80" t="s">
        <v>7868</v>
      </c>
      <c r="B7210" s="79" t="s">
        <v>8274</v>
      </c>
    </row>
    <row r="7211" spans="1:2" ht="15">
      <c r="A7211" s="80" t="s">
        <v>7869</v>
      </c>
      <c r="B7211" s="79" t="s">
        <v>8274</v>
      </c>
    </row>
    <row r="7212" spans="1:2" ht="15">
      <c r="A7212" s="80" t="s">
        <v>7870</v>
      </c>
      <c r="B7212" s="79" t="s">
        <v>8274</v>
      </c>
    </row>
    <row r="7213" spans="1:2" ht="15">
      <c r="A7213" s="80" t="s">
        <v>7871</v>
      </c>
      <c r="B7213" s="79" t="s">
        <v>8274</v>
      </c>
    </row>
    <row r="7214" spans="1:2" ht="15">
      <c r="A7214" s="80" t="s">
        <v>7872</v>
      </c>
      <c r="B7214" s="79" t="s">
        <v>8274</v>
      </c>
    </row>
    <row r="7215" spans="1:2" ht="15">
      <c r="A7215" s="80" t="s">
        <v>7873</v>
      </c>
      <c r="B7215" s="79" t="s">
        <v>8274</v>
      </c>
    </row>
    <row r="7216" spans="1:2" ht="15">
      <c r="A7216" s="80" t="s">
        <v>7874</v>
      </c>
      <c r="B7216" s="79" t="s">
        <v>8274</v>
      </c>
    </row>
    <row r="7217" spans="1:2" ht="15">
      <c r="A7217" s="80" t="s">
        <v>7875</v>
      </c>
      <c r="B7217" s="79" t="s">
        <v>8274</v>
      </c>
    </row>
    <row r="7218" spans="1:2" ht="15">
      <c r="A7218" s="80" t="s">
        <v>7876</v>
      </c>
      <c r="B7218" s="79" t="s">
        <v>8274</v>
      </c>
    </row>
    <row r="7219" spans="1:2" ht="15">
      <c r="A7219" s="80" t="s">
        <v>7877</v>
      </c>
      <c r="B7219" s="79" t="s">
        <v>8274</v>
      </c>
    </row>
    <row r="7220" spans="1:2" ht="15">
      <c r="A7220" s="80" t="s">
        <v>7878</v>
      </c>
      <c r="B7220" s="79" t="s">
        <v>8274</v>
      </c>
    </row>
    <row r="7221" spans="1:2" ht="15">
      <c r="A7221" s="80" t="s">
        <v>1174</v>
      </c>
      <c r="B7221" s="79" t="s">
        <v>8274</v>
      </c>
    </row>
    <row r="7222" spans="1:2" ht="15">
      <c r="A7222" s="80" t="s">
        <v>7879</v>
      </c>
      <c r="B7222" s="79" t="s">
        <v>8274</v>
      </c>
    </row>
    <row r="7223" spans="1:2" ht="15">
      <c r="A7223" s="80" t="s">
        <v>7880</v>
      </c>
      <c r="B7223" s="79" t="s">
        <v>8274</v>
      </c>
    </row>
    <row r="7224" spans="1:2" ht="15">
      <c r="A7224" s="80" t="s">
        <v>7881</v>
      </c>
      <c r="B7224" s="79" t="s">
        <v>8274</v>
      </c>
    </row>
    <row r="7225" spans="1:2" ht="15">
      <c r="A7225" s="80" t="s">
        <v>7882</v>
      </c>
      <c r="B7225" s="79" t="s">
        <v>8274</v>
      </c>
    </row>
    <row r="7226" spans="1:2" ht="15">
      <c r="A7226" s="80" t="s">
        <v>7883</v>
      </c>
      <c r="B7226" s="79" t="s">
        <v>8274</v>
      </c>
    </row>
    <row r="7227" spans="1:2" ht="15">
      <c r="A7227" s="80" t="s">
        <v>7884</v>
      </c>
      <c r="B7227" s="79" t="s">
        <v>8274</v>
      </c>
    </row>
    <row r="7228" spans="1:2" ht="15">
      <c r="A7228" s="80" t="s">
        <v>7885</v>
      </c>
      <c r="B7228" s="79" t="s">
        <v>8274</v>
      </c>
    </row>
    <row r="7229" spans="1:2" ht="15">
      <c r="A7229" s="80" t="s">
        <v>7886</v>
      </c>
      <c r="B7229" s="79" t="s">
        <v>8274</v>
      </c>
    </row>
    <row r="7230" spans="1:2" ht="15">
      <c r="A7230" s="80" t="s">
        <v>7887</v>
      </c>
      <c r="B7230" s="79" t="s">
        <v>8274</v>
      </c>
    </row>
    <row r="7231" spans="1:2" ht="15">
      <c r="A7231" s="80" t="s">
        <v>7888</v>
      </c>
      <c r="B7231" s="79" t="s">
        <v>8274</v>
      </c>
    </row>
    <row r="7232" spans="1:2" ht="15">
      <c r="A7232" s="80" t="s">
        <v>7889</v>
      </c>
      <c r="B7232" s="79" t="s">
        <v>8274</v>
      </c>
    </row>
    <row r="7233" spans="1:2" ht="15">
      <c r="A7233" s="80" t="s">
        <v>7890</v>
      </c>
      <c r="B7233" s="79" t="s">
        <v>8274</v>
      </c>
    </row>
    <row r="7234" spans="1:2" ht="15">
      <c r="A7234" s="80" t="s">
        <v>7891</v>
      </c>
      <c r="B7234" s="79" t="s">
        <v>8274</v>
      </c>
    </row>
    <row r="7235" spans="1:2" ht="15">
      <c r="A7235" s="80" t="s">
        <v>7892</v>
      </c>
      <c r="B7235" s="79" t="s">
        <v>8274</v>
      </c>
    </row>
    <row r="7236" spans="1:2" ht="15">
      <c r="A7236" s="80" t="s">
        <v>7893</v>
      </c>
      <c r="B7236" s="79" t="s">
        <v>8274</v>
      </c>
    </row>
    <row r="7237" spans="1:2" ht="15">
      <c r="A7237" s="80" t="s">
        <v>7894</v>
      </c>
      <c r="B7237" s="79" t="s">
        <v>8274</v>
      </c>
    </row>
    <row r="7238" spans="1:2" ht="15">
      <c r="A7238" s="80" t="s">
        <v>7895</v>
      </c>
      <c r="B7238" s="79" t="s">
        <v>8274</v>
      </c>
    </row>
    <row r="7239" spans="1:2" ht="15">
      <c r="A7239" s="80" t="s">
        <v>7896</v>
      </c>
      <c r="B7239" s="79" t="s">
        <v>8274</v>
      </c>
    </row>
    <row r="7240" spans="1:2" ht="15">
      <c r="A7240" s="80" t="s">
        <v>7897</v>
      </c>
      <c r="B7240" s="79" t="s">
        <v>8274</v>
      </c>
    </row>
    <row r="7241" spans="1:2" ht="15">
      <c r="A7241" s="80" t="s">
        <v>7898</v>
      </c>
      <c r="B7241" s="79" t="s">
        <v>8274</v>
      </c>
    </row>
    <row r="7242" spans="1:2" ht="15">
      <c r="A7242" s="80" t="s">
        <v>7899</v>
      </c>
      <c r="B7242" s="79" t="s">
        <v>8274</v>
      </c>
    </row>
    <row r="7243" spans="1:2" ht="15">
      <c r="A7243" s="80" t="s">
        <v>7900</v>
      </c>
      <c r="B7243" s="79" t="s">
        <v>8274</v>
      </c>
    </row>
    <row r="7244" spans="1:2" ht="15">
      <c r="A7244" s="80" t="s">
        <v>7901</v>
      </c>
      <c r="B7244" s="79" t="s">
        <v>8274</v>
      </c>
    </row>
    <row r="7245" spans="1:2" ht="15">
      <c r="A7245" s="80" t="s">
        <v>7902</v>
      </c>
      <c r="B7245" s="79" t="s">
        <v>8274</v>
      </c>
    </row>
    <row r="7246" spans="1:2" ht="15">
      <c r="A7246" s="80" t="s">
        <v>7903</v>
      </c>
      <c r="B7246" s="79" t="s">
        <v>8274</v>
      </c>
    </row>
    <row r="7247" spans="1:2" ht="15">
      <c r="A7247" s="80" t="s">
        <v>7904</v>
      </c>
      <c r="B7247" s="79" t="s">
        <v>8274</v>
      </c>
    </row>
    <row r="7248" spans="1:2" ht="15">
      <c r="A7248" s="80" t="s">
        <v>7905</v>
      </c>
      <c r="B7248" s="79" t="s">
        <v>8274</v>
      </c>
    </row>
    <row r="7249" spans="1:2" ht="15">
      <c r="A7249" s="80" t="s">
        <v>7906</v>
      </c>
      <c r="B7249" s="79" t="s">
        <v>8274</v>
      </c>
    </row>
    <row r="7250" spans="1:2" ht="15">
      <c r="A7250" s="80" t="s">
        <v>7907</v>
      </c>
      <c r="B7250" s="79" t="s">
        <v>8274</v>
      </c>
    </row>
    <row r="7251" spans="1:2" ht="15">
      <c r="A7251" s="80" t="s">
        <v>7908</v>
      </c>
      <c r="B7251" s="79" t="s">
        <v>8274</v>
      </c>
    </row>
    <row r="7252" spans="1:2" ht="15">
      <c r="A7252" s="80" t="s">
        <v>7909</v>
      </c>
      <c r="B7252" s="79" t="s">
        <v>8274</v>
      </c>
    </row>
    <row r="7253" spans="1:2" ht="15">
      <c r="A7253" s="80" t="s">
        <v>7910</v>
      </c>
      <c r="B7253" s="79" t="s">
        <v>8274</v>
      </c>
    </row>
    <row r="7254" spans="1:2" ht="15">
      <c r="A7254" s="80" t="s">
        <v>7911</v>
      </c>
      <c r="B7254" s="79" t="s">
        <v>8274</v>
      </c>
    </row>
    <row r="7255" spans="1:2" ht="15">
      <c r="A7255" s="80" t="s">
        <v>7912</v>
      </c>
      <c r="B7255" s="79" t="s">
        <v>8274</v>
      </c>
    </row>
    <row r="7256" spans="1:2" ht="15">
      <c r="A7256" s="80" t="s">
        <v>7913</v>
      </c>
      <c r="B7256" s="79" t="s">
        <v>8274</v>
      </c>
    </row>
    <row r="7257" spans="1:2" ht="15">
      <c r="A7257" s="80" t="s">
        <v>7914</v>
      </c>
      <c r="B7257" s="79" t="s">
        <v>8274</v>
      </c>
    </row>
    <row r="7258" spans="1:2" ht="15">
      <c r="A7258" s="80" t="s">
        <v>7915</v>
      </c>
      <c r="B7258" s="79" t="s">
        <v>8274</v>
      </c>
    </row>
    <row r="7259" spans="1:2" ht="15">
      <c r="A7259" s="80" t="s">
        <v>7916</v>
      </c>
      <c r="B7259" s="79" t="s">
        <v>8274</v>
      </c>
    </row>
    <row r="7260" spans="1:2" ht="15">
      <c r="A7260" s="80" t="s">
        <v>7917</v>
      </c>
      <c r="B7260" s="79" t="s">
        <v>8274</v>
      </c>
    </row>
    <row r="7261" spans="1:2" ht="15">
      <c r="A7261" s="80" t="s">
        <v>7918</v>
      </c>
      <c r="B7261" s="79" t="s">
        <v>8274</v>
      </c>
    </row>
    <row r="7262" spans="1:2" ht="15">
      <c r="A7262" s="80" t="s">
        <v>7919</v>
      </c>
      <c r="B7262" s="79" t="s">
        <v>8274</v>
      </c>
    </row>
    <row r="7263" spans="1:2" ht="15">
      <c r="A7263" s="80" t="s">
        <v>7920</v>
      </c>
      <c r="B7263" s="79" t="s">
        <v>8274</v>
      </c>
    </row>
    <row r="7264" spans="1:2" ht="15">
      <c r="A7264" s="80" t="s">
        <v>7921</v>
      </c>
      <c r="B7264" s="79" t="s">
        <v>8274</v>
      </c>
    </row>
    <row r="7265" spans="1:2" ht="15">
      <c r="A7265" s="80" t="s">
        <v>7922</v>
      </c>
      <c r="B7265" s="79" t="s">
        <v>8274</v>
      </c>
    </row>
    <row r="7266" spans="1:2" ht="15">
      <c r="A7266" s="80" t="s">
        <v>7923</v>
      </c>
      <c r="B7266" s="79" t="s">
        <v>8274</v>
      </c>
    </row>
    <row r="7267" spans="1:2" ht="15">
      <c r="A7267" s="80" t="s">
        <v>7924</v>
      </c>
      <c r="B7267" s="79" t="s">
        <v>8274</v>
      </c>
    </row>
    <row r="7268" spans="1:2" ht="15">
      <c r="A7268" s="80" t="s">
        <v>7925</v>
      </c>
      <c r="B7268" s="79" t="s">
        <v>8274</v>
      </c>
    </row>
    <row r="7269" spans="1:2" ht="15">
      <c r="A7269" s="80" t="s">
        <v>7926</v>
      </c>
      <c r="B7269" s="79" t="s">
        <v>8274</v>
      </c>
    </row>
    <row r="7270" spans="1:2" ht="15">
      <c r="A7270" s="80" t="s">
        <v>7927</v>
      </c>
      <c r="B7270" s="79" t="s">
        <v>8274</v>
      </c>
    </row>
    <row r="7271" spans="1:2" ht="15">
      <c r="A7271" s="80" t="s">
        <v>7928</v>
      </c>
      <c r="B7271" s="79" t="s">
        <v>8274</v>
      </c>
    </row>
    <row r="7272" spans="1:2" ht="15">
      <c r="A7272" s="80" t="s">
        <v>7929</v>
      </c>
      <c r="B7272" s="79" t="s">
        <v>8274</v>
      </c>
    </row>
    <row r="7273" spans="1:2" ht="15">
      <c r="A7273" s="80" t="s">
        <v>7930</v>
      </c>
      <c r="B7273" s="79" t="s">
        <v>8274</v>
      </c>
    </row>
    <row r="7274" spans="1:2" ht="15">
      <c r="A7274" s="80" t="s">
        <v>7931</v>
      </c>
      <c r="B7274" s="79" t="s">
        <v>8274</v>
      </c>
    </row>
    <row r="7275" spans="1:2" ht="15">
      <c r="A7275" s="80" t="s">
        <v>7932</v>
      </c>
      <c r="B7275" s="79" t="s">
        <v>8274</v>
      </c>
    </row>
    <row r="7276" spans="1:2" ht="15">
      <c r="A7276" s="80" t="s">
        <v>7933</v>
      </c>
      <c r="B7276" s="79" t="s">
        <v>8274</v>
      </c>
    </row>
    <row r="7277" spans="1:2" ht="15">
      <c r="A7277" s="80" t="s">
        <v>7934</v>
      </c>
      <c r="B7277" s="79" t="s">
        <v>8274</v>
      </c>
    </row>
    <row r="7278" spans="1:2" ht="15">
      <c r="A7278" s="80" t="s">
        <v>7935</v>
      </c>
      <c r="B7278" s="79" t="s">
        <v>8274</v>
      </c>
    </row>
    <row r="7279" spans="1:2" ht="15">
      <c r="A7279" s="80" t="s">
        <v>7936</v>
      </c>
      <c r="B7279" s="79" t="s">
        <v>8274</v>
      </c>
    </row>
    <row r="7280" spans="1:2" ht="15">
      <c r="A7280" s="80" t="s">
        <v>7937</v>
      </c>
      <c r="B7280" s="79" t="s">
        <v>8274</v>
      </c>
    </row>
    <row r="7281" spans="1:2" ht="15">
      <c r="A7281" s="80" t="s">
        <v>7938</v>
      </c>
      <c r="B7281" s="79" t="s">
        <v>8274</v>
      </c>
    </row>
    <row r="7282" spans="1:2" ht="15">
      <c r="A7282" s="80" t="s">
        <v>7939</v>
      </c>
      <c r="B7282" s="79" t="s">
        <v>8274</v>
      </c>
    </row>
    <row r="7283" spans="1:2" ht="15">
      <c r="A7283" s="80" t="s">
        <v>7940</v>
      </c>
      <c r="B7283" s="79" t="s">
        <v>8274</v>
      </c>
    </row>
    <row r="7284" spans="1:2" ht="15">
      <c r="A7284" s="80" t="s">
        <v>7941</v>
      </c>
      <c r="B7284" s="79" t="s">
        <v>8274</v>
      </c>
    </row>
    <row r="7285" spans="1:2" ht="15">
      <c r="A7285" s="80" t="s">
        <v>7942</v>
      </c>
      <c r="B7285" s="79" t="s">
        <v>8274</v>
      </c>
    </row>
    <row r="7286" spans="1:2" ht="15">
      <c r="A7286" s="80" t="s">
        <v>7943</v>
      </c>
      <c r="B7286" s="79" t="s">
        <v>8274</v>
      </c>
    </row>
    <row r="7287" spans="1:2" ht="15">
      <c r="A7287" s="80" t="s">
        <v>7944</v>
      </c>
      <c r="B7287" s="79" t="s">
        <v>8274</v>
      </c>
    </row>
    <row r="7288" spans="1:2" ht="15">
      <c r="A7288" s="80" t="s">
        <v>7945</v>
      </c>
      <c r="B7288" s="79" t="s">
        <v>8274</v>
      </c>
    </row>
    <row r="7289" spans="1:2" ht="15">
      <c r="A7289" s="80" t="s">
        <v>7946</v>
      </c>
      <c r="B7289" s="79" t="s">
        <v>8274</v>
      </c>
    </row>
    <row r="7290" spans="1:2" ht="15">
      <c r="A7290" s="80" t="s">
        <v>7947</v>
      </c>
      <c r="B7290" s="79" t="s">
        <v>8274</v>
      </c>
    </row>
    <row r="7291" spans="1:2" ht="15">
      <c r="A7291" s="80" t="s">
        <v>7948</v>
      </c>
      <c r="B7291" s="79" t="s">
        <v>8274</v>
      </c>
    </row>
    <row r="7292" spans="1:2" ht="15">
      <c r="A7292" s="80" t="s">
        <v>7949</v>
      </c>
      <c r="B7292" s="79" t="s">
        <v>8274</v>
      </c>
    </row>
    <row r="7293" spans="1:2" ht="15">
      <c r="A7293" s="80" t="s">
        <v>7950</v>
      </c>
      <c r="B7293" s="79" t="s">
        <v>8274</v>
      </c>
    </row>
    <row r="7294" spans="1:2" ht="15">
      <c r="A7294" s="80" t="s">
        <v>7951</v>
      </c>
      <c r="B7294" s="79" t="s">
        <v>8274</v>
      </c>
    </row>
    <row r="7295" spans="1:2" ht="15">
      <c r="A7295" s="80" t="s">
        <v>7952</v>
      </c>
      <c r="B7295" s="79" t="s">
        <v>8274</v>
      </c>
    </row>
    <row r="7296" spans="1:2" ht="15">
      <c r="A7296" s="80" t="s">
        <v>7953</v>
      </c>
      <c r="B7296" s="79" t="s">
        <v>8274</v>
      </c>
    </row>
    <row r="7297" spans="1:2" ht="15">
      <c r="A7297" s="80" t="s">
        <v>7954</v>
      </c>
      <c r="B7297" s="79" t="s">
        <v>8274</v>
      </c>
    </row>
    <row r="7298" spans="1:2" ht="15">
      <c r="A7298" s="80" t="s">
        <v>7955</v>
      </c>
      <c r="B7298" s="79" t="s">
        <v>8274</v>
      </c>
    </row>
    <row r="7299" spans="1:2" ht="15">
      <c r="A7299" s="80" t="s">
        <v>7956</v>
      </c>
      <c r="B7299" s="79" t="s">
        <v>8274</v>
      </c>
    </row>
    <row r="7300" spans="1:2" ht="15">
      <c r="A7300" s="80" t="s">
        <v>7957</v>
      </c>
      <c r="B7300" s="79" t="s">
        <v>8274</v>
      </c>
    </row>
    <row r="7301" spans="1:2" ht="15">
      <c r="A7301" s="80" t="s">
        <v>7958</v>
      </c>
      <c r="B7301" s="79" t="s">
        <v>8274</v>
      </c>
    </row>
    <row r="7302" spans="1:2" ht="15">
      <c r="A7302" s="80" t="s">
        <v>7959</v>
      </c>
      <c r="B7302" s="79" t="s">
        <v>8274</v>
      </c>
    </row>
    <row r="7303" spans="1:2" ht="15">
      <c r="A7303" s="80" t="s">
        <v>7960</v>
      </c>
      <c r="B7303" s="79" t="s">
        <v>8274</v>
      </c>
    </row>
    <row r="7304" spans="1:2" ht="15">
      <c r="A7304" s="80" t="s">
        <v>7961</v>
      </c>
      <c r="B7304" s="79" t="s">
        <v>8274</v>
      </c>
    </row>
    <row r="7305" spans="1:2" ht="15">
      <c r="A7305" s="80" t="s">
        <v>7962</v>
      </c>
      <c r="B7305" s="79" t="s">
        <v>8274</v>
      </c>
    </row>
    <row r="7306" spans="1:2" ht="15">
      <c r="A7306" s="80" t="s">
        <v>7963</v>
      </c>
      <c r="B7306" s="79" t="s">
        <v>8274</v>
      </c>
    </row>
    <row r="7307" spans="1:2" ht="15">
      <c r="A7307" s="80" t="s">
        <v>7964</v>
      </c>
      <c r="B7307" s="79" t="s">
        <v>8274</v>
      </c>
    </row>
    <row r="7308" spans="1:2" ht="15">
      <c r="A7308" s="80" t="s">
        <v>7965</v>
      </c>
      <c r="B7308" s="79" t="s">
        <v>8274</v>
      </c>
    </row>
    <row r="7309" spans="1:2" ht="15">
      <c r="A7309" s="80" t="s">
        <v>7966</v>
      </c>
      <c r="B7309" s="79" t="s">
        <v>8274</v>
      </c>
    </row>
    <row r="7310" spans="1:2" ht="15">
      <c r="A7310" s="80" t="s">
        <v>7967</v>
      </c>
      <c r="B7310" s="79" t="s">
        <v>8274</v>
      </c>
    </row>
    <row r="7311" spans="1:2" ht="15">
      <c r="A7311" s="80" t="s">
        <v>7968</v>
      </c>
      <c r="B7311" s="79" t="s">
        <v>8274</v>
      </c>
    </row>
    <row r="7312" spans="1:2" ht="15">
      <c r="A7312" s="80" t="s">
        <v>7969</v>
      </c>
      <c r="B7312" s="79" t="s">
        <v>8274</v>
      </c>
    </row>
    <row r="7313" spans="1:2" ht="15">
      <c r="A7313" s="80" t="s">
        <v>7970</v>
      </c>
      <c r="B7313" s="79" t="s">
        <v>8274</v>
      </c>
    </row>
    <row r="7314" spans="1:2" ht="15">
      <c r="A7314" s="80" t="s">
        <v>7971</v>
      </c>
      <c r="B7314" s="79" t="s">
        <v>8274</v>
      </c>
    </row>
    <row r="7315" spans="1:2" ht="15">
      <c r="A7315" s="80" t="s">
        <v>7972</v>
      </c>
      <c r="B7315" s="79" t="s">
        <v>8274</v>
      </c>
    </row>
    <row r="7316" spans="1:2" ht="15">
      <c r="A7316" s="80" t="s">
        <v>7973</v>
      </c>
      <c r="B7316" s="79" t="s">
        <v>8274</v>
      </c>
    </row>
    <row r="7317" spans="1:2" ht="15">
      <c r="A7317" s="80" t="s">
        <v>7974</v>
      </c>
      <c r="B7317" s="79" t="s">
        <v>8274</v>
      </c>
    </row>
    <row r="7318" spans="1:2" ht="15">
      <c r="A7318" s="80" t="s">
        <v>613</v>
      </c>
      <c r="B7318" s="79" t="s">
        <v>8274</v>
      </c>
    </row>
    <row r="7319" spans="1:2" ht="15">
      <c r="A7319" s="80" t="s">
        <v>7975</v>
      </c>
      <c r="B7319" s="79" t="s">
        <v>8274</v>
      </c>
    </row>
    <row r="7320" spans="1:2" ht="15">
      <c r="A7320" s="80" t="s">
        <v>7976</v>
      </c>
      <c r="B7320" s="79" t="s">
        <v>8274</v>
      </c>
    </row>
    <row r="7321" spans="1:2" ht="15">
      <c r="A7321" s="80" t="s">
        <v>7977</v>
      </c>
      <c r="B7321" s="79" t="s">
        <v>8274</v>
      </c>
    </row>
    <row r="7322" spans="1:2" ht="15">
      <c r="A7322" s="80" t="s">
        <v>7978</v>
      </c>
      <c r="B7322" s="79" t="s">
        <v>8274</v>
      </c>
    </row>
    <row r="7323" spans="1:2" ht="15">
      <c r="A7323" s="80" t="s">
        <v>7979</v>
      </c>
      <c r="B7323" s="79" t="s">
        <v>8274</v>
      </c>
    </row>
    <row r="7324" spans="1:2" ht="15">
      <c r="A7324" s="80" t="s">
        <v>7980</v>
      </c>
      <c r="B7324" s="79" t="s">
        <v>8274</v>
      </c>
    </row>
    <row r="7325" spans="1:2" ht="15">
      <c r="A7325" s="80" t="s">
        <v>7981</v>
      </c>
      <c r="B7325" s="79" t="s">
        <v>8274</v>
      </c>
    </row>
    <row r="7326" spans="1:2" ht="15">
      <c r="A7326" s="80" t="s">
        <v>7982</v>
      </c>
      <c r="B7326" s="79" t="s">
        <v>8274</v>
      </c>
    </row>
    <row r="7327" spans="1:2" ht="15">
      <c r="A7327" s="80" t="s">
        <v>7983</v>
      </c>
      <c r="B7327" s="79" t="s">
        <v>8274</v>
      </c>
    </row>
    <row r="7328" spans="1:2" ht="15">
      <c r="A7328" s="80" t="s">
        <v>7984</v>
      </c>
      <c r="B7328" s="79" t="s">
        <v>8274</v>
      </c>
    </row>
    <row r="7329" spans="1:2" ht="15">
      <c r="A7329" s="80" t="s">
        <v>7985</v>
      </c>
      <c r="B7329" s="79" t="s">
        <v>8274</v>
      </c>
    </row>
    <row r="7330" spans="1:2" ht="15">
      <c r="A7330" s="80" t="s">
        <v>7986</v>
      </c>
      <c r="B7330" s="79" t="s">
        <v>8274</v>
      </c>
    </row>
    <row r="7331" spans="1:2" ht="15">
      <c r="A7331" s="80" t="s">
        <v>7987</v>
      </c>
      <c r="B7331" s="79" t="s">
        <v>8274</v>
      </c>
    </row>
    <row r="7332" spans="1:2" ht="15">
      <c r="A7332" s="80" t="s">
        <v>7988</v>
      </c>
      <c r="B7332" s="79" t="s">
        <v>8274</v>
      </c>
    </row>
    <row r="7333" spans="1:2" ht="15">
      <c r="A7333" s="80" t="s">
        <v>7989</v>
      </c>
      <c r="B7333" s="79" t="s">
        <v>8274</v>
      </c>
    </row>
    <row r="7334" spans="1:2" ht="15">
      <c r="A7334" s="80" t="s">
        <v>7990</v>
      </c>
      <c r="B7334" s="79" t="s">
        <v>8274</v>
      </c>
    </row>
    <row r="7335" spans="1:2" ht="15">
      <c r="A7335" s="80" t="s">
        <v>7991</v>
      </c>
      <c r="B7335" s="79" t="s">
        <v>8274</v>
      </c>
    </row>
    <row r="7336" spans="1:2" ht="15">
      <c r="A7336" s="80" t="s">
        <v>7992</v>
      </c>
      <c r="B7336" s="79" t="s">
        <v>8274</v>
      </c>
    </row>
    <row r="7337" spans="1:2" ht="15">
      <c r="A7337" s="80" t="s">
        <v>7993</v>
      </c>
      <c r="B7337" s="79" t="s">
        <v>8274</v>
      </c>
    </row>
    <row r="7338" spans="1:2" ht="15">
      <c r="A7338" s="80" t="s">
        <v>7994</v>
      </c>
      <c r="B7338" s="79" t="s">
        <v>8274</v>
      </c>
    </row>
    <row r="7339" spans="1:2" ht="15">
      <c r="A7339" s="80" t="s">
        <v>7995</v>
      </c>
      <c r="B7339" s="79" t="s">
        <v>8274</v>
      </c>
    </row>
    <row r="7340" spans="1:2" ht="15">
      <c r="A7340" s="80" t="s">
        <v>7996</v>
      </c>
      <c r="B7340" s="79" t="s">
        <v>8274</v>
      </c>
    </row>
    <row r="7341" spans="1:2" ht="15">
      <c r="A7341" s="80" t="s">
        <v>7997</v>
      </c>
      <c r="B7341" s="79" t="s">
        <v>8274</v>
      </c>
    </row>
    <row r="7342" spans="1:2" ht="15">
      <c r="A7342" s="80" t="s">
        <v>7998</v>
      </c>
      <c r="B7342" s="79" t="s">
        <v>8274</v>
      </c>
    </row>
    <row r="7343" spans="1:2" ht="15">
      <c r="A7343" s="80" t="s">
        <v>7999</v>
      </c>
      <c r="B7343" s="79" t="s">
        <v>8274</v>
      </c>
    </row>
    <row r="7344" spans="1:2" ht="15">
      <c r="A7344" s="80" t="s">
        <v>8000</v>
      </c>
      <c r="B7344" s="79" t="s">
        <v>8274</v>
      </c>
    </row>
    <row r="7345" spans="1:2" ht="15">
      <c r="A7345" s="80" t="s">
        <v>8001</v>
      </c>
      <c r="B7345" s="79" t="s">
        <v>8274</v>
      </c>
    </row>
    <row r="7346" spans="1:2" ht="15">
      <c r="A7346" s="80" t="s">
        <v>8002</v>
      </c>
      <c r="B7346" s="79" t="s">
        <v>8274</v>
      </c>
    </row>
    <row r="7347" spans="1:2" ht="15">
      <c r="A7347" s="80" t="s">
        <v>8003</v>
      </c>
      <c r="B7347" s="79" t="s">
        <v>8274</v>
      </c>
    </row>
    <row r="7348" spans="1:2" ht="15">
      <c r="A7348" s="80" t="s">
        <v>8004</v>
      </c>
      <c r="B7348" s="79" t="s">
        <v>8274</v>
      </c>
    </row>
    <row r="7349" spans="1:2" ht="15">
      <c r="A7349" s="80" t="s">
        <v>8005</v>
      </c>
      <c r="B7349" s="79" t="s">
        <v>8274</v>
      </c>
    </row>
    <row r="7350" spans="1:2" ht="15">
      <c r="A7350" s="80" t="s">
        <v>8006</v>
      </c>
      <c r="B7350" s="79" t="s">
        <v>8274</v>
      </c>
    </row>
    <row r="7351" spans="1:2" ht="15">
      <c r="A7351" s="80" t="s">
        <v>8007</v>
      </c>
      <c r="B7351" s="79" t="s">
        <v>8274</v>
      </c>
    </row>
    <row r="7352" spans="1:2" ht="15">
      <c r="A7352" s="80" t="s">
        <v>8008</v>
      </c>
      <c r="B7352" s="79" t="s">
        <v>8274</v>
      </c>
    </row>
    <row r="7353" spans="1:2" ht="15">
      <c r="A7353" s="80" t="s">
        <v>8009</v>
      </c>
      <c r="B7353" s="79" t="s">
        <v>8274</v>
      </c>
    </row>
    <row r="7354" spans="1:2" ht="15">
      <c r="A7354" s="80" t="s">
        <v>8010</v>
      </c>
      <c r="B7354" s="79" t="s">
        <v>8274</v>
      </c>
    </row>
    <row r="7355" spans="1:2" ht="15">
      <c r="A7355" s="80" t="s">
        <v>8011</v>
      </c>
      <c r="B7355" s="79" t="s">
        <v>8274</v>
      </c>
    </row>
    <row r="7356" spans="1:2" ht="15">
      <c r="A7356" s="80" t="s">
        <v>8012</v>
      </c>
      <c r="B7356" s="79" t="s">
        <v>8274</v>
      </c>
    </row>
    <row r="7357" spans="1:2" ht="15">
      <c r="A7357" s="80" t="s">
        <v>8013</v>
      </c>
      <c r="B7357" s="79" t="s">
        <v>8274</v>
      </c>
    </row>
    <row r="7358" spans="1:2" ht="15">
      <c r="A7358" s="80" t="s">
        <v>8014</v>
      </c>
      <c r="B7358" s="79" t="s">
        <v>8274</v>
      </c>
    </row>
    <row r="7359" spans="1:2" ht="15">
      <c r="A7359" s="80" t="s">
        <v>8015</v>
      </c>
      <c r="B7359" s="79" t="s">
        <v>8274</v>
      </c>
    </row>
    <row r="7360" spans="1:2" ht="15">
      <c r="A7360" s="80" t="s">
        <v>8016</v>
      </c>
      <c r="B7360" s="79" t="s">
        <v>8274</v>
      </c>
    </row>
    <row r="7361" spans="1:2" ht="15">
      <c r="A7361" s="80" t="s">
        <v>8017</v>
      </c>
      <c r="B7361" s="79" t="s">
        <v>8274</v>
      </c>
    </row>
    <row r="7362" spans="1:2" ht="15">
      <c r="A7362" s="80" t="s">
        <v>8018</v>
      </c>
      <c r="B7362" s="79" t="s">
        <v>8274</v>
      </c>
    </row>
    <row r="7363" spans="1:2" ht="15">
      <c r="A7363" s="80" t="s">
        <v>8019</v>
      </c>
      <c r="B7363" s="79" t="s">
        <v>8274</v>
      </c>
    </row>
    <row r="7364" spans="1:2" ht="15">
      <c r="A7364" s="80" t="s">
        <v>8020</v>
      </c>
      <c r="B7364" s="79" t="s">
        <v>8274</v>
      </c>
    </row>
    <row r="7365" spans="1:2" ht="15">
      <c r="A7365" s="80" t="s">
        <v>8021</v>
      </c>
      <c r="B7365" s="79" t="s">
        <v>8274</v>
      </c>
    </row>
    <row r="7366" spans="1:2" ht="15">
      <c r="A7366" s="80" t="s">
        <v>8022</v>
      </c>
      <c r="B7366" s="79" t="s">
        <v>8274</v>
      </c>
    </row>
    <row r="7367" spans="1:2" ht="15">
      <c r="A7367" s="80" t="s">
        <v>8023</v>
      </c>
      <c r="B7367" s="79" t="s">
        <v>8274</v>
      </c>
    </row>
    <row r="7368" spans="1:2" ht="15">
      <c r="A7368" s="80" t="s">
        <v>8024</v>
      </c>
      <c r="B7368" s="79" t="s">
        <v>8274</v>
      </c>
    </row>
    <row r="7369" spans="1:2" ht="15">
      <c r="A7369" s="80" t="s">
        <v>8025</v>
      </c>
      <c r="B7369" s="79" t="s">
        <v>8274</v>
      </c>
    </row>
    <row r="7370" spans="1:2" ht="15">
      <c r="A7370" s="80" t="s">
        <v>8026</v>
      </c>
      <c r="B7370" s="79" t="s">
        <v>8274</v>
      </c>
    </row>
    <row r="7371" spans="1:2" ht="15">
      <c r="A7371" s="80" t="s">
        <v>8027</v>
      </c>
      <c r="B7371" s="79" t="s">
        <v>8274</v>
      </c>
    </row>
    <row r="7372" spans="1:2" ht="15">
      <c r="A7372" s="80" t="s">
        <v>8028</v>
      </c>
      <c r="B7372" s="79" t="s">
        <v>8274</v>
      </c>
    </row>
    <row r="7373" spans="1:2" ht="15">
      <c r="A7373" s="80" t="s">
        <v>8029</v>
      </c>
      <c r="B7373" s="79" t="s">
        <v>8274</v>
      </c>
    </row>
    <row r="7374" spans="1:2" ht="15">
      <c r="A7374" s="80" t="s">
        <v>8030</v>
      </c>
      <c r="B7374" s="79" t="s">
        <v>8274</v>
      </c>
    </row>
    <row r="7375" spans="1:2" ht="15">
      <c r="A7375" s="80" t="s">
        <v>8031</v>
      </c>
      <c r="B7375" s="79" t="s">
        <v>8274</v>
      </c>
    </row>
    <row r="7376" spans="1:2" ht="15">
      <c r="A7376" s="80" t="s">
        <v>8032</v>
      </c>
      <c r="B7376" s="79" t="s">
        <v>8274</v>
      </c>
    </row>
    <row r="7377" spans="1:2" ht="15">
      <c r="A7377" s="80" t="s">
        <v>8033</v>
      </c>
      <c r="B7377" s="79" t="s">
        <v>8274</v>
      </c>
    </row>
    <row r="7378" spans="1:2" ht="15">
      <c r="A7378" s="80" t="s">
        <v>8034</v>
      </c>
      <c r="B7378" s="79" t="s">
        <v>8274</v>
      </c>
    </row>
    <row r="7379" spans="1:2" ht="15">
      <c r="A7379" s="80" t="s">
        <v>8035</v>
      </c>
      <c r="B7379" s="79" t="s">
        <v>8274</v>
      </c>
    </row>
    <row r="7380" spans="1:2" ht="15">
      <c r="A7380" s="80" t="s">
        <v>8036</v>
      </c>
      <c r="B7380" s="79" t="s">
        <v>8274</v>
      </c>
    </row>
    <row r="7381" spans="1:2" ht="15">
      <c r="A7381" s="80" t="s">
        <v>8037</v>
      </c>
      <c r="B7381" s="79" t="s">
        <v>8274</v>
      </c>
    </row>
    <row r="7382" spans="1:2" ht="15">
      <c r="A7382" s="80" t="s">
        <v>8038</v>
      </c>
      <c r="B7382" s="79" t="s">
        <v>8274</v>
      </c>
    </row>
    <row r="7383" spans="1:2" ht="15">
      <c r="A7383" s="80" t="s">
        <v>8039</v>
      </c>
      <c r="B7383" s="79" t="s">
        <v>8274</v>
      </c>
    </row>
    <row r="7384" spans="1:2" ht="15">
      <c r="A7384" s="80" t="s">
        <v>8040</v>
      </c>
      <c r="B7384" s="79" t="s">
        <v>8274</v>
      </c>
    </row>
    <row r="7385" spans="1:2" ht="15">
      <c r="A7385" s="80" t="s">
        <v>8041</v>
      </c>
      <c r="B7385" s="79" t="s">
        <v>8274</v>
      </c>
    </row>
    <row r="7386" spans="1:2" ht="15">
      <c r="A7386" s="80" t="s">
        <v>8042</v>
      </c>
      <c r="B7386" s="79" t="s">
        <v>8274</v>
      </c>
    </row>
    <row r="7387" spans="1:2" ht="15">
      <c r="A7387" s="80" t="s">
        <v>8043</v>
      </c>
      <c r="B7387" s="79" t="s">
        <v>8274</v>
      </c>
    </row>
    <row r="7388" spans="1:2" ht="15">
      <c r="A7388" s="80" t="s">
        <v>8044</v>
      </c>
      <c r="B7388" s="79" t="s">
        <v>8274</v>
      </c>
    </row>
    <row r="7389" spans="1:2" ht="15">
      <c r="A7389" s="80" t="s">
        <v>8045</v>
      </c>
      <c r="B7389" s="79" t="s">
        <v>8274</v>
      </c>
    </row>
    <row r="7390" spans="1:2" ht="15">
      <c r="A7390" s="80" t="s">
        <v>8046</v>
      </c>
      <c r="B7390" s="79" t="s">
        <v>8274</v>
      </c>
    </row>
    <row r="7391" spans="1:2" ht="15">
      <c r="A7391" s="80" t="s">
        <v>8047</v>
      </c>
      <c r="B7391" s="79" t="s">
        <v>8274</v>
      </c>
    </row>
    <row r="7392" spans="1:2" ht="15">
      <c r="A7392" s="80" t="s">
        <v>8048</v>
      </c>
      <c r="B7392" s="79" t="s">
        <v>8274</v>
      </c>
    </row>
    <row r="7393" spans="1:2" ht="15">
      <c r="A7393" s="80" t="s">
        <v>8049</v>
      </c>
      <c r="B7393" s="79" t="s">
        <v>8274</v>
      </c>
    </row>
    <row r="7394" spans="1:2" ht="15">
      <c r="A7394" s="80" t="s">
        <v>8050</v>
      </c>
      <c r="B7394" s="79" t="s">
        <v>8274</v>
      </c>
    </row>
    <row r="7395" spans="1:2" ht="15">
      <c r="A7395" s="80" t="s">
        <v>8051</v>
      </c>
      <c r="B7395" s="79" t="s">
        <v>8274</v>
      </c>
    </row>
    <row r="7396" spans="1:2" ht="15">
      <c r="A7396" s="80" t="s">
        <v>8052</v>
      </c>
      <c r="B7396" s="79" t="s">
        <v>8274</v>
      </c>
    </row>
    <row r="7397" spans="1:2" ht="15">
      <c r="A7397" s="80" t="s">
        <v>8053</v>
      </c>
      <c r="B7397" s="79" t="s">
        <v>8274</v>
      </c>
    </row>
    <row r="7398" spans="1:2" ht="15">
      <c r="A7398" s="80" t="s">
        <v>8054</v>
      </c>
      <c r="B7398" s="79" t="s">
        <v>8274</v>
      </c>
    </row>
    <row r="7399" spans="1:2" ht="15">
      <c r="A7399" s="80" t="s">
        <v>8055</v>
      </c>
      <c r="B7399" s="79" t="s">
        <v>8274</v>
      </c>
    </row>
    <row r="7400" spans="1:2" ht="15">
      <c r="A7400" s="80" t="s">
        <v>8056</v>
      </c>
      <c r="B7400" s="79" t="s">
        <v>8274</v>
      </c>
    </row>
    <row r="7401" spans="1:2" ht="15">
      <c r="A7401" s="80" t="s">
        <v>8057</v>
      </c>
      <c r="B7401" s="79" t="s">
        <v>8274</v>
      </c>
    </row>
    <row r="7402" spans="1:2" ht="15">
      <c r="A7402" s="80" t="s">
        <v>8058</v>
      </c>
      <c r="B7402" s="79" t="s">
        <v>8274</v>
      </c>
    </row>
    <row r="7403" spans="1:2" ht="15">
      <c r="A7403" s="80" t="s">
        <v>8059</v>
      </c>
      <c r="B7403" s="79" t="s">
        <v>8274</v>
      </c>
    </row>
    <row r="7404" spans="1:2" ht="15">
      <c r="A7404" s="80" t="s">
        <v>8060</v>
      </c>
      <c r="B7404" s="79" t="s">
        <v>8274</v>
      </c>
    </row>
    <row r="7405" spans="1:2" ht="15">
      <c r="A7405" s="80" t="s">
        <v>8061</v>
      </c>
      <c r="B7405" s="79" t="s">
        <v>8274</v>
      </c>
    </row>
    <row r="7406" spans="1:2" ht="15">
      <c r="A7406" s="80" t="s">
        <v>8062</v>
      </c>
      <c r="B7406" s="79" t="s">
        <v>8274</v>
      </c>
    </row>
    <row r="7407" spans="1:2" ht="15">
      <c r="A7407" s="80" t="s">
        <v>8063</v>
      </c>
      <c r="B7407" s="79" t="s">
        <v>8274</v>
      </c>
    </row>
    <row r="7408" spans="1:2" ht="15">
      <c r="A7408" s="80" t="s">
        <v>8064</v>
      </c>
      <c r="B7408" s="79" t="s">
        <v>8274</v>
      </c>
    </row>
    <row r="7409" spans="1:2" ht="15">
      <c r="A7409" s="80" t="s">
        <v>8065</v>
      </c>
      <c r="B7409" s="79" t="s">
        <v>8274</v>
      </c>
    </row>
    <row r="7410" spans="1:2" ht="15">
      <c r="A7410" s="80" t="s">
        <v>8066</v>
      </c>
      <c r="B7410" s="79" t="s">
        <v>8274</v>
      </c>
    </row>
    <row r="7411" spans="1:2" ht="15">
      <c r="A7411" s="80" t="s">
        <v>8067</v>
      </c>
      <c r="B7411" s="79" t="s">
        <v>8274</v>
      </c>
    </row>
    <row r="7412" spans="1:2" ht="15">
      <c r="A7412" s="80" t="s">
        <v>8068</v>
      </c>
      <c r="B7412" s="79" t="s">
        <v>8274</v>
      </c>
    </row>
    <row r="7413" spans="1:2" ht="15">
      <c r="A7413" s="80" t="s">
        <v>8069</v>
      </c>
      <c r="B7413" s="79" t="s">
        <v>8274</v>
      </c>
    </row>
    <row r="7414" spans="1:2" ht="15">
      <c r="A7414" s="80" t="s">
        <v>8070</v>
      </c>
      <c r="B7414" s="79" t="s">
        <v>8274</v>
      </c>
    </row>
    <row r="7415" spans="1:2" ht="15">
      <c r="A7415" s="80" t="s">
        <v>8071</v>
      </c>
      <c r="B7415" s="79" t="s">
        <v>8274</v>
      </c>
    </row>
    <row r="7416" spans="1:2" ht="15">
      <c r="A7416" s="80" t="s">
        <v>8072</v>
      </c>
      <c r="B7416" s="79" t="s">
        <v>8274</v>
      </c>
    </row>
    <row r="7417" spans="1:2" ht="15">
      <c r="A7417" s="80" t="s">
        <v>8073</v>
      </c>
      <c r="B7417" s="79" t="s">
        <v>8274</v>
      </c>
    </row>
    <row r="7418" spans="1:2" ht="15">
      <c r="A7418" s="80" t="s">
        <v>8074</v>
      </c>
      <c r="B7418" s="79" t="s">
        <v>8274</v>
      </c>
    </row>
    <row r="7419" spans="1:2" ht="15">
      <c r="A7419" s="80" t="s">
        <v>8075</v>
      </c>
      <c r="B7419" s="79" t="s">
        <v>8274</v>
      </c>
    </row>
    <row r="7420" spans="1:2" ht="15">
      <c r="A7420" s="80" t="s">
        <v>8076</v>
      </c>
      <c r="B7420" s="79" t="s">
        <v>8274</v>
      </c>
    </row>
    <row r="7421" spans="1:2" ht="15">
      <c r="A7421" s="80" t="s">
        <v>8077</v>
      </c>
      <c r="B7421" s="79" t="s">
        <v>8274</v>
      </c>
    </row>
    <row r="7422" spans="1:2" ht="15">
      <c r="A7422" s="80" t="s">
        <v>8078</v>
      </c>
      <c r="B7422" s="79" t="s">
        <v>8274</v>
      </c>
    </row>
    <row r="7423" spans="1:2" ht="15">
      <c r="A7423" s="80" t="s">
        <v>8079</v>
      </c>
      <c r="B7423" s="79" t="s">
        <v>8274</v>
      </c>
    </row>
    <row r="7424" spans="1:2" ht="15">
      <c r="A7424" s="80" t="s">
        <v>8080</v>
      </c>
      <c r="B7424" s="79" t="s">
        <v>8274</v>
      </c>
    </row>
    <row r="7425" spans="1:2" ht="15">
      <c r="A7425" s="80" t="s">
        <v>8081</v>
      </c>
      <c r="B7425" s="79" t="s">
        <v>8274</v>
      </c>
    </row>
    <row r="7426" spans="1:2" ht="15">
      <c r="A7426" s="80" t="s">
        <v>8082</v>
      </c>
      <c r="B7426" s="79" t="s">
        <v>8274</v>
      </c>
    </row>
    <row r="7427" spans="1:2" ht="15">
      <c r="A7427" s="80" t="s">
        <v>8083</v>
      </c>
      <c r="B7427" s="79" t="s">
        <v>8274</v>
      </c>
    </row>
    <row r="7428" spans="1:2" ht="15">
      <c r="A7428" s="80" t="s">
        <v>8084</v>
      </c>
      <c r="B7428" s="79" t="s">
        <v>8274</v>
      </c>
    </row>
    <row r="7429" spans="1:2" ht="15">
      <c r="A7429" s="80" t="s">
        <v>8085</v>
      </c>
      <c r="B7429" s="79" t="s">
        <v>8274</v>
      </c>
    </row>
    <row r="7430" spans="1:2" ht="15">
      <c r="A7430" s="80" t="s">
        <v>8086</v>
      </c>
      <c r="B7430" s="79" t="s">
        <v>8274</v>
      </c>
    </row>
    <row r="7431" spans="1:2" ht="15">
      <c r="A7431" s="80" t="s">
        <v>8087</v>
      </c>
      <c r="B7431" s="79" t="s">
        <v>8274</v>
      </c>
    </row>
    <row r="7432" spans="1:2" ht="15">
      <c r="A7432" s="80" t="s">
        <v>8088</v>
      </c>
      <c r="B7432" s="79" t="s">
        <v>8274</v>
      </c>
    </row>
    <row r="7433" spans="1:2" ht="15">
      <c r="A7433" s="80" t="s">
        <v>8089</v>
      </c>
      <c r="B7433" s="79" t="s">
        <v>8274</v>
      </c>
    </row>
    <row r="7434" spans="1:2" ht="15">
      <c r="A7434" s="80" t="s">
        <v>8090</v>
      </c>
      <c r="B7434" s="79" t="s">
        <v>8274</v>
      </c>
    </row>
    <row r="7435" spans="1:2" ht="15">
      <c r="A7435" s="80" t="s">
        <v>8091</v>
      </c>
      <c r="B7435" s="79" t="s">
        <v>8274</v>
      </c>
    </row>
    <row r="7436" spans="1:2" ht="15">
      <c r="A7436" s="80" t="s">
        <v>8092</v>
      </c>
      <c r="B7436" s="79" t="s">
        <v>8274</v>
      </c>
    </row>
    <row r="7437" spans="1:2" ht="15">
      <c r="A7437" s="80" t="s">
        <v>8093</v>
      </c>
      <c r="B7437" s="79" t="s">
        <v>8274</v>
      </c>
    </row>
    <row r="7438" spans="1:2" ht="15">
      <c r="A7438" s="80" t="s">
        <v>8094</v>
      </c>
      <c r="B7438" s="79" t="s">
        <v>8274</v>
      </c>
    </row>
    <row r="7439" spans="1:2" ht="15">
      <c r="A7439" s="80" t="s">
        <v>8095</v>
      </c>
      <c r="B7439" s="79" t="s">
        <v>8274</v>
      </c>
    </row>
    <row r="7440" spans="1:2" ht="15">
      <c r="A7440" s="80" t="s">
        <v>697</v>
      </c>
      <c r="B7440" s="79" t="s">
        <v>8274</v>
      </c>
    </row>
    <row r="7441" spans="1:2" ht="15">
      <c r="A7441" s="80" t="s">
        <v>8096</v>
      </c>
      <c r="B7441" s="79" t="s">
        <v>8274</v>
      </c>
    </row>
    <row r="7442" spans="1:2" ht="15">
      <c r="A7442" s="80" t="s">
        <v>8097</v>
      </c>
      <c r="B7442" s="79" t="s">
        <v>8274</v>
      </c>
    </row>
    <row r="7443" spans="1:2" ht="15">
      <c r="A7443" s="80" t="s">
        <v>8098</v>
      </c>
      <c r="B7443" s="79" t="s">
        <v>8274</v>
      </c>
    </row>
    <row r="7444" spans="1:2" ht="15">
      <c r="A7444" s="80" t="s">
        <v>8099</v>
      </c>
      <c r="B7444" s="79" t="s">
        <v>8274</v>
      </c>
    </row>
    <row r="7445" spans="1:2" ht="15">
      <c r="A7445" s="80" t="s">
        <v>8100</v>
      </c>
      <c r="B7445" s="79" t="s">
        <v>8274</v>
      </c>
    </row>
    <row r="7446" spans="1:2" ht="15">
      <c r="A7446" s="80" t="s">
        <v>8101</v>
      </c>
      <c r="B7446" s="79" t="s">
        <v>8274</v>
      </c>
    </row>
    <row r="7447" spans="1:2" ht="15">
      <c r="A7447" s="80" t="s">
        <v>8102</v>
      </c>
      <c r="B7447" s="79" t="s">
        <v>8274</v>
      </c>
    </row>
    <row r="7448" spans="1:2" ht="15">
      <c r="A7448" s="80" t="s">
        <v>8103</v>
      </c>
      <c r="B7448" s="79" t="s">
        <v>8274</v>
      </c>
    </row>
    <row r="7449" spans="1:2" ht="15">
      <c r="A7449" s="80" t="s">
        <v>8104</v>
      </c>
      <c r="B7449" s="79" t="s">
        <v>8274</v>
      </c>
    </row>
    <row r="7450" spans="1:2" ht="15">
      <c r="A7450" s="80" t="s">
        <v>8105</v>
      </c>
      <c r="B7450" s="79" t="s">
        <v>8274</v>
      </c>
    </row>
    <row r="7451" spans="1:2" ht="15">
      <c r="A7451" s="80" t="s">
        <v>8106</v>
      </c>
      <c r="B7451" s="79" t="s">
        <v>8274</v>
      </c>
    </row>
    <row r="7452" spans="1:2" ht="15">
      <c r="A7452" s="80" t="s">
        <v>8107</v>
      </c>
      <c r="B7452" s="79" t="s">
        <v>8274</v>
      </c>
    </row>
    <row r="7453" spans="1:2" ht="15">
      <c r="A7453" s="80" t="s">
        <v>8108</v>
      </c>
      <c r="B7453" s="79" t="s">
        <v>8274</v>
      </c>
    </row>
    <row r="7454" spans="1:2" ht="15">
      <c r="A7454" s="80" t="s">
        <v>8109</v>
      </c>
      <c r="B7454" s="79" t="s">
        <v>8274</v>
      </c>
    </row>
    <row r="7455" spans="1:2" ht="15">
      <c r="A7455" s="80" t="s">
        <v>8110</v>
      </c>
      <c r="B7455" s="79" t="s">
        <v>8274</v>
      </c>
    </row>
    <row r="7456" spans="1:2" ht="15">
      <c r="A7456" s="80" t="s">
        <v>8111</v>
      </c>
      <c r="B7456" s="79" t="s">
        <v>8274</v>
      </c>
    </row>
    <row r="7457" spans="1:2" ht="15">
      <c r="A7457" s="80" t="s">
        <v>8112</v>
      </c>
      <c r="B7457" s="79" t="s">
        <v>8274</v>
      </c>
    </row>
    <row r="7458" spans="1:2" ht="15">
      <c r="A7458" s="80" t="s">
        <v>8113</v>
      </c>
      <c r="B7458" s="79" t="s">
        <v>8274</v>
      </c>
    </row>
    <row r="7459" spans="1:2" ht="15">
      <c r="A7459" s="80" t="s">
        <v>8114</v>
      </c>
      <c r="B7459" s="79" t="s">
        <v>8274</v>
      </c>
    </row>
    <row r="7460" spans="1:2" ht="15">
      <c r="A7460" s="80" t="s">
        <v>8115</v>
      </c>
      <c r="B7460" s="79" t="s">
        <v>8274</v>
      </c>
    </row>
    <row r="7461" spans="1:2" ht="15">
      <c r="A7461" s="80" t="s">
        <v>8116</v>
      </c>
      <c r="B7461" s="79" t="s">
        <v>8274</v>
      </c>
    </row>
    <row r="7462" spans="1:2" ht="15">
      <c r="A7462" s="80" t="s">
        <v>8117</v>
      </c>
      <c r="B7462" s="79" t="s">
        <v>8274</v>
      </c>
    </row>
    <row r="7463" spans="1:2" ht="15">
      <c r="A7463" s="80" t="s">
        <v>8118</v>
      </c>
      <c r="B7463" s="79" t="s">
        <v>8274</v>
      </c>
    </row>
    <row r="7464" spans="1:2" ht="15">
      <c r="A7464" s="80" t="s">
        <v>8119</v>
      </c>
      <c r="B7464" s="79" t="s">
        <v>8274</v>
      </c>
    </row>
    <row r="7465" spans="1:2" ht="15">
      <c r="A7465" s="80" t="s">
        <v>8120</v>
      </c>
      <c r="B7465" s="79" t="s">
        <v>8274</v>
      </c>
    </row>
    <row r="7466" spans="1:2" ht="15">
      <c r="A7466" s="80" t="s">
        <v>8121</v>
      </c>
      <c r="B7466" s="79" t="s">
        <v>8274</v>
      </c>
    </row>
    <row r="7467" spans="1:2" ht="15">
      <c r="A7467" s="80" t="s">
        <v>8122</v>
      </c>
      <c r="B7467" s="79" t="s">
        <v>8274</v>
      </c>
    </row>
    <row r="7468" spans="1:2" ht="15">
      <c r="A7468" s="80" t="s">
        <v>8123</v>
      </c>
      <c r="B7468" s="79" t="s">
        <v>8274</v>
      </c>
    </row>
    <row r="7469" spans="1:2" ht="15">
      <c r="A7469" s="80" t="s">
        <v>8124</v>
      </c>
      <c r="B7469" s="79" t="s">
        <v>8274</v>
      </c>
    </row>
    <row r="7470" spans="1:2" ht="15">
      <c r="A7470" s="80" t="s">
        <v>8125</v>
      </c>
      <c r="B7470" s="79" t="s">
        <v>8274</v>
      </c>
    </row>
    <row r="7471" spans="1:2" ht="15">
      <c r="A7471" s="80" t="s">
        <v>8126</v>
      </c>
      <c r="B7471" s="79" t="s">
        <v>8274</v>
      </c>
    </row>
    <row r="7472" spans="1:2" ht="15">
      <c r="A7472" s="80" t="s">
        <v>8127</v>
      </c>
      <c r="B7472" s="79" t="s">
        <v>8274</v>
      </c>
    </row>
    <row r="7473" spans="1:2" ht="15">
      <c r="A7473" s="80" t="s">
        <v>8128</v>
      </c>
      <c r="B7473" s="79" t="s">
        <v>8274</v>
      </c>
    </row>
    <row r="7474" spans="1:2" ht="15">
      <c r="A7474" s="80" t="s">
        <v>8129</v>
      </c>
      <c r="B7474" s="79" t="s">
        <v>8274</v>
      </c>
    </row>
    <row r="7475" spans="1:2" ht="15">
      <c r="A7475" s="80" t="s">
        <v>8130</v>
      </c>
      <c r="B7475" s="79" t="s">
        <v>8274</v>
      </c>
    </row>
    <row r="7476" spans="1:2" ht="15">
      <c r="A7476" s="80" t="s">
        <v>8131</v>
      </c>
      <c r="B7476" s="79" t="s">
        <v>8274</v>
      </c>
    </row>
    <row r="7477" spans="1:2" ht="15">
      <c r="A7477" s="80" t="s">
        <v>8132</v>
      </c>
      <c r="B7477" s="79" t="s">
        <v>8274</v>
      </c>
    </row>
    <row r="7478" spans="1:2" ht="15">
      <c r="A7478" s="80" t="s">
        <v>8133</v>
      </c>
      <c r="B7478" s="79" t="s">
        <v>8274</v>
      </c>
    </row>
    <row r="7479" spans="1:2" ht="15">
      <c r="A7479" s="80" t="s">
        <v>8134</v>
      </c>
      <c r="B7479" s="79" t="s">
        <v>8274</v>
      </c>
    </row>
    <row r="7480" spans="1:2" ht="15">
      <c r="A7480" s="80" t="s">
        <v>8135</v>
      </c>
      <c r="B7480" s="79" t="s">
        <v>8274</v>
      </c>
    </row>
    <row r="7481" spans="1:2" ht="15">
      <c r="A7481" s="80" t="s">
        <v>8136</v>
      </c>
      <c r="B7481" s="79" t="s">
        <v>8274</v>
      </c>
    </row>
    <row r="7482" spans="1:2" ht="15">
      <c r="A7482" s="80" t="s">
        <v>8137</v>
      </c>
      <c r="B7482" s="79" t="s">
        <v>8274</v>
      </c>
    </row>
    <row r="7483" spans="1:2" ht="15">
      <c r="A7483" s="80" t="s">
        <v>8138</v>
      </c>
      <c r="B7483" s="79" t="s">
        <v>8274</v>
      </c>
    </row>
    <row r="7484" spans="1:2" ht="15">
      <c r="A7484" s="80" t="s">
        <v>8139</v>
      </c>
      <c r="B7484" s="79" t="s">
        <v>8274</v>
      </c>
    </row>
    <row r="7485" spans="1:2" ht="15">
      <c r="A7485" s="80" t="s">
        <v>8140</v>
      </c>
      <c r="B7485" s="79" t="s">
        <v>8274</v>
      </c>
    </row>
    <row r="7486" spans="1:2" ht="15">
      <c r="A7486" s="80" t="s">
        <v>8141</v>
      </c>
      <c r="B7486" s="79" t="s">
        <v>8274</v>
      </c>
    </row>
    <row r="7487" spans="1:2" ht="15">
      <c r="A7487" s="80" t="s">
        <v>8142</v>
      </c>
      <c r="B7487" s="79" t="s">
        <v>8274</v>
      </c>
    </row>
    <row r="7488" spans="1:2" ht="15">
      <c r="A7488" s="80" t="s">
        <v>8143</v>
      </c>
      <c r="B7488" s="79" t="s">
        <v>8274</v>
      </c>
    </row>
    <row r="7489" spans="1:2" ht="15">
      <c r="A7489" s="80" t="s">
        <v>1197</v>
      </c>
      <c r="B7489" s="79" t="s">
        <v>8274</v>
      </c>
    </row>
    <row r="7490" spans="1:2" ht="15">
      <c r="A7490" s="80" t="s">
        <v>8144</v>
      </c>
      <c r="B7490" s="79" t="s">
        <v>8274</v>
      </c>
    </row>
    <row r="7491" spans="1:2" ht="15">
      <c r="A7491" s="80" t="s">
        <v>8145</v>
      </c>
      <c r="B7491" s="79" t="s">
        <v>8274</v>
      </c>
    </row>
    <row r="7492" spans="1:2" ht="15">
      <c r="A7492" s="80" t="s">
        <v>8146</v>
      </c>
      <c r="B7492" s="79" t="s">
        <v>8274</v>
      </c>
    </row>
    <row r="7493" spans="1:2" ht="15">
      <c r="A7493" s="80" t="s">
        <v>8147</v>
      </c>
      <c r="B7493" s="79" t="s">
        <v>8274</v>
      </c>
    </row>
    <row r="7494" spans="1:2" ht="15">
      <c r="A7494" s="80" t="s">
        <v>8148</v>
      </c>
      <c r="B7494" s="79" t="s">
        <v>8274</v>
      </c>
    </row>
    <row r="7495" spans="1:2" ht="15">
      <c r="A7495" s="80" t="s">
        <v>8149</v>
      </c>
      <c r="B7495" s="79" t="s">
        <v>8274</v>
      </c>
    </row>
    <row r="7496" spans="1:2" ht="15">
      <c r="A7496" s="80" t="s">
        <v>8150</v>
      </c>
      <c r="B7496" s="79" t="s">
        <v>8274</v>
      </c>
    </row>
    <row r="7497" spans="1:2" ht="15">
      <c r="A7497" s="80" t="s">
        <v>8151</v>
      </c>
      <c r="B7497" s="79" t="s">
        <v>8274</v>
      </c>
    </row>
    <row r="7498" spans="1:2" ht="15">
      <c r="A7498" s="80" t="s">
        <v>8152</v>
      </c>
      <c r="B7498" s="79" t="s">
        <v>8274</v>
      </c>
    </row>
    <row r="7499" spans="1:2" ht="15">
      <c r="A7499" s="80" t="s">
        <v>1163</v>
      </c>
      <c r="B7499" s="79" t="s">
        <v>8274</v>
      </c>
    </row>
    <row r="7500" spans="1:2" ht="15">
      <c r="A7500" s="80" t="s">
        <v>8153</v>
      </c>
      <c r="B7500" s="79" t="s">
        <v>8274</v>
      </c>
    </row>
    <row r="7501" spans="1:2" ht="15">
      <c r="A7501" s="80" t="s">
        <v>8154</v>
      </c>
      <c r="B7501" s="79" t="s">
        <v>8274</v>
      </c>
    </row>
    <row r="7502" spans="1:2" ht="15">
      <c r="A7502" s="80" t="s">
        <v>8155</v>
      </c>
      <c r="B7502" s="79" t="s">
        <v>8274</v>
      </c>
    </row>
    <row r="7503" spans="1:2" ht="15">
      <c r="A7503" s="80" t="s">
        <v>8156</v>
      </c>
      <c r="B7503" s="79" t="s">
        <v>8274</v>
      </c>
    </row>
    <row r="7504" spans="1:2" ht="15">
      <c r="A7504" s="80" t="s">
        <v>8157</v>
      </c>
      <c r="B7504" s="79" t="s">
        <v>8274</v>
      </c>
    </row>
    <row r="7505" spans="1:2" ht="15">
      <c r="A7505" s="80" t="s">
        <v>8158</v>
      </c>
      <c r="B7505" s="79" t="s">
        <v>8274</v>
      </c>
    </row>
    <row r="7506" spans="1:2" ht="15">
      <c r="A7506" s="80" t="s">
        <v>8159</v>
      </c>
      <c r="B7506" s="79" t="s">
        <v>8274</v>
      </c>
    </row>
    <row r="7507" spans="1:2" ht="15">
      <c r="A7507" s="80" t="s">
        <v>8160</v>
      </c>
      <c r="B7507" s="79" t="s">
        <v>8274</v>
      </c>
    </row>
    <row r="7508" spans="1:2" ht="15">
      <c r="A7508" s="80" t="s">
        <v>8161</v>
      </c>
      <c r="B7508" s="79" t="s">
        <v>8274</v>
      </c>
    </row>
    <row r="7509" spans="1:2" ht="15">
      <c r="A7509" s="80" t="s">
        <v>499</v>
      </c>
      <c r="B7509" s="79" t="s">
        <v>8274</v>
      </c>
    </row>
    <row r="7510" spans="1:2" ht="15">
      <c r="A7510" s="80" t="s">
        <v>8162</v>
      </c>
      <c r="B7510" s="79" t="s">
        <v>8274</v>
      </c>
    </row>
    <row r="7511" spans="1:2" ht="15">
      <c r="A7511" s="80" t="s">
        <v>8163</v>
      </c>
      <c r="B7511" s="79" t="s">
        <v>8274</v>
      </c>
    </row>
    <row r="7512" spans="1:2" ht="15">
      <c r="A7512" s="80" t="s">
        <v>8164</v>
      </c>
      <c r="B7512" s="79" t="s">
        <v>8274</v>
      </c>
    </row>
    <row r="7513" spans="1:2" ht="15">
      <c r="A7513" s="80" t="s">
        <v>8165</v>
      </c>
      <c r="B7513" s="79" t="s">
        <v>8274</v>
      </c>
    </row>
    <row r="7514" spans="1:2" ht="15">
      <c r="A7514" s="80" t="s">
        <v>8166</v>
      </c>
      <c r="B7514" s="79" t="s">
        <v>8274</v>
      </c>
    </row>
    <row r="7515" spans="1:2" ht="15">
      <c r="A7515" s="80" t="s">
        <v>8167</v>
      </c>
      <c r="B7515" s="79" t="s">
        <v>8274</v>
      </c>
    </row>
    <row r="7516" spans="1:2" ht="15">
      <c r="A7516" s="80" t="s">
        <v>8168</v>
      </c>
      <c r="B7516" s="79" t="s">
        <v>8274</v>
      </c>
    </row>
    <row r="7517" spans="1:2" ht="15">
      <c r="A7517" s="80" t="s">
        <v>8169</v>
      </c>
      <c r="B7517" s="79" t="s">
        <v>8274</v>
      </c>
    </row>
    <row r="7518" spans="1:2" ht="15">
      <c r="A7518" s="80" t="s">
        <v>8170</v>
      </c>
      <c r="B7518" s="79" t="s">
        <v>8274</v>
      </c>
    </row>
    <row r="7519" spans="1:2" ht="15">
      <c r="A7519" s="80" t="s">
        <v>8171</v>
      </c>
      <c r="B7519" s="79" t="s">
        <v>8274</v>
      </c>
    </row>
    <row r="7520" spans="1:2" ht="15">
      <c r="A7520" s="80" t="s">
        <v>8172</v>
      </c>
      <c r="B7520" s="79" t="s">
        <v>8274</v>
      </c>
    </row>
    <row r="7521" spans="1:2" ht="15">
      <c r="A7521" s="80" t="s">
        <v>8173</v>
      </c>
      <c r="B7521" s="79" t="s">
        <v>8274</v>
      </c>
    </row>
    <row r="7522" spans="1:2" ht="15">
      <c r="A7522" s="80" t="s">
        <v>8174</v>
      </c>
      <c r="B7522" s="79" t="s">
        <v>8274</v>
      </c>
    </row>
    <row r="7523" spans="1:2" ht="15">
      <c r="A7523" s="80" t="s">
        <v>8175</v>
      </c>
      <c r="B7523" s="79" t="s">
        <v>8274</v>
      </c>
    </row>
    <row r="7524" spans="1:2" ht="15">
      <c r="A7524" s="80" t="s">
        <v>8176</v>
      </c>
      <c r="B7524" s="79" t="s">
        <v>8274</v>
      </c>
    </row>
    <row r="7525" spans="1:2" ht="15">
      <c r="A7525" s="80" t="s">
        <v>8177</v>
      </c>
      <c r="B7525" s="79" t="s">
        <v>8274</v>
      </c>
    </row>
    <row r="7526" spans="1:2" ht="15">
      <c r="A7526" s="80" t="s">
        <v>8178</v>
      </c>
      <c r="B7526" s="79" t="s">
        <v>8274</v>
      </c>
    </row>
    <row r="7527" spans="1:2" ht="15">
      <c r="A7527" s="80" t="s">
        <v>8179</v>
      </c>
      <c r="B7527" s="79" t="s">
        <v>8274</v>
      </c>
    </row>
    <row r="7528" spans="1:2" ht="15">
      <c r="A7528" s="80" t="s">
        <v>8180</v>
      </c>
      <c r="B7528" s="79" t="s">
        <v>8274</v>
      </c>
    </row>
    <row r="7529" spans="1:2" ht="15">
      <c r="A7529" s="80" t="s">
        <v>8181</v>
      </c>
      <c r="B7529" s="79" t="s">
        <v>8274</v>
      </c>
    </row>
    <row r="7530" spans="1:2" ht="15">
      <c r="A7530" s="80" t="s">
        <v>8182</v>
      </c>
      <c r="B7530" s="79" t="s">
        <v>8274</v>
      </c>
    </row>
    <row r="7531" spans="1:2" ht="15">
      <c r="A7531" s="80" t="s">
        <v>8183</v>
      </c>
      <c r="B7531" s="79" t="s">
        <v>8274</v>
      </c>
    </row>
    <row r="7532" spans="1:2" ht="15">
      <c r="A7532" s="80" t="s">
        <v>8184</v>
      </c>
      <c r="B7532" s="79" t="s">
        <v>8274</v>
      </c>
    </row>
    <row r="7533" spans="1:2" ht="15">
      <c r="A7533" s="80" t="s">
        <v>8185</v>
      </c>
      <c r="B7533" s="79" t="s">
        <v>8274</v>
      </c>
    </row>
    <row r="7534" spans="1:2" ht="15">
      <c r="A7534" s="80" t="s">
        <v>1183</v>
      </c>
      <c r="B7534" s="79" t="s">
        <v>8274</v>
      </c>
    </row>
    <row r="7535" spans="1:2" ht="15">
      <c r="A7535" s="80" t="s">
        <v>8186</v>
      </c>
      <c r="B7535" s="79" t="s">
        <v>8274</v>
      </c>
    </row>
    <row r="7536" spans="1:2" ht="15">
      <c r="A7536" s="80" t="s">
        <v>8187</v>
      </c>
      <c r="B7536" s="79" t="s">
        <v>8274</v>
      </c>
    </row>
    <row r="7537" spans="1:2" ht="15">
      <c r="A7537" s="80" t="s">
        <v>8188</v>
      </c>
      <c r="B7537" s="79" t="s">
        <v>8274</v>
      </c>
    </row>
    <row r="7538" spans="1:2" ht="15">
      <c r="A7538" s="80" t="s">
        <v>8189</v>
      </c>
      <c r="B7538" s="79" t="s">
        <v>8274</v>
      </c>
    </row>
    <row r="7539" spans="1:2" ht="15">
      <c r="A7539" s="80" t="s">
        <v>8190</v>
      </c>
      <c r="B7539" s="79" t="s">
        <v>8274</v>
      </c>
    </row>
    <row r="7540" spans="1:2" ht="15">
      <c r="A7540" s="80" t="s">
        <v>8191</v>
      </c>
      <c r="B7540" s="79" t="s">
        <v>8274</v>
      </c>
    </row>
    <row r="7541" spans="1:2" ht="15">
      <c r="A7541" s="80" t="s">
        <v>8192</v>
      </c>
      <c r="B7541" s="79" t="s">
        <v>8274</v>
      </c>
    </row>
    <row r="7542" spans="1:2" ht="15">
      <c r="A7542" s="80" t="s">
        <v>8193</v>
      </c>
      <c r="B7542" s="79" t="s">
        <v>8274</v>
      </c>
    </row>
    <row r="7543" spans="1:2" ht="15">
      <c r="A7543" s="80" t="s">
        <v>8194</v>
      </c>
      <c r="B7543" s="79" t="s">
        <v>8274</v>
      </c>
    </row>
    <row r="7544" spans="1:2" ht="15">
      <c r="A7544" s="80" t="s">
        <v>8195</v>
      </c>
      <c r="B7544" s="79" t="s">
        <v>8274</v>
      </c>
    </row>
    <row r="7545" spans="1:2" ht="15">
      <c r="A7545" s="80" t="s">
        <v>8196</v>
      </c>
      <c r="B7545" s="79" t="s">
        <v>8274</v>
      </c>
    </row>
    <row r="7546" spans="1:2" ht="15">
      <c r="A7546" s="80" t="s">
        <v>8197</v>
      </c>
      <c r="B7546" s="79" t="s">
        <v>8274</v>
      </c>
    </row>
    <row r="7547" spans="1:2" ht="15">
      <c r="A7547" s="80" t="s">
        <v>8198</v>
      </c>
      <c r="B7547" s="79" t="s">
        <v>8274</v>
      </c>
    </row>
    <row r="7548" spans="1:2" ht="15">
      <c r="A7548" s="80" t="s">
        <v>8199</v>
      </c>
      <c r="B7548" s="79" t="s">
        <v>8274</v>
      </c>
    </row>
    <row r="7549" spans="1:2" ht="15">
      <c r="A7549" s="80" t="s">
        <v>8200</v>
      </c>
      <c r="B7549" s="79" t="s">
        <v>8274</v>
      </c>
    </row>
    <row r="7550" spans="1:2" ht="15">
      <c r="A7550" s="80" t="s">
        <v>8201</v>
      </c>
      <c r="B7550" s="79" t="s">
        <v>8274</v>
      </c>
    </row>
    <row r="7551" spans="1:2" ht="15">
      <c r="A7551" s="80" t="s">
        <v>8202</v>
      </c>
      <c r="B7551" s="79" t="s">
        <v>8274</v>
      </c>
    </row>
    <row r="7552" spans="1:2" ht="15">
      <c r="A7552" s="80" t="s">
        <v>8203</v>
      </c>
      <c r="B7552" s="79" t="s">
        <v>8274</v>
      </c>
    </row>
    <row r="7553" spans="1:2" ht="15">
      <c r="A7553" s="80" t="s">
        <v>8204</v>
      </c>
      <c r="B7553" s="79" t="s">
        <v>8274</v>
      </c>
    </row>
    <row r="7554" spans="1:2" ht="15">
      <c r="A7554" s="80" t="s">
        <v>8205</v>
      </c>
      <c r="B7554" s="79" t="s">
        <v>8274</v>
      </c>
    </row>
    <row r="7555" spans="1:2" ht="15">
      <c r="A7555" s="80" t="s">
        <v>8206</v>
      </c>
      <c r="B7555" s="79" t="s">
        <v>8274</v>
      </c>
    </row>
    <row r="7556" spans="1:2" ht="15">
      <c r="A7556" s="80" t="s">
        <v>8207</v>
      </c>
      <c r="B7556" s="79" t="s">
        <v>8274</v>
      </c>
    </row>
    <row r="7557" spans="1:2" ht="15">
      <c r="A7557" s="80" t="s">
        <v>8208</v>
      </c>
      <c r="B7557" s="79" t="s">
        <v>8274</v>
      </c>
    </row>
    <row r="7558" spans="1:2" ht="15">
      <c r="A7558" s="80" t="s">
        <v>8209</v>
      </c>
      <c r="B7558" s="79" t="s">
        <v>8274</v>
      </c>
    </row>
    <row r="7559" spans="1:2" ht="15">
      <c r="A7559" s="80" t="s">
        <v>8210</v>
      </c>
      <c r="B7559" s="79" t="s">
        <v>8274</v>
      </c>
    </row>
    <row r="7560" spans="1:2" ht="15">
      <c r="A7560" s="80" t="s">
        <v>8211</v>
      </c>
      <c r="B7560" s="79" t="s">
        <v>8274</v>
      </c>
    </row>
    <row r="7561" spans="1:2" ht="15">
      <c r="A7561" s="80" t="s">
        <v>8212</v>
      </c>
      <c r="B7561" s="79" t="s">
        <v>8274</v>
      </c>
    </row>
    <row r="7562" spans="1:2" ht="15">
      <c r="A7562" s="80" t="s">
        <v>8213</v>
      </c>
      <c r="B7562" s="79" t="s">
        <v>8274</v>
      </c>
    </row>
    <row r="7563" spans="1:2" ht="15">
      <c r="A7563" s="80" t="s">
        <v>8214</v>
      </c>
      <c r="B7563" s="79" t="s">
        <v>8274</v>
      </c>
    </row>
    <row r="7564" spans="1:2" ht="15">
      <c r="A7564" s="80" t="s">
        <v>8215</v>
      </c>
      <c r="B7564" s="79" t="s">
        <v>8274</v>
      </c>
    </row>
    <row r="7565" spans="1:2" ht="15">
      <c r="A7565" s="80" t="s">
        <v>8216</v>
      </c>
      <c r="B7565" s="79" t="s">
        <v>8274</v>
      </c>
    </row>
    <row r="7566" spans="1:2" ht="15">
      <c r="A7566" s="80" t="s">
        <v>8217</v>
      </c>
      <c r="B7566" s="79" t="s">
        <v>8274</v>
      </c>
    </row>
    <row r="7567" spans="1:2" ht="15">
      <c r="A7567" s="80" t="s">
        <v>8218</v>
      </c>
      <c r="B7567" s="79" t="s">
        <v>8274</v>
      </c>
    </row>
    <row r="7568" spans="1:2" ht="15">
      <c r="A7568" s="80" t="s">
        <v>8219</v>
      </c>
      <c r="B7568" s="79" t="s">
        <v>8274</v>
      </c>
    </row>
    <row r="7569" spans="1:2" ht="15">
      <c r="A7569" s="80" t="s">
        <v>8220</v>
      </c>
      <c r="B7569" s="79" t="s">
        <v>8274</v>
      </c>
    </row>
    <row r="7570" spans="1:2" ht="15">
      <c r="A7570" s="80" t="s">
        <v>8221</v>
      </c>
      <c r="B7570" s="79" t="s">
        <v>8274</v>
      </c>
    </row>
    <row r="7571" spans="1:2" ht="15">
      <c r="A7571" s="80" t="s">
        <v>8222</v>
      </c>
      <c r="B7571" s="79" t="s">
        <v>8274</v>
      </c>
    </row>
    <row r="7572" spans="1:2" ht="15">
      <c r="A7572" s="80" t="s">
        <v>8223</v>
      </c>
      <c r="B7572" s="79" t="s">
        <v>8274</v>
      </c>
    </row>
    <row r="7573" spans="1:2" ht="15">
      <c r="A7573" s="80" t="s">
        <v>8224</v>
      </c>
      <c r="B7573" s="79" t="s">
        <v>8274</v>
      </c>
    </row>
    <row r="7574" spans="1:2" ht="15">
      <c r="A7574" s="80" t="s">
        <v>8225</v>
      </c>
      <c r="B7574" s="79" t="s">
        <v>8274</v>
      </c>
    </row>
    <row r="7575" spans="1:2" ht="15">
      <c r="A7575" s="80" t="s">
        <v>8226</v>
      </c>
      <c r="B7575" s="79" t="s">
        <v>8274</v>
      </c>
    </row>
    <row r="7576" spans="1:2" ht="15">
      <c r="A7576" s="80" t="s">
        <v>739</v>
      </c>
      <c r="B7576" s="79" t="s">
        <v>8274</v>
      </c>
    </row>
    <row r="7577" spans="1:2" ht="15">
      <c r="A7577" s="80" t="s">
        <v>8227</v>
      </c>
      <c r="B7577" s="79" t="s">
        <v>8274</v>
      </c>
    </row>
    <row r="7578" spans="1:2" ht="15">
      <c r="A7578" s="80" t="s">
        <v>8228</v>
      </c>
      <c r="B7578" s="79" t="s">
        <v>8274</v>
      </c>
    </row>
    <row r="7579" spans="1:2" ht="15">
      <c r="A7579" s="80" t="s">
        <v>8229</v>
      </c>
      <c r="B7579" s="79" t="s">
        <v>8274</v>
      </c>
    </row>
    <row r="7580" spans="1:2" ht="15">
      <c r="A7580" s="80" t="s">
        <v>8230</v>
      </c>
      <c r="B7580" s="79" t="s">
        <v>8274</v>
      </c>
    </row>
    <row r="7581" spans="1:2" ht="15">
      <c r="A7581" s="80" t="s">
        <v>8231</v>
      </c>
      <c r="B7581" s="79" t="s">
        <v>8274</v>
      </c>
    </row>
    <row r="7582" spans="1:2" ht="15">
      <c r="A7582" s="80" t="s">
        <v>8232</v>
      </c>
      <c r="B7582" s="79" t="s">
        <v>8274</v>
      </c>
    </row>
    <row r="7583" spans="1:2" ht="15">
      <c r="A7583" s="80" t="s">
        <v>8233</v>
      </c>
      <c r="B7583" s="79" t="s">
        <v>8274</v>
      </c>
    </row>
    <row r="7584" spans="1:2" ht="15">
      <c r="A7584" s="80" t="s">
        <v>8234</v>
      </c>
      <c r="B7584" s="79" t="s">
        <v>8274</v>
      </c>
    </row>
    <row r="7585" spans="1:2" ht="15">
      <c r="A7585" s="80" t="s">
        <v>8235</v>
      </c>
      <c r="B7585" s="79" t="s">
        <v>8274</v>
      </c>
    </row>
    <row r="7586" spans="1:2" ht="15">
      <c r="A7586" s="80" t="s">
        <v>8236</v>
      </c>
      <c r="B7586" s="79" t="s">
        <v>8274</v>
      </c>
    </row>
    <row r="7587" spans="1:2" ht="15">
      <c r="A7587" s="80" t="s">
        <v>718</v>
      </c>
      <c r="B7587" s="79" t="s">
        <v>8274</v>
      </c>
    </row>
    <row r="7588" spans="1:2" ht="15">
      <c r="A7588" s="80" t="s">
        <v>8237</v>
      </c>
      <c r="B7588" s="79" t="s">
        <v>8274</v>
      </c>
    </row>
    <row r="7589" spans="1:2" ht="15">
      <c r="A7589" s="80" t="s">
        <v>8238</v>
      </c>
      <c r="B7589" s="79" t="s">
        <v>8274</v>
      </c>
    </row>
    <row r="7590" spans="1:2" ht="15">
      <c r="A7590" s="80" t="s">
        <v>8239</v>
      </c>
      <c r="B7590" s="79" t="s">
        <v>8274</v>
      </c>
    </row>
    <row r="7591" spans="1:2" ht="15">
      <c r="A7591" s="80" t="s">
        <v>8240</v>
      </c>
      <c r="B7591" s="79" t="s">
        <v>8274</v>
      </c>
    </row>
    <row r="7592" spans="1:2" ht="15">
      <c r="A7592" s="80" t="s">
        <v>1211</v>
      </c>
      <c r="B7592" s="79" t="s">
        <v>8274</v>
      </c>
    </row>
    <row r="7593" spans="1:2" ht="15">
      <c r="A7593" s="80" t="s">
        <v>8241</v>
      </c>
      <c r="B7593" s="79" t="s">
        <v>8274</v>
      </c>
    </row>
    <row r="7594" spans="1:2" ht="15">
      <c r="A7594" s="80" t="s">
        <v>8242</v>
      </c>
      <c r="B7594" s="79" t="s">
        <v>8274</v>
      </c>
    </row>
    <row r="7595" spans="1:2" ht="15">
      <c r="A7595" s="80" t="s">
        <v>8243</v>
      </c>
      <c r="B7595" s="79" t="s">
        <v>8274</v>
      </c>
    </row>
    <row r="7596" spans="1:2" ht="15">
      <c r="A7596" s="80" t="s">
        <v>8244</v>
      </c>
      <c r="B7596" s="79" t="s">
        <v>8274</v>
      </c>
    </row>
    <row r="7597" spans="1:2" ht="15">
      <c r="A7597" s="80" t="s">
        <v>8245</v>
      </c>
      <c r="B7597" s="79" t="s">
        <v>8274</v>
      </c>
    </row>
    <row r="7598" spans="1:2" ht="15">
      <c r="A7598" s="80" t="s">
        <v>8246</v>
      </c>
      <c r="B7598" s="79" t="s">
        <v>8274</v>
      </c>
    </row>
    <row r="7599" spans="1:2" ht="15">
      <c r="A7599" s="80" t="s">
        <v>8247</v>
      </c>
      <c r="B7599" s="79" t="s">
        <v>8274</v>
      </c>
    </row>
    <row r="7600" spans="1:2" ht="15">
      <c r="A7600" s="80" t="s">
        <v>8248</v>
      </c>
      <c r="B7600" s="79" t="s">
        <v>8274</v>
      </c>
    </row>
    <row r="7601" spans="1:2" ht="15">
      <c r="A7601" s="80" t="s">
        <v>8249</v>
      </c>
      <c r="B7601" s="79" t="s">
        <v>8274</v>
      </c>
    </row>
    <row r="7602" spans="1:2" ht="15">
      <c r="A7602" s="80" t="s">
        <v>8250</v>
      </c>
      <c r="B7602" s="79" t="s">
        <v>8274</v>
      </c>
    </row>
    <row r="7603" spans="1:2" ht="15">
      <c r="A7603" s="80" t="s">
        <v>8251</v>
      </c>
      <c r="B7603" s="79" t="s">
        <v>8274</v>
      </c>
    </row>
    <row r="7604" spans="1:2" ht="15">
      <c r="A7604" s="80" t="s">
        <v>8252</v>
      </c>
      <c r="B7604" s="79" t="s">
        <v>8274</v>
      </c>
    </row>
    <row r="7605" spans="1:2" ht="15">
      <c r="A7605" s="80" t="s">
        <v>8253</v>
      </c>
      <c r="B7605" s="79" t="s">
        <v>8274</v>
      </c>
    </row>
    <row r="7606" spans="1:2" ht="15">
      <c r="A7606" s="80" t="s">
        <v>8254</v>
      </c>
      <c r="B7606" s="79" t="s">
        <v>8274</v>
      </c>
    </row>
    <row r="7607" spans="1:2" ht="15">
      <c r="A7607" s="80" t="s">
        <v>8255</v>
      </c>
      <c r="B7607" s="79" t="s">
        <v>8274</v>
      </c>
    </row>
    <row r="7608" spans="1:2" ht="15">
      <c r="A7608" s="80" t="s">
        <v>8256</v>
      </c>
      <c r="B7608" s="79" t="s">
        <v>8274</v>
      </c>
    </row>
    <row r="7609" spans="1:2" ht="15">
      <c r="A7609" s="80" t="s">
        <v>8257</v>
      </c>
      <c r="B7609" s="79" t="s">
        <v>8274</v>
      </c>
    </row>
    <row r="7610" spans="1:2" ht="15">
      <c r="A7610" s="80" t="s">
        <v>8258</v>
      </c>
      <c r="B7610" s="79" t="s">
        <v>8274</v>
      </c>
    </row>
    <row r="7611" spans="1:2" ht="15">
      <c r="A7611" s="80" t="s">
        <v>8259</v>
      </c>
      <c r="B7611" s="79" t="s">
        <v>8274</v>
      </c>
    </row>
    <row r="7612" spans="1:2" ht="15">
      <c r="A7612" s="80" t="s">
        <v>742</v>
      </c>
      <c r="B7612" s="79" t="s">
        <v>8274</v>
      </c>
    </row>
    <row r="7613" spans="1:2" ht="15">
      <c r="A7613" s="80" t="s">
        <v>8260</v>
      </c>
      <c r="B7613" s="79" t="s">
        <v>8274</v>
      </c>
    </row>
    <row r="7614" spans="1:2" ht="15">
      <c r="A7614" s="80" t="s">
        <v>8261</v>
      </c>
      <c r="B7614" s="79" t="s">
        <v>8274</v>
      </c>
    </row>
    <row r="7615" spans="1:2" ht="15">
      <c r="A7615" s="80" t="s">
        <v>8262</v>
      </c>
      <c r="B7615" s="79" t="s">
        <v>8274</v>
      </c>
    </row>
    <row r="7616" spans="1:2" ht="15">
      <c r="A7616" s="80" t="s">
        <v>8263</v>
      </c>
      <c r="B7616" s="79" t="s">
        <v>8274</v>
      </c>
    </row>
    <row r="7617" spans="1:2" ht="15">
      <c r="A7617" s="80" t="s">
        <v>8264</v>
      </c>
      <c r="B7617" s="79" t="s">
        <v>8274</v>
      </c>
    </row>
    <row r="7618" spans="1:2" ht="15">
      <c r="A7618" s="80" t="s">
        <v>8265</v>
      </c>
      <c r="B7618" s="79" t="s">
        <v>8274</v>
      </c>
    </row>
    <row r="7619" spans="1:2" ht="15">
      <c r="A7619" s="80" t="s">
        <v>8266</v>
      </c>
      <c r="B7619" s="79" t="s">
        <v>8274</v>
      </c>
    </row>
    <row r="7620" spans="1:2" ht="15">
      <c r="A7620" s="80" t="s">
        <v>8267</v>
      </c>
      <c r="B7620" s="79" t="s">
        <v>8274</v>
      </c>
    </row>
    <row r="7621" spans="1:2" ht="15">
      <c r="A7621" s="80" t="s">
        <v>8268</v>
      </c>
      <c r="B7621" s="79" t="s">
        <v>8274</v>
      </c>
    </row>
    <row r="7622" spans="1:2" ht="15">
      <c r="A7622" s="80" t="s">
        <v>8269</v>
      </c>
      <c r="B7622" s="79" t="s">
        <v>8274</v>
      </c>
    </row>
    <row r="7623" spans="1:2" ht="15">
      <c r="A7623" s="80" t="s">
        <v>8270</v>
      </c>
      <c r="B7623" s="79" t="s">
        <v>8274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A360D-054D-471F-B13D-1A850A573AA9}">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8275</v>
      </c>
      <c r="B2" s="98" t="s">
        <v>8276</v>
      </c>
      <c r="C2" s="54" t="s">
        <v>8277</v>
      </c>
    </row>
    <row r="3" spans="1:3" ht="15">
      <c r="A3" s="97" t="s">
        <v>451</v>
      </c>
      <c r="B3" s="97" t="s">
        <v>451</v>
      </c>
      <c r="C3" s="35">
        <v>84</v>
      </c>
    </row>
    <row r="4" spans="1:3" ht="15">
      <c r="A4" s="97" t="s">
        <v>451</v>
      </c>
      <c r="B4" s="119" t="s">
        <v>453</v>
      </c>
      <c r="C4" s="35">
        <v>1</v>
      </c>
    </row>
    <row r="5" spans="1:3" ht="15">
      <c r="A5" s="97" t="s">
        <v>451</v>
      </c>
      <c r="B5" s="119" t="s">
        <v>454</v>
      </c>
      <c r="C5" s="35">
        <v>5</v>
      </c>
    </row>
    <row r="6" spans="1:3" ht="15">
      <c r="A6" s="97" t="s">
        <v>452</v>
      </c>
      <c r="B6" s="119" t="s">
        <v>451</v>
      </c>
      <c r="C6" s="35">
        <v>2</v>
      </c>
    </row>
    <row r="7" spans="1:3" ht="15">
      <c r="A7" s="97" t="s">
        <v>452</v>
      </c>
      <c r="B7" s="119" t="s">
        <v>452</v>
      </c>
      <c r="C7" s="35">
        <v>39</v>
      </c>
    </row>
    <row r="8" spans="1:3" ht="15">
      <c r="A8" s="97" t="s">
        <v>453</v>
      </c>
      <c r="B8" s="119" t="s">
        <v>451</v>
      </c>
      <c r="C8" s="35">
        <v>2</v>
      </c>
    </row>
    <row r="9" spans="1:3" ht="15">
      <c r="A9" s="97" t="s">
        <v>453</v>
      </c>
      <c r="B9" s="119" t="s">
        <v>453</v>
      </c>
      <c r="C9" s="35">
        <v>22</v>
      </c>
    </row>
    <row r="10" spans="1:3" ht="15">
      <c r="A10" s="97" t="s">
        <v>453</v>
      </c>
      <c r="B10" s="119" t="s">
        <v>454</v>
      </c>
      <c r="C10" s="35">
        <v>2</v>
      </c>
    </row>
    <row r="11" spans="1:3" ht="15">
      <c r="A11" s="97" t="s">
        <v>454</v>
      </c>
      <c r="B11" s="119" t="s">
        <v>451</v>
      </c>
      <c r="C11" s="35">
        <v>5</v>
      </c>
    </row>
    <row r="12" spans="1:3" ht="15">
      <c r="A12" s="97" t="s">
        <v>454</v>
      </c>
      <c r="B12" s="119" t="s">
        <v>454</v>
      </c>
      <c r="C12" s="35">
        <v>15</v>
      </c>
    </row>
    <row r="13" spans="1:3" ht="15">
      <c r="A13" s="97" t="s">
        <v>455</v>
      </c>
      <c r="B13" s="119" t="s">
        <v>451</v>
      </c>
      <c r="C13" s="35">
        <v>2</v>
      </c>
    </row>
    <row r="14" spans="1:3" ht="15">
      <c r="A14" s="120" t="s">
        <v>455</v>
      </c>
      <c r="B14" s="119" t="s">
        <v>455</v>
      </c>
      <c r="C14" s="35">
        <v>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74E00-D32C-4769-8DAB-A492E63CCDC4}">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1225</v>
      </c>
      <c r="B1" s="13" t="s">
        <v>17</v>
      </c>
    </row>
    <row r="2" spans="1:2" ht="15">
      <c r="A2" s="79" t="s">
        <v>8297</v>
      </c>
      <c r="B2" s="79" t="s">
        <v>8303</v>
      </c>
    </row>
    <row r="3" spans="1:2" ht="15">
      <c r="A3" s="80" t="s">
        <v>8298</v>
      </c>
      <c r="B3" s="79" t="s">
        <v>8304</v>
      </c>
    </row>
    <row r="4" spans="1:2" ht="15">
      <c r="A4" s="80" t="s">
        <v>8299</v>
      </c>
      <c r="B4" s="79" t="s">
        <v>8305</v>
      </c>
    </row>
    <row r="5" spans="1:2" ht="15">
      <c r="A5" s="80" t="s">
        <v>8300</v>
      </c>
      <c r="B5" s="79" t="s">
        <v>8306</v>
      </c>
    </row>
    <row r="6" spans="1:2" ht="15">
      <c r="A6" s="80" t="s">
        <v>8301</v>
      </c>
      <c r="B6" s="79" t="s">
        <v>8307</v>
      </c>
    </row>
    <row r="7" spans="1:2" ht="15">
      <c r="A7" s="80" t="s">
        <v>8302</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1C4CD-C363-4632-9910-6556BB4F5AC7}">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8308</v>
      </c>
      <c r="B1" s="13" t="s">
        <v>34</v>
      </c>
    </row>
    <row r="2" spans="1:2" ht="15">
      <c r="A2" s="90" t="s">
        <v>259</v>
      </c>
      <c r="B2" s="79">
        <v>4380.422222</v>
      </c>
    </row>
    <row r="3" spans="1:2" ht="15">
      <c r="A3" s="93" t="s">
        <v>8449</v>
      </c>
      <c r="B3" s="79">
        <v>1178</v>
      </c>
    </row>
    <row r="4" spans="1:2" ht="15">
      <c r="A4" s="93" t="s">
        <v>8450</v>
      </c>
      <c r="B4" s="79">
        <v>1178</v>
      </c>
    </row>
    <row r="5" spans="1:2" ht="15">
      <c r="A5" s="93" t="s">
        <v>247</v>
      </c>
      <c r="B5" s="79">
        <v>624.8</v>
      </c>
    </row>
    <row r="6" spans="1:2" ht="15">
      <c r="A6" s="93" t="s">
        <v>248</v>
      </c>
      <c r="B6" s="79">
        <v>624.8</v>
      </c>
    </row>
    <row r="7" spans="1:2" ht="15">
      <c r="A7" s="93" t="s">
        <v>8464</v>
      </c>
      <c r="B7" s="79">
        <v>564</v>
      </c>
    </row>
    <row r="8" spans="1:2" ht="15">
      <c r="A8" s="93" t="s">
        <v>242</v>
      </c>
      <c r="B8" s="79">
        <v>309.244444</v>
      </c>
    </row>
    <row r="9" spans="1:2" ht="15">
      <c r="A9" s="93" t="s">
        <v>243</v>
      </c>
      <c r="B9" s="79">
        <v>286</v>
      </c>
    </row>
    <row r="10" spans="1:2" ht="15">
      <c r="A10" s="93" t="s">
        <v>245</v>
      </c>
      <c r="B10" s="79">
        <v>101.133333</v>
      </c>
    </row>
    <row r="11" spans="1:2" ht="15">
      <c r="A11" s="93" t="s">
        <v>246</v>
      </c>
      <c r="B11" s="79">
        <v>64.133333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A78A0-05E4-44DC-8BB5-2910ECC0E337}">
  <dimension ref="A1:L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2" ht="15" customHeight="1">
      <c r="A1" s="13" t="s">
        <v>8309</v>
      </c>
      <c r="B1" s="13" t="s">
        <v>8310</v>
      </c>
      <c r="C1" s="13" t="s">
        <v>8311</v>
      </c>
      <c r="D1" s="13" t="s">
        <v>8313</v>
      </c>
      <c r="E1" s="79" t="s">
        <v>8312</v>
      </c>
      <c r="F1" s="79" t="s">
        <v>8315</v>
      </c>
      <c r="G1" s="79" t="s">
        <v>8314</v>
      </c>
      <c r="H1" s="79" t="s">
        <v>8317</v>
      </c>
      <c r="I1" s="13" t="s">
        <v>8316</v>
      </c>
      <c r="J1" s="13" t="s">
        <v>8319</v>
      </c>
      <c r="K1" s="13" t="s">
        <v>8318</v>
      </c>
      <c r="L1" s="13" t="s">
        <v>8320</v>
      </c>
    </row>
    <row r="2" spans="1:12" ht="15">
      <c r="A2" s="86" t="s">
        <v>8978</v>
      </c>
      <c r="B2" s="79">
        <v>12</v>
      </c>
      <c r="C2" s="86" t="s">
        <v>8978</v>
      </c>
      <c r="D2" s="79">
        <v>12</v>
      </c>
      <c r="E2" s="79"/>
      <c r="F2" s="79"/>
      <c r="G2" s="79"/>
      <c r="H2" s="79"/>
      <c r="I2" s="86" t="s">
        <v>8372</v>
      </c>
      <c r="J2" s="79">
        <v>3</v>
      </c>
      <c r="K2" s="86" t="s">
        <v>8980</v>
      </c>
      <c r="L2" s="79">
        <v>2</v>
      </c>
    </row>
    <row r="3" spans="1:12" ht="15">
      <c r="A3" s="83" t="s">
        <v>8979</v>
      </c>
      <c r="B3" s="79">
        <v>4</v>
      </c>
      <c r="C3" s="86" t="s">
        <v>8979</v>
      </c>
      <c r="D3" s="79">
        <v>4</v>
      </c>
      <c r="E3" s="79"/>
      <c r="F3" s="79"/>
      <c r="G3" s="79"/>
      <c r="H3" s="79"/>
      <c r="I3" s="86" t="s">
        <v>8982</v>
      </c>
      <c r="J3" s="79">
        <v>1</v>
      </c>
      <c r="K3" s="79"/>
      <c r="L3" s="79"/>
    </row>
    <row r="4" spans="1:12" ht="15">
      <c r="A4" s="83" t="s">
        <v>8372</v>
      </c>
      <c r="B4" s="79">
        <v>3</v>
      </c>
      <c r="C4" s="86" t="s">
        <v>8981</v>
      </c>
      <c r="D4" s="79">
        <v>2</v>
      </c>
      <c r="E4" s="79"/>
      <c r="F4" s="79"/>
      <c r="G4" s="79"/>
      <c r="H4" s="79"/>
      <c r="I4" s="86" t="s">
        <v>8988</v>
      </c>
      <c r="J4" s="79">
        <v>1</v>
      </c>
      <c r="K4" s="79"/>
      <c r="L4" s="79"/>
    </row>
    <row r="5" spans="1:12" ht="15">
      <c r="A5" s="83" t="s">
        <v>8980</v>
      </c>
      <c r="B5" s="79">
        <v>2</v>
      </c>
      <c r="C5" s="86" t="s">
        <v>8986</v>
      </c>
      <c r="D5" s="79">
        <v>1</v>
      </c>
      <c r="E5" s="79"/>
      <c r="F5" s="79"/>
      <c r="G5" s="79"/>
      <c r="H5" s="79"/>
      <c r="I5" s="79"/>
      <c r="J5" s="79"/>
      <c r="K5" s="79"/>
      <c r="L5" s="79"/>
    </row>
    <row r="6" spans="1:12" ht="15">
      <c r="A6" s="83" t="s">
        <v>8981</v>
      </c>
      <c r="B6" s="79">
        <v>2</v>
      </c>
      <c r="C6" s="86" t="s">
        <v>8987</v>
      </c>
      <c r="D6" s="79">
        <v>1</v>
      </c>
      <c r="E6" s="79"/>
      <c r="F6" s="79"/>
      <c r="G6" s="79"/>
      <c r="H6" s="79"/>
      <c r="I6" s="79"/>
      <c r="J6" s="79"/>
      <c r="K6" s="79"/>
      <c r="L6" s="79"/>
    </row>
    <row r="7" spans="1:12" ht="15">
      <c r="A7" s="83" t="s">
        <v>8982</v>
      </c>
      <c r="B7" s="79">
        <v>2</v>
      </c>
      <c r="C7" s="86" t="s">
        <v>8983</v>
      </c>
      <c r="D7" s="79">
        <v>1</v>
      </c>
      <c r="E7" s="79"/>
      <c r="F7" s="79"/>
      <c r="G7" s="79"/>
      <c r="H7" s="79"/>
      <c r="I7" s="79"/>
      <c r="J7" s="79"/>
      <c r="K7" s="79"/>
      <c r="L7" s="79"/>
    </row>
    <row r="8" spans="1:12" ht="15">
      <c r="A8" s="83" t="s">
        <v>8446</v>
      </c>
      <c r="B8" s="79">
        <v>1</v>
      </c>
      <c r="C8" s="86" t="s">
        <v>8982</v>
      </c>
      <c r="D8" s="79">
        <v>1</v>
      </c>
      <c r="E8" s="79"/>
      <c r="F8" s="79"/>
      <c r="G8" s="79"/>
      <c r="H8" s="79"/>
      <c r="I8" s="79"/>
      <c r="J8" s="79"/>
      <c r="K8" s="79"/>
      <c r="L8" s="79"/>
    </row>
    <row r="9" spans="1:12" ht="15">
      <c r="A9" s="83" t="s">
        <v>8983</v>
      </c>
      <c r="B9" s="79">
        <v>1</v>
      </c>
      <c r="C9" s="86" t="s">
        <v>8446</v>
      </c>
      <c r="D9" s="79">
        <v>1</v>
      </c>
      <c r="E9" s="79"/>
      <c r="F9" s="79"/>
      <c r="G9" s="79"/>
      <c r="H9" s="79"/>
      <c r="I9" s="79"/>
      <c r="J9" s="79"/>
      <c r="K9" s="79"/>
      <c r="L9" s="79"/>
    </row>
    <row r="10" spans="1:12" ht="15">
      <c r="A10" s="83" t="s">
        <v>8984</v>
      </c>
      <c r="B10" s="79">
        <v>1</v>
      </c>
      <c r="C10" s="86" t="s">
        <v>8984</v>
      </c>
      <c r="D10" s="79">
        <v>1</v>
      </c>
      <c r="E10" s="79"/>
      <c r="F10" s="79"/>
      <c r="G10" s="79"/>
      <c r="H10" s="79"/>
      <c r="I10" s="79"/>
      <c r="J10" s="79"/>
      <c r="K10" s="79"/>
      <c r="L10" s="79"/>
    </row>
    <row r="11" spans="1:12" ht="15">
      <c r="A11" s="83" t="s">
        <v>8985</v>
      </c>
      <c r="B11" s="79">
        <v>1</v>
      </c>
      <c r="C11" s="86" t="s">
        <v>8985</v>
      </c>
      <c r="D11" s="79">
        <v>1</v>
      </c>
      <c r="E11" s="79"/>
      <c r="F11" s="79"/>
      <c r="G11" s="79"/>
      <c r="H11" s="79"/>
      <c r="I11" s="79"/>
      <c r="J11" s="79"/>
      <c r="K11" s="79"/>
      <c r="L11" s="79"/>
    </row>
    <row r="14" spans="1:12" ht="15" customHeight="1">
      <c r="A14" s="13" t="s">
        <v>8322</v>
      </c>
      <c r="B14" s="13" t="s">
        <v>8310</v>
      </c>
      <c r="C14" s="13" t="s">
        <v>8323</v>
      </c>
      <c r="D14" s="13" t="s">
        <v>8313</v>
      </c>
      <c r="E14" s="79" t="s">
        <v>8324</v>
      </c>
      <c r="F14" s="79" t="s">
        <v>8315</v>
      </c>
      <c r="G14" s="79" t="s">
        <v>8325</v>
      </c>
      <c r="H14" s="79" t="s">
        <v>8317</v>
      </c>
      <c r="I14" s="13" t="s">
        <v>8326</v>
      </c>
      <c r="J14" s="13" t="s">
        <v>8319</v>
      </c>
      <c r="K14" s="13" t="s">
        <v>8327</v>
      </c>
      <c r="L14" s="13" t="s">
        <v>8320</v>
      </c>
    </row>
    <row r="15" spans="1:12" ht="15">
      <c r="A15" s="79" t="s">
        <v>276</v>
      </c>
      <c r="B15" s="79">
        <v>19</v>
      </c>
      <c r="C15" s="79" t="s">
        <v>276</v>
      </c>
      <c r="D15" s="79">
        <v>16</v>
      </c>
      <c r="E15" s="79"/>
      <c r="F15" s="79"/>
      <c r="G15" s="79"/>
      <c r="H15" s="79"/>
      <c r="I15" s="79" t="s">
        <v>276</v>
      </c>
      <c r="J15" s="79">
        <v>3</v>
      </c>
      <c r="K15" s="79" t="s">
        <v>8523</v>
      </c>
      <c r="L15" s="79">
        <v>2</v>
      </c>
    </row>
    <row r="16" spans="1:12" ht="15">
      <c r="A16" s="80" t="s">
        <v>273</v>
      </c>
      <c r="B16" s="79">
        <v>7</v>
      </c>
      <c r="C16" s="79" t="s">
        <v>273</v>
      </c>
      <c r="D16" s="79">
        <v>6</v>
      </c>
      <c r="E16" s="79"/>
      <c r="F16" s="79"/>
      <c r="G16" s="79"/>
      <c r="H16" s="79"/>
      <c r="I16" s="79" t="s">
        <v>272</v>
      </c>
      <c r="J16" s="79">
        <v>1</v>
      </c>
      <c r="K16" s="79"/>
      <c r="L16" s="79"/>
    </row>
    <row r="17" spans="1:12" ht="15">
      <c r="A17" s="80" t="s">
        <v>8523</v>
      </c>
      <c r="B17" s="79">
        <v>2</v>
      </c>
      <c r="C17" s="79" t="s">
        <v>275</v>
      </c>
      <c r="D17" s="79">
        <v>1</v>
      </c>
      <c r="E17" s="79"/>
      <c r="F17" s="79"/>
      <c r="G17" s="79"/>
      <c r="H17" s="79"/>
      <c r="I17" s="79" t="s">
        <v>273</v>
      </c>
      <c r="J17" s="79">
        <v>1</v>
      </c>
      <c r="K17" s="79"/>
      <c r="L17" s="79"/>
    </row>
    <row r="18" spans="1:12" ht="15">
      <c r="A18" s="80" t="s">
        <v>272</v>
      </c>
      <c r="B18" s="79">
        <v>2</v>
      </c>
      <c r="C18" s="79" t="s">
        <v>272</v>
      </c>
      <c r="D18" s="79">
        <v>1</v>
      </c>
      <c r="E18" s="79"/>
      <c r="F18" s="79"/>
      <c r="G18" s="79"/>
      <c r="H18" s="79"/>
      <c r="I18" s="79"/>
      <c r="J18" s="79"/>
      <c r="K18" s="79"/>
      <c r="L18" s="79"/>
    </row>
    <row r="19" spans="1:12" ht="15">
      <c r="A19" s="80" t="s">
        <v>274</v>
      </c>
      <c r="B19" s="79">
        <v>1</v>
      </c>
      <c r="C19" s="79" t="s">
        <v>274</v>
      </c>
      <c r="D19" s="79">
        <v>1</v>
      </c>
      <c r="E19" s="79"/>
      <c r="F19" s="79"/>
      <c r="G19" s="79"/>
      <c r="H19" s="79"/>
      <c r="I19" s="79"/>
      <c r="J19" s="79"/>
      <c r="K19" s="79"/>
      <c r="L19" s="79"/>
    </row>
    <row r="20" spans="1:12" ht="15">
      <c r="A20" s="80" t="s">
        <v>275</v>
      </c>
      <c r="B20" s="79">
        <v>1</v>
      </c>
      <c r="C20" s="79"/>
      <c r="D20" s="79"/>
      <c r="E20" s="79"/>
      <c r="F20" s="79"/>
      <c r="G20" s="79"/>
      <c r="H20" s="79"/>
      <c r="I20" s="79"/>
      <c r="J20" s="79"/>
      <c r="K20" s="79"/>
      <c r="L20" s="79"/>
    </row>
    <row r="23" spans="1:12" ht="15" customHeight="1">
      <c r="A23" s="13" t="s">
        <v>8329</v>
      </c>
      <c r="B23" s="13" t="s">
        <v>8310</v>
      </c>
      <c r="C23" s="13" t="s">
        <v>8330</v>
      </c>
      <c r="D23" s="13" t="s">
        <v>8313</v>
      </c>
      <c r="E23" s="79" t="s">
        <v>8331</v>
      </c>
      <c r="F23" s="79" t="s">
        <v>8315</v>
      </c>
      <c r="G23" s="79" t="s">
        <v>8332</v>
      </c>
      <c r="H23" s="79" t="s">
        <v>8317</v>
      </c>
      <c r="I23" s="13" t="s">
        <v>8333</v>
      </c>
      <c r="J23" s="13" t="s">
        <v>8319</v>
      </c>
      <c r="K23" s="13" t="s">
        <v>8334</v>
      </c>
      <c r="L23" s="13" t="s">
        <v>8320</v>
      </c>
    </row>
    <row r="24" spans="1:12" ht="15">
      <c r="A24" s="79" t="s">
        <v>281</v>
      </c>
      <c r="B24" s="79">
        <v>3</v>
      </c>
      <c r="C24" s="79" t="s">
        <v>281</v>
      </c>
      <c r="D24" s="79">
        <v>3</v>
      </c>
      <c r="E24" s="79"/>
      <c r="F24" s="79"/>
      <c r="G24" s="79"/>
      <c r="H24" s="79"/>
      <c r="I24" s="79" t="s">
        <v>8993</v>
      </c>
      <c r="J24" s="79">
        <v>3</v>
      </c>
      <c r="K24" s="79" t="s">
        <v>770</v>
      </c>
      <c r="L24" s="79">
        <v>2</v>
      </c>
    </row>
    <row r="25" spans="1:12" ht="15" customHeight="1">
      <c r="A25" s="80" t="s">
        <v>8993</v>
      </c>
      <c r="B25" s="79">
        <v>3</v>
      </c>
      <c r="C25" s="79" t="s">
        <v>279</v>
      </c>
      <c r="D25" s="79">
        <v>3</v>
      </c>
      <c r="E25" s="79"/>
      <c r="F25" s="79"/>
      <c r="G25" s="79"/>
      <c r="H25" s="79"/>
      <c r="I25" s="79" t="s">
        <v>8994</v>
      </c>
      <c r="J25" s="79">
        <v>3</v>
      </c>
      <c r="K25" s="79" t="s">
        <v>1011</v>
      </c>
      <c r="L25" s="79">
        <v>2</v>
      </c>
    </row>
    <row r="26" spans="1:12" ht="15">
      <c r="A26" s="80" t="s">
        <v>8994</v>
      </c>
      <c r="B26" s="79">
        <v>3</v>
      </c>
      <c r="C26" s="79" t="s">
        <v>8462</v>
      </c>
      <c r="D26" s="79">
        <v>3</v>
      </c>
      <c r="E26" s="79"/>
      <c r="F26" s="79"/>
      <c r="G26" s="79"/>
      <c r="H26" s="79"/>
      <c r="I26" s="79"/>
      <c r="J26" s="79"/>
      <c r="K26" s="79" t="s">
        <v>8995</v>
      </c>
      <c r="L26" s="79">
        <v>2</v>
      </c>
    </row>
    <row r="27" spans="1:12" ht="15" customHeight="1">
      <c r="A27" s="80" t="s">
        <v>278</v>
      </c>
      <c r="B27" s="79">
        <v>3</v>
      </c>
      <c r="C27" s="79" t="s">
        <v>278</v>
      </c>
      <c r="D27" s="79">
        <v>3</v>
      </c>
      <c r="E27" s="79"/>
      <c r="F27" s="79"/>
      <c r="G27" s="79"/>
      <c r="H27" s="79"/>
      <c r="I27" s="79"/>
      <c r="J27" s="79"/>
      <c r="K27" s="79"/>
      <c r="L27" s="79"/>
    </row>
    <row r="28" spans="1:12" ht="15">
      <c r="A28" s="80" t="s">
        <v>279</v>
      </c>
      <c r="B28" s="79">
        <v>3</v>
      </c>
      <c r="C28" s="79" t="s">
        <v>730</v>
      </c>
      <c r="D28" s="79">
        <v>2</v>
      </c>
      <c r="E28" s="79"/>
      <c r="F28" s="79"/>
      <c r="G28" s="79"/>
      <c r="H28" s="79"/>
      <c r="I28" s="79"/>
      <c r="J28" s="79"/>
      <c r="K28" s="79"/>
      <c r="L28" s="79"/>
    </row>
    <row r="29" spans="1:12" ht="15">
      <c r="A29" s="80" t="s">
        <v>8462</v>
      </c>
      <c r="B29" s="79">
        <v>3</v>
      </c>
      <c r="C29" s="79" t="s">
        <v>277</v>
      </c>
      <c r="D29" s="79">
        <v>2</v>
      </c>
      <c r="E29" s="79"/>
      <c r="F29" s="79"/>
      <c r="G29" s="79"/>
      <c r="H29" s="79"/>
      <c r="I29" s="79"/>
      <c r="J29" s="79"/>
      <c r="K29" s="79"/>
      <c r="L29" s="79"/>
    </row>
    <row r="30" spans="1:12" ht="15">
      <c r="A30" s="80" t="s">
        <v>770</v>
      </c>
      <c r="B30" s="79">
        <v>2</v>
      </c>
      <c r="C30" s="79" t="s">
        <v>8996</v>
      </c>
      <c r="D30" s="79">
        <v>2</v>
      </c>
      <c r="E30" s="79"/>
      <c r="F30" s="79"/>
      <c r="G30" s="79"/>
      <c r="H30" s="79"/>
      <c r="I30" s="79"/>
      <c r="J30" s="79"/>
      <c r="K30" s="79"/>
      <c r="L30" s="79"/>
    </row>
    <row r="31" spans="1:12" ht="15">
      <c r="A31" s="80" t="s">
        <v>1011</v>
      </c>
      <c r="B31" s="79">
        <v>2</v>
      </c>
      <c r="C31" s="79" t="s">
        <v>8997</v>
      </c>
      <c r="D31" s="79">
        <v>2</v>
      </c>
      <c r="E31" s="79"/>
      <c r="F31" s="79"/>
      <c r="G31" s="79"/>
      <c r="H31" s="79"/>
      <c r="I31" s="79"/>
      <c r="J31" s="79"/>
      <c r="K31" s="79"/>
      <c r="L31" s="79"/>
    </row>
    <row r="32" spans="1:12" ht="15">
      <c r="A32" s="80" t="s">
        <v>8995</v>
      </c>
      <c r="B32" s="79">
        <v>2</v>
      </c>
      <c r="C32" s="79" t="s">
        <v>8998</v>
      </c>
      <c r="D32" s="79">
        <v>2</v>
      </c>
      <c r="E32" s="79"/>
      <c r="F32" s="79"/>
      <c r="G32" s="79"/>
      <c r="H32" s="79"/>
      <c r="I32" s="79"/>
      <c r="J32" s="79"/>
      <c r="K32" s="79"/>
      <c r="L32" s="79"/>
    </row>
    <row r="33" spans="1:12" ht="15">
      <c r="A33" s="80" t="s">
        <v>730</v>
      </c>
      <c r="B33" s="79">
        <v>2</v>
      </c>
      <c r="C33" s="79" t="s">
        <v>902</v>
      </c>
      <c r="D33" s="79">
        <v>2</v>
      </c>
      <c r="E33" s="79"/>
      <c r="F33" s="79"/>
      <c r="G33" s="79"/>
      <c r="H33" s="79"/>
      <c r="I33" s="79"/>
      <c r="J33" s="79"/>
      <c r="K33" s="79"/>
      <c r="L33" s="79"/>
    </row>
    <row r="36" spans="1:12" ht="15" customHeight="1">
      <c r="A36" s="13" t="s">
        <v>8336</v>
      </c>
      <c r="B36" s="13" t="s">
        <v>8310</v>
      </c>
      <c r="C36" s="13" t="s">
        <v>8337</v>
      </c>
      <c r="D36" s="13" t="s">
        <v>8313</v>
      </c>
      <c r="E36" s="13" t="s">
        <v>8338</v>
      </c>
      <c r="F36" s="13" t="s">
        <v>8315</v>
      </c>
      <c r="G36" s="13" t="s">
        <v>8339</v>
      </c>
      <c r="H36" s="13" t="s">
        <v>8317</v>
      </c>
      <c r="I36" s="13" t="s">
        <v>8340</v>
      </c>
      <c r="J36" s="13" t="s">
        <v>8319</v>
      </c>
      <c r="K36" s="13" t="s">
        <v>8341</v>
      </c>
      <c r="L36" s="13" t="s">
        <v>8320</v>
      </c>
    </row>
    <row r="37" spans="1:12" ht="15">
      <c r="A37" s="84" t="s">
        <v>279</v>
      </c>
      <c r="B37" s="84">
        <v>37</v>
      </c>
      <c r="C37" s="84" t="s">
        <v>279</v>
      </c>
      <c r="D37" s="84">
        <v>35</v>
      </c>
      <c r="E37" s="84" t="s">
        <v>8485</v>
      </c>
      <c r="F37" s="84">
        <v>2</v>
      </c>
      <c r="G37" s="84" t="s">
        <v>620</v>
      </c>
      <c r="H37" s="84">
        <v>2</v>
      </c>
      <c r="I37" s="84" t="s">
        <v>502</v>
      </c>
      <c r="J37" s="84">
        <v>4</v>
      </c>
      <c r="K37" s="84" t="s">
        <v>491</v>
      </c>
      <c r="L37" s="84">
        <v>4</v>
      </c>
    </row>
    <row r="38" spans="1:12" ht="15" customHeight="1">
      <c r="A38" s="85" t="s">
        <v>259</v>
      </c>
      <c r="B38" s="84">
        <v>26</v>
      </c>
      <c r="C38" s="84" t="s">
        <v>259</v>
      </c>
      <c r="D38" s="84">
        <v>19</v>
      </c>
      <c r="E38" s="84" t="s">
        <v>8484</v>
      </c>
      <c r="F38" s="84">
        <v>2</v>
      </c>
      <c r="G38" s="84" t="s">
        <v>572</v>
      </c>
      <c r="H38" s="84">
        <v>2</v>
      </c>
      <c r="I38" s="84" t="s">
        <v>721</v>
      </c>
      <c r="J38" s="84">
        <v>4</v>
      </c>
      <c r="K38" s="84" t="s">
        <v>762</v>
      </c>
      <c r="L38" s="84">
        <v>2</v>
      </c>
    </row>
    <row r="39" spans="1:12" ht="15">
      <c r="A39" s="85" t="s">
        <v>766</v>
      </c>
      <c r="B39" s="84">
        <v>18</v>
      </c>
      <c r="C39" s="84" t="s">
        <v>8462</v>
      </c>
      <c r="D39" s="84">
        <v>18</v>
      </c>
      <c r="E39" s="84" t="s">
        <v>259</v>
      </c>
      <c r="F39" s="84">
        <v>2</v>
      </c>
      <c r="G39" s="84" t="s">
        <v>560</v>
      </c>
      <c r="H39" s="84">
        <v>2</v>
      </c>
      <c r="I39" s="84" t="s">
        <v>508</v>
      </c>
      <c r="J39" s="84">
        <v>3</v>
      </c>
      <c r="K39" s="84" t="s">
        <v>8849</v>
      </c>
      <c r="L39" s="84">
        <v>2</v>
      </c>
    </row>
    <row r="40" spans="1:12" ht="15" customHeight="1">
      <c r="A40" s="85" t="s">
        <v>8462</v>
      </c>
      <c r="B40" s="84">
        <v>18</v>
      </c>
      <c r="C40" s="84" t="s">
        <v>766</v>
      </c>
      <c r="D40" s="84">
        <v>18</v>
      </c>
      <c r="E40" s="84" t="s">
        <v>8483</v>
      </c>
      <c r="F40" s="84">
        <v>2</v>
      </c>
      <c r="G40" s="84" t="s">
        <v>694</v>
      </c>
      <c r="H40" s="84">
        <v>2</v>
      </c>
      <c r="I40" s="84" t="s">
        <v>244</v>
      </c>
      <c r="J40" s="84">
        <v>3</v>
      </c>
      <c r="K40" s="84" t="s">
        <v>629</v>
      </c>
      <c r="L40" s="84">
        <v>2</v>
      </c>
    </row>
    <row r="41" spans="1:12" ht="15">
      <c r="A41" s="85" t="s">
        <v>765</v>
      </c>
      <c r="B41" s="84">
        <v>16</v>
      </c>
      <c r="C41" s="84" t="s">
        <v>765</v>
      </c>
      <c r="D41" s="84">
        <v>15</v>
      </c>
      <c r="E41" s="84" t="s">
        <v>8482</v>
      </c>
      <c r="F41" s="84">
        <v>2</v>
      </c>
      <c r="G41" s="84" t="s">
        <v>279</v>
      </c>
      <c r="H41" s="84">
        <v>2</v>
      </c>
      <c r="I41" s="84" t="s">
        <v>722</v>
      </c>
      <c r="J41" s="84">
        <v>3</v>
      </c>
      <c r="K41" s="84" t="s">
        <v>265</v>
      </c>
      <c r="L41" s="84">
        <v>2</v>
      </c>
    </row>
    <row r="42" spans="1:12" ht="15">
      <c r="A42" s="85" t="s">
        <v>533</v>
      </c>
      <c r="B42" s="84">
        <v>15</v>
      </c>
      <c r="C42" s="84" t="s">
        <v>533</v>
      </c>
      <c r="D42" s="84">
        <v>15</v>
      </c>
      <c r="E42" s="84" t="s">
        <v>8481</v>
      </c>
      <c r="F42" s="84">
        <v>2</v>
      </c>
      <c r="G42" s="84" t="s">
        <v>597</v>
      </c>
      <c r="H42" s="84">
        <v>2</v>
      </c>
      <c r="I42" s="84" t="s">
        <v>514</v>
      </c>
      <c r="J42" s="84">
        <v>3</v>
      </c>
      <c r="K42" s="84" t="s">
        <v>769</v>
      </c>
      <c r="L42" s="84">
        <v>2</v>
      </c>
    </row>
    <row r="43" spans="1:12" ht="15">
      <c r="A43" s="85" t="s">
        <v>492</v>
      </c>
      <c r="B43" s="84">
        <v>14</v>
      </c>
      <c r="C43" s="84" t="s">
        <v>8843</v>
      </c>
      <c r="D43" s="84">
        <v>14</v>
      </c>
      <c r="E43" s="84" t="s">
        <v>8480</v>
      </c>
      <c r="F43" s="84">
        <v>2</v>
      </c>
      <c r="G43" s="84" t="s">
        <v>480</v>
      </c>
      <c r="H43" s="84">
        <v>2</v>
      </c>
      <c r="I43" s="84" t="s">
        <v>723</v>
      </c>
      <c r="J43" s="84">
        <v>3</v>
      </c>
      <c r="K43" s="84" t="s">
        <v>8850</v>
      </c>
      <c r="L43" s="84">
        <v>2</v>
      </c>
    </row>
    <row r="44" spans="1:12" ht="15">
      <c r="A44" s="85" t="s">
        <v>538</v>
      </c>
      <c r="B44" s="84">
        <v>14</v>
      </c>
      <c r="C44" s="84" t="s">
        <v>538</v>
      </c>
      <c r="D44" s="84">
        <v>14</v>
      </c>
      <c r="E44" s="84" t="s">
        <v>8479</v>
      </c>
      <c r="F44" s="84">
        <v>2</v>
      </c>
      <c r="G44" s="84" t="s">
        <v>536</v>
      </c>
      <c r="H44" s="84">
        <v>2</v>
      </c>
      <c r="I44" s="84" t="s">
        <v>724</v>
      </c>
      <c r="J44" s="84">
        <v>3</v>
      </c>
      <c r="K44" s="84" t="s">
        <v>8498</v>
      </c>
      <c r="L44" s="84">
        <v>2</v>
      </c>
    </row>
    <row r="45" spans="1:12" ht="15">
      <c r="A45" s="85" t="s">
        <v>561</v>
      </c>
      <c r="B45" s="84">
        <v>14</v>
      </c>
      <c r="C45" s="84" t="s">
        <v>561</v>
      </c>
      <c r="D45" s="84">
        <v>14</v>
      </c>
      <c r="E45" s="84" t="s">
        <v>8478</v>
      </c>
      <c r="F45" s="84">
        <v>2</v>
      </c>
      <c r="G45" s="84" t="s">
        <v>263</v>
      </c>
      <c r="H45" s="84">
        <v>2</v>
      </c>
      <c r="I45" s="84" t="s">
        <v>725</v>
      </c>
      <c r="J45" s="84">
        <v>3</v>
      </c>
      <c r="K45" s="84" t="s">
        <v>674</v>
      </c>
      <c r="L45" s="84">
        <v>2</v>
      </c>
    </row>
    <row r="46" spans="1:12" ht="15">
      <c r="A46" s="85" t="s">
        <v>8843</v>
      </c>
      <c r="B46" s="84">
        <v>14</v>
      </c>
      <c r="C46" s="84" t="s">
        <v>492</v>
      </c>
      <c r="D46" s="84">
        <v>14</v>
      </c>
      <c r="E46" s="84" t="s">
        <v>8477</v>
      </c>
      <c r="F46" s="84">
        <v>2</v>
      </c>
      <c r="G46" s="84" t="s">
        <v>262</v>
      </c>
      <c r="H46" s="84">
        <v>2</v>
      </c>
      <c r="I46" s="84" t="s">
        <v>693</v>
      </c>
      <c r="J46" s="84">
        <v>3</v>
      </c>
      <c r="K46" s="84" t="s">
        <v>534</v>
      </c>
      <c r="L46" s="84">
        <v>2</v>
      </c>
    </row>
    <row r="49" spans="1:12" ht="15" customHeight="1">
      <c r="A49" s="13" t="s">
        <v>8343</v>
      </c>
      <c r="B49" s="13" t="s">
        <v>8310</v>
      </c>
      <c r="C49" s="13" t="s">
        <v>8344</v>
      </c>
      <c r="D49" s="13" t="s">
        <v>8313</v>
      </c>
      <c r="E49" s="13" t="s">
        <v>8345</v>
      </c>
      <c r="F49" s="13" t="s">
        <v>8315</v>
      </c>
      <c r="G49" s="13" t="s">
        <v>8346</v>
      </c>
      <c r="H49" s="13" t="s">
        <v>8317</v>
      </c>
      <c r="I49" s="13" t="s">
        <v>8347</v>
      </c>
      <c r="J49" s="13" t="s">
        <v>8319</v>
      </c>
      <c r="K49" s="13" t="s">
        <v>8348</v>
      </c>
      <c r="L49" s="13" t="s">
        <v>8320</v>
      </c>
    </row>
    <row r="50" spans="1:12" ht="15">
      <c r="A50" s="84" t="s">
        <v>9003</v>
      </c>
      <c r="B50" s="84">
        <v>15</v>
      </c>
      <c r="C50" s="84" t="s">
        <v>9003</v>
      </c>
      <c r="D50" s="84">
        <v>15</v>
      </c>
      <c r="E50" s="84" t="s">
        <v>9013</v>
      </c>
      <c r="F50" s="84">
        <v>2</v>
      </c>
      <c r="G50" s="84" t="s">
        <v>9023</v>
      </c>
      <c r="H50" s="84">
        <v>2</v>
      </c>
      <c r="I50" s="84" t="s">
        <v>9033</v>
      </c>
      <c r="J50" s="84">
        <v>3</v>
      </c>
      <c r="K50" s="84" t="s">
        <v>9043</v>
      </c>
      <c r="L50" s="84">
        <v>2</v>
      </c>
    </row>
    <row r="51" spans="1:12" ht="15" customHeight="1">
      <c r="A51" s="85" t="s">
        <v>9004</v>
      </c>
      <c r="B51" s="84">
        <v>15</v>
      </c>
      <c r="C51" s="84" t="s">
        <v>9004</v>
      </c>
      <c r="D51" s="84">
        <v>15</v>
      </c>
      <c r="E51" s="84" t="s">
        <v>9014</v>
      </c>
      <c r="F51" s="84">
        <v>2</v>
      </c>
      <c r="G51" s="84" t="s">
        <v>9024</v>
      </c>
      <c r="H51" s="84">
        <v>2</v>
      </c>
      <c r="I51" s="84" t="s">
        <v>9034</v>
      </c>
      <c r="J51" s="84">
        <v>3</v>
      </c>
      <c r="K51" s="84" t="s">
        <v>9044</v>
      </c>
      <c r="L51" s="84">
        <v>2</v>
      </c>
    </row>
    <row r="52" spans="1:12" ht="15">
      <c r="A52" s="85" t="s">
        <v>9005</v>
      </c>
      <c r="B52" s="84">
        <v>13</v>
      </c>
      <c r="C52" s="84" t="s">
        <v>9005</v>
      </c>
      <c r="D52" s="84">
        <v>13</v>
      </c>
      <c r="E52" s="84" t="s">
        <v>9015</v>
      </c>
      <c r="F52" s="84">
        <v>2</v>
      </c>
      <c r="G52" s="84" t="s">
        <v>9025</v>
      </c>
      <c r="H52" s="84">
        <v>2</v>
      </c>
      <c r="I52" s="84" t="s">
        <v>9035</v>
      </c>
      <c r="J52" s="84">
        <v>3</v>
      </c>
      <c r="K52" s="84" t="s">
        <v>9045</v>
      </c>
      <c r="L52" s="84">
        <v>2</v>
      </c>
    </row>
    <row r="53" spans="1:12" ht="15" customHeight="1">
      <c r="A53" s="85" t="s">
        <v>9006</v>
      </c>
      <c r="B53" s="84">
        <v>13</v>
      </c>
      <c r="C53" s="84" t="s">
        <v>9006</v>
      </c>
      <c r="D53" s="84">
        <v>13</v>
      </c>
      <c r="E53" s="84" t="s">
        <v>9016</v>
      </c>
      <c r="F53" s="84">
        <v>2</v>
      </c>
      <c r="G53" s="84" t="s">
        <v>9026</v>
      </c>
      <c r="H53" s="84">
        <v>2</v>
      </c>
      <c r="I53" s="84" t="s">
        <v>9036</v>
      </c>
      <c r="J53" s="84">
        <v>3</v>
      </c>
      <c r="K53" s="84" t="s">
        <v>9046</v>
      </c>
      <c r="L53" s="84">
        <v>2</v>
      </c>
    </row>
    <row r="54" spans="1:12" ht="15">
      <c r="A54" s="85" t="s">
        <v>9007</v>
      </c>
      <c r="B54" s="84">
        <v>13</v>
      </c>
      <c r="C54" s="84" t="s">
        <v>9007</v>
      </c>
      <c r="D54" s="84">
        <v>13</v>
      </c>
      <c r="E54" s="84" t="s">
        <v>9017</v>
      </c>
      <c r="F54" s="84">
        <v>2</v>
      </c>
      <c r="G54" s="84" t="s">
        <v>9027</v>
      </c>
      <c r="H54" s="84">
        <v>2</v>
      </c>
      <c r="I54" s="84" t="s">
        <v>9037</v>
      </c>
      <c r="J54" s="84">
        <v>3</v>
      </c>
      <c r="K54" s="84" t="s">
        <v>9047</v>
      </c>
      <c r="L54" s="84">
        <v>2</v>
      </c>
    </row>
    <row r="55" spans="1:12" ht="15">
      <c r="A55" s="85" t="s">
        <v>9008</v>
      </c>
      <c r="B55" s="84">
        <v>13</v>
      </c>
      <c r="C55" s="84" t="s">
        <v>9008</v>
      </c>
      <c r="D55" s="84">
        <v>13</v>
      </c>
      <c r="E55" s="84" t="s">
        <v>9018</v>
      </c>
      <c r="F55" s="84">
        <v>2</v>
      </c>
      <c r="G55" s="84" t="s">
        <v>9028</v>
      </c>
      <c r="H55" s="84">
        <v>2</v>
      </c>
      <c r="I55" s="84" t="s">
        <v>9038</v>
      </c>
      <c r="J55" s="84">
        <v>3</v>
      </c>
      <c r="K55" s="84" t="s">
        <v>9048</v>
      </c>
      <c r="L55" s="84">
        <v>2</v>
      </c>
    </row>
    <row r="56" spans="1:12" ht="15">
      <c r="A56" s="85" t="s">
        <v>9009</v>
      </c>
      <c r="B56" s="84">
        <v>13</v>
      </c>
      <c r="C56" s="84" t="s">
        <v>9009</v>
      </c>
      <c r="D56" s="84">
        <v>13</v>
      </c>
      <c r="E56" s="84" t="s">
        <v>9019</v>
      </c>
      <c r="F56" s="84">
        <v>2</v>
      </c>
      <c r="G56" s="84" t="s">
        <v>9029</v>
      </c>
      <c r="H56" s="84">
        <v>2</v>
      </c>
      <c r="I56" s="84" t="s">
        <v>9039</v>
      </c>
      <c r="J56" s="84">
        <v>3</v>
      </c>
      <c r="K56" s="84" t="s">
        <v>9049</v>
      </c>
      <c r="L56" s="84">
        <v>2</v>
      </c>
    </row>
    <row r="57" spans="1:12" ht="15">
      <c r="A57" s="85" t="s">
        <v>9010</v>
      </c>
      <c r="B57" s="84">
        <v>13</v>
      </c>
      <c r="C57" s="84" t="s">
        <v>9010</v>
      </c>
      <c r="D57" s="84">
        <v>13</v>
      </c>
      <c r="E57" s="84" t="s">
        <v>9020</v>
      </c>
      <c r="F57" s="84">
        <v>2</v>
      </c>
      <c r="G57" s="84" t="s">
        <v>9030</v>
      </c>
      <c r="H57" s="84">
        <v>2</v>
      </c>
      <c r="I57" s="84" t="s">
        <v>9040</v>
      </c>
      <c r="J57" s="84">
        <v>3</v>
      </c>
      <c r="K57" s="84" t="s">
        <v>9050</v>
      </c>
      <c r="L57" s="84">
        <v>2</v>
      </c>
    </row>
    <row r="58" spans="1:12" ht="15">
      <c r="A58" s="85" t="s">
        <v>9011</v>
      </c>
      <c r="B58" s="84">
        <v>13</v>
      </c>
      <c r="C58" s="84" t="s">
        <v>9011</v>
      </c>
      <c r="D58" s="84">
        <v>13</v>
      </c>
      <c r="E58" s="84" t="s">
        <v>9021</v>
      </c>
      <c r="F58" s="84">
        <v>2</v>
      </c>
      <c r="G58" s="84" t="s">
        <v>9031</v>
      </c>
      <c r="H58" s="84">
        <v>2</v>
      </c>
      <c r="I58" s="84" t="s">
        <v>9041</v>
      </c>
      <c r="J58" s="84">
        <v>3</v>
      </c>
      <c r="K58" s="84" t="s">
        <v>9051</v>
      </c>
      <c r="L58" s="84">
        <v>2</v>
      </c>
    </row>
    <row r="59" spans="1:12" ht="15">
      <c r="A59" s="85" t="s">
        <v>9012</v>
      </c>
      <c r="B59" s="84">
        <v>13</v>
      </c>
      <c r="C59" s="84" t="s">
        <v>9012</v>
      </c>
      <c r="D59" s="84">
        <v>13</v>
      </c>
      <c r="E59" s="84" t="s">
        <v>9022</v>
      </c>
      <c r="F59" s="84">
        <v>2</v>
      </c>
      <c r="G59" s="84" t="s">
        <v>9032</v>
      </c>
      <c r="H59" s="84">
        <v>2</v>
      </c>
      <c r="I59" s="84" t="s">
        <v>9042</v>
      </c>
      <c r="J59" s="84">
        <v>3</v>
      </c>
      <c r="K59" s="84" t="s">
        <v>9052</v>
      </c>
      <c r="L59" s="84">
        <v>2</v>
      </c>
    </row>
    <row r="62" spans="1:12" ht="15" customHeight="1">
      <c r="A62" s="13" t="s">
        <v>8350</v>
      </c>
      <c r="B62" s="13" t="s">
        <v>8310</v>
      </c>
      <c r="C62" s="13" t="s">
        <v>8352</v>
      </c>
      <c r="D62" s="13" t="s">
        <v>8313</v>
      </c>
      <c r="E62" s="13" t="s">
        <v>8353</v>
      </c>
      <c r="F62" s="13" t="s">
        <v>8315</v>
      </c>
      <c r="G62" s="79" t="s">
        <v>8356</v>
      </c>
      <c r="H62" s="79" t="s">
        <v>8317</v>
      </c>
      <c r="I62" s="79" t="s">
        <v>8358</v>
      </c>
      <c r="J62" s="79" t="s">
        <v>8319</v>
      </c>
      <c r="K62" s="79" t="s">
        <v>8360</v>
      </c>
      <c r="L62" s="79" t="s">
        <v>8320</v>
      </c>
    </row>
    <row r="63" spans="1:12" ht="15">
      <c r="A63" s="79" t="s">
        <v>8492</v>
      </c>
      <c r="B63" s="79">
        <v>1</v>
      </c>
      <c r="C63" s="79" t="s">
        <v>8492</v>
      </c>
      <c r="D63" s="79">
        <v>1</v>
      </c>
      <c r="E63" s="79" t="s">
        <v>8449</v>
      </c>
      <c r="F63" s="79">
        <v>1</v>
      </c>
      <c r="G63" s="79"/>
      <c r="H63" s="79"/>
      <c r="I63" s="79"/>
      <c r="J63" s="79"/>
      <c r="K63" s="79"/>
      <c r="L63" s="79"/>
    </row>
    <row r="64" spans="1:12" ht="15" customHeight="1">
      <c r="A64" s="80" t="s">
        <v>8458</v>
      </c>
      <c r="B64" s="79">
        <v>1</v>
      </c>
      <c r="C64" s="79" t="s">
        <v>8458</v>
      </c>
      <c r="D64" s="79">
        <v>1</v>
      </c>
      <c r="E64" s="79" t="s">
        <v>8485</v>
      </c>
      <c r="F64" s="79">
        <v>1</v>
      </c>
      <c r="G64" s="79"/>
      <c r="H64" s="79"/>
      <c r="I64" s="79"/>
      <c r="J64" s="79"/>
      <c r="K64" s="79"/>
      <c r="L64" s="79"/>
    </row>
    <row r="65" spans="1:12" ht="15">
      <c r="A65" s="80" t="s">
        <v>8449</v>
      </c>
      <c r="B65" s="79">
        <v>1</v>
      </c>
      <c r="C65" s="79"/>
      <c r="D65" s="79"/>
      <c r="E65" s="79"/>
      <c r="F65" s="79"/>
      <c r="G65" s="79"/>
      <c r="H65" s="79"/>
      <c r="I65" s="79"/>
      <c r="J65" s="79"/>
      <c r="K65" s="79"/>
      <c r="L65" s="79"/>
    </row>
    <row r="66" spans="1:12" ht="15" customHeight="1">
      <c r="A66" s="80" t="s">
        <v>8485</v>
      </c>
      <c r="B66" s="79">
        <v>1</v>
      </c>
      <c r="C66" s="79"/>
      <c r="D66" s="79"/>
      <c r="E66" s="79"/>
      <c r="F66" s="79"/>
      <c r="G66" s="79"/>
      <c r="H66" s="79"/>
      <c r="I66" s="79"/>
      <c r="J66" s="79"/>
      <c r="K66" s="79"/>
      <c r="L66" s="79"/>
    </row>
    <row r="69" spans="1:12" ht="15" customHeight="1">
      <c r="A69" s="13" t="s">
        <v>8351</v>
      </c>
      <c r="B69" s="13" t="s">
        <v>8310</v>
      </c>
      <c r="C69" s="13" t="s">
        <v>8354</v>
      </c>
      <c r="D69" s="13" t="s">
        <v>8313</v>
      </c>
      <c r="E69" s="13" t="s">
        <v>8355</v>
      </c>
      <c r="F69" s="13" t="s">
        <v>8315</v>
      </c>
      <c r="G69" s="13" t="s">
        <v>8357</v>
      </c>
      <c r="H69" s="13" t="s">
        <v>8317</v>
      </c>
      <c r="I69" s="13" t="s">
        <v>8359</v>
      </c>
      <c r="J69" s="13" t="s">
        <v>8319</v>
      </c>
      <c r="K69" s="13" t="s">
        <v>8361</v>
      </c>
      <c r="L69" s="13" t="s">
        <v>8320</v>
      </c>
    </row>
    <row r="70" spans="1:12" ht="15" customHeight="1">
      <c r="A70" s="79" t="s">
        <v>259</v>
      </c>
      <c r="B70" s="79">
        <v>33</v>
      </c>
      <c r="C70" s="79" t="s">
        <v>259</v>
      </c>
      <c r="D70" s="79">
        <v>22</v>
      </c>
      <c r="E70" s="79" t="s">
        <v>8484</v>
      </c>
      <c r="F70" s="79">
        <v>2</v>
      </c>
      <c r="G70" s="79" t="s">
        <v>263</v>
      </c>
      <c r="H70" s="79">
        <v>2</v>
      </c>
      <c r="I70" s="79" t="s">
        <v>259</v>
      </c>
      <c r="J70" s="79">
        <v>5</v>
      </c>
      <c r="K70" s="79" t="s">
        <v>8498</v>
      </c>
      <c r="L70" s="79">
        <v>2</v>
      </c>
    </row>
    <row r="71" spans="1:12" ht="15">
      <c r="A71" s="80" t="s">
        <v>8462</v>
      </c>
      <c r="B71" s="79">
        <v>18</v>
      </c>
      <c r="C71" s="79" t="s">
        <v>8462</v>
      </c>
      <c r="D71" s="79">
        <v>18</v>
      </c>
      <c r="E71" s="79" t="s">
        <v>259</v>
      </c>
      <c r="F71" s="79">
        <v>2</v>
      </c>
      <c r="G71" s="79" t="s">
        <v>262</v>
      </c>
      <c r="H71" s="79">
        <v>2</v>
      </c>
      <c r="I71" s="79" t="s">
        <v>244</v>
      </c>
      <c r="J71" s="79">
        <v>3</v>
      </c>
      <c r="K71" s="79" t="s">
        <v>8497</v>
      </c>
      <c r="L71" s="79">
        <v>2</v>
      </c>
    </row>
    <row r="72" spans="1:12" ht="15">
      <c r="A72" s="80" t="s">
        <v>8458</v>
      </c>
      <c r="B72" s="79">
        <v>10</v>
      </c>
      <c r="C72" s="79" t="s">
        <v>8458</v>
      </c>
      <c r="D72" s="79">
        <v>10</v>
      </c>
      <c r="E72" s="79" t="s">
        <v>8483</v>
      </c>
      <c r="F72" s="79">
        <v>2</v>
      </c>
      <c r="G72" s="79" t="s">
        <v>261</v>
      </c>
      <c r="H72" s="79">
        <v>2</v>
      </c>
      <c r="I72" s="79" t="s">
        <v>252</v>
      </c>
      <c r="J72" s="79">
        <v>3</v>
      </c>
      <c r="K72" s="79" t="s">
        <v>259</v>
      </c>
      <c r="L72" s="79">
        <v>2</v>
      </c>
    </row>
    <row r="73" spans="1:12" ht="15">
      <c r="A73" s="80" t="s">
        <v>250</v>
      </c>
      <c r="B73" s="79">
        <v>5</v>
      </c>
      <c r="C73" s="79" t="s">
        <v>7168</v>
      </c>
      <c r="D73" s="79">
        <v>5</v>
      </c>
      <c r="E73" s="79" t="s">
        <v>8482</v>
      </c>
      <c r="F73" s="79">
        <v>2</v>
      </c>
      <c r="G73" s="79" t="s">
        <v>249</v>
      </c>
      <c r="H73" s="79">
        <v>2</v>
      </c>
      <c r="I73" s="79" t="s">
        <v>250</v>
      </c>
      <c r="J73" s="79">
        <v>3</v>
      </c>
      <c r="K73" s="79" t="s">
        <v>8496</v>
      </c>
      <c r="L73" s="79">
        <v>2</v>
      </c>
    </row>
    <row r="74" spans="1:12" ht="15">
      <c r="A74" s="80" t="s">
        <v>7168</v>
      </c>
      <c r="B74" s="79">
        <v>5</v>
      </c>
      <c r="C74" s="79" t="s">
        <v>8460</v>
      </c>
      <c r="D74" s="79">
        <v>4</v>
      </c>
      <c r="E74" s="79" t="s">
        <v>8481</v>
      </c>
      <c r="F74" s="79">
        <v>2</v>
      </c>
      <c r="G74" s="79" t="s">
        <v>251</v>
      </c>
      <c r="H74" s="79">
        <v>2</v>
      </c>
      <c r="I74" s="79" t="s">
        <v>245</v>
      </c>
      <c r="J74" s="79">
        <v>2</v>
      </c>
      <c r="K74" s="79" t="s">
        <v>8495</v>
      </c>
      <c r="L74" s="79">
        <v>2</v>
      </c>
    </row>
    <row r="75" spans="1:12" ht="15">
      <c r="A75" s="80" t="s">
        <v>245</v>
      </c>
      <c r="B75" s="79">
        <v>4</v>
      </c>
      <c r="C75" s="79" t="s">
        <v>8466</v>
      </c>
      <c r="D75" s="79">
        <v>3</v>
      </c>
      <c r="E75" s="79" t="s">
        <v>8480</v>
      </c>
      <c r="F75" s="79">
        <v>2</v>
      </c>
      <c r="G75" s="79" t="s">
        <v>250</v>
      </c>
      <c r="H75" s="79">
        <v>2</v>
      </c>
      <c r="I75" s="79" t="s">
        <v>8491</v>
      </c>
      <c r="J75" s="79">
        <v>1</v>
      </c>
      <c r="K75" s="79"/>
      <c r="L75" s="79"/>
    </row>
    <row r="76" spans="1:12" ht="15">
      <c r="A76" s="80" t="s">
        <v>8460</v>
      </c>
      <c r="B76" s="79">
        <v>4</v>
      </c>
      <c r="C76" s="79" t="s">
        <v>8494</v>
      </c>
      <c r="D76" s="79">
        <v>2</v>
      </c>
      <c r="E76" s="79" t="s">
        <v>8479</v>
      </c>
      <c r="F76" s="79">
        <v>2</v>
      </c>
      <c r="G76" s="79" t="s">
        <v>247</v>
      </c>
      <c r="H76" s="79">
        <v>2</v>
      </c>
      <c r="I76" s="79" t="s">
        <v>8490</v>
      </c>
      <c r="J76" s="79">
        <v>1</v>
      </c>
      <c r="K76" s="79"/>
      <c r="L76" s="79"/>
    </row>
    <row r="77" spans="1:12" ht="15">
      <c r="A77" s="80" t="s">
        <v>251</v>
      </c>
      <c r="B77" s="79">
        <v>3</v>
      </c>
      <c r="C77" s="79" t="s">
        <v>8493</v>
      </c>
      <c r="D77" s="79">
        <v>2</v>
      </c>
      <c r="E77" s="79" t="s">
        <v>8478</v>
      </c>
      <c r="F77" s="79">
        <v>2</v>
      </c>
      <c r="G77" s="79" t="s">
        <v>253</v>
      </c>
      <c r="H77" s="79">
        <v>2</v>
      </c>
      <c r="I77" s="79" t="s">
        <v>8487</v>
      </c>
      <c r="J77" s="79">
        <v>1</v>
      </c>
      <c r="K77" s="79"/>
      <c r="L77" s="79"/>
    </row>
    <row r="78" spans="1:12" ht="15">
      <c r="A78" s="80" t="s">
        <v>244</v>
      </c>
      <c r="B78" s="79">
        <v>3</v>
      </c>
      <c r="C78" s="79" t="s">
        <v>245</v>
      </c>
      <c r="D78" s="79">
        <v>2</v>
      </c>
      <c r="E78" s="79" t="s">
        <v>8477</v>
      </c>
      <c r="F78" s="79">
        <v>2</v>
      </c>
      <c r="G78" s="79" t="s">
        <v>260</v>
      </c>
      <c r="H78" s="79">
        <v>2</v>
      </c>
      <c r="I78" s="79" t="s">
        <v>8486</v>
      </c>
      <c r="J78" s="79">
        <v>1</v>
      </c>
      <c r="K78" s="79"/>
      <c r="L78" s="79"/>
    </row>
    <row r="79" spans="1:12" ht="15" customHeight="1">
      <c r="A79" s="80" t="s">
        <v>252</v>
      </c>
      <c r="B79" s="79">
        <v>3</v>
      </c>
      <c r="C79" s="79" t="s">
        <v>264</v>
      </c>
      <c r="D79" s="79">
        <v>1</v>
      </c>
      <c r="E79" s="79" t="s">
        <v>8476</v>
      </c>
      <c r="F79" s="79">
        <v>2</v>
      </c>
      <c r="G79" s="79" t="s">
        <v>258</v>
      </c>
      <c r="H79" s="79">
        <v>2</v>
      </c>
      <c r="I79" s="79"/>
      <c r="J79" s="79"/>
      <c r="K79" s="79"/>
      <c r="L79" s="79"/>
    </row>
    <row r="82" spans="1:12" ht="15" customHeight="1">
      <c r="A82" s="13" t="s">
        <v>8364</v>
      </c>
      <c r="B82" s="13" t="s">
        <v>8310</v>
      </c>
      <c r="C82" s="13" t="s">
        <v>8365</v>
      </c>
      <c r="D82" s="13" t="s">
        <v>8313</v>
      </c>
      <c r="E82" s="13" t="s">
        <v>8366</v>
      </c>
      <c r="F82" s="13" t="s">
        <v>8315</v>
      </c>
      <c r="G82" s="13" t="s">
        <v>8367</v>
      </c>
      <c r="H82" s="13" t="s">
        <v>8317</v>
      </c>
      <c r="I82" s="13" t="s">
        <v>8368</v>
      </c>
      <c r="J82" s="13" t="s">
        <v>8319</v>
      </c>
      <c r="K82" s="13" t="s">
        <v>8369</v>
      </c>
      <c r="L82" s="13" t="s">
        <v>8320</v>
      </c>
    </row>
    <row r="83" spans="1:12" ht="15" customHeight="1">
      <c r="A83" s="90" t="s">
        <v>8453</v>
      </c>
      <c r="B83" s="79">
        <v>180918</v>
      </c>
      <c r="C83" s="90" t="s">
        <v>8453</v>
      </c>
      <c r="D83" s="79">
        <v>180918</v>
      </c>
      <c r="E83" s="90" t="s">
        <v>8472</v>
      </c>
      <c r="F83" s="79">
        <v>110790</v>
      </c>
      <c r="G83" s="90" t="s">
        <v>253</v>
      </c>
      <c r="H83" s="79">
        <v>31856</v>
      </c>
      <c r="I83" s="90" t="s">
        <v>8487</v>
      </c>
      <c r="J83" s="79">
        <v>54850</v>
      </c>
      <c r="K83" s="90" t="s">
        <v>8497</v>
      </c>
      <c r="L83" s="79">
        <v>33466</v>
      </c>
    </row>
    <row r="84" spans="1:12" ht="15">
      <c r="A84" s="93" t="s">
        <v>8472</v>
      </c>
      <c r="B84" s="79">
        <v>110790</v>
      </c>
      <c r="C84" s="90" t="s">
        <v>8451</v>
      </c>
      <c r="D84" s="79">
        <v>74767</v>
      </c>
      <c r="E84" s="90" t="s">
        <v>8480</v>
      </c>
      <c r="F84" s="79">
        <v>79901</v>
      </c>
      <c r="G84" s="90" t="s">
        <v>261</v>
      </c>
      <c r="H84" s="79">
        <v>31714</v>
      </c>
      <c r="I84" s="90" t="s">
        <v>246</v>
      </c>
      <c r="J84" s="79">
        <v>30754</v>
      </c>
      <c r="K84" s="90" t="s">
        <v>8464</v>
      </c>
      <c r="L84" s="79">
        <v>10347</v>
      </c>
    </row>
    <row r="85" spans="1:12" ht="15">
      <c r="A85" s="93" t="s">
        <v>8480</v>
      </c>
      <c r="B85" s="79">
        <v>79901</v>
      </c>
      <c r="C85" s="90" t="s">
        <v>8457</v>
      </c>
      <c r="D85" s="79">
        <v>64520</v>
      </c>
      <c r="E85" s="90" t="s">
        <v>8484</v>
      </c>
      <c r="F85" s="79">
        <v>69078</v>
      </c>
      <c r="G85" s="90" t="s">
        <v>251</v>
      </c>
      <c r="H85" s="79">
        <v>29857</v>
      </c>
      <c r="I85" s="90" t="s">
        <v>250</v>
      </c>
      <c r="J85" s="79">
        <v>16936</v>
      </c>
      <c r="K85" s="90" t="s">
        <v>8498</v>
      </c>
      <c r="L85" s="79">
        <v>4963</v>
      </c>
    </row>
    <row r="86" spans="1:12" ht="15">
      <c r="A86" s="93" t="s">
        <v>8451</v>
      </c>
      <c r="B86" s="79">
        <v>74767</v>
      </c>
      <c r="C86" s="90" t="s">
        <v>7168</v>
      </c>
      <c r="D86" s="79">
        <v>27587</v>
      </c>
      <c r="E86" s="90" t="s">
        <v>8476</v>
      </c>
      <c r="F86" s="79">
        <v>63217</v>
      </c>
      <c r="G86" s="90" t="s">
        <v>263</v>
      </c>
      <c r="H86" s="79">
        <v>15681</v>
      </c>
      <c r="I86" s="90" t="s">
        <v>245</v>
      </c>
      <c r="J86" s="79">
        <v>9850</v>
      </c>
      <c r="K86" s="90" t="s">
        <v>8496</v>
      </c>
      <c r="L86" s="79">
        <v>3049</v>
      </c>
    </row>
    <row r="87" spans="1:12" ht="15">
      <c r="A87" s="93" t="s">
        <v>8484</v>
      </c>
      <c r="B87" s="79">
        <v>69078</v>
      </c>
      <c r="C87" s="90" t="s">
        <v>8448</v>
      </c>
      <c r="D87" s="79">
        <v>26691</v>
      </c>
      <c r="E87" s="90" t="s">
        <v>8475</v>
      </c>
      <c r="F87" s="79">
        <v>58277</v>
      </c>
      <c r="G87" s="90" t="s">
        <v>249</v>
      </c>
      <c r="H87" s="79">
        <v>12819</v>
      </c>
      <c r="I87" s="90" t="s">
        <v>252</v>
      </c>
      <c r="J87" s="79">
        <v>7410</v>
      </c>
      <c r="K87" s="90" t="s">
        <v>8495</v>
      </c>
      <c r="L87" s="79">
        <v>231</v>
      </c>
    </row>
    <row r="88" spans="1:12" ht="15">
      <c r="A88" s="93" t="s">
        <v>8457</v>
      </c>
      <c r="B88" s="79">
        <v>64520</v>
      </c>
      <c r="C88" s="90" t="s">
        <v>8456</v>
      </c>
      <c r="D88" s="79">
        <v>16576</v>
      </c>
      <c r="E88" s="90" t="s">
        <v>8474</v>
      </c>
      <c r="F88" s="79">
        <v>57907</v>
      </c>
      <c r="G88" s="90" t="s">
        <v>248</v>
      </c>
      <c r="H88" s="79">
        <v>3419</v>
      </c>
      <c r="I88" s="90" t="s">
        <v>243</v>
      </c>
      <c r="J88" s="79">
        <v>3361</v>
      </c>
      <c r="K88" s="90"/>
      <c r="L88" s="79"/>
    </row>
    <row r="89" spans="1:12" ht="15">
      <c r="A89" s="93" t="s">
        <v>8476</v>
      </c>
      <c r="B89" s="79">
        <v>63217</v>
      </c>
      <c r="C89" s="90" t="s">
        <v>8462</v>
      </c>
      <c r="D89" s="79">
        <v>14302</v>
      </c>
      <c r="E89" s="90" t="s">
        <v>8471</v>
      </c>
      <c r="F89" s="79">
        <v>45757</v>
      </c>
      <c r="G89" s="90" t="s">
        <v>257</v>
      </c>
      <c r="H89" s="79">
        <v>3154</v>
      </c>
      <c r="I89" s="90" t="s">
        <v>8486</v>
      </c>
      <c r="J89" s="79">
        <v>3009</v>
      </c>
      <c r="K89" s="90"/>
      <c r="L89" s="79"/>
    </row>
    <row r="90" spans="1:12" ht="15">
      <c r="A90" s="93" t="s">
        <v>8475</v>
      </c>
      <c r="B90" s="79">
        <v>58277</v>
      </c>
      <c r="C90" s="90" t="s">
        <v>8492</v>
      </c>
      <c r="D90" s="79">
        <v>12901</v>
      </c>
      <c r="E90" s="90" t="s">
        <v>8479</v>
      </c>
      <c r="F90" s="79">
        <v>25856</v>
      </c>
      <c r="G90" s="90" t="s">
        <v>256</v>
      </c>
      <c r="H90" s="79">
        <v>1945</v>
      </c>
      <c r="I90" s="90" t="s">
        <v>244</v>
      </c>
      <c r="J90" s="79">
        <v>1177</v>
      </c>
      <c r="K90" s="90"/>
      <c r="L90" s="79"/>
    </row>
    <row r="91" spans="1:12" ht="15">
      <c r="A91" s="93" t="s">
        <v>8474</v>
      </c>
      <c r="B91" s="79">
        <v>57907</v>
      </c>
      <c r="C91" s="90" t="s">
        <v>8454</v>
      </c>
      <c r="D91" s="79">
        <v>9452</v>
      </c>
      <c r="E91" s="90" t="s">
        <v>8483</v>
      </c>
      <c r="F91" s="79">
        <v>25354</v>
      </c>
      <c r="G91" s="90" t="s">
        <v>262</v>
      </c>
      <c r="H91" s="79">
        <v>1073</v>
      </c>
      <c r="I91" s="90" t="s">
        <v>8490</v>
      </c>
      <c r="J91" s="79">
        <v>131</v>
      </c>
      <c r="K91" s="90"/>
      <c r="L91" s="79"/>
    </row>
    <row r="92" spans="1:12" ht="15" customHeight="1">
      <c r="A92" s="93" t="s">
        <v>8487</v>
      </c>
      <c r="B92" s="79">
        <v>54850</v>
      </c>
      <c r="C92" s="90" t="s">
        <v>8460</v>
      </c>
      <c r="D92" s="79">
        <v>9417</v>
      </c>
      <c r="E92" s="90" t="s">
        <v>8468</v>
      </c>
      <c r="F92" s="79">
        <v>19883</v>
      </c>
      <c r="G92" s="90" t="s">
        <v>258</v>
      </c>
      <c r="H92" s="79">
        <v>827</v>
      </c>
      <c r="I92" s="90" t="s">
        <v>8491</v>
      </c>
      <c r="J92" s="79">
        <v>115</v>
      </c>
      <c r="K92" s="90"/>
      <c r="L92" s="79"/>
    </row>
  </sheetData>
  <hyperlinks>
    <hyperlink ref="A2" r:id="rId1" display="http://gbc-education.org/pledge"/>
    <hyperlink ref="A3" r:id="rId2" display="https://twitter.com/sap4good/status/1442300464737894403"/>
    <hyperlink ref="A4" r:id="rId3" display="https://gbc-education.org/the-lego-foundation-interview/"/>
    <hyperlink ref="A5" r:id="rId4" display="http://lexisnexisrisk.shorthandstories.com/empowering-social-good-through-technology/"/>
    <hyperlink ref="A6" r:id="rId5" display="https://gbc-education.org/supporting-young-entrepreneur-refugees-in-uganda/"/>
    <hyperlink ref="A7" r:id="rId6" display="https://www.youtube.com/watch?v=MfYZGXWEfdc"/>
    <hyperlink ref="A8" r:id="rId7" display="https://twitter.com/WHO/status/1439736223833235461"/>
    <hyperlink ref="A9" r:id="rId8" display="https://gbc-education.org/gbc-education-welcomes-jakaya-kikwete-as-the-new-chair-of-the-global-partnership-for-education-board/?akid=8456.357432.h3rsQ-&amp;rd=1&amp;t=8"/>
    <hyperlink ref="A10" r:id="rId9" display="https://twitter.com/sap4good/status/1440918857678471174"/>
    <hyperlink ref="A11" r:id="rId10" display="https://us02web.zoom.us/meeting/register/tZYscu-srTMrE9BtY61iV6s6GydG6mYQSRWr"/>
    <hyperlink ref="C2" r:id="rId11" display="http://gbc-education.org/pledge"/>
    <hyperlink ref="C3" r:id="rId12" display="https://twitter.com/sap4good/status/1442300464737894403"/>
    <hyperlink ref="C4" r:id="rId13" display="https://gbc-education.org/supporting-young-entrepreneur-refugees-in-uganda/"/>
    <hyperlink ref="C5" r:id="rId14" display="http://act.theirworld.org/survey/gbc-submit-story/"/>
    <hyperlink ref="C6" r:id="rId15" display="https://gbc-education.org/project/education-finance-playbook/"/>
    <hyperlink ref="C7" r:id="rId16" display="https://gbc-education.org/gbc-education-welcomes-jakaya-kikwete-as-the-new-chair-of-the-global-partnership-for-education-board/?akid=8456.357432.h3rsQ-&amp;rd=1&amp;t=8"/>
    <hyperlink ref="C8" r:id="rId17" display="https://www.youtube.com/watch?v=MfYZGXWEfdc"/>
    <hyperlink ref="C9" r:id="rId18" display="https://twitter.com/WHO/status/1439736223833235461"/>
    <hyperlink ref="C10" r:id="rId19" display="https://twitter.com/sap4good/status/1440918857678471174"/>
    <hyperlink ref="C11" r:id="rId20" display="https://us02web.zoom.us/meeting/register/tZYscu-srTMrE9BtY61iV6s6GydG6mYQSRWr"/>
    <hyperlink ref="I2" r:id="rId21" display="https://gbc-education.org/the-lego-foundation-interview/"/>
    <hyperlink ref="I3" r:id="rId22" display="https://www.youtube.com/watch?v=MfYZGXWEfdc"/>
    <hyperlink ref="I4" r:id="rId23" display="https://twitter.com/David_Tennant/status/1441356345408569350"/>
    <hyperlink ref="K2" r:id="rId24" display="http://lexisnexisrisk.shorthandstories.com/empowering-social-good-through-technology/"/>
  </hyperlinks>
  <printOptions/>
  <pageMargins left="0.7" right="0.7" top="0.75" bottom="0.75" header="0.3" footer="0.3"/>
  <pageSetup orientation="portrait" paperSize="9"/>
  <tableParts>
    <tablePart r:id="rId31"/>
    <tablePart r:id="rId27"/>
    <tablePart r:id="rId30"/>
    <tablePart r:id="rId28"/>
    <tablePart r:id="rId29"/>
    <tablePart r:id="rId32"/>
    <tablePart r:id="rId26"/>
    <tablePart r:id="rId25"/>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197EE-D1EC-4529-AAB3-159A1B18F56D}">
  <dimension ref="A1:BN1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450</v>
      </c>
      <c r="BD2" s="13" t="s">
        <v>462</v>
      </c>
      <c r="BE2" s="13" t="s">
        <v>463</v>
      </c>
      <c r="BF2" s="54" t="s">
        <v>803</v>
      </c>
      <c r="BG2" s="54" t="s">
        <v>804</v>
      </c>
      <c r="BH2" s="54" t="s">
        <v>805</v>
      </c>
      <c r="BI2" s="54" t="s">
        <v>806</v>
      </c>
      <c r="BJ2" s="54" t="s">
        <v>807</v>
      </c>
      <c r="BK2" s="54" t="s">
        <v>808</v>
      </c>
      <c r="BL2" s="54" t="s">
        <v>809</v>
      </c>
      <c r="BM2" s="54" t="s">
        <v>810</v>
      </c>
      <c r="BN2" s="54" t="s">
        <v>811</v>
      </c>
    </row>
    <row r="3" spans="1:66" ht="15" customHeight="1">
      <c r="A3" s="65" t="s">
        <v>8465</v>
      </c>
      <c r="B3" s="65" t="s">
        <v>259</v>
      </c>
      <c r="C3" s="66"/>
      <c r="D3" s="67"/>
      <c r="E3" s="68"/>
      <c r="F3" s="69"/>
      <c r="G3" s="66"/>
      <c r="H3" s="70"/>
      <c r="I3" s="71"/>
      <c r="J3" s="71"/>
      <c r="K3" s="35" t="s">
        <v>65</v>
      </c>
      <c r="L3" s="72">
        <v>3</v>
      </c>
      <c r="M3" s="72"/>
      <c r="N3" s="73"/>
      <c r="O3" s="79" t="s">
        <v>268</v>
      </c>
      <c r="P3" s="81">
        <v>44459.557280092595</v>
      </c>
      <c r="Q3" s="79" t="s">
        <v>8522</v>
      </c>
      <c r="R3" s="86"/>
      <c r="S3" s="79"/>
      <c r="T3" s="84" t="s">
        <v>8530</v>
      </c>
      <c r="U3" s="86" t="str">
        <f>HYPERLINK("https://pbs.twimg.com/media/E_u0kXwWEAogb0s.jpg")</f>
        <v>https://pbs.twimg.com/media/E_u0kXwWEAogb0s.jpg</v>
      </c>
      <c r="V3" s="86" t="str">
        <f>HYPERLINK("https://pbs.twimg.com/media/E_u0kXwWEAogb0s.jpg")</f>
        <v>https://pbs.twimg.com/media/E_u0kXwWEAogb0s.jpg</v>
      </c>
      <c r="W3" s="81">
        <v>44459.557280092595</v>
      </c>
      <c r="X3" s="87">
        <v>44459</v>
      </c>
      <c r="Y3" s="84" t="s">
        <v>8565</v>
      </c>
      <c r="Z3" s="86" t="str">
        <f>HYPERLINK("https://twitter.com/teachcivoire/status/1439943045827506179")</f>
        <v>https://twitter.com/teachcivoire/status/1439943045827506179</v>
      </c>
      <c r="AA3" s="79"/>
      <c r="AB3" s="79"/>
      <c r="AC3" s="84" t="s">
        <v>8603</v>
      </c>
      <c r="AD3" s="84"/>
      <c r="AE3" s="79" t="b">
        <v>0</v>
      </c>
      <c r="AF3" s="79">
        <v>2</v>
      </c>
      <c r="AG3" s="84" t="s">
        <v>296</v>
      </c>
      <c r="AH3" s="79" t="b">
        <v>0</v>
      </c>
      <c r="AI3" s="79" t="s">
        <v>299</v>
      </c>
      <c r="AJ3" s="79"/>
      <c r="AK3" s="84" t="s">
        <v>296</v>
      </c>
      <c r="AL3" s="79" t="b">
        <v>0</v>
      </c>
      <c r="AM3" s="79">
        <v>0</v>
      </c>
      <c r="AN3" s="84" t="s">
        <v>296</v>
      </c>
      <c r="AO3" s="84" t="s">
        <v>305</v>
      </c>
      <c r="AP3" s="79" t="b">
        <v>0</v>
      </c>
      <c r="AQ3" s="84" t="s">
        <v>8603</v>
      </c>
      <c r="AR3" s="79" t="s">
        <v>204</v>
      </c>
      <c r="AS3" s="79">
        <v>0</v>
      </c>
      <c r="AT3" s="79">
        <v>0</v>
      </c>
      <c r="AU3" s="79"/>
      <c r="AV3" s="79"/>
      <c r="AW3" s="79"/>
      <c r="AX3" s="79"/>
      <c r="AY3" s="79"/>
      <c r="AZ3" s="79"/>
      <c r="BA3" s="79"/>
      <c r="BB3" s="79"/>
      <c r="BC3" s="79">
        <v>1</v>
      </c>
      <c r="BD3" s="79" t="str">
        <f>REPLACE(INDEX(GroupVertices[Group],MATCH(Edges63[[#This Row],[Vertex 1]],GroupVertices[Vertex],0)),1,1,"")</f>
        <v>1</v>
      </c>
      <c r="BE3" s="79" t="str">
        <f>REPLACE(INDEX(GroupVertices[Group],MATCH(Edges63[[#This Row],[Vertex 2]],GroupVertices[Vertex],0)),1,1,"")</f>
        <v>1</v>
      </c>
      <c r="BF3" s="49">
        <v>0</v>
      </c>
      <c r="BG3" s="50">
        <v>0</v>
      </c>
      <c r="BH3" s="49">
        <v>0</v>
      </c>
      <c r="BI3" s="50">
        <v>0</v>
      </c>
      <c r="BJ3" s="49">
        <v>0</v>
      </c>
      <c r="BK3" s="50">
        <v>0</v>
      </c>
      <c r="BL3" s="49">
        <v>47</v>
      </c>
      <c r="BM3" s="50">
        <v>100</v>
      </c>
      <c r="BN3" s="49">
        <v>47</v>
      </c>
    </row>
    <row r="4" spans="1:66" ht="15" customHeight="1">
      <c r="A4" s="65" t="s">
        <v>248</v>
      </c>
      <c r="B4" s="65" t="s">
        <v>256</v>
      </c>
      <c r="C4" s="66"/>
      <c r="D4" s="67"/>
      <c r="E4" s="68"/>
      <c r="F4" s="69"/>
      <c r="G4" s="66"/>
      <c r="H4" s="70"/>
      <c r="I4" s="71"/>
      <c r="J4" s="71"/>
      <c r="K4" s="35" t="s">
        <v>65</v>
      </c>
      <c r="L4" s="78">
        <v>4</v>
      </c>
      <c r="M4" s="78"/>
      <c r="N4" s="73"/>
      <c r="O4" s="80" t="s">
        <v>268</v>
      </c>
      <c r="P4" s="82">
        <v>44453.287881944445</v>
      </c>
      <c r="Q4" s="80" t="s">
        <v>271</v>
      </c>
      <c r="R4" s="80"/>
      <c r="S4" s="80"/>
      <c r="T4" s="80"/>
      <c r="U4" s="83" t="str">
        <f>HYPERLINK("https://pbs.twimg.com/media/E_Oh-QnWEAE1v3M.jpg")</f>
        <v>https://pbs.twimg.com/media/E_Oh-QnWEAE1v3M.jpg</v>
      </c>
      <c r="V4" s="83" t="str">
        <f>HYPERLINK("https://pbs.twimg.com/media/E_Oh-QnWEAE1v3M.jpg")</f>
        <v>https://pbs.twimg.com/media/E_Oh-QnWEAE1v3M.jpg</v>
      </c>
      <c r="W4" s="82">
        <v>44453.287881944445</v>
      </c>
      <c r="X4" s="88">
        <v>44453</v>
      </c>
      <c r="Y4" s="85" t="s">
        <v>289</v>
      </c>
      <c r="Z4" s="83" t="str">
        <f>HYPERLINK("https://twitter.com/lynda_eunice/status/1437671090533412864")</f>
        <v>https://twitter.com/lynda_eunice/status/1437671090533412864</v>
      </c>
      <c r="AA4" s="80"/>
      <c r="AB4" s="80"/>
      <c r="AC4" s="85" t="s">
        <v>295</v>
      </c>
      <c r="AD4" s="80"/>
      <c r="AE4" s="80" t="b">
        <v>0</v>
      </c>
      <c r="AF4" s="80">
        <v>29</v>
      </c>
      <c r="AG4" s="85" t="s">
        <v>296</v>
      </c>
      <c r="AH4" s="80" t="b">
        <v>0</v>
      </c>
      <c r="AI4" s="80" t="s">
        <v>298</v>
      </c>
      <c r="AJ4" s="80"/>
      <c r="AK4" s="85" t="s">
        <v>296</v>
      </c>
      <c r="AL4" s="80" t="b">
        <v>0</v>
      </c>
      <c r="AM4" s="80">
        <v>8</v>
      </c>
      <c r="AN4" s="85" t="s">
        <v>296</v>
      </c>
      <c r="AO4" s="85" t="s">
        <v>306</v>
      </c>
      <c r="AP4" s="80" t="b">
        <v>0</v>
      </c>
      <c r="AQ4" s="85" t="s">
        <v>295</v>
      </c>
      <c r="AR4" s="80" t="s">
        <v>267</v>
      </c>
      <c r="AS4" s="80">
        <v>0</v>
      </c>
      <c r="AT4" s="80">
        <v>0</v>
      </c>
      <c r="AU4" s="80"/>
      <c r="AV4" s="80"/>
      <c r="AW4" s="80"/>
      <c r="AX4" s="80"/>
      <c r="AY4" s="80"/>
      <c r="AZ4" s="80"/>
      <c r="BA4" s="80"/>
      <c r="BB4" s="80"/>
      <c r="BC4" s="80">
        <v>1</v>
      </c>
      <c r="BD4" s="79" t="str">
        <f>REPLACE(INDEX(GroupVertices[Group],MATCH(Edges63[[#This Row],[Vertex 1]],GroupVertices[Vertex],0)),1,1,"")</f>
        <v>3</v>
      </c>
      <c r="BE4" s="79" t="str">
        <f>REPLACE(INDEX(GroupVertices[Group],MATCH(Edges63[[#This Row],[Vertex 2]],GroupVertices[Vertex],0)),1,1,"")</f>
        <v>3</v>
      </c>
      <c r="BF4" s="49"/>
      <c r="BG4" s="50"/>
      <c r="BH4" s="49"/>
      <c r="BI4" s="50"/>
      <c r="BJ4" s="49"/>
      <c r="BK4" s="50"/>
      <c r="BL4" s="49"/>
      <c r="BM4" s="50"/>
      <c r="BN4" s="49"/>
    </row>
    <row r="5" spans="1:66" ht="15">
      <c r="A5" s="65" t="s">
        <v>247</v>
      </c>
      <c r="B5" s="65" t="s">
        <v>256</v>
      </c>
      <c r="C5" s="66"/>
      <c r="D5" s="67"/>
      <c r="E5" s="68"/>
      <c r="F5" s="69"/>
      <c r="G5" s="66"/>
      <c r="H5" s="70"/>
      <c r="I5" s="71"/>
      <c r="J5" s="71"/>
      <c r="K5" s="35" t="s">
        <v>65</v>
      </c>
      <c r="L5" s="78">
        <v>5</v>
      </c>
      <c r="M5" s="78"/>
      <c r="N5" s="73"/>
      <c r="O5" s="80" t="s">
        <v>266</v>
      </c>
      <c r="P5" s="82">
        <v>44460.611238425925</v>
      </c>
      <c r="Q5" s="80" t="s">
        <v>271</v>
      </c>
      <c r="R5" s="80"/>
      <c r="S5" s="80"/>
      <c r="T5" s="80"/>
      <c r="U5" s="83" t="str">
        <f>HYPERLINK("https://pbs.twimg.com/media/E_Oh-QnWEAE1v3M.jpg")</f>
        <v>https://pbs.twimg.com/media/E_Oh-QnWEAE1v3M.jpg</v>
      </c>
      <c r="V5" s="83" t="str">
        <f>HYPERLINK("https://pbs.twimg.com/media/E_Oh-QnWEAE1v3M.jpg")</f>
        <v>https://pbs.twimg.com/media/E_Oh-QnWEAE1v3M.jpg</v>
      </c>
      <c r="W5" s="82">
        <v>44460.611238425925</v>
      </c>
      <c r="X5" s="88">
        <v>44460</v>
      </c>
      <c r="Y5" s="85" t="s">
        <v>288</v>
      </c>
      <c r="Z5" s="83" t="str">
        <f>HYPERLINK("https://twitter.com/eawadplatform/status/1440324989035548678")</f>
        <v>https://twitter.com/eawadplatform/status/1440324989035548678</v>
      </c>
      <c r="AA5" s="80"/>
      <c r="AB5" s="80"/>
      <c r="AC5" s="85" t="s">
        <v>294</v>
      </c>
      <c r="AD5" s="80"/>
      <c r="AE5" s="80" t="b">
        <v>0</v>
      </c>
      <c r="AF5" s="80">
        <v>0</v>
      </c>
      <c r="AG5" s="85" t="s">
        <v>296</v>
      </c>
      <c r="AH5" s="80" t="b">
        <v>0</v>
      </c>
      <c r="AI5" s="80" t="s">
        <v>298</v>
      </c>
      <c r="AJ5" s="80"/>
      <c r="AK5" s="85" t="s">
        <v>296</v>
      </c>
      <c r="AL5" s="80" t="b">
        <v>0</v>
      </c>
      <c r="AM5" s="80">
        <v>8</v>
      </c>
      <c r="AN5" s="85" t="s">
        <v>295</v>
      </c>
      <c r="AO5" s="85" t="s">
        <v>306</v>
      </c>
      <c r="AP5" s="80" t="b">
        <v>0</v>
      </c>
      <c r="AQ5" s="85" t="s">
        <v>295</v>
      </c>
      <c r="AR5" s="80" t="s">
        <v>204</v>
      </c>
      <c r="AS5" s="80">
        <v>0</v>
      </c>
      <c r="AT5" s="80">
        <v>0</v>
      </c>
      <c r="AU5" s="80"/>
      <c r="AV5" s="80"/>
      <c r="AW5" s="80"/>
      <c r="AX5" s="80"/>
      <c r="AY5" s="80"/>
      <c r="AZ5" s="80"/>
      <c r="BA5" s="80"/>
      <c r="BB5" s="80"/>
      <c r="BC5" s="80">
        <v>1</v>
      </c>
      <c r="BD5" s="79" t="str">
        <f>REPLACE(INDEX(GroupVertices[Group],MATCH(Edges63[[#This Row],[Vertex 1]],GroupVertices[Vertex],0)),1,1,"")</f>
        <v>3</v>
      </c>
      <c r="BE5" s="79" t="str">
        <f>REPLACE(INDEX(GroupVertices[Group],MATCH(Edges63[[#This Row],[Vertex 2]],GroupVertices[Vertex],0)),1,1,"")</f>
        <v>3</v>
      </c>
      <c r="BF5" s="49"/>
      <c r="BG5" s="50"/>
      <c r="BH5" s="49"/>
      <c r="BI5" s="50"/>
      <c r="BJ5" s="49"/>
      <c r="BK5" s="50"/>
      <c r="BL5" s="49"/>
      <c r="BM5" s="50"/>
      <c r="BN5" s="49"/>
    </row>
    <row r="6" spans="1:66" ht="15">
      <c r="A6" s="65" t="s">
        <v>248</v>
      </c>
      <c r="B6" s="65" t="s">
        <v>257</v>
      </c>
      <c r="C6" s="66"/>
      <c r="D6" s="67"/>
      <c r="E6" s="68"/>
      <c r="F6" s="69"/>
      <c r="G6" s="66"/>
      <c r="H6" s="70"/>
      <c r="I6" s="71"/>
      <c r="J6" s="71"/>
      <c r="K6" s="35" t="s">
        <v>65</v>
      </c>
      <c r="L6" s="78">
        <v>6</v>
      </c>
      <c r="M6" s="78"/>
      <c r="N6" s="73"/>
      <c r="O6" s="80" t="s">
        <v>268</v>
      </c>
      <c r="P6" s="82">
        <v>44453.287881944445</v>
      </c>
      <c r="Q6" s="80" t="s">
        <v>271</v>
      </c>
      <c r="R6" s="80"/>
      <c r="S6" s="80"/>
      <c r="T6" s="80"/>
      <c r="U6" s="83" t="str">
        <f>HYPERLINK("https://pbs.twimg.com/media/E_Oh-QnWEAE1v3M.jpg")</f>
        <v>https://pbs.twimg.com/media/E_Oh-QnWEAE1v3M.jpg</v>
      </c>
      <c r="V6" s="83" t="str">
        <f>HYPERLINK("https://pbs.twimg.com/media/E_Oh-QnWEAE1v3M.jpg")</f>
        <v>https://pbs.twimg.com/media/E_Oh-QnWEAE1v3M.jpg</v>
      </c>
      <c r="W6" s="82">
        <v>44453.287881944445</v>
      </c>
      <c r="X6" s="88">
        <v>44453</v>
      </c>
      <c r="Y6" s="85" t="s">
        <v>289</v>
      </c>
      <c r="Z6" s="83" t="str">
        <f>HYPERLINK("https://twitter.com/lynda_eunice/status/1437671090533412864")</f>
        <v>https://twitter.com/lynda_eunice/status/1437671090533412864</v>
      </c>
      <c r="AA6" s="80"/>
      <c r="AB6" s="80"/>
      <c r="AC6" s="85" t="s">
        <v>295</v>
      </c>
      <c r="AD6" s="80"/>
      <c r="AE6" s="80" t="b">
        <v>0</v>
      </c>
      <c r="AF6" s="80">
        <v>29</v>
      </c>
      <c r="AG6" s="85" t="s">
        <v>296</v>
      </c>
      <c r="AH6" s="80" t="b">
        <v>0</v>
      </c>
      <c r="AI6" s="80" t="s">
        <v>298</v>
      </c>
      <c r="AJ6" s="80"/>
      <c r="AK6" s="85" t="s">
        <v>296</v>
      </c>
      <c r="AL6" s="80" t="b">
        <v>0</v>
      </c>
      <c r="AM6" s="80">
        <v>8</v>
      </c>
      <c r="AN6" s="85" t="s">
        <v>296</v>
      </c>
      <c r="AO6" s="85" t="s">
        <v>306</v>
      </c>
      <c r="AP6" s="80" t="b">
        <v>0</v>
      </c>
      <c r="AQ6" s="85" t="s">
        <v>295</v>
      </c>
      <c r="AR6" s="80" t="s">
        <v>267</v>
      </c>
      <c r="AS6" s="80">
        <v>0</v>
      </c>
      <c r="AT6" s="80">
        <v>0</v>
      </c>
      <c r="AU6" s="80"/>
      <c r="AV6" s="80"/>
      <c r="AW6" s="80"/>
      <c r="AX6" s="80"/>
      <c r="AY6" s="80"/>
      <c r="AZ6" s="80"/>
      <c r="BA6" s="80"/>
      <c r="BB6" s="80"/>
      <c r="BC6" s="80">
        <v>1</v>
      </c>
      <c r="BD6" s="79" t="str">
        <f>REPLACE(INDEX(GroupVertices[Group],MATCH(Edges63[[#This Row],[Vertex 1]],GroupVertices[Vertex],0)),1,1,"")</f>
        <v>3</v>
      </c>
      <c r="BE6" s="79" t="str">
        <f>REPLACE(INDEX(GroupVertices[Group],MATCH(Edges63[[#This Row],[Vertex 2]],GroupVertices[Vertex],0)),1,1,"")</f>
        <v>3</v>
      </c>
      <c r="BF6" s="49"/>
      <c r="BG6" s="50"/>
      <c r="BH6" s="49"/>
      <c r="BI6" s="50"/>
      <c r="BJ6" s="49"/>
      <c r="BK6" s="50"/>
      <c r="BL6" s="49"/>
      <c r="BM6" s="50"/>
      <c r="BN6" s="49"/>
    </row>
    <row r="7" spans="1:66" ht="15">
      <c r="A7" s="65" t="s">
        <v>247</v>
      </c>
      <c r="B7" s="65" t="s">
        <v>257</v>
      </c>
      <c r="C7" s="66"/>
      <c r="D7" s="67"/>
      <c r="E7" s="68"/>
      <c r="F7" s="69"/>
      <c r="G7" s="66"/>
      <c r="H7" s="70"/>
      <c r="I7" s="71"/>
      <c r="J7" s="71"/>
      <c r="K7" s="35" t="s">
        <v>65</v>
      </c>
      <c r="L7" s="78">
        <v>7</v>
      </c>
      <c r="M7" s="78"/>
      <c r="N7" s="73"/>
      <c r="O7" s="80" t="s">
        <v>266</v>
      </c>
      <c r="P7" s="82">
        <v>44460.611238425925</v>
      </c>
      <c r="Q7" s="80" t="s">
        <v>271</v>
      </c>
      <c r="R7" s="80"/>
      <c r="S7" s="80"/>
      <c r="T7" s="80"/>
      <c r="U7" s="83" t="str">
        <f>HYPERLINK("https://pbs.twimg.com/media/E_Oh-QnWEAE1v3M.jpg")</f>
        <v>https://pbs.twimg.com/media/E_Oh-QnWEAE1v3M.jpg</v>
      </c>
      <c r="V7" s="83" t="str">
        <f>HYPERLINK("https://pbs.twimg.com/media/E_Oh-QnWEAE1v3M.jpg")</f>
        <v>https://pbs.twimg.com/media/E_Oh-QnWEAE1v3M.jpg</v>
      </c>
      <c r="W7" s="82">
        <v>44460.611238425925</v>
      </c>
      <c r="X7" s="88">
        <v>44460</v>
      </c>
      <c r="Y7" s="85" t="s">
        <v>288</v>
      </c>
      <c r="Z7" s="83" t="str">
        <f>HYPERLINK("https://twitter.com/eawadplatform/status/1440324989035548678")</f>
        <v>https://twitter.com/eawadplatform/status/1440324989035548678</v>
      </c>
      <c r="AA7" s="80"/>
      <c r="AB7" s="80"/>
      <c r="AC7" s="85" t="s">
        <v>294</v>
      </c>
      <c r="AD7" s="80"/>
      <c r="AE7" s="80" t="b">
        <v>0</v>
      </c>
      <c r="AF7" s="80">
        <v>0</v>
      </c>
      <c r="AG7" s="85" t="s">
        <v>296</v>
      </c>
      <c r="AH7" s="80" t="b">
        <v>0</v>
      </c>
      <c r="AI7" s="80" t="s">
        <v>298</v>
      </c>
      <c r="AJ7" s="80"/>
      <c r="AK7" s="85" t="s">
        <v>296</v>
      </c>
      <c r="AL7" s="80" t="b">
        <v>0</v>
      </c>
      <c r="AM7" s="80">
        <v>8</v>
      </c>
      <c r="AN7" s="85" t="s">
        <v>295</v>
      </c>
      <c r="AO7" s="85" t="s">
        <v>306</v>
      </c>
      <c r="AP7" s="80" t="b">
        <v>0</v>
      </c>
      <c r="AQ7" s="85" t="s">
        <v>295</v>
      </c>
      <c r="AR7" s="80" t="s">
        <v>204</v>
      </c>
      <c r="AS7" s="80">
        <v>0</v>
      </c>
      <c r="AT7" s="80">
        <v>0</v>
      </c>
      <c r="AU7" s="80"/>
      <c r="AV7" s="80"/>
      <c r="AW7" s="80"/>
      <c r="AX7" s="80"/>
      <c r="AY7" s="80"/>
      <c r="AZ7" s="80"/>
      <c r="BA7" s="80"/>
      <c r="BB7" s="80"/>
      <c r="BC7" s="80">
        <v>1</v>
      </c>
      <c r="BD7" s="79" t="str">
        <f>REPLACE(INDEX(GroupVertices[Group],MATCH(Edges63[[#This Row],[Vertex 1]],GroupVertices[Vertex],0)),1,1,"")</f>
        <v>3</v>
      </c>
      <c r="BE7" s="79" t="str">
        <f>REPLACE(INDEX(GroupVertices[Group],MATCH(Edges63[[#This Row],[Vertex 2]],GroupVertices[Vertex],0)),1,1,"")</f>
        <v>3</v>
      </c>
      <c r="BF7" s="49"/>
      <c r="BG7" s="50"/>
      <c r="BH7" s="49"/>
      <c r="BI7" s="50"/>
      <c r="BJ7" s="49"/>
      <c r="BK7" s="50"/>
      <c r="BL7" s="49"/>
      <c r="BM7" s="50"/>
      <c r="BN7" s="49"/>
    </row>
    <row r="8" spans="1:66" ht="15">
      <c r="A8" s="65" t="s">
        <v>248</v>
      </c>
      <c r="B8" s="65" t="s">
        <v>258</v>
      </c>
      <c r="C8" s="66"/>
      <c r="D8" s="67"/>
      <c r="E8" s="68"/>
      <c r="F8" s="69"/>
      <c r="G8" s="66"/>
      <c r="H8" s="70"/>
      <c r="I8" s="71"/>
      <c r="J8" s="71"/>
      <c r="K8" s="35" t="s">
        <v>65</v>
      </c>
      <c r="L8" s="78">
        <v>8</v>
      </c>
      <c r="M8" s="78"/>
      <c r="N8" s="73"/>
      <c r="O8" s="80" t="s">
        <v>268</v>
      </c>
      <c r="P8" s="82">
        <v>44453.287881944445</v>
      </c>
      <c r="Q8" s="80" t="s">
        <v>271</v>
      </c>
      <c r="R8" s="80"/>
      <c r="S8" s="80"/>
      <c r="T8" s="80"/>
      <c r="U8" s="83" t="str">
        <f>HYPERLINK("https://pbs.twimg.com/media/E_Oh-QnWEAE1v3M.jpg")</f>
        <v>https://pbs.twimg.com/media/E_Oh-QnWEAE1v3M.jpg</v>
      </c>
      <c r="V8" s="83" t="str">
        <f>HYPERLINK("https://pbs.twimg.com/media/E_Oh-QnWEAE1v3M.jpg")</f>
        <v>https://pbs.twimg.com/media/E_Oh-QnWEAE1v3M.jpg</v>
      </c>
      <c r="W8" s="82">
        <v>44453.287881944445</v>
      </c>
      <c r="X8" s="88">
        <v>44453</v>
      </c>
      <c r="Y8" s="85" t="s">
        <v>289</v>
      </c>
      <c r="Z8" s="83" t="str">
        <f>HYPERLINK("https://twitter.com/lynda_eunice/status/1437671090533412864")</f>
        <v>https://twitter.com/lynda_eunice/status/1437671090533412864</v>
      </c>
      <c r="AA8" s="80"/>
      <c r="AB8" s="80"/>
      <c r="AC8" s="85" t="s">
        <v>295</v>
      </c>
      <c r="AD8" s="80"/>
      <c r="AE8" s="80" t="b">
        <v>0</v>
      </c>
      <c r="AF8" s="80">
        <v>29</v>
      </c>
      <c r="AG8" s="85" t="s">
        <v>296</v>
      </c>
      <c r="AH8" s="80" t="b">
        <v>0</v>
      </c>
      <c r="AI8" s="80" t="s">
        <v>298</v>
      </c>
      <c r="AJ8" s="80"/>
      <c r="AK8" s="85" t="s">
        <v>296</v>
      </c>
      <c r="AL8" s="80" t="b">
        <v>0</v>
      </c>
      <c r="AM8" s="80">
        <v>8</v>
      </c>
      <c r="AN8" s="85" t="s">
        <v>296</v>
      </c>
      <c r="AO8" s="85" t="s">
        <v>306</v>
      </c>
      <c r="AP8" s="80" t="b">
        <v>0</v>
      </c>
      <c r="AQ8" s="85" t="s">
        <v>295</v>
      </c>
      <c r="AR8" s="80" t="s">
        <v>267</v>
      </c>
      <c r="AS8" s="80">
        <v>0</v>
      </c>
      <c r="AT8" s="80">
        <v>0</v>
      </c>
      <c r="AU8" s="80"/>
      <c r="AV8" s="80"/>
      <c r="AW8" s="80"/>
      <c r="AX8" s="80"/>
      <c r="AY8" s="80"/>
      <c r="AZ8" s="80"/>
      <c r="BA8" s="80"/>
      <c r="BB8" s="80"/>
      <c r="BC8" s="80">
        <v>1</v>
      </c>
      <c r="BD8" s="79" t="str">
        <f>REPLACE(INDEX(GroupVertices[Group],MATCH(Edges63[[#This Row],[Vertex 1]],GroupVertices[Vertex],0)),1,1,"")</f>
        <v>3</v>
      </c>
      <c r="BE8" s="79" t="str">
        <f>REPLACE(INDEX(GroupVertices[Group],MATCH(Edges63[[#This Row],[Vertex 2]],GroupVertices[Vertex],0)),1,1,"")</f>
        <v>3</v>
      </c>
      <c r="BF8" s="49"/>
      <c r="BG8" s="50"/>
      <c r="BH8" s="49"/>
      <c r="BI8" s="50"/>
      <c r="BJ8" s="49"/>
      <c r="BK8" s="50"/>
      <c r="BL8" s="49"/>
      <c r="BM8" s="50"/>
      <c r="BN8" s="49"/>
    </row>
    <row r="9" spans="1:66" ht="15">
      <c r="A9" s="65" t="s">
        <v>247</v>
      </c>
      <c r="B9" s="65" t="s">
        <v>258</v>
      </c>
      <c r="C9" s="66"/>
      <c r="D9" s="67"/>
      <c r="E9" s="68"/>
      <c r="F9" s="69"/>
      <c r="G9" s="66"/>
      <c r="H9" s="70"/>
      <c r="I9" s="71"/>
      <c r="J9" s="71"/>
      <c r="K9" s="35" t="s">
        <v>65</v>
      </c>
      <c r="L9" s="78">
        <v>9</v>
      </c>
      <c r="M9" s="78"/>
      <c r="N9" s="73"/>
      <c r="O9" s="80" t="s">
        <v>266</v>
      </c>
      <c r="P9" s="82">
        <v>44460.611238425925</v>
      </c>
      <c r="Q9" s="80" t="s">
        <v>271</v>
      </c>
      <c r="R9" s="80"/>
      <c r="S9" s="80"/>
      <c r="T9" s="80"/>
      <c r="U9" s="83" t="str">
        <f>HYPERLINK("https://pbs.twimg.com/media/E_Oh-QnWEAE1v3M.jpg")</f>
        <v>https://pbs.twimg.com/media/E_Oh-QnWEAE1v3M.jpg</v>
      </c>
      <c r="V9" s="83" t="str">
        <f>HYPERLINK("https://pbs.twimg.com/media/E_Oh-QnWEAE1v3M.jpg")</f>
        <v>https://pbs.twimg.com/media/E_Oh-QnWEAE1v3M.jpg</v>
      </c>
      <c r="W9" s="82">
        <v>44460.611238425925</v>
      </c>
      <c r="X9" s="88">
        <v>44460</v>
      </c>
      <c r="Y9" s="85" t="s">
        <v>288</v>
      </c>
      <c r="Z9" s="83" t="str">
        <f>HYPERLINK("https://twitter.com/eawadplatform/status/1440324989035548678")</f>
        <v>https://twitter.com/eawadplatform/status/1440324989035548678</v>
      </c>
      <c r="AA9" s="80"/>
      <c r="AB9" s="80"/>
      <c r="AC9" s="85" t="s">
        <v>294</v>
      </c>
      <c r="AD9" s="80"/>
      <c r="AE9" s="80" t="b">
        <v>0</v>
      </c>
      <c r="AF9" s="80">
        <v>0</v>
      </c>
      <c r="AG9" s="85" t="s">
        <v>296</v>
      </c>
      <c r="AH9" s="80" t="b">
        <v>0</v>
      </c>
      <c r="AI9" s="80" t="s">
        <v>298</v>
      </c>
      <c r="AJ9" s="80"/>
      <c r="AK9" s="85" t="s">
        <v>296</v>
      </c>
      <c r="AL9" s="80" t="b">
        <v>0</v>
      </c>
      <c r="AM9" s="80">
        <v>8</v>
      </c>
      <c r="AN9" s="85" t="s">
        <v>295</v>
      </c>
      <c r="AO9" s="85" t="s">
        <v>306</v>
      </c>
      <c r="AP9" s="80" t="b">
        <v>0</v>
      </c>
      <c r="AQ9" s="85" t="s">
        <v>295</v>
      </c>
      <c r="AR9" s="80" t="s">
        <v>204</v>
      </c>
      <c r="AS9" s="80">
        <v>0</v>
      </c>
      <c r="AT9" s="80">
        <v>0</v>
      </c>
      <c r="AU9" s="80"/>
      <c r="AV9" s="80"/>
      <c r="AW9" s="80"/>
      <c r="AX9" s="80"/>
      <c r="AY9" s="80"/>
      <c r="AZ9" s="80"/>
      <c r="BA9" s="80"/>
      <c r="BB9" s="80"/>
      <c r="BC9" s="80">
        <v>1</v>
      </c>
      <c r="BD9" s="79" t="str">
        <f>REPLACE(INDEX(GroupVertices[Group],MATCH(Edges63[[#This Row],[Vertex 1]],GroupVertices[Vertex],0)),1,1,"")</f>
        <v>3</v>
      </c>
      <c r="BE9" s="79" t="str">
        <f>REPLACE(INDEX(GroupVertices[Group],MATCH(Edges63[[#This Row],[Vertex 2]],GroupVertices[Vertex],0)),1,1,"")</f>
        <v>3</v>
      </c>
      <c r="BF9" s="49"/>
      <c r="BG9" s="50"/>
      <c r="BH9" s="49"/>
      <c r="BI9" s="50"/>
      <c r="BJ9" s="49"/>
      <c r="BK9" s="50"/>
      <c r="BL9" s="49"/>
      <c r="BM9" s="50"/>
      <c r="BN9" s="49"/>
    </row>
    <row r="10" spans="1:66" ht="15">
      <c r="A10" s="65" t="s">
        <v>248</v>
      </c>
      <c r="B10" s="65" t="s">
        <v>260</v>
      </c>
      <c r="C10" s="66"/>
      <c r="D10" s="67"/>
      <c r="E10" s="68"/>
      <c r="F10" s="69"/>
      <c r="G10" s="66"/>
      <c r="H10" s="70"/>
      <c r="I10" s="71"/>
      <c r="J10" s="71"/>
      <c r="K10" s="35" t="s">
        <v>65</v>
      </c>
      <c r="L10" s="78">
        <v>10</v>
      </c>
      <c r="M10" s="78"/>
      <c r="N10" s="73"/>
      <c r="O10" s="80" t="s">
        <v>268</v>
      </c>
      <c r="P10" s="82">
        <v>44453.287881944445</v>
      </c>
      <c r="Q10" s="80" t="s">
        <v>271</v>
      </c>
      <c r="R10" s="80"/>
      <c r="S10" s="80"/>
      <c r="T10" s="80"/>
      <c r="U10" s="83" t="str">
        <f>HYPERLINK("https://pbs.twimg.com/media/E_Oh-QnWEAE1v3M.jpg")</f>
        <v>https://pbs.twimg.com/media/E_Oh-QnWEAE1v3M.jpg</v>
      </c>
      <c r="V10" s="83" t="str">
        <f>HYPERLINK("https://pbs.twimg.com/media/E_Oh-QnWEAE1v3M.jpg")</f>
        <v>https://pbs.twimg.com/media/E_Oh-QnWEAE1v3M.jpg</v>
      </c>
      <c r="W10" s="82">
        <v>44453.287881944445</v>
      </c>
      <c r="X10" s="88">
        <v>44453</v>
      </c>
      <c r="Y10" s="85" t="s">
        <v>289</v>
      </c>
      <c r="Z10" s="83" t="str">
        <f>HYPERLINK("https://twitter.com/lynda_eunice/status/1437671090533412864")</f>
        <v>https://twitter.com/lynda_eunice/status/1437671090533412864</v>
      </c>
      <c r="AA10" s="80"/>
      <c r="AB10" s="80"/>
      <c r="AC10" s="85" t="s">
        <v>295</v>
      </c>
      <c r="AD10" s="80"/>
      <c r="AE10" s="80" t="b">
        <v>0</v>
      </c>
      <c r="AF10" s="80">
        <v>29</v>
      </c>
      <c r="AG10" s="85" t="s">
        <v>296</v>
      </c>
      <c r="AH10" s="80" t="b">
        <v>0</v>
      </c>
      <c r="AI10" s="80" t="s">
        <v>298</v>
      </c>
      <c r="AJ10" s="80"/>
      <c r="AK10" s="85" t="s">
        <v>296</v>
      </c>
      <c r="AL10" s="80" t="b">
        <v>0</v>
      </c>
      <c r="AM10" s="80">
        <v>8</v>
      </c>
      <c r="AN10" s="85" t="s">
        <v>296</v>
      </c>
      <c r="AO10" s="85" t="s">
        <v>306</v>
      </c>
      <c r="AP10" s="80" t="b">
        <v>0</v>
      </c>
      <c r="AQ10" s="85" t="s">
        <v>295</v>
      </c>
      <c r="AR10" s="80" t="s">
        <v>267</v>
      </c>
      <c r="AS10" s="80">
        <v>0</v>
      </c>
      <c r="AT10" s="80">
        <v>0</v>
      </c>
      <c r="AU10" s="80"/>
      <c r="AV10" s="80"/>
      <c r="AW10" s="80"/>
      <c r="AX10" s="80"/>
      <c r="AY10" s="80"/>
      <c r="AZ10" s="80"/>
      <c r="BA10" s="80"/>
      <c r="BB10" s="80"/>
      <c r="BC10" s="80">
        <v>1</v>
      </c>
      <c r="BD10" s="79" t="str">
        <f>REPLACE(INDEX(GroupVertices[Group],MATCH(Edges63[[#This Row],[Vertex 1]],GroupVertices[Vertex],0)),1,1,"")</f>
        <v>3</v>
      </c>
      <c r="BE10" s="79" t="str">
        <f>REPLACE(INDEX(GroupVertices[Group],MATCH(Edges63[[#This Row],[Vertex 2]],GroupVertices[Vertex],0)),1,1,"")</f>
        <v>3</v>
      </c>
      <c r="BF10" s="49"/>
      <c r="BG10" s="50"/>
      <c r="BH10" s="49"/>
      <c r="BI10" s="50"/>
      <c r="BJ10" s="49"/>
      <c r="BK10" s="50"/>
      <c r="BL10" s="49"/>
      <c r="BM10" s="50"/>
      <c r="BN10" s="49"/>
    </row>
    <row r="11" spans="1:66" ht="15">
      <c r="A11" s="65" t="s">
        <v>247</v>
      </c>
      <c r="B11" s="65" t="s">
        <v>260</v>
      </c>
      <c r="C11" s="66"/>
      <c r="D11" s="67"/>
      <c r="E11" s="68"/>
      <c r="F11" s="69"/>
      <c r="G11" s="66"/>
      <c r="H11" s="70"/>
      <c r="I11" s="71"/>
      <c r="J11" s="71"/>
      <c r="K11" s="35" t="s">
        <v>65</v>
      </c>
      <c r="L11" s="78">
        <v>11</v>
      </c>
      <c r="M11" s="78"/>
      <c r="N11" s="73"/>
      <c r="O11" s="80" t="s">
        <v>266</v>
      </c>
      <c r="P11" s="82">
        <v>44460.611238425925</v>
      </c>
      <c r="Q11" s="80" t="s">
        <v>271</v>
      </c>
      <c r="R11" s="80"/>
      <c r="S11" s="80"/>
      <c r="T11" s="80"/>
      <c r="U11" s="83" t="str">
        <f>HYPERLINK("https://pbs.twimg.com/media/E_Oh-QnWEAE1v3M.jpg")</f>
        <v>https://pbs.twimg.com/media/E_Oh-QnWEAE1v3M.jpg</v>
      </c>
      <c r="V11" s="83" t="str">
        <f>HYPERLINK("https://pbs.twimg.com/media/E_Oh-QnWEAE1v3M.jpg")</f>
        <v>https://pbs.twimg.com/media/E_Oh-QnWEAE1v3M.jpg</v>
      </c>
      <c r="W11" s="82">
        <v>44460.611238425925</v>
      </c>
      <c r="X11" s="88">
        <v>44460</v>
      </c>
      <c r="Y11" s="85" t="s">
        <v>288</v>
      </c>
      <c r="Z11" s="83" t="str">
        <f>HYPERLINK("https://twitter.com/eawadplatform/status/1440324989035548678")</f>
        <v>https://twitter.com/eawadplatform/status/1440324989035548678</v>
      </c>
      <c r="AA11" s="80"/>
      <c r="AB11" s="80"/>
      <c r="AC11" s="85" t="s">
        <v>294</v>
      </c>
      <c r="AD11" s="80"/>
      <c r="AE11" s="80" t="b">
        <v>0</v>
      </c>
      <c r="AF11" s="80">
        <v>0</v>
      </c>
      <c r="AG11" s="85" t="s">
        <v>296</v>
      </c>
      <c r="AH11" s="80" t="b">
        <v>0</v>
      </c>
      <c r="AI11" s="80" t="s">
        <v>298</v>
      </c>
      <c r="AJ11" s="80"/>
      <c r="AK11" s="85" t="s">
        <v>296</v>
      </c>
      <c r="AL11" s="80" t="b">
        <v>0</v>
      </c>
      <c r="AM11" s="80">
        <v>8</v>
      </c>
      <c r="AN11" s="85" t="s">
        <v>295</v>
      </c>
      <c r="AO11" s="85" t="s">
        <v>306</v>
      </c>
      <c r="AP11" s="80" t="b">
        <v>0</v>
      </c>
      <c r="AQ11" s="85" t="s">
        <v>295</v>
      </c>
      <c r="AR11" s="80" t="s">
        <v>204</v>
      </c>
      <c r="AS11" s="80">
        <v>0</v>
      </c>
      <c r="AT11" s="80">
        <v>0</v>
      </c>
      <c r="AU11" s="80"/>
      <c r="AV11" s="80"/>
      <c r="AW11" s="80"/>
      <c r="AX11" s="80"/>
      <c r="AY11" s="80"/>
      <c r="AZ11" s="80"/>
      <c r="BA11" s="80"/>
      <c r="BB11" s="80"/>
      <c r="BC11" s="80">
        <v>1</v>
      </c>
      <c r="BD11" s="79" t="str">
        <f>REPLACE(INDEX(GroupVertices[Group],MATCH(Edges63[[#This Row],[Vertex 1]],GroupVertices[Vertex],0)),1,1,"")</f>
        <v>3</v>
      </c>
      <c r="BE11" s="79" t="str">
        <f>REPLACE(INDEX(GroupVertices[Group],MATCH(Edges63[[#This Row],[Vertex 2]],GroupVertices[Vertex],0)),1,1,"")</f>
        <v>3</v>
      </c>
      <c r="BF11" s="49"/>
      <c r="BG11" s="50"/>
      <c r="BH11" s="49"/>
      <c r="BI11" s="50"/>
      <c r="BJ11" s="49"/>
      <c r="BK11" s="50"/>
      <c r="BL11" s="49"/>
      <c r="BM11" s="50"/>
      <c r="BN11" s="49"/>
    </row>
    <row r="12" spans="1:66" ht="15">
      <c r="A12" s="65" t="s">
        <v>248</v>
      </c>
      <c r="B12" s="65" t="s">
        <v>253</v>
      </c>
      <c r="C12" s="66"/>
      <c r="D12" s="67"/>
      <c r="E12" s="68"/>
      <c r="F12" s="69"/>
      <c r="G12" s="66"/>
      <c r="H12" s="70"/>
      <c r="I12" s="71"/>
      <c r="J12" s="71"/>
      <c r="K12" s="35" t="s">
        <v>65</v>
      </c>
      <c r="L12" s="78">
        <v>12</v>
      </c>
      <c r="M12" s="78"/>
      <c r="N12" s="73"/>
      <c r="O12" s="80" t="s">
        <v>268</v>
      </c>
      <c r="P12" s="82">
        <v>44453.287881944445</v>
      </c>
      <c r="Q12" s="80" t="s">
        <v>271</v>
      </c>
      <c r="R12" s="80"/>
      <c r="S12" s="80"/>
      <c r="T12" s="80"/>
      <c r="U12" s="83" t="str">
        <f>HYPERLINK("https://pbs.twimg.com/media/E_Oh-QnWEAE1v3M.jpg")</f>
        <v>https://pbs.twimg.com/media/E_Oh-QnWEAE1v3M.jpg</v>
      </c>
      <c r="V12" s="83" t="str">
        <f>HYPERLINK("https://pbs.twimg.com/media/E_Oh-QnWEAE1v3M.jpg")</f>
        <v>https://pbs.twimg.com/media/E_Oh-QnWEAE1v3M.jpg</v>
      </c>
      <c r="W12" s="82">
        <v>44453.287881944445</v>
      </c>
      <c r="X12" s="88">
        <v>44453</v>
      </c>
      <c r="Y12" s="85" t="s">
        <v>289</v>
      </c>
      <c r="Z12" s="83" t="str">
        <f>HYPERLINK("https://twitter.com/lynda_eunice/status/1437671090533412864")</f>
        <v>https://twitter.com/lynda_eunice/status/1437671090533412864</v>
      </c>
      <c r="AA12" s="80"/>
      <c r="AB12" s="80"/>
      <c r="AC12" s="85" t="s">
        <v>295</v>
      </c>
      <c r="AD12" s="80"/>
      <c r="AE12" s="80" t="b">
        <v>0</v>
      </c>
      <c r="AF12" s="80">
        <v>29</v>
      </c>
      <c r="AG12" s="85" t="s">
        <v>296</v>
      </c>
      <c r="AH12" s="80" t="b">
        <v>0</v>
      </c>
      <c r="AI12" s="80" t="s">
        <v>298</v>
      </c>
      <c r="AJ12" s="80"/>
      <c r="AK12" s="85" t="s">
        <v>296</v>
      </c>
      <c r="AL12" s="80" t="b">
        <v>0</v>
      </c>
      <c r="AM12" s="80">
        <v>8</v>
      </c>
      <c r="AN12" s="85" t="s">
        <v>296</v>
      </c>
      <c r="AO12" s="85" t="s">
        <v>306</v>
      </c>
      <c r="AP12" s="80" t="b">
        <v>0</v>
      </c>
      <c r="AQ12" s="85" t="s">
        <v>295</v>
      </c>
      <c r="AR12" s="80" t="s">
        <v>267</v>
      </c>
      <c r="AS12" s="80">
        <v>0</v>
      </c>
      <c r="AT12" s="80">
        <v>0</v>
      </c>
      <c r="AU12" s="80"/>
      <c r="AV12" s="80"/>
      <c r="AW12" s="80"/>
      <c r="AX12" s="80"/>
      <c r="AY12" s="80"/>
      <c r="AZ12" s="80"/>
      <c r="BA12" s="80"/>
      <c r="BB12" s="80"/>
      <c r="BC12" s="80">
        <v>1</v>
      </c>
      <c r="BD12" s="79" t="str">
        <f>REPLACE(INDEX(GroupVertices[Group],MATCH(Edges63[[#This Row],[Vertex 1]],GroupVertices[Vertex],0)),1,1,"")</f>
        <v>3</v>
      </c>
      <c r="BE12" s="79" t="str">
        <f>REPLACE(INDEX(GroupVertices[Group],MATCH(Edges63[[#This Row],[Vertex 2]],GroupVertices[Vertex],0)),1,1,"")</f>
        <v>3</v>
      </c>
      <c r="BF12" s="49"/>
      <c r="BG12" s="50"/>
      <c r="BH12" s="49"/>
      <c r="BI12" s="50"/>
      <c r="BJ12" s="49"/>
      <c r="BK12" s="50"/>
      <c r="BL12" s="49"/>
      <c r="BM12" s="50"/>
      <c r="BN12" s="49"/>
    </row>
    <row r="13" spans="1:66" ht="15">
      <c r="A13" s="65" t="s">
        <v>247</v>
      </c>
      <c r="B13" s="65" t="s">
        <v>253</v>
      </c>
      <c r="C13" s="66"/>
      <c r="D13" s="67"/>
      <c r="E13" s="68"/>
      <c r="F13" s="69"/>
      <c r="G13" s="66"/>
      <c r="H13" s="70"/>
      <c r="I13" s="71"/>
      <c r="J13" s="71"/>
      <c r="K13" s="35" t="s">
        <v>65</v>
      </c>
      <c r="L13" s="78">
        <v>13</v>
      </c>
      <c r="M13" s="78"/>
      <c r="N13" s="73"/>
      <c r="O13" s="80" t="s">
        <v>266</v>
      </c>
      <c r="P13" s="82">
        <v>44460.611238425925</v>
      </c>
      <c r="Q13" s="80" t="s">
        <v>271</v>
      </c>
      <c r="R13" s="80"/>
      <c r="S13" s="80"/>
      <c r="T13" s="80"/>
      <c r="U13" s="83" t="str">
        <f>HYPERLINK("https://pbs.twimg.com/media/E_Oh-QnWEAE1v3M.jpg")</f>
        <v>https://pbs.twimg.com/media/E_Oh-QnWEAE1v3M.jpg</v>
      </c>
      <c r="V13" s="83" t="str">
        <f>HYPERLINK("https://pbs.twimg.com/media/E_Oh-QnWEAE1v3M.jpg")</f>
        <v>https://pbs.twimg.com/media/E_Oh-QnWEAE1v3M.jpg</v>
      </c>
      <c r="W13" s="82">
        <v>44460.611238425925</v>
      </c>
      <c r="X13" s="88">
        <v>44460</v>
      </c>
      <c r="Y13" s="85" t="s">
        <v>288</v>
      </c>
      <c r="Z13" s="83" t="str">
        <f>HYPERLINK("https://twitter.com/eawadplatform/status/1440324989035548678")</f>
        <v>https://twitter.com/eawadplatform/status/1440324989035548678</v>
      </c>
      <c r="AA13" s="80"/>
      <c r="AB13" s="80"/>
      <c r="AC13" s="85" t="s">
        <v>294</v>
      </c>
      <c r="AD13" s="80"/>
      <c r="AE13" s="80" t="b">
        <v>0</v>
      </c>
      <c r="AF13" s="80">
        <v>0</v>
      </c>
      <c r="AG13" s="85" t="s">
        <v>296</v>
      </c>
      <c r="AH13" s="80" t="b">
        <v>0</v>
      </c>
      <c r="AI13" s="80" t="s">
        <v>298</v>
      </c>
      <c r="AJ13" s="80"/>
      <c r="AK13" s="85" t="s">
        <v>296</v>
      </c>
      <c r="AL13" s="80" t="b">
        <v>0</v>
      </c>
      <c r="AM13" s="80">
        <v>8</v>
      </c>
      <c r="AN13" s="85" t="s">
        <v>295</v>
      </c>
      <c r="AO13" s="85" t="s">
        <v>306</v>
      </c>
      <c r="AP13" s="80" t="b">
        <v>0</v>
      </c>
      <c r="AQ13" s="85" t="s">
        <v>295</v>
      </c>
      <c r="AR13" s="80" t="s">
        <v>204</v>
      </c>
      <c r="AS13" s="80">
        <v>0</v>
      </c>
      <c r="AT13" s="80">
        <v>0</v>
      </c>
      <c r="AU13" s="80"/>
      <c r="AV13" s="80"/>
      <c r="AW13" s="80"/>
      <c r="AX13" s="80"/>
      <c r="AY13" s="80"/>
      <c r="AZ13" s="80"/>
      <c r="BA13" s="80"/>
      <c r="BB13" s="80"/>
      <c r="BC13" s="80">
        <v>1</v>
      </c>
      <c r="BD13" s="79" t="str">
        <f>REPLACE(INDEX(GroupVertices[Group],MATCH(Edges63[[#This Row],[Vertex 1]],GroupVertices[Vertex],0)),1,1,"")</f>
        <v>3</v>
      </c>
      <c r="BE13" s="79" t="str">
        <f>REPLACE(INDEX(GroupVertices[Group],MATCH(Edges63[[#This Row],[Vertex 2]],GroupVertices[Vertex],0)),1,1,"")</f>
        <v>3</v>
      </c>
      <c r="BF13" s="49"/>
      <c r="BG13" s="50"/>
      <c r="BH13" s="49"/>
      <c r="BI13" s="50"/>
      <c r="BJ13" s="49"/>
      <c r="BK13" s="50"/>
      <c r="BL13" s="49"/>
      <c r="BM13" s="50"/>
      <c r="BN13" s="49"/>
    </row>
    <row r="14" spans="1:66" ht="15">
      <c r="A14" s="65" t="s">
        <v>248</v>
      </c>
      <c r="B14" s="65" t="s">
        <v>249</v>
      </c>
      <c r="C14" s="66"/>
      <c r="D14" s="67"/>
      <c r="E14" s="68"/>
      <c r="F14" s="69"/>
      <c r="G14" s="66"/>
      <c r="H14" s="70"/>
      <c r="I14" s="71"/>
      <c r="J14" s="71"/>
      <c r="K14" s="35" t="s">
        <v>65</v>
      </c>
      <c r="L14" s="78">
        <v>14</v>
      </c>
      <c r="M14" s="78"/>
      <c r="N14" s="73"/>
      <c r="O14" s="80" t="s">
        <v>268</v>
      </c>
      <c r="P14" s="82">
        <v>44453.287881944445</v>
      </c>
      <c r="Q14" s="80" t="s">
        <v>271</v>
      </c>
      <c r="R14" s="80"/>
      <c r="S14" s="80"/>
      <c r="T14" s="80"/>
      <c r="U14" s="83" t="str">
        <f>HYPERLINK("https://pbs.twimg.com/media/E_Oh-QnWEAE1v3M.jpg")</f>
        <v>https://pbs.twimg.com/media/E_Oh-QnWEAE1v3M.jpg</v>
      </c>
      <c r="V14" s="83" t="str">
        <f>HYPERLINK("https://pbs.twimg.com/media/E_Oh-QnWEAE1v3M.jpg")</f>
        <v>https://pbs.twimg.com/media/E_Oh-QnWEAE1v3M.jpg</v>
      </c>
      <c r="W14" s="82">
        <v>44453.287881944445</v>
      </c>
      <c r="X14" s="88">
        <v>44453</v>
      </c>
      <c r="Y14" s="85" t="s">
        <v>289</v>
      </c>
      <c r="Z14" s="83" t="str">
        <f>HYPERLINK("https://twitter.com/lynda_eunice/status/1437671090533412864")</f>
        <v>https://twitter.com/lynda_eunice/status/1437671090533412864</v>
      </c>
      <c r="AA14" s="80"/>
      <c r="AB14" s="80"/>
      <c r="AC14" s="85" t="s">
        <v>295</v>
      </c>
      <c r="AD14" s="80"/>
      <c r="AE14" s="80" t="b">
        <v>0</v>
      </c>
      <c r="AF14" s="80">
        <v>29</v>
      </c>
      <c r="AG14" s="85" t="s">
        <v>296</v>
      </c>
      <c r="AH14" s="80" t="b">
        <v>0</v>
      </c>
      <c r="AI14" s="80" t="s">
        <v>298</v>
      </c>
      <c r="AJ14" s="80"/>
      <c r="AK14" s="85" t="s">
        <v>296</v>
      </c>
      <c r="AL14" s="80" t="b">
        <v>0</v>
      </c>
      <c r="AM14" s="80">
        <v>8</v>
      </c>
      <c r="AN14" s="85" t="s">
        <v>296</v>
      </c>
      <c r="AO14" s="85" t="s">
        <v>306</v>
      </c>
      <c r="AP14" s="80" t="b">
        <v>0</v>
      </c>
      <c r="AQ14" s="85" t="s">
        <v>295</v>
      </c>
      <c r="AR14" s="80" t="s">
        <v>267</v>
      </c>
      <c r="AS14" s="80">
        <v>0</v>
      </c>
      <c r="AT14" s="80">
        <v>0</v>
      </c>
      <c r="AU14" s="80"/>
      <c r="AV14" s="80"/>
      <c r="AW14" s="80"/>
      <c r="AX14" s="80"/>
      <c r="AY14" s="80"/>
      <c r="AZ14" s="80"/>
      <c r="BA14" s="80"/>
      <c r="BB14" s="80"/>
      <c r="BC14" s="80">
        <v>1</v>
      </c>
      <c r="BD14" s="79" t="str">
        <f>REPLACE(INDEX(GroupVertices[Group],MATCH(Edges63[[#This Row],[Vertex 1]],GroupVertices[Vertex],0)),1,1,"")</f>
        <v>3</v>
      </c>
      <c r="BE14" s="79" t="str">
        <f>REPLACE(INDEX(GroupVertices[Group],MATCH(Edges63[[#This Row],[Vertex 2]],GroupVertices[Vertex],0)),1,1,"")</f>
        <v>3</v>
      </c>
      <c r="BF14" s="49"/>
      <c r="BG14" s="50"/>
      <c r="BH14" s="49"/>
      <c r="BI14" s="50"/>
      <c r="BJ14" s="49"/>
      <c r="BK14" s="50"/>
      <c r="BL14" s="49"/>
      <c r="BM14" s="50"/>
      <c r="BN14" s="49"/>
    </row>
    <row r="15" spans="1:66" ht="15">
      <c r="A15" s="65" t="s">
        <v>247</v>
      </c>
      <c r="B15" s="65" t="s">
        <v>249</v>
      </c>
      <c r="C15" s="66"/>
      <c r="D15" s="67"/>
      <c r="E15" s="68"/>
      <c r="F15" s="69"/>
      <c r="G15" s="66"/>
      <c r="H15" s="70"/>
      <c r="I15" s="71"/>
      <c r="J15" s="71"/>
      <c r="K15" s="35" t="s">
        <v>65</v>
      </c>
      <c r="L15" s="78">
        <v>15</v>
      </c>
      <c r="M15" s="78"/>
      <c r="N15" s="73"/>
      <c r="O15" s="80" t="s">
        <v>266</v>
      </c>
      <c r="P15" s="82">
        <v>44460.611238425925</v>
      </c>
      <c r="Q15" s="80" t="s">
        <v>271</v>
      </c>
      <c r="R15" s="80"/>
      <c r="S15" s="80"/>
      <c r="T15" s="80"/>
      <c r="U15" s="83" t="str">
        <f>HYPERLINK("https://pbs.twimg.com/media/E_Oh-QnWEAE1v3M.jpg")</f>
        <v>https://pbs.twimg.com/media/E_Oh-QnWEAE1v3M.jpg</v>
      </c>
      <c r="V15" s="83" t="str">
        <f>HYPERLINK("https://pbs.twimg.com/media/E_Oh-QnWEAE1v3M.jpg")</f>
        <v>https://pbs.twimg.com/media/E_Oh-QnWEAE1v3M.jpg</v>
      </c>
      <c r="W15" s="82">
        <v>44460.611238425925</v>
      </c>
      <c r="X15" s="88">
        <v>44460</v>
      </c>
      <c r="Y15" s="85" t="s">
        <v>288</v>
      </c>
      <c r="Z15" s="83" t="str">
        <f>HYPERLINK("https://twitter.com/eawadplatform/status/1440324989035548678")</f>
        <v>https://twitter.com/eawadplatform/status/1440324989035548678</v>
      </c>
      <c r="AA15" s="80"/>
      <c r="AB15" s="80"/>
      <c r="AC15" s="85" t="s">
        <v>294</v>
      </c>
      <c r="AD15" s="80"/>
      <c r="AE15" s="80" t="b">
        <v>0</v>
      </c>
      <c r="AF15" s="80">
        <v>0</v>
      </c>
      <c r="AG15" s="85" t="s">
        <v>296</v>
      </c>
      <c r="AH15" s="80" t="b">
        <v>0</v>
      </c>
      <c r="AI15" s="80" t="s">
        <v>298</v>
      </c>
      <c r="AJ15" s="80"/>
      <c r="AK15" s="85" t="s">
        <v>296</v>
      </c>
      <c r="AL15" s="80" t="b">
        <v>0</v>
      </c>
      <c r="AM15" s="80">
        <v>8</v>
      </c>
      <c r="AN15" s="85" t="s">
        <v>295</v>
      </c>
      <c r="AO15" s="85" t="s">
        <v>306</v>
      </c>
      <c r="AP15" s="80" t="b">
        <v>0</v>
      </c>
      <c r="AQ15" s="85" t="s">
        <v>295</v>
      </c>
      <c r="AR15" s="80" t="s">
        <v>204</v>
      </c>
      <c r="AS15" s="80">
        <v>0</v>
      </c>
      <c r="AT15" s="80">
        <v>0</v>
      </c>
      <c r="AU15" s="80"/>
      <c r="AV15" s="80"/>
      <c r="AW15" s="80"/>
      <c r="AX15" s="80"/>
      <c r="AY15" s="80"/>
      <c r="AZ15" s="80"/>
      <c r="BA15" s="80"/>
      <c r="BB15" s="80"/>
      <c r="BC15" s="80">
        <v>1</v>
      </c>
      <c r="BD15" s="79" t="str">
        <f>REPLACE(INDEX(GroupVertices[Group],MATCH(Edges63[[#This Row],[Vertex 1]],GroupVertices[Vertex],0)),1,1,"")</f>
        <v>3</v>
      </c>
      <c r="BE15" s="79" t="str">
        <f>REPLACE(INDEX(GroupVertices[Group],MATCH(Edges63[[#This Row],[Vertex 2]],GroupVertices[Vertex],0)),1,1,"")</f>
        <v>3</v>
      </c>
      <c r="BF15" s="49"/>
      <c r="BG15" s="50"/>
      <c r="BH15" s="49"/>
      <c r="BI15" s="50"/>
      <c r="BJ15" s="49"/>
      <c r="BK15" s="50"/>
      <c r="BL15" s="49"/>
      <c r="BM15" s="50"/>
      <c r="BN15" s="49"/>
    </row>
    <row r="16" spans="1:66" ht="15">
      <c r="A16" s="65" t="s">
        <v>248</v>
      </c>
      <c r="B16" s="65" t="s">
        <v>261</v>
      </c>
      <c r="C16" s="66"/>
      <c r="D16" s="67"/>
      <c r="E16" s="68"/>
      <c r="F16" s="69"/>
      <c r="G16" s="66"/>
      <c r="H16" s="70"/>
      <c r="I16" s="71"/>
      <c r="J16" s="71"/>
      <c r="K16" s="35" t="s">
        <v>65</v>
      </c>
      <c r="L16" s="78">
        <v>16</v>
      </c>
      <c r="M16" s="78"/>
      <c r="N16" s="73"/>
      <c r="O16" s="80" t="s">
        <v>268</v>
      </c>
      <c r="P16" s="82">
        <v>44453.287881944445</v>
      </c>
      <c r="Q16" s="80" t="s">
        <v>271</v>
      </c>
      <c r="R16" s="80"/>
      <c r="S16" s="80"/>
      <c r="T16" s="80"/>
      <c r="U16" s="83" t="str">
        <f>HYPERLINK("https://pbs.twimg.com/media/E_Oh-QnWEAE1v3M.jpg")</f>
        <v>https://pbs.twimg.com/media/E_Oh-QnWEAE1v3M.jpg</v>
      </c>
      <c r="V16" s="83" t="str">
        <f>HYPERLINK("https://pbs.twimg.com/media/E_Oh-QnWEAE1v3M.jpg")</f>
        <v>https://pbs.twimg.com/media/E_Oh-QnWEAE1v3M.jpg</v>
      </c>
      <c r="W16" s="82">
        <v>44453.287881944445</v>
      </c>
      <c r="X16" s="88">
        <v>44453</v>
      </c>
      <c r="Y16" s="85" t="s">
        <v>289</v>
      </c>
      <c r="Z16" s="83" t="str">
        <f>HYPERLINK("https://twitter.com/lynda_eunice/status/1437671090533412864")</f>
        <v>https://twitter.com/lynda_eunice/status/1437671090533412864</v>
      </c>
      <c r="AA16" s="80"/>
      <c r="AB16" s="80"/>
      <c r="AC16" s="85" t="s">
        <v>295</v>
      </c>
      <c r="AD16" s="80"/>
      <c r="AE16" s="80" t="b">
        <v>0</v>
      </c>
      <c r="AF16" s="80">
        <v>29</v>
      </c>
      <c r="AG16" s="85" t="s">
        <v>296</v>
      </c>
      <c r="AH16" s="80" t="b">
        <v>0</v>
      </c>
      <c r="AI16" s="80" t="s">
        <v>298</v>
      </c>
      <c r="AJ16" s="80"/>
      <c r="AK16" s="85" t="s">
        <v>296</v>
      </c>
      <c r="AL16" s="80" t="b">
        <v>0</v>
      </c>
      <c r="AM16" s="80">
        <v>8</v>
      </c>
      <c r="AN16" s="85" t="s">
        <v>296</v>
      </c>
      <c r="AO16" s="85" t="s">
        <v>306</v>
      </c>
      <c r="AP16" s="80" t="b">
        <v>0</v>
      </c>
      <c r="AQ16" s="85" t="s">
        <v>295</v>
      </c>
      <c r="AR16" s="80" t="s">
        <v>267</v>
      </c>
      <c r="AS16" s="80">
        <v>0</v>
      </c>
      <c r="AT16" s="80">
        <v>0</v>
      </c>
      <c r="AU16" s="80"/>
      <c r="AV16" s="80"/>
      <c r="AW16" s="80"/>
      <c r="AX16" s="80"/>
      <c r="AY16" s="80"/>
      <c r="AZ16" s="80"/>
      <c r="BA16" s="80"/>
      <c r="BB16" s="80"/>
      <c r="BC16" s="80">
        <v>1</v>
      </c>
      <c r="BD16" s="79" t="str">
        <f>REPLACE(INDEX(GroupVertices[Group],MATCH(Edges63[[#This Row],[Vertex 1]],GroupVertices[Vertex],0)),1,1,"")</f>
        <v>3</v>
      </c>
      <c r="BE16" s="79" t="str">
        <f>REPLACE(INDEX(GroupVertices[Group],MATCH(Edges63[[#This Row],[Vertex 2]],GroupVertices[Vertex],0)),1,1,"")</f>
        <v>3</v>
      </c>
      <c r="BF16" s="49"/>
      <c r="BG16" s="50"/>
      <c r="BH16" s="49"/>
      <c r="BI16" s="50"/>
      <c r="BJ16" s="49"/>
      <c r="BK16" s="50"/>
      <c r="BL16" s="49"/>
      <c r="BM16" s="50"/>
      <c r="BN16" s="49"/>
    </row>
    <row r="17" spans="1:66" ht="15">
      <c r="A17" s="65" t="s">
        <v>247</v>
      </c>
      <c r="B17" s="65" t="s">
        <v>261</v>
      </c>
      <c r="C17" s="66"/>
      <c r="D17" s="67"/>
      <c r="E17" s="68"/>
      <c r="F17" s="69"/>
      <c r="G17" s="66"/>
      <c r="H17" s="70"/>
      <c r="I17" s="71"/>
      <c r="J17" s="71"/>
      <c r="K17" s="35" t="s">
        <v>65</v>
      </c>
      <c r="L17" s="78">
        <v>17</v>
      </c>
      <c r="M17" s="78"/>
      <c r="N17" s="73"/>
      <c r="O17" s="80" t="s">
        <v>266</v>
      </c>
      <c r="P17" s="82">
        <v>44460.611238425925</v>
      </c>
      <c r="Q17" s="80" t="s">
        <v>271</v>
      </c>
      <c r="R17" s="80"/>
      <c r="S17" s="80"/>
      <c r="T17" s="80"/>
      <c r="U17" s="83" t="str">
        <f>HYPERLINK("https://pbs.twimg.com/media/E_Oh-QnWEAE1v3M.jpg")</f>
        <v>https://pbs.twimg.com/media/E_Oh-QnWEAE1v3M.jpg</v>
      </c>
      <c r="V17" s="83" t="str">
        <f>HYPERLINK("https://pbs.twimg.com/media/E_Oh-QnWEAE1v3M.jpg")</f>
        <v>https://pbs.twimg.com/media/E_Oh-QnWEAE1v3M.jpg</v>
      </c>
      <c r="W17" s="82">
        <v>44460.611238425925</v>
      </c>
      <c r="X17" s="88">
        <v>44460</v>
      </c>
      <c r="Y17" s="85" t="s">
        <v>288</v>
      </c>
      <c r="Z17" s="83" t="str">
        <f>HYPERLINK("https://twitter.com/eawadplatform/status/1440324989035548678")</f>
        <v>https://twitter.com/eawadplatform/status/1440324989035548678</v>
      </c>
      <c r="AA17" s="80"/>
      <c r="AB17" s="80"/>
      <c r="AC17" s="85" t="s">
        <v>294</v>
      </c>
      <c r="AD17" s="80"/>
      <c r="AE17" s="80" t="b">
        <v>0</v>
      </c>
      <c r="AF17" s="80">
        <v>0</v>
      </c>
      <c r="AG17" s="85" t="s">
        <v>296</v>
      </c>
      <c r="AH17" s="80" t="b">
        <v>0</v>
      </c>
      <c r="AI17" s="80" t="s">
        <v>298</v>
      </c>
      <c r="AJ17" s="80"/>
      <c r="AK17" s="85" t="s">
        <v>296</v>
      </c>
      <c r="AL17" s="80" t="b">
        <v>0</v>
      </c>
      <c r="AM17" s="80">
        <v>8</v>
      </c>
      <c r="AN17" s="85" t="s">
        <v>295</v>
      </c>
      <c r="AO17" s="85" t="s">
        <v>306</v>
      </c>
      <c r="AP17" s="80" t="b">
        <v>0</v>
      </c>
      <c r="AQ17" s="85" t="s">
        <v>295</v>
      </c>
      <c r="AR17" s="80" t="s">
        <v>204</v>
      </c>
      <c r="AS17" s="80">
        <v>0</v>
      </c>
      <c r="AT17" s="80">
        <v>0</v>
      </c>
      <c r="AU17" s="80"/>
      <c r="AV17" s="80"/>
      <c r="AW17" s="80"/>
      <c r="AX17" s="80"/>
      <c r="AY17" s="80"/>
      <c r="AZ17" s="80"/>
      <c r="BA17" s="80"/>
      <c r="BB17" s="80"/>
      <c r="BC17" s="80">
        <v>1</v>
      </c>
      <c r="BD17" s="79" t="str">
        <f>REPLACE(INDEX(GroupVertices[Group],MATCH(Edges63[[#This Row],[Vertex 1]],GroupVertices[Vertex],0)),1,1,"")</f>
        <v>3</v>
      </c>
      <c r="BE17" s="79" t="str">
        <f>REPLACE(INDEX(GroupVertices[Group],MATCH(Edges63[[#This Row],[Vertex 2]],GroupVertices[Vertex],0)),1,1,"")</f>
        <v>3</v>
      </c>
      <c r="BF17" s="49"/>
      <c r="BG17" s="50"/>
      <c r="BH17" s="49"/>
      <c r="BI17" s="50"/>
      <c r="BJ17" s="49"/>
      <c r="BK17" s="50"/>
      <c r="BL17" s="49"/>
      <c r="BM17" s="50"/>
      <c r="BN17" s="49"/>
    </row>
    <row r="18" spans="1:66" ht="15">
      <c r="A18" s="65" t="s">
        <v>248</v>
      </c>
      <c r="B18" s="65" t="s">
        <v>262</v>
      </c>
      <c r="C18" s="66"/>
      <c r="D18" s="67"/>
      <c r="E18" s="68"/>
      <c r="F18" s="69"/>
      <c r="G18" s="66"/>
      <c r="H18" s="70"/>
      <c r="I18" s="71"/>
      <c r="J18" s="71"/>
      <c r="K18" s="35" t="s">
        <v>65</v>
      </c>
      <c r="L18" s="78">
        <v>18</v>
      </c>
      <c r="M18" s="78"/>
      <c r="N18" s="73"/>
      <c r="O18" s="80" t="s">
        <v>268</v>
      </c>
      <c r="P18" s="82">
        <v>44453.287881944445</v>
      </c>
      <c r="Q18" s="80" t="s">
        <v>271</v>
      </c>
      <c r="R18" s="80"/>
      <c r="S18" s="80"/>
      <c r="T18" s="80"/>
      <c r="U18" s="83" t="str">
        <f>HYPERLINK("https://pbs.twimg.com/media/E_Oh-QnWEAE1v3M.jpg")</f>
        <v>https://pbs.twimg.com/media/E_Oh-QnWEAE1v3M.jpg</v>
      </c>
      <c r="V18" s="83" t="str">
        <f>HYPERLINK("https://pbs.twimg.com/media/E_Oh-QnWEAE1v3M.jpg")</f>
        <v>https://pbs.twimg.com/media/E_Oh-QnWEAE1v3M.jpg</v>
      </c>
      <c r="W18" s="82">
        <v>44453.287881944445</v>
      </c>
      <c r="X18" s="88">
        <v>44453</v>
      </c>
      <c r="Y18" s="85" t="s">
        <v>289</v>
      </c>
      <c r="Z18" s="83" t="str">
        <f>HYPERLINK("https://twitter.com/lynda_eunice/status/1437671090533412864")</f>
        <v>https://twitter.com/lynda_eunice/status/1437671090533412864</v>
      </c>
      <c r="AA18" s="80"/>
      <c r="AB18" s="80"/>
      <c r="AC18" s="85" t="s">
        <v>295</v>
      </c>
      <c r="AD18" s="80"/>
      <c r="AE18" s="80" t="b">
        <v>0</v>
      </c>
      <c r="AF18" s="80">
        <v>29</v>
      </c>
      <c r="AG18" s="85" t="s">
        <v>296</v>
      </c>
      <c r="AH18" s="80" t="b">
        <v>0</v>
      </c>
      <c r="AI18" s="80" t="s">
        <v>298</v>
      </c>
      <c r="AJ18" s="80"/>
      <c r="AK18" s="85" t="s">
        <v>296</v>
      </c>
      <c r="AL18" s="80" t="b">
        <v>0</v>
      </c>
      <c r="AM18" s="80">
        <v>8</v>
      </c>
      <c r="AN18" s="85" t="s">
        <v>296</v>
      </c>
      <c r="AO18" s="85" t="s">
        <v>306</v>
      </c>
      <c r="AP18" s="80" t="b">
        <v>0</v>
      </c>
      <c r="AQ18" s="85" t="s">
        <v>295</v>
      </c>
      <c r="AR18" s="80" t="s">
        <v>267</v>
      </c>
      <c r="AS18" s="80">
        <v>0</v>
      </c>
      <c r="AT18" s="80">
        <v>0</v>
      </c>
      <c r="AU18" s="80"/>
      <c r="AV18" s="80"/>
      <c r="AW18" s="80"/>
      <c r="AX18" s="80"/>
      <c r="AY18" s="80"/>
      <c r="AZ18" s="80"/>
      <c r="BA18" s="80"/>
      <c r="BB18" s="80"/>
      <c r="BC18" s="80">
        <v>1</v>
      </c>
      <c r="BD18" s="79" t="str">
        <f>REPLACE(INDEX(GroupVertices[Group],MATCH(Edges63[[#This Row],[Vertex 1]],GroupVertices[Vertex],0)),1,1,"")</f>
        <v>3</v>
      </c>
      <c r="BE18" s="79" t="str">
        <f>REPLACE(INDEX(GroupVertices[Group],MATCH(Edges63[[#This Row],[Vertex 2]],GroupVertices[Vertex],0)),1,1,"")</f>
        <v>3</v>
      </c>
      <c r="BF18" s="49"/>
      <c r="BG18" s="50"/>
      <c r="BH18" s="49"/>
      <c r="BI18" s="50"/>
      <c r="BJ18" s="49"/>
      <c r="BK18" s="50"/>
      <c r="BL18" s="49"/>
      <c r="BM18" s="50"/>
      <c r="BN18" s="49"/>
    </row>
    <row r="19" spans="1:66" ht="15">
      <c r="A19" s="65" t="s">
        <v>247</v>
      </c>
      <c r="B19" s="65" t="s">
        <v>262</v>
      </c>
      <c r="C19" s="66"/>
      <c r="D19" s="67"/>
      <c r="E19" s="68"/>
      <c r="F19" s="69"/>
      <c r="G19" s="66"/>
      <c r="H19" s="70"/>
      <c r="I19" s="71"/>
      <c r="J19" s="71"/>
      <c r="K19" s="35" t="s">
        <v>65</v>
      </c>
      <c r="L19" s="78">
        <v>19</v>
      </c>
      <c r="M19" s="78"/>
      <c r="N19" s="73"/>
      <c r="O19" s="80" t="s">
        <v>266</v>
      </c>
      <c r="P19" s="82">
        <v>44460.611238425925</v>
      </c>
      <c r="Q19" s="80" t="s">
        <v>271</v>
      </c>
      <c r="R19" s="80"/>
      <c r="S19" s="80"/>
      <c r="T19" s="80"/>
      <c r="U19" s="83" t="str">
        <f>HYPERLINK("https://pbs.twimg.com/media/E_Oh-QnWEAE1v3M.jpg")</f>
        <v>https://pbs.twimg.com/media/E_Oh-QnWEAE1v3M.jpg</v>
      </c>
      <c r="V19" s="83" t="str">
        <f>HYPERLINK("https://pbs.twimg.com/media/E_Oh-QnWEAE1v3M.jpg")</f>
        <v>https://pbs.twimg.com/media/E_Oh-QnWEAE1v3M.jpg</v>
      </c>
      <c r="W19" s="82">
        <v>44460.611238425925</v>
      </c>
      <c r="X19" s="88">
        <v>44460</v>
      </c>
      <c r="Y19" s="85" t="s">
        <v>288</v>
      </c>
      <c r="Z19" s="83" t="str">
        <f>HYPERLINK("https://twitter.com/eawadplatform/status/1440324989035548678")</f>
        <v>https://twitter.com/eawadplatform/status/1440324989035548678</v>
      </c>
      <c r="AA19" s="80"/>
      <c r="AB19" s="80"/>
      <c r="AC19" s="85" t="s">
        <v>294</v>
      </c>
      <c r="AD19" s="80"/>
      <c r="AE19" s="80" t="b">
        <v>0</v>
      </c>
      <c r="AF19" s="80">
        <v>0</v>
      </c>
      <c r="AG19" s="85" t="s">
        <v>296</v>
      </c>
      <c r="AH19" s="80" t="b">
        <v>0</v>
      </c>
      <c r="AI19" s="80" t="s">
        <v>298</v>
      </c>
      <c r="AJ19" s="80"/>
      <c r="AK19" s="85" t="s">
        <v>296</v>
      </c>
      <c r="AL19" s="80" t="b">
        <v>0</v>
      </c>
      <c r="AM19" s="80">
        <v>8</v>
      </c>
      <c r="AN19" s="85" t="s">
        <v>295</v>
      </c>
      <c r="AO19" s="85" t="s">
        <v>306</v>
      </c>
      <c r="AP19" s="80" t="b">
        <v>0</v>
      </c>
      <c r="AQ19" s="85" t="s">
        <v>295</v>
      </c>
      <c r="AR19" s="80" t="s">
        <v>204</v>
      </c>
      <c r="AS19" s="80">
        <v>0</v>
      </c>
      <c r="AT19" s="80">
        <v>0</v>
      </c>
      <c r="AU19" s="80"/>
      <c r="AV19" s="80"/>
      <c r="AW19" s="80"/>
      <c r="AX19" s="80"/>
      <c r="AY19" s="80"/>
      <c r="AZ19" s="80"/>
      <c r="BA19" s="80"/>
      <c r="BB19" s="80"/>
      <c r="BC19" s="80">
        <v>1</v>
      </c>
      <c r="BD19" s="79" t="str">
        <f>REPLACE(INDEX(GroupVertices[Group],MATCH(Edges63[[#This Row],[Vertex 1]],GroupVertices[Vertex],0)),1,1,"")</f>
        <v>3</v>
      </c>
      <c r="BE19" s="79" t="str">
        <f>REPLACE(INDEX(GroupVertices[Group],MATCH(Edges63[[#This Row],[Vertex 2]],GroupVertices[Vertex],0)),1,1,"")</f>
        <v>3</v>
      </c>
      <c r="BF19" s="49"/>
      <c r="BG19" s="50"/>
      <c r="BH19" s="49"/>
      <c r="BI19" s="50"/>
      <c r="BJ19" s="49"/>
      <c r="BK19" s="50"/>
      <c r="BL19" s="49"/>
      <c r="BM19" s="50"/>
      <c r="BN19" s="49"/>
    </row>
    <row r="20" spans="1:66" ht="15">
      <c r="A20" s="65" t="s">
        <v>248</v>
      </c>
      <c r="B20" s="65" t="s">
        <v>263</v>
      </c>
      <c r="C20" s="66"/>
      <c r="D20" s="67"/>
      <c r="E20" s="68"/>
      <c r="F20" s="69"/>
      <c r="G20" s="66"/>
      <c r="H20" s="70"/>
      <c r="I20" s="71"/>
      <c r="J20" s="71"/>
      <c r="K20" s="35" t="s">
        <v>65</v>
      </c>
      <c r="L20" s="78">
        <v>20</v>
      </c>
      <c r="M20" s="78"/>
      <c r="N20" s="73"/>
      <c r="O20" s="80" t="s">
        <v>268</v>
      </c>
      <c r="P20" s="82">
        <v>44453.287881944445</v>
      </c>
      <c r="Q20" s="80" t="s">
        <v>271</v>
      </c>
      <c r="R20" s="80"/>
      <c r="S20" s="80"/>
      <c r="T20" s="80"/>
      <c r="U20" s="83" t="str">
        <f>HYPERLINK("https://pbs.twimg.com/media/E_Oh-QnWEAE1v3M.jpg")</f>
        <v>https://pbs.twimg.com/media/E_Oh-QnWEAE1v3M.jpg</v>
      </c>
      <c r="V20" s="83" t="str">
        <f>HYPERLINK("https://pbs.twimg.com/media/E_Oh-QnWEAE1v3M.jpg")</f>
        <v>https://pbs.twimg.com/media/E_Oh-QnWEAE1v3M.jpg</v>
      </c>
      <c r="W20" s="82">
        <v>44453.287881944445</v>
      </c>
      <c r="X20" s="88">
        <v>44453</v>
      </c>
      <c r="Y20" s="85" t="s">
        <v>289</v>
      </c>
      <c r="Z20" s="83" t="str">
        <f>HYPERLINK("https://twitter.com/lynda_eunice/status/1437671090533412864")</f>
        <v>https://twitter.com/lynda_eunice/status/1437671090533412864</v>
      </c>
      <c r="AA20" s="80"/>
      <c r="AB20" s="80"/>
      <c r="AC20" s="85" t="s">
        <v>295</v>
      </c>
      <c r="AD20" s="80"/>
      <c r="AE20" s="80" t="b">
        <v>0</v>
      </c>
      <c r="AF20" s="80">
        <v>29</v>
      </c>
      <c r="AG20" s="85" t="s">
        <v>296</v>
      </c>
      <c r="AH20" s="80" t="b">
        <v>0</v>
      </c>
      <c r="AI20" s="80" t="s">
        <v>298</v>
      </c>
      <c r="AJ20" s="80"/>
      <c r="AK20" s="85" t="s">
        <v>296</v>
      </c>
      <c r="AL20" s="80" t="b">
        <v>0</v>
      </c>
      <c r="AM20" s="80">
        <v>8</v>
      </c>
      <c r="AN20" s="85" t="s">
        <v>296</v>
      </c>
      <c r="AO20" s="85" t="s">
        <v>306</v>
      </c>
      <c r="AP20" s="80" t="b">
        <v>0</v>
      </c>
      <c r="AQ20" s="85" t="s">
        <v>295</v>
      </c>
      <c r="AR20" s="80" t="s">
        <v>267</v>
      </c>
      <c r="AS20" s="80">
        <v>0</v>
      </c>
      <c r="AT20" s="80">
        <v>0</v>
      </c>
      <c r="AU20" s="80"/>
      <c r="AV20" s="80"/>
      <c r="AW20" s="80"/>
      <c r="AX20" s="80"/>
      <c r="AY20" s="80"/>
      <c r="AZ20" s="80"/>
      <c r="BA20" s="80"/>
      <c r="BB20" s="80"/>
      <c r="BC20" s="80">
        <v>1</v>
      </c>
      <c r="BD20" s="79" t="str">
        <f>REPLACE(INDEX(GroupVertices[Group],MATCH(Edges63[[#This Row],[Vertex 1]],GroupVertices[Vertex],0)),1,1,"")</f>
        <v>3</v>
      </c>
      <c r="BE20" s="79" t="str">
        <f>REPLACE(INDEX(GroupVertices[Group],MATCH(Edges63[[#This Row],[Vertex 2]],GroupVertices[Vertex],0)),1,1,"")</f>
        <v>3</v>
      </c>
      <c r="BF20" s="49"/>
      <c r="BG20" s="50"/>
      <c r="BH20" s="49"/>
      <c r="BI20" s="50"/>
      <c r="BJ20" s="49"/>
      <c r="BK20" s="50"/>
      <c r="BL20" s="49"/>
      <c r="BM20" s="50"/>
      <c r="BN20" s="49"/>
    </row>
    <row r="21" spans="1:66" ht="15">
      <c r="A21" s="65" t="s">
        <v>247</v>
      </c>
      <c r="B21" s="65" t="s">
        <v>263</v>
      </c>
      <c r="C21" s="66"/>
      <c r="D21" s="67"/>
      <c r="E21" s="68"/>
      <c r="F21" s="69"/>
      <c r="G21" s="66"/>
      <c r="H21" s="70"/>
      <c r="I21" s="71"/>
      <c r="J21" s="71"/>
      <c r="K21" s="35" t="s">
        <v>65</v>
      </c>
      <c r="L21" s="78">
        <v>21</v>
      </c>
      <c r="M21" s="78"/>
      <c r="N21" s="73"/>
      <c r="O21" s="80" t="s">
        <v>266</v>
      </c>
      <c r="P21" s="82">
        <v>44460.611238425925</v>
      </c>
      <c r="Q21" s="80" t="s">
        <v>271</v>
      </c>
      <c r="R21" s="80"/>
      <c r="S21" s="80"/>
      <c r="T21" s="80"/>
      <c r="U21" s="83" t="str">
        <f>HYPERLINK("https://pbs.twimg.com/media/E_Oh-QnWEAE1v3M.jpg")</f>
        <v>https://pbs.twimg.com/media/E_Oh-QnWEAE1v3M.jpg</v>
      </c>
      <c r="V21" s="83" t="str">
        <f>HYPERLINK("https://pbs.twimg.com/media/E_Oh-QnWEAE1v3M.jpg")</f>
        <v>https://pbs.twimg.com/media/E_Oh-QnWEAE1v3M.jpg</v>
      </c>
      <c r="W21" s="82">
        <v>44460.611238425925</v>
      </c>
      <c r="X21" s="88">
        <v>44460</v>
      </c>
      <c r="Y21" s="85" t="s">
        <v>288</v>
      </c>
      <c r="Z21" s="83" t="str">
        <f>HYPERLINK("https://twitter.com/eawadplatform/status/1440324989035548678")</f>
        <v>https://twitter.com/eawadplatform/status/1440324989035548678</v>
      </c>
      <c r="AA21" s="80"/>
      <c r="AB21" s="80"/>
      <c r="AC21" s="85" t="s">
        <v>294</v>
      </c>
      <c r="AD21" s="80"/>
      <c r="AE21" s="80" t="b">
        <v>0</v>
      </c>
      <c r="AF21" s="80">
        <v>0</v>
      </c>
      <c r="AG21" s="85" t="s">
        <v>296</v>
      </c>
      <c r="AH21" s="80" t="b">
        <v>0</v>
      </c>
      <c r="AI21" s="80" t="s">
        <v>298</v>
      </c>
      <c r="AJ21" s="80"/>
      <c r="AK21" s="85" t="s">
        <v>296</v>
      </c>
      <c r="AL21" s="80" t="b">
        <v>0</v>
      </c>
      <c r="AM21" s="80">
        <v>8</v>
      </c>
      <c r="AN21" s="85" t="s">
        <v>295</v>
      </c>
      <c r="AO21" s="85" t="s">
        <v>306</v>
      </c>
      <c r="AP21" s="80" t="b">
        <v>0</v>
      </c>
      <c r="AQ21" s="85" t="s">
        <v>295</v>
      </c>
      <c r="AR21" s="80" t="s">
        <v>204</v>
      </c>
      <c r="AS21" s="80">
        <v>0</v>
      </c>
      <c r="AT21" s="80">
        <v>0</v>
      </c>
      <c r="AU21" s="80"/>
      <c r="AV21" s="80"/>
      <c r="AW21" s="80"/>
      <c r="AX21" s="80"/>
      <c r="AY21" s="80"/>
      <c r="AZ21" s="80"/>
      <c r="BA21" s="80"/>
      <c r="BB21" s="80"/>
      <c r="BC21" s="80">
        <v>1</v>
      </c>
      <c r="BD21" s="79" t="str">
        <f>REPLACE(INDEX(GroupVertices[Group],MATCH(Edges63[[#This Row],[Vertex 1]],GroupVertices[Vertex],0)),1,1,"")</f>
        <v>3</v>
      </c>
      <c r="BE21" s="79" t="str">
        <f>REPLACE(INDEX(GroupVertices[Group],MATCH(Edges63[[#This Row],[Vertex 2]],GroupVertices[Vertex],0)),1,1,"")</f>
        <v>3</v>
      </c>
      <c r="BF21" s="49"/>
      <c r="BG21" s="50"/>
      <c r="BH21" s="49"/>
      <c r="BI21" s="50"/>
      <c r="BJ21" s="49"/>
      <c r="BK21" s="50"/>
      <c r="BL21" s="49"/>
      <c r="BM21" s="50"/>
      <c r="BN21" s="49"/>
    </row>
    <row r="22" spans="1:66" ht="15">
      <c r="A22" s="65" t="s">
        <v>248</v>
      </c>
      <c r="B22" s="65" t="s">
        <v>259</v>
      </c>
      <c r="C22" s="66"/>
      <c r="D22" s="67"/>
      <c r="E22" s="68"/>
      <c r="F22" s="69"/>
      <c r="G22" s="66"/>
      <c r="H22" s="70"/>
      <c r="I22" s="71"/>
      <c r="J22" s="71"/>
      <c r="K22" s="35" t="s">
        <v>65</v>
      </c>
      <c r="L22" s="78">
        <v>22</v>
      </c>
      <c r="M22" s="78"/>
      <c r="N22" s="73"/>
      <c r="O22" s="80" t="s">
        <v>268</v>
      </c>
      <c r="P22" s="82">
        <v>44453.287881944445</v>
      </c>
      <c r="Q22" s="80" t="s">
        <v>271</v>
      </c>
      <c r="R22" s="80"/>
      <c r="S22" s="80"/>
      <c r="T22" s="80"/>
      <c r="U22" s="83" t="str">
        <f>HYPERLINK("https://pbs.twimg.com/media/E_Oh-QnWEAE1v3M.jpg")</f>
        <v>https://pbs.twimg.com/media/E_Oh-QnWEAE1v3M.jpg</v>
      </c>
      <c r="V22" s="83" t="str">
        <f>HYPERLINK("https://pbs.twimg.com/media/E_Oh-QnWEAE1v3M.jpg")</f>
        <v>https://pbs.twimg.com/media/E_Oh-QnWEAE1v3M.jpg</v>
      </c>
      <c r="W22" s="82">
        <v>44453.287881944445</v>
      </c>
      <c r="X22" s="88">
        <v>44453</v>
      </c>
      <c r="Y22" s="85" t="s">
        <v>289</v>
      </c>
      <c r="Z22" s="83" t="str">
        <f>HYPERLINK("https://twitter.com/lynda_eunice/status/1437671090533412864")</f>
        <v>https://twitter.com/lynda_eunice/status/1437671090533412864</v>
      </c>
      <c r="AA22" s="80"/>
      <c r="AB22" s="80"/>
      <c r="AC22" s="85" t="s">
        <v>295</v>
      </c>
      <c r="AD22" s="80"/>
      <c r="AE22" s="80" t="b">
        <v>0</v>
      </c>
      <c r="AF22" s="80">
        <v>29</v>
      </c>
      <c r="AG22" s="85" t="s">
        <v>296</v>
      </c>
      <c r="AH22" s="80" t="b">
        <v>0</v>
      </c>
      <c r="AI22" s="80" t="s">
        <v>298</v>
      </c>
      <c r="AJ22" s="80"/>
      <c r="AK22" s="85" t="s">
        <v>296</v>
      </c>
      <c r="AL22" s="80" t="b">
        <v>0</v>
      </c>
      <c r="AM22" s="80">
        <v>8</v>
      </c>
      <c r="AN22" s="85" t="s">
        <v>296</v>
      </c>
      <c r="AO22" s="85" t="s">
        <v>306</v>
      </c>
      <c r="AP22" s="80" t="b">
        <v>0</v>
      </c>
      <c r="AQ22" s="85" t="s">
        <v>295</v>
      </c>
      <c r="AR22" s="80" t="s">
        <v>267</v>
      </c>
      <c r="AS22" s="80">
        <v>0</v>
      </c>
      <c r="AT22" s="80">
        <v>0</v>
      </c>
      <c r="AU22" s="80"/>
      <c r="AV22" s="80"/>
      <c r="AW22" s="80"/>
      <c r="AX22" s="80"/>
      <c r="AY22" s="80"/>
      <c r="AZ22" s="80"/>
      <c r="BA22" s="80"/>
      <c r="BB22" s="80"/>
      <c r="BC22" s="80">
        <v>1</v>
      </c>
      <c r="BD22" s="79" t="str">
        <f>REPLACE(INDEX(GroupVertices[Group],MATCH(Edges63[[#This Row],[Vertex 1]],GroupVertices[Vertex],0)),1,1,"")</f>
        <v>3</v>
      </c>
      <c r="BE22" s="79" t="str">
        <f>REPLACE(INDEX(GroupVertices[Group],MATCH(Edges63[[#This Row],[Vertex 2]],GroupVertices[Vertex],0)),1,1,"")</f>
        <v>1</v>
      </c>
      <c r="BF22" s="49"/>
      <c r="BG22" s="50"/>
      <c r="BH22" s="49"/>
      <c r="BI22" s="50"/>
      <c r="BJ22" s="49"/>
      <c r="BK22" s="50"/>
      <c r="BL22" s="49"/>
      <c r="BM22" s="50"/>
      <c r="BN22" s="49"/>
    </row>
    <row r="23" spans="1:66" ht="15">
      <c r="A23" s="65" t="s">
        <v>248</v>
      </c>
      <c r="B23" s="65" t="s">
        <v>247</v>
      </c>
      <c r="C23" s="66"/>
      <c r="D23" s="67"/>
      <c r="E23" s="68"/>
      <c r="F23" s="69"/>
      <c r="G23" s="66"/>
      <c r="H23" s="70"/>
      <c r="I23" s="71"/>
      <c r="J23" s="71"/>
      <c r="K23" s="35" t="s">
        <v>66</v>
      </c>
      <c r="L23" s="78">
        <v>23</v>
      </c>
      <c r="M23" s="78"/>
      <c r="N23" s="73"/>
      <c r="O23" s="80" t="s">
        <v>268</v>
      </c>
      <c r="P23" s="82">
        <v>44453.287881944445</v>
      </c>
      <c r="Q23" s="80" t="s">
        <v>271</v>
      </c>
      <c r="R23" s="80"/>
      <c r="S23" s="80"/>
      <c r="T23" s="80"/>
      <c r="U23" s="83" t="str">
        <f>HYPERLINK("https://pbs.twimg.com/media/E_Oh-QnWEAE1v3M.jpg")</f>
        <v>https://pbs.twimg.com/media/E_Oh-QnWEAE1v3M.jpg</v>
      </c>
      <c r="V23" s="83" t="str">
        <f>HYPERLINK("https://pbs.twimg.com/media/E_Oh-QnWEAE1v3M.jpg")</f>
        <v>https://pbs.twimg.com/media/E_Oh-QnWEAE1v3M.jpg</v>
      </c>
      <c r="W23" s="82">
        <v>44453.287881944445</v>
      </c>
      <c r="X23" s="88">
        <v>44453</v>
      </c>
      <c r="Y23" s="85" t="s">
        <v>289</v>
      </c>
      <c r="Z23" s="83" t="str">
        <f>HYPERLINK("https://twitter.com/lynda_eunice/status/1437671090533412864")</f>
        <v>https://twitter.com/lynda_eunice/status/1437671090533412864</v>
      </c>
      <c r="AA23" s="80"/>
      <c r="AB23" s="80"/>
      <c r="AC23" s="85" t="s">
        <v>295</v>
      </c>
      <c r="AD23" s="80"/>
      <c r="AE23" s="80" t="b">
        <v>0</v>
      </c>
      <c r="AF23" s="80">
        <v>29</v>
      </c>
      <c r="AG23" s="85" t="s">
        <v>296</v>
      </c>
      <c r="AH23" s="80" t="b">
        <v>0</v>
      </c>
      <c r="AI23" s="80" t="s">
        <v>298</v>
      </c>
      <c r="AJ23" s="80"/>
      <c r="AK23" s="85" t="s">
        <v>296</v>
      </c>
      <c r="AL23" s="80" t="b">
        <v>0</v>
      </c>
      <c r="AM23" s="80">
        <v>8</v>
      </c>
      <c r="AN23" s="85" t="s">
        <v>296</v>
      </c>
      <c r="AO23" s="85" t="s">
        <v>306</v>
      </c>
      <c r="AP23" s="80" t="b">
        <v>0</v>
      </c>
      <c r="AQ23" s="85" t="s">
        <v>295</v>
      </c>
      <c r="AR23" s="80" t="s">
        <v>267</v>
      </c>
      <c r="AS23" s="80">
        <v>0</v>
      </c>
      <c r="AT23" s="80">
        <v>0</v>
      </c>
      <c r="AU23" s="80"/>
      <c r="AV23" s="80"/>
      <c r="AW23" s="80"/>
      <c r="AX23" s="80"/>
      <c r="AY23" s="80"/>
      <c r="AZ23" s="80"/>
      <c r="BA23" s="80"/>
      <c r="BB23" s="80"/>
      <c r="BC23" s="80">
        <v>1</v>
      </c>
      <c r="BD23" s="79" t="str">
        <f>REPLACE(INDEX(GroupVertices[Group],MATCH(Edges63[[#This Row],[Vertex 1]],GroupVertices[Vertex],0)),1,1,"")</f>
        <v>3</v>
      </c>
      <c r="BE23" s="79" t="str">
        <f>REPLACE(INDEX(GroupVertices[Group],MATCH(Edges63[[#This Row],[Vertex 2]],GroupVertices[Vertex],0)),1,1,"")</f>
        <v>3</v>
      </c>
      <c r="BF23" s="49"/>
      <c r="BG23" s="50"/>
      <c r="BH23" s="49"/>
      <c r="BI23" s="50"/>
      <c r="BJ23" s="49"/>
      <c r="BK23" s="50"/>
      <c r="BL23" s="49"/>
      <c r="BM23" s="50"/>
      <c r="BN23" s="49"/>
    </row>
    <row r="24" spans="1:66" ht="15">
      <c r="A24" s="65" t="s">
        <v>248</v>
      </c>
      <c r="B24" s="65" t="s">
        <v>250</v>
      </c>
      <c r="C24" s="66"/>
      <c r="D24" s="67"/>
      <c r="E24" s="68"/>
      <c r="F24" s="69"/>
      <c r="G24" s="66"/>
      <c r="H24" s="70"/>
      <c r="I24" s="71"/>
      <c r="J24" s="71"/>
      <c r="K24" s="35" t="s">
        <v>65</v>
      </c>
      <c r="L24" s="78">
        <v>24</v>
      </c>
      <c r="M24" s="78"/>
      <c r="N24" s="73"/>
      <c r="O24" s="80" t="s">
        <v>268</v>
      </c>
      <c r="P24" s="82">
        <v>44453.287881944445</v>
      </c>
      <c r="Q24" s="80" t="s">
        <v>271</v>
      </c>
      <c r="R24" s="80"/>
      <c r="S24" s="80"/>
      <c r="T24" s="80"/>
      <c r="U24" s="83" t="str">
        <f>HYPERLINK("https://pbs.twimg.com/media/E_Oh-QnWEAE1v3M.jpg")</f>
        <v>https://pbs.twimg.com/media/E_Oh-QnWEAE1v3M.jpg</v>
      </c>
      <c r="V24" s="83" t="str">
        <f>HYPERLINK("https://pbs.twimg.com/media/E_Oh-QnWEAE1v3M.jpg")</f>
        <v>https://pbs.twimg.com/media/E_Oh-QnWEAE1v3M.jpg</v>
      </c>
      <c r="W24" s="82">
        <v>44453.287881944445</v>
      </c>
      <c r="X24" s="88">
        <v>44453</v>
      </c>
      <c r="Y24" s="85" t="s">
        <v>289</v>
      </c>
      <c r="Z24" s="83" t="str">
        <f>HYPERLINK("https://twitter.com/lynda_eunice/status/1437671090533412864")</f>
        <v>https://twitter.com/lynda_eunice/status/1437671090533412864</v>
      </c>
      <c r="AA24" s="80"/>
      <c r="AB24" s="80"/>
      <c r="AC24" s="85" t="s">
        <v>295</v>
      </c>
      <c r="AD24" s="80"/>
      <c r="AE24" s="80" t="b">
        <v>0</v>
      </c>
      <c r="AF24" s="80">
        <v>29</v>
      </c>
      <c r="AG24" s="85" t="s">
        <v>296</v>
      </c>
      <c r="AH24" s="80" t="b">
        <v>0</v>
      </c>
      <c r="AI24" s="80" t="s">
        <v>298</v>
      </c>
      <c r="AJ24" s="80"/>
      <c r="AK24" s="85" t="s">
        <v>296</v>
      </c>
      <c r="AL24" s="80" t="b">
        <v>0</v>
      </c>
      <c r="AM24" s="80">
        <v>8</v>
      </c>
      <c r="AN24" s="85" t="s">
        <v>296</v>
      </c>
      <c r="AO24" s="85" t="s">
        <v>306</v>
      </c>
      <c r="AP24" s="80" t="b">
        <v>0</v>
      </c>
      <c r="AQ24" s="85" t="s">
        <v>295</v>
      </c>
      <c r="AR24" s="80" t="s">
        <v>267</v>
      </c>
      <c r="AS24" s="80">
        <v>0</v>
      </c>
      <c r="AT24" s="80">
        <v>0</v>
      </c>
      <c r="AU24" s="80"/>
      <c r="AV24" s="80"/>
      <c r="AW24" s="80"/>
      <c r="AX24" s="80"/>
      <c r="AY24" s="80"/>
      <c r="AZ24" s="80"/>
      <c r="BA24" s="80"/>
      <c r="BB24" s="80"/>
      <c r="BC24" s="80">
        <v>1</v>
      </c>
      <c r="BD24" s="79" t="str">
        <f>REPLACE(INDEX(GroupVertices[Group],MATCH(Edges63[[#This Row],[Vertex 1]],GroupVertices[Vertex],0)),1,1,"")</f>
        <v>3</v>
      </c>
      <c r="BE24" s="79" t="str">
        <f>REPLACE(INDEX(GroupVertices[Group],MATCH(Edges63[[#This Row],[Vertex 2]],GroupVertices[Vertex],0)),1,1,"")</f>
        <v>4</v>
      </c>
      <c r="BF24" s="49"/>
      <c r="BG24" s="50"/>
      <c r="BH24" s="49"/>
      <c r="BI24" s="50"/>
      <c r="BJ24" s="49"/>
      <c r="BK24" s="50"/>
      <c r="BL24" s="49"/>
      <c r="BM24" s="50"/>
      <c r="BN24" s="49"/>
    </row>
    <row r="25" spans="1:66" ht="15">
      <c r="A25" s="65" t="s">
        <v>248</v>
      </c>
      <c r="B25" s="65" t="s">
        <v>251</v>
      </c>
      <c r="C25" s="66"/>
      <c r="D25" s="67"/>
      <c r="E25" s="68"/>
      <c r="F25" s="69"/>
      <c r="G25" s="66"/>
      <c r="H25" s="70"/>
      <c r="I25" s="71"/>
      <c r="J25" s="71"/>
      <c r="K25" s="35" t="s">
        <v>65</v>
      </c>
      <c r="L25" s="78">
        <v>25</v>
      </c>
      <c r="M25" s="78"/>
      <c r="N25" s="73"/>
      <c r="O25" s="80" t="s">
        <v>268</v>
      </c>
      <c r="P25" s="82">
        <v>44453.287881944445</v>
      </c>
      <c r="Q25" s="80" t="s">
        <v>271</v>
      </c>
      <c r="R25" s="80"/>
      <c r="S25" s="80"/>
      <c r="T25" s="80"/>
      <c r="U25" s="83" t="str">
        <f>HYPERLINK("https://pbs.twimg.com/media/E_Oh-QnWEAE1v3M.jpg")</f>
        <v>https://pbs.twimg.com/media/E_Oh-QnWEAE1v3M.jpg</v>
      </c>
      <c r="V25" s="83" t="str">
        <f>HYPERLINK("https://pbs.twimg.com/media/E_Oh-QnWEAE1v3M.jpg")</f>
        <v>https://pbs.twimg.com/media/E_Oh-QnWEAE1v3M.jpg</v>
      </c>
      <c r="W25" s="82">
        <v>44453.287881944445</v>
      </c>
      <c r="X25" s="88">
        <v>44453</v>
      </c>
      <c r="Y25" s="85" t="s">
        <v>289</v>
      </c>
      <c r="Z25" s="83" t="str">
        <f>HYPERLINK("https://twitter.com/lynda_eunice/status/1437671090533412864")</f>
        <v>https://twitter.com/lynda_eunice/status/1437671090533412864</v>
      </c>
      <c r="AA25" s="80"/>
      <c r="AB25" s="80"/>
      <c r="AC25" s="85" t="s">
        <v>295</v>
      </c>
      <c r="AD25" s="80"/>
      <c r="AE25" s="80" t="b">
        <v>0</v>
      </c>
      <c r="AF25" s="80">
        <v>29</v>
      </c>
      <c r="AG25" s="85" t="s">
        <v>296</v>
      </c>
      <c r="AH25" s="80" t="b">
        <v>0</v>
      </c>
      <c r="AI25" s="80" t="s">
        <v>298</v>
      </c>
      <c r="AJ25" s="80"/>
      <c r="AK25" s="85" t="s">
        <v>296</v>
      </c>
      <c r="AL25" s="80" t="b">
        <v>0</v>
      </c>
      <c r="AM25" s="80">
        <v>8</v>
      </c>
      <c r="AN25" s="85" t="s">
        <v>296</v>
      </c>
      <c r="AO25" s="85" t="s">
        <v>306</v>
      </c>
      <c r="AP25" s="80" t="b">
        <v>0</v>
      </c>
      <c r="AQ25" s="85" t="s">
        <v>295</v>
      </c>
      <c r="AR25" s="80" t="s">
        <v>267</v>
      </c>
      <c r="AS25" s="80">
        <v>0</v>
      </c>
      <c r="AT25" s="80">
        <v>0</v>
      </c>
      <c r="AU25" s="80"/>
      <c r="AV25" s="80"/>
      <c r="AW25" s="80"/>
      <c r="AX25" s="80"/>
      <c r="AY25" s="80"/>
      <c r="AZ25" s="80"/>
      <c r="BA25" s="80"/>
      <c r="BB25" s="80"/>
      <c r="BC25" s="80">
        <v>1</v>
      </c>
      <c r="BD25" s="79" t="str">
        <f>REPLACE(INDEX(GroupVertices[Group],MATCH(Edges63[[#This Row],[Vertex 1]],GroupVertices[Vertex],0)),1,1,"")</f>
        <v>3</v>
      </c>
      <c r="BE25" s="79" t="str">
        <f>REPLACE(INDEX(GroupVertices[Group],MATCH(Edges63[[#This Row],[Vertex 2]],GroupVertices[Vertex],0)),1,1,"")</f>
        <v>3</v>
      </c>
      <c r="BF25" s="49">
        <v>2</v>
      </c>
      <c r="BG25" s="50">
        <v>6.451612903225806</v>
      </c>
      <c r="BH25" s="49">
        <v>0</v>
      </c>
      <c r="BI25" s="50">
        <v>0</v>
      </c>
      <c r="BJ25" s="49">
        <v>0</v>
      </c>
      <c r="BK25" s="50">
        <v>0</v>
      </c>
      <c r="BL25" s="49">
        <v>29</v>
      </c>
      <c r="BM25" s="50">
        <v>93.54838709677419</v>
      </c>
      <c r="BN25" s="49">
        <v>31</v>
      </c>
    </row>
    <row r="26" spans="1:66" ht="15">
      <c r="A26" s="65" t="s">
        <v>247</v>
      </c>
      <c r="B26" s="65" t="s">
        <v>248</v>
      </c>
      <c r="C26" s="66"/>
      <c r="D26" s="67"/>
      <c r="E26" s="68"/>
      <c r="F26" s="69"/>
      <c r="G26" s="66"/>
      <c r="H26" s="70"/>
      <c r="I26" s="71"/>
      <c r="J26" s="71"/>
      <c r="K26" s="35" t="s">
        <v>66</v>
      </c>
      <c r="L26" s="78">
        <v>26</v>
      </c>
      <c r="M26" s="78"/>
      <c r="N26" s="73"/>
      <c r="O26" s="80" t="s">
        <v>267</v>
      </c>
      <c r="P26" s="82">
        <v>44460.611238425925</v>
      </c>
      <c r="Q26" s="80" t="s">
        <v>271</v>
      </c>
      <c r="R26" s="80"/>
      <c r="S26" s="80"/>
      <c r="T26" s="80"/>
      <c r="U26" s="83" t="str">
        <f>HYPERLINK("https://pbs.twimg.com/media/E_Oh-QnWEAE1v3M.jpg")</f>
        <v>https://pbs.twimg.com/media/E_Oh-QnWEAE1v3M.jpg</v>
      </c>
      <c r="V26" s="83" t="str">
        <f>HYPERLINK("https://pbs.twimg.com/media/E_Oh-QnWEAE1v3M.jpg")</f>
        <v>https://pbs.twimg.com/media/E_Oh-QnWEAE1v3M.jpg</v>
      </c>
      <c r="W26" s="82">
        <v>44460.611238425925</v>
      </c>
      <c r="X26" s="88">
        <v>44460</v>
      </c>
      <c r="Y26" s="85" t="s">
        <v>288</v>
      </c>
      <c r="Z26" s="83" t="str">
        <f>HYPERLINK("https://twitter.com/eawadplatform/status/1440324989035548678")</f>
        <v>https://twitter.com/eawadplatform/status/1440324989035548678</v>
      </c>
      <c r="AA26" s="80"/>
      <c r="AB26" s="80"/>
      <c r="AC26" s="85" t="s">
        <v>294</v>
      </c>
      <c r="AD26" s="80"/>
      <c r="AE26" s="80" t="b">
        <v>0</v>
      </c>
      <c r="AF26" s="80">
        <v>0</v>
      </c>
      <c r="AG26" s="85" t="s">
        <v>296</v>
      </c>
      <c r="AH26" s="80" t="b">
        <v>0</v>
      </c>
      <c r="AI26" s="80" t="s">
        <v>298</v>
      </c>
      <c r="AJ26" s="80"/>
      <c r="AK26" s="85" t="s">
        <v>296</v>
      </c>
      <c r="AL26" s="80" t="b">
        <v>0</v>
      </c>
      <c r="AM26" s="80">
        <v>8</v>
      </c>
      <c r="AN26" s="85" t="s">
        <v>295</v>
      </c>
      <c r="AO26" s="85" t="s">
        <v>306</v>
      </c>
      <c r="AP26" s="80" t="b">
        <v>0</v>
      </c>
      <c r="AQ26" s="85" t="s">
        <v>295</v>
      </c>
      <c r="AR26" s="80" t="s">
        <v>204</v>
      </c>
      <c r="AS26" s="80">
        <v>0</v>
      </c>
      <c r="AT26" s="80">
        <v>0</v>
      </c>
      <c r="AU26" s="80"/>
      <c r="AV26" s="80"/>
      <c r="AW26" s="80"/>
      <c r="AX26" s="80"/>
      <c r="AY26" s="80"/>
      <c r="AZ26" s="80"/>
      <c r="BA26" s="80"/>
      <c r="BB26" s="80"/>
      <c r="BC26" s="80">
        <v>1</v>
      </c>
      <c r="BD26" s="79" t="str">
        <f>REPLACE(INDEX(GroupVertices[Group],MATCH(Edges63[[#This Row],[Vertex 1]],GroupVertices[Vertex],0)),1,1,"")</f>
        <v>3</v>
      </c>
      <c r="BE26" s="79" t="str">
        <f>REPLACE(INDEX(GroupVertices[Group],MATCH(Edges63[[#This Row],[Vertex 2]],GroupVertices[Vertex],0)),1,1,"")</f>
        <v>3</v>
      </c>
      <c r="BF26" s="49"/>
      <c r="BG26" s="50"/>
      <c r="BH26" s="49"/>
      <c r="BI26" s="50"/>
      <c r="BJ26" s="49"/>
      <c r="BK26" s="50"/>
      <c r="BL26" s="49"/>
      <c r="BM26" s="50"/>
      <c r="BN26" s="49"/>
    </row>
    <row r="27" spans="1:66" ht="15">
      <c r="A27" s="65" t="s">
        <v>247</v>
      </c>
      <c r="B27" s="65" t="s">
        <v>259</v>
      </c>
      <c r="C27" s="66"/>
      <c r="D27" s="67"/>
      <c r="E27" s="68"/>
      <c r="F27" s="69"/>
      <c r="G27" s="66"/>
      <c r="H27" s="70"/>
      <c r="I27" s="71"/>
      <c r="J27" s="71"/>
      <c r="K27" s="35" t="s">
        <v>65</v>
      </c>
      <c r="L27" s="78">
        <v>27</v>
      </c>
      <c r="M27" s="78"/>
      <c r="N27" s="73"/>
      <c r="O27" s="80" t="s">
        <v>266</v>
      </c>
      <c r="P27" s="82">
        <v>44460.611238425925</v>
      </c>
      <c r="Q27" s="80" t="s">
        <v>271</v>
      </c>
      <c r="R27" s="80"/>
      <c r="S27" s="80"/>
      <c r="T27" s="80"/>
      <c r="U27" s="83" t="str">
        <f>HYPERLINK("https://pbs.twimg.com/media/E_Oh-QnWEAE1v3M.jpg")</f>
        <v>https://pbs.twimg.com/media/E_Oh-QnWEAE1v3M.jpg</v>
      </c>
      <c r="V27" s="83" t="str">
        <f>HYPERLINK("https://pbs.twimg.com/media/E_Oh-QnWEAE1v3M.jpg")</f>
        <v>https://pbs.twimg.com/media/E_Oh-QnWEAE1v3M.jpg</v>
      </c>
      <c r="W27" s="82">
        <v>44460.611238425925</v>
      </c>
      <c r="X27" s="88">
        <v>44460</v>
      </c>
      <c r="Y27" s="85" t="s">
        <v>288</v>
      </c>
      <c r="Z27" s="83" t="str">
        <f>HYPERLINK("https://twitter.com/eawadplatform/status/1440324989035548678")</f>
        <v>https://twitter.com/eawadplatform/status/1440324989035548678</v>
      </c>
      <c r="AA27" s="80"/>
      <c r="AB27" s="80"/>
      <c r="AC27" s="85" t="s">
        <v>294</v>
      </c>
      <c r="AD27" s="80"/>
      <c r="AE27" s="80" t="b">
        <v>0</v>
      </c>
      <c r="AF27" s="80">
        <v>0</v>
      </c>
      <c r="AG27" s="85" t="s">
        <v>296</v>
      </c>
      <c r="AH27" s="80" t="b">
        <v>0</v>
      </c>
      <c r="AI27" s="80" t="s">
        <v>298</v>
      </c>
      <c r="AJ27" s="80"/>
      <c r="AK27" s="85" t="s">
        <v>296</v>
      </c>
      <c r="AL27" s="80" t="b">
        <v>0</v>
      </c>
      <c r="AM27" s="80">
        <v>8</v>
      </c>
      <c r="AN27" s="85" t="s">
        <v>295</v>
      </c>
      <c r="AO27" s="85" t="s">
        <v>306</v>
      </c>
      <c r="AP27" s="80" t="b">
        <v>0</v>
      </c>
      <c r="AQ27" s="85" t="s">
        <v>295</v>
      </c>
      <c r="AR27" s="80" t="s">
        <v>204</v>
      </c>
      <c r="AS27" s="80">
        <v>0</v>
      </c>
      <c r="AT27" s="80">
        <v>0</v>
      </c>
      <c r="AU27" s="80"/>
      <c r="AV27" s="80"/>
      <c r="AW27" s="80"/>
      <c r="AX27" s="80"/>
      <c r="AY27" s="80"/>
      <c r="AZ27" s="80"/>
      <c r="BA27" s="80"/>
      <c r="BB27" s="80"/>
      <c r="BC27" s="80">
        <v>1</v>
      </c>
      <c r="BD27" s="79" t="str">
        <f>REPLACE(INDEX(GroupVertices[Group],MATCH(Edges63[[#This Row],[Vertex 1]],GroupVertices[Vertex],0)),1,1,"")</f>
        <v>3</v>
      </c>
      <c r="BE27" s="79" t="str">
        <f>REPLACE(INDEX(GroupVertices[Group],MATCH(Edges63[[#This Row],[Vertex 2]],GroupVertices[Vertex],0)),1,1,"")</f>
        <v>1</v>
      </c>
      <c r="BF27" s="49"/>
      <c r="BG27" s="50"/>
      <c r="BH27" s="49"/>
      <c r="BI27" s="50"/>
      <c r="BJ27" s="49"/>
      <c r="BK27" s="50"/>
      <c r="BL27" s="49"/>
      <c r="BM27" s="50"/>
      <c r="BN27" s="49"/>
    </row>
    <row r="28" spans="1:66" ht="15">
      <c r="A28" s="65" t="s">
        <v>247</v>
      </c>
      <c r="B28" s="65" t="s">
        <v>250</v>
      </c>
      <c r="C28" s="66"/>
      <c r="D28" s="67"/>
      <c r="E28" s="68"/>
      <c r="F28" s="69"/>
      <c r="G28" s="66"/>
      <c r="H28" s="70"/>
      <c r="I28" s="71"/>
      <c r="J28" s="71"/>
      <c r="K28" s="35" t="s">
        <v>65</v>
      </c>
      <c r="L28" s="78">
        <v>28</v>
      </c>
      <c r="M28" s="78"/>
      <c r="N28" s="73"/>
      <c r="O28" s="80" t="s">
        <v>266</v>
      </c>
      <c r="P28" s="82">
        <v>44460.611238425925</v>
      </c>
      <c r="Q28" s="80" t="s">
        <v>271</v>
      </c>
      <c r="R28" s="80"/>
      <c r="S28" s="80"/>
      <c r="T28" s="80"/>
      <c r="U28" s="83" t="str">
        <f>HYPERLINK("https://pbs.twimg.com/media/E_Oh-QnWEAE1v3M.jpg")</f>
        <v>https://pbs.twimg.com/media/E_Oh-QnWEAE1v3M.jpg</v>
      </c>
      <c r="V28" s="83" t="str">
        <f>HYPERLINK("https://pbs.twimg.com/media/E_Oh-QnWEAE1v3M.jpg")</f>
        <v>https://pbs.twimg.com/media/E_Oh-QnWEAE1v3M.jpg</v>
      </c>
      <c r="W28" s="82">
        <v>44460.611238425925</v>
      </c>
      <c r="X28" s="88">
        <v>44460</v>
      </c>
      <c r="Y28" s="85" t="s">
        <v>288</v>
      </c>
      <c r="Z28" s="83" t="str">
        <f>HYPERLINK("https://twitter.com/eawadplatform/status/1440324989035548678")</f>
        <v>https://twitter.com/eawadplatform/status/1440324989035548678</v>
      </c>
      <c r="AA28" s="80"/>
      <c r="AB28" s="80"/>
      <c r="AC28" s="85" t="s">
        <v>294</v>
      </c>
      <c r="AD28" s="80"/>
      <c r="AE28" s="80" t="b">
        <v>0</v>
      </c>
      <c r="AF28" s="80">
        <v>0</v>
      </c>
      <c r="AG28" s="85" t="s">
        <v>296</v>
      </c>
      <c r="AH28" s="80" t="b">
        <v>0</v>
      </c>
      <c r="AI28" s="80" t="s">
        <v>298</v>
      </c>
      <c r="AJ28" s="80"/>
      <c r="AK28" s="85" t="s">
        <v>296</v>
      </c>
      <c r="AL28" s="80" t="b">
        <v>0</v>
      </c>
      <c r="AM28" s="80">
        <v>8</v>
      </c>
      <c r="AN28" s="85" t="s">
        <v>295</v>
      </c>
      <c r="AO28" s="85" t="s">
        <v>306</v>
      </c>
      <c r="AP28" s="80" t="b">
        <v>0</v>
      </c>
      <c r="AQ28" s="85" t="s">
        <v>295</v>
      </c>
      <c r="AR28" s="80" t="s">
        <v>204</v>
      </c>
      <c r="AS28" s="80">
        <v>0</v>
      </c>
      <c r="AT28" s="80">
        <v>0</v>
      </c>
      <c r="AU28" s="80"/>
      <c r="AV28" s="80"/>
      <c r="AW28" s="80"/>
      <c r="AX28" s="80"/>
      <c r="AY28" s="80"/>
      <c r="AZ28" s="80"/>
      <c r="BA28" s="80"/>
      <c r="BB28" s="80"/>
      <c r="BC28" s="80">
        <v>1</v>
      </c>
      <c r="BD28" s="79" t="str">
        <f>REPLACE(INDEX(GroupVertices[Group],MATCH(Edges63[[#This Row],[Vertex 1]],GroupVertices[Vertex],0)),1,1,"")</f>
        <v>3</v>
      </c>
      <c r="BE28" s="79" t="str">
        <f>REPLACE(INDEX(GroupVertices[Group],MATCH(Edges63[[#This Row],[Vertex 2]],GroupVertices[Vertex],0)),1,1,"")</f>
        <v>4</v>
      </c>
      <c r="BF28" s="49"/>
      <c r="BG28" s="50"/>
      <c r="BH28" s="49"/>
      <c r="BI28" s="50"/>
      <c r="BJ28" s="49"/>
      <c r="BK28" s="50"/>
      <c r="BL28" s="49"/>
      <c r="BM28" s="50"/>
      <c r="BN28" s="49"/>
    </row>
    <row r="29" spans="1:66" ht="15">
      <c r="A29" s="65" t="s">
        <v>247</v>
      </c>
      <c r="B29" s="65" t="s">
        <v>251</v>
      </c>
      <c r="C29" s="66"/>
      <c r="D29" s="67"/>
      <c r="E29" s="68"/>
      <c r="F29" s="69"/>
      <c r="G29" s="66"/>
      <c r="H29" s="70"/>
      <c r="I29" s="71"/>
      <c r="J29" s="71"/>
      <c r="K29" s="35" t="s">
        <v>65</v>
      </c>
      <c r="L29" s="78">
        <v>29</v>
      </c>
      <c r="M29" s="78"/>
      <c r="N29" s="73"/>
      <c r="O29" s="80" t="s">
        <v>266</v>
      </c>
      <c r="P29" s="82">
        <v>44460.611238425925</v>
      </c>
      <c r="Q29" s="80" t="s">
        <v>271</v>
      </c>
      <c r="R29" s="80"/>
      <c r="S29" s="80"/>
      <c r="T29" s="80"/>
      <c r="U29" s="83" t="str">
        <f>HYPERLINK("https://pbs.twimg.com/media/E_Oh-QnWEAE1v3M.jpg")</f>
        <v>https://pbs.twimg.com/media/E_Oh-QnWEAE1v3M.jpg</v>
      </c>
      <c r="V29" s="83" t="str">
        <f>HYPERLINK("https://pbs.twimg.com/media/E_Oh-QnWEAE1v3M.jpg")</f>
        <v>https://pbs.twimg.com/media/E_Oh-QnWEAE1v3M.jpg</v>
      </c>
      <c r="W29" s="82">
        <v>44460.611238425925</v>
      </c>
      <c r="X29" s="88">
        <v>44460</v>
      </c>
      <c r="Y29" s="85" t="s">
        <v>288</v>
      </c>
      <c r="Z29" s="83" t="str">
        <f>HYPERLINK("https://twitter.com/eawadplatform/status/1440324989035548678")</f>
        <v>https://twitter.com/eawadplatform/status/1440324989035548678</v>
      </c>
      <c r="AA29" s="80"/>
      <c r="AB29" s="80"/>
      <c r="AC29" s="85" t="s">
        <v>294</v>
      </c>
      <c r="AD29" s="80"/>
      <c r="AE29" s="80" t="b">
        <v>0</v>
      </c>
      <c r="AF29" s="80">
        <v>0</v>
      </c>
      <c r="AG29" s="85" t="s">
        <v>296</v>
      </c>
      <c r="AH29" s="80" t="b">
        <v>0</v>
      </c>
      <c r="AI29" s="80" t="s">
        <v>298</v>
      </c>
      <c r="AJ29" s="80"/>
      <c r="AK29" s="85" t="s">
        <v>296</v>
      </c>
      <c r="AL29" s="80" t="b">
        <v>0</v>
      </c>
      <c r="AM29" s="80">
        <v>8</v>
      </c>
      <c r="AN29" s="85" t="s">
        <v>295</v>
      </c>
      <c r="AO29" s="85" t="s">
        <v>306</v>
      </c>
      <c r="AP29" s="80" t="b">
        <v>0</v>
      </c>
      <c r="AQ29" s="85" t="s">
        <v>295</v>
      </c>
      <c r="AR29" s="80" t="s">
        <v>204</v>
      </c>
      <c r="AS29" s="80">
        <v>0</v>
      </c>
      <c r="AT29" s="80">
        <v>0</v>
      </c>
      <c r="AU29" s="80"/>
      <c r="AV29" s="80"/>
      <c r="AW29" s="80"/>
      <c r="AX29" s="80"/>
      <c r="AY29" s="80"/>
      <c r="AZ29" s="80"/>
      <c r="BA29" s="80"/>
      <c r="BB29" s="80"/>
      <c r="BC29" s="80">
        <v>1</v>
      </c>
      <c r="BD29" s="79" t="str">
        <f>REPLACE(INDEX(GroupVertices[Group],MATCH(Edges63[[#This Row],[Vertex 1]],GroupVertices[Vertex],0)),1,1,"")</f>
        <v>3</v>
      </c>
      <c r="BE29" s="79" t="str">
        <f>REPLACE(INDEX(GroupVertices[Group],MATCH(Edges63[[#This Row],[Vertex 2]],GroupVertices[Vertex],0)),1,1,"")</f>
        <v>3</v>
      </c>
      <c r="BF29" s="49">
        <v>2</v>
      </c>
      <c r="BG29" s="50">
        <v>6.451612903225806</v>
      </c>
      <c r="BH29" s="49">
        <v>0</v>
      </c>
      <c r="BI29" s="50">
        <v>0</v>
      </c>
      <c r="BJ29" s="49">
        <v>0</v>
      </c>
      <c r="BK29" s="50">
        <v>0</v>
      </c>
      <c r="BL29" s="49">
        <v>29</v>
      </c>
      <c r="BM29" s="50">
        <v>93.54838709677419</v>
      </c>
      <c r="BN29" s="49">
        <v>31</v>
      </c>
    </row>
    <row r="30" spans="1:66" ht="15">
      <c r="A30" s="65" t="s">
        <v>8448</v>
      </c>
      <c r="B30" s="65" t="s">
        <v>8466</v>
      </c>
      <c r="C30" s="66"/>
      <c r="D30" s="67"/>
      <c r="E30" s="68"/>
      <c r="F30" s="69"/>
      <c r="G30" s="66"/>
      <c r="H30" s="70"/>
      <c r="I30" s="71"/>
      <c r="J30" s="71"/>
      <c r="K30" s="35" t="s">
        <v>65</v>
      </c>
      <c r="L30" s="78">
        <v>30</v>
      </c>
      <c r="M30" s="78"/>
      <c r="N30" s="73"/>
      <c r="O30" s="80" t="s">
        <v>266</v>
      </c>
      <c r="P30" s="82">
        <v>44462.392233796294</v>
      </c>
      <c r="Q30" s="80" t="s">
        <v>8499</v>
      </c>
      <c r="R30" s="83" t="str">
        <f>HYPERLINK("http://gbc-education.org/pledge")</f>
        <v>http://gbc-education.org/pledge</v>
      </c>
      <c r="S30" s="80" t="s">
        <v>276</v>
      </c>
      <c r="T30" s="85" t="s">
        <v>8462</v>
      </c>
      <c r="U30" s="83" t="str">
        <f>HYPERLINK("https://pbs.twimg.com/media/E_8sED0XMAAVGrf.jpg")</f>
        <v>https://pbs.twimg.com/media/E_8sED0XMAAVGrf.jpg</v>
      </c>
      <c r="V30" s="83" t="str">
        <f>HYPERLINK("https://pbs.twimg.com/media/E_8sED0XMAAVGrf.jpg")</f>
        <v>https://pbs.twimg.com/media/E_8sED0XMAAVGrf.jpg</v>
      </c>
      <c r="W30" s="82">
        <v>44462.392233796294</v>
      </c>
      <c r="X30" s="88">
        <v>44462</v>
      </c>
      <c r="Y30" s="85" t="s">
        <v>8531</v>
      </c>
      <c r="Z30" s="83" t="str">
        <f>HYPERLINK("https://twitter.com/strategyndigita/status/1440970396354875392")</f>
        <v>https://twitter.com/strategyndigita/status/1440970396354875392</v>
      </c>
      <c r="AA30" s="80"/>
      <c r="AB30" s="80"/>
      <c r="AC30" s="85" t="s">
        <v>8566</v>
      </c>
      <c r="AD30" s="80"/>
      <c r="AE30" s="80" t="b">
        <v>0</v>
      </c>
      <c r="AF30" s="80">
        <v>0</v>
      </c>
      <c r="AG30" s="85" t="s">
        <v>296</v>
      </c>
      <c r="AH30" s="80" t="b">
        <v>0</v>
      </c>
      <c r="AI30" s="80" t="s">
        <v>298</v>
      </c>
      <c r="AJ30" s="80"/>
      <c r="AK30" s="85" t="s">
        <v>296</v>
      </c>
      <c r="AL30" s="80" t="b">
        <v>0</v>
      </c>
      <c r="AM30" s="80">
        <v>2</v>
      </c>
      <c r="AN30" s="85" t="s">
        <v>8594</v>
      </c>
      <c r="AO30" s="85" t="s">
        <v>306</v>
      </c>
      <c r="AP30" s="80" t="b">
        <v>0</v>
      </c>
      <c r="AQ30" s="85" t="s">
        <v>8594</v>
      </c>
      <c r="AR30" s="80" t="s">
        <v>204</v>
      </c>
      <c r="AS30" s="80">
        <v>0</v>
      </c>
      <c r="AT30" s="80">
        <v>0</v>
      </c>
      <c r="AU30" s="80"/>
      <c r="AV30" s="80"/>
      <c r="AW30" s="80"/>
      <c r="AX30" s="80"/>
      <c r="AY30" s="80"/>
      <c r="AZ30" s="80"/>
      <c r="BA30" s="80"/>
      <c r="BB30" s="80"/>
      <c r="BC30" s="80">
        <v>1</v>
      </c>
      <c r="BD30" s="79" t="str">
        <f>REPLACE(INDEX(GroupVertices[Group],MATCH(Edges63[[#This Row],[Vertex 1]],GroupVertices[Vertex],0)),1,1,"")</f>
        <v>1</v>
      </c>
      <c r="BE30" s="79" t="str">
        <f>REPLACE(INDEX(GroupVertices[Group],MATCH(Edges63[[#This Row],[Vertex 2]],GroupVertices[Vertex],0)),1,1,"")</f>
        <v>1</v>
      </c>
      <c r="BF30" s="49"/>
      <c r="BG30" s="50"/>
      <c r="BH30" s="49"/>
      <c r="BI30" s="50"/>
      <c r="BJ30" s="49"/>
      <c r="BK30" s="50"/>
      <c r="BL30" s="49"/>
      <c r="BM30" s="50"/>
      <c r="BN30" s="49"/>
    </row>
    <row r="31" spans="1:66" ht="15">
      <c r="A31" s="65" t="s">
        <v>8448</v>
      </c>
      <c r="B31" s="65" t="s">
        <v>259</v>
      </c>
      <c r="C31" s="66"/>
      <c r="D31" s="67"/>
      <c r="E31" s="68"/>
      <c r="F31" s="69"/>
      <c r="G31" s="66"/>
      <c r="H31" s="70"/>
      <c r="I31" s="71"/>
      <c r="J31" s="71"/>
      <c r="K31" s="35" t="s">
        <v>65</v>
      </c>
      <c r="L31" s="78">
        <v>31</v>
      </c>
      <c r="M31" s="78"/>
      <c r="N31" s="73"/>
      <c r="O31" s="80" t="s">
        <v>266</v>
      </c>
      <c r="P31" s="82">
        <v>44462.392233796294</v>
      </c>
      <c r="Q31" s="80" t="s">
        <v>8499</v>
      </c>
      <c r="R31" s="83" t="str">
        <f>HYPERLINK("http://gbc-education.org/pledge")</f>
        <v>http://gbc-education.org/pledge</v>
      </c>
      <c r="S31" s="80" t="s">
        <v>276</v>
      </c>
      <c r="T31" s="85" t="s">
        <v>8462</v>
      </c>
      <c r="U31" s="83" t="str">
        <f>HYPERLINK("https://pbs.twimg.com/media/E_8sED0XMAAVGrf.jpg")</f>
        <v>https://pbs.twimg.com/media/E_8sED0XMAAVGrf.jpg</v>
      </c>
      <c r="V31" s="83" t="str">
        <f>HYPERLINK("https://pbs.twimg.com/media/E_8sED0XMAAVGrf.jpg")</f>
        <v>https://pbs.twimg.com/media/E_8sED0XMAAVGrf.jpg</v>
      </c>
      <c r="W31" s="82">
        <v>44462.392233796294</v>
      </c>
      <c r="X31" s="88">
        <v>44462</v>
      </c>
      <c r="Y31" s="85" t="s">
        <v>8531</v>
      </c>
      <c r="Z31" s="83" t="str">
        <f>HYPERLINK("https://twitter.com/strategyndigita/status/1440970396354875392")</f>
        <v>https://twitter.com/strategyndigita/status/1440970396354875392</v>
      </c>
      <c r="AA31" s="80"/>
      <c r="AB31" s="80"/>
      <c r="AC31" s="85" t="s">
        <v>8566</v>
      </c>
      <c r="AD31" s="80"/>
      <c r="AE31" s="80" t="b">
        <v>0</v>
      </c>
      <c r="AF31" s="80">
        <v>0</v>
      </c>
      <c r="AG31" s="85" t="s">
        <v>296</v>
      </c>
      <c r="AH31" s="80" t="b">
        <v>0</v>
      </c>
      <c r="AI31" s="80" t="s">
        <v>298</v>
      </c>
      <c r="AJ31" s="80"/>
      <c r="AK31" s="85" t="s">
        <v>296</v>
      </c>
      <c r="AL31" s="80" t="b">
        <v>0</v>
      </c>
      <c r="AM31" s="80">
        <v>2</v>
      </c>
      <c r="AN31" s="85" t="s">
        <v>8594</v>
      </c>
      <c r="AO31" s="85" t="s">
        <v>306</v>
      </c>
      <c r="AP31" s="80" t="b">
        <v>0</v>
      </c>
      <c r="AQ31" s="85" t="s">
        <v>8594</v>
      </c>
      <c r="AR31" s="80" t="s">
        <v>204</v>
      </c>
      <c r="AS31" s="80">
        <v>0</v>
      </c>
      <c r="AT31" s="80">
        <v>0</v>
      </c>
      <c r="AU31" s="80"/>
      <c r="AV31" s="80"/>
      <c r="AW31" s="80"/>
      <c r="AX31" s="80"/>
      <c r="AY31" s="80"/>
      <c r="AZ31" s="80"/>
      <c r="BA31" s="80"/>
      <c r="BB31" s="80"/>
      <c r="BC31" s="80">
        <v>1</v>
      </c>
      <c r="BD31" s="79" t="str">
        <f>REPLACE(INDEX(GroupVertices[Group],MATCH(Edges63[[#This Row],[Vertex 1]],GroupVertices[Vertex],0)),1,1,"")</f>
        <v>1</v>
      </c>
      <c r="BE31" s="79" t="str">
        <f>REPLACE(INDEX(GroupVertices[Group],MATCH(Edges63[[#This Row],[Vertex 2]],GroupVertices[Vertex],0)),1,1,"")</f>
        <v>1</v>
      </c>
      <c r="BF31" s="49"/>
      <c r="BG31" s="50"/>
      <c r="BH31" s="49"/>
      <c r="BI31" s="50"/>
      <c r="BJ31" s="49"/>
      <c r="BK31" s="50"/>
      <c r="BL31" s="49"/>
      <c r="BM31" s="50"/>
      <c r="BN31" s="49"/>
    </row>
    <row r="32" spans="1:66" ht="15">
      <c r="A32" s="65" t="s">
        <v>8448</v>
      </c>
      <c r="B32" s="65" t="s">
        <v>8462</v>
      </c>
      <c r="C32" s="66"/>
      <c r="D32" s="67"/>
      <c r="E32" s="68"/>
      <c r="F32" s="69"/>
      <c r="G32" s="66"/>
      <c r="H32" s="70"/>
      <c r="I32" s="71"/>
      <c r="J32" s="71"/>
      <c r="K32" s="35" t="s">
        <v>65</v>
      </c>
      <c r="L32" s="78">
        <v>32</v>
      </c>
      <c r="M32" s="78"/>
      <c r="N32" s="73"/>
      <c r="O32" s="80" t="s">
        <v>266</v>
      </c>
      <c r="P32" s="82">
        <v>44462.392233796294</v>
      </c>
      <c r="Q32" s="80" t="s">
        <v>8499</v>
      </c>
      <c r="R32" s="83" t="str">
        <f>HYPERLINK("http://gbc-education.org/pledge")</f>
        <v>http://gbc-education.org/pledge</v>
      </c>
      <c r="S32" s="80" t="s">
        <v>276</v>
      </c>
      <c r="T32" s="85" t="s">
        <v>8462</v>
      </c>
      <c r="U32" s="83" t="str">
        <f>HYPERLINK("https://pbs.twimg.com/media/E_8sED0XMAAVGrf.jpg")</f>
        <v>https://pbs.twimg.com/media/E_8sED0XMAAVGrf.jpg</v>
      </c>
      <c r="V32" s="83" t="str">
        <f>HYPERLINK("https://pbs.twimg.com/media/E_8sED0XMAAVGrf.jpg")</f>
        <v>https://pbs.twimg.com/media/E_8sED0XMAAVGrf.jpg</v>
      </c>
      <c r="W32" s="82">
        <v>44462.392233796294</v>
      </c>
      <c r="X32" s="88">
        <v>44462</v>
      </c>
      <c r="Y32" s="85" t="s">
        <v>8531</v>
      </c>
      <c r="Z32" s="83" t="str">
        <f>HYPERLINK("https://twitter.com/strategyndigita/status/1440970396354875392")</f>
        <v>https://twitter.com/strategyndigita/status/1440970396354875392</v>
      </c>
      <c r="AA32" s="80"/>
      <c r="AB32" s="80"/>
      <c r="AC32" s="85" t="s">
        <v>8566</v>
      </c>
      <c r="AD32" s="80"/>
      <c r="AE32" s="80" t="b">
        <v>0</v>
      </c>
      <c r="AF32" s="80">
        <v>0</v>
      </c>
      <c r="AG32" s="85" t="s">
        <v>296</v>
      </c>
      <c r="AH32" s="80" t="b">
        <v>0</v>
      </c>
      <c r="AI32" s="80" t="s">
        <v>298</v>
      </c>
      <c r="AJ32" s="80"/>
      <c r="AK32" s="85" t="s">
        <v>296</v>
      </c>
      <c r="AL32" s="80" t="b">
        <v>0</v>
      </c>
      <c r="AM32" s="80">
        <v>2</v>
      </c>
      <c r="AN32" s="85" t="s">
        <v>8594</v>
      </c>
      <c r="AO32" s="85" t="s">
        <v>306</v>
      </c>
      <c r="AP32" s="80" t="b">
        <v>0</v>
      </c>
      <c r="AQ32" s="85" t="s">
        <v>8594</v>
      </c>
      <c r="AR32" s="80" t="s">
        <v>204</v>
      </c>
      <c r="AS32" s="80">
        <v>0</v>
      </c>
      <c r="AT32" s="80">
        <v>0</v>
      </c>
      <c r="AU32" s="80"/>
      <c r="AV32" s="80"/>
      <c r="AW32" s="80"/>
      <c r="AX32" s="80"/>
      <c r="AY32" s="80"/>
      <c r="AZ32" s="80"/>
      <c r="BA32" s="80"/>
      <c r="BB32" s="80"/>
      <c r="BC32" s="80">
        <v>2</v>
      </c>
      <c r="BD32" s="79" t="str">
        <f>REPLACE(INDEX(GroupVertices[Group],MATCH(Edges63[[#This Row],[Vertex 1]],GroupVertices[Vertex],0)),1,1,"")</f>
        <v>1</v>
      </c>
      <c r="BE32" s="79" t="str">
        <f>REPLACE(INDEX(GroupVertices[Group],MATCH(Edges63[[#This Row],[Vertex 2]],GroupVertices[Vertex],0)),1,1,"")</f>
        <v>1</v>
      </c>
      <c r="BF32" s="49"/>
      <c r="BG32" s="50"/>
      <c r="BH32" s="49"/>
      <c r="BI32" s="50"/>
      <c r="BJ32" s="49"/>
      <c r="BK32" s="50"/>
      <c r="BL32" s="49"/>
      <c r="BM32" s="50"/>
      <c r="BN32" s="49"/>
    </row>
    <row r="33" spans="1:66" ht="15">
      <c r="A33" s="65" t="s">
        <v>8448</v>
      </c>
      <c r="B33" s="65" t="s">
        <v>8462</v>
      </c>
      <c r="C33" s="66"/>
      <c r="D33" s="67"/>
      <c r="E33" s="68"/>
      <c r="F33" s="69"/>
      <c r="G33" s="66"/>
      <c r="H33" s="70"/>
      <c r="I33" s="71"/>
      <c r="J33" s="71"/>
      <c r="K33" s="35" t="s">
        <v>65</v>
      </c>
      <c r="L33" s="78">
        <v>33</v>
      </c>
      <c r="M33" s="78"/>
      <c r="N33" s="73"/>
      <c r="O33" s="80" t="s">
        <v>267</v>
      </c>
      <c r="P33" s="82">
        <v>44462.392233796294</v>
      </c>
      <c r="Q33" s="80" t="s">
        <v>8499</v>
      </c>
      <c r="R33" s="83" t="str">
        <f>HYPERLINK("http://gbc-education.org/pledge")</f>
        <v>http://gbc-education.org/pledge</v>
      </c>
      <c r="S33" s="80" t="s">
        <v>276</v>
      </c>
      <c r="T33" s="85" t="s">
        <v>8462</v>
      </c>
      <c r="U33" s="83" t="str">
        <f>HYPERLINK("https://pbs.twimg.com/media/E_8sED0XMAAVGrf.jpg")</f>
        <v>https://pbs.twimg.com/media/E_8sED0XMAAVGrf.jpg</v>
      </c>
      <c r="V33" s="83" t="str">
        <f>HYPERLINK("https://pbs.twimg.com/media/E_8sED0XMAAVGrf.jpg")</f>
        <v>https://pbs.twimg.com/media/E_8sED0XMAAVGrf.jpg</v>
      </c>
      <c r="W33" s="82">
        <v>44462.392233796294</v>
      </c>
      <c r="X33" s="88">
        <v>44462</v>
      </c>
      <c r="Y33" s="85" t="s">
        <v>8531</v>
      </c>
      <c r="Z33" s="83" t="str">
        <f>HYPERLINK("https://twitter.com/strategyndigita/status/1440970396354875392")</f>
        <v>https://twitter.com/strategyndigita/status/1440970396354875392</v>
      </c>
      <c r="AA33" s="80"/>
      <c r="AB33" s="80"/>
      <c r="AC33" s="85" t="s">
        <v>8566</v>
      </c>
      <c r="AD33" s="80"/>
      <c r="AE33" s="80" t="b">
        <v>0</v>
      </c>
      <c r="AF33" s="80">
        <v>0</v>
      </c>
      <c r="AG33" s="85" t="s">
        <v>296</v>
      </c>
      <c r="AH33" s="80" t="b">
        <v>0</v>
      </c>
      <c r="AI33" s="80" t="s">
        <v>298</v>
      </c>
      <c r="AJ33" s="80"/>
      <c r="AK33" s="85" t="s">
        <v>296</v>
      </c>
      <c r="AL33" s="80" t="b">
        <v>0</v>
      </c>
      <c r="AM33" s="80">
        <v>2</v>
      </c>
      <c r="AN33" s="85" t="s">
        <v>8594</v>
      </c>
      <c r="AO33" s="85" t="s">
        <v>306</v>
      </c>
      <c r="AP33" s="80" t="b">
        <v>0</v>
      </c>
      <c r="AQ33" s="85" t="s">
        <v>8594</v>
      </c>
      <c r="AR33" s="80" t="s">
        <v>204</v>
      </c>
      <c r="AS33" s="80">
        <v>0</v>
      </c>
      <c r="AT33" s="80">
        <v>0</v>
      </c>
      <c r="AU33" s="80"/>
      <c r="AV33" s="80"/>
      <c r="AW33" s="80"/>
      <c r="AX33" s="80"/>
      <c r="AY33" s="80"/>
      <c r="AZ33" s="80"/>
      <c r="BA33" s="80"/>
      <c r="BB33" s="80"/>
      <c r="BC33" s="80">
        <v>2</v>
      </c>
      <c r="BD33" s="79" t="str">
        <f>REPLACE(INDEX(GroupVertices[Group],MATCH(Edges63[[#This Row],[Vertex 1]],GroupVertices[Vertex],0)),1,1,"")</f>
        <v>1</v>
      </c>
      <c r="BE33" s="79" t="str">
        <f>REPLACE(INDEX(GroupVertices[Group],MATCH(Edges63[[#This Row],[Vertex 2]],GroupVertices[Vertex],0)),1,1,"")</f>
        <v>1</v>
      </c>
      <c r="BF33" s="49">
        <v>1</v>
      </c>
      <c r="BG33" s="50">
        <v>2.6315789473684212</v>
      </c>
      <c r="BH33" s="49">
        <v>1</v>
      </c>
      <c r="BI33" s="50">
        <v>2.6315789473684212</v>
      </c>
      <c r="BJ33" s="49">
        <v>0</v>
      </c>
      <c r="BK33" s="50">
        <v>0</v>
      </c>
      <c r="BL33" s="49">
        <v>36</v>
      </c>
      <c r="BM33" s="50">
        <v>94.73684210526316</v>
      </c>
      <c r="BN33" s="49">
        <v>38</v>
      </c>
    </row>
    <row r="34" spans="1:66" ht="15">
      <c r="A34" s="65" t="s">
        <v>8449</v>
      </c>
      <c r="B34" s="65" t="s">
        <v>8467</v>
      </c>
      <c r="C34" s="66"/>
      <c r="D34" s="67"/>
      <c r="E34" s="68"/>
      <c r="F34" s="69"/>
      <c r="G34" s="66"/>
      <c r="H34" s="70"/>
      <c r="I34" s="71"/>
      <c r="J34" s="71"/>
      <c r="K34" s="35" t="s">
        <v>65</v>
      </c>
      <c r="L34" s="78">
        <v>34</v>
      </c>
      <c r="M34" s="78"/>
      <c r="N34" s="73"/>
      <c r="O34" s="80" t="s">
        <v>268</v>
      </c>
      <c r="P34" s="82">
        <v>44463.70515046296</v>
      </c>
      <c r="Q34" s="80" t="s">
        <v>8500</v>
      </c>
      <c r="R34" s="80"/>
      <c r="S34" s="80"/>
      <c r="T34" s="80"/>
      <c r="U34" s="80"/>
      <c r="V34" s="83" t="str">
        <f>HYPERLINK("https://pbs.twimg.com/profile_images/1421345044951339008/UcpkUH9k_normal.jpg")</f>
        <v>https://pbs.twimg.com/profile_images/1421345044951339008/UcpkUH9k_normal.jpg</v>
      </c>
      <c r="W34" s="82">
        <v>44463.70515046296</v>
      </c>
      <c r="X34" s="88">
        <v>44463</v>
      </c>
      <c r="Y34" s="85" t="s">
        <v>290</v>
      </c>
      <c r="Z34" s="83" t="str">
        <f>HYPERLINK("https://twitter.com/nysmom4kiddos/status/1441446184552308746")</f>
        <v>https://twitter.com/nysmom4kiddos/status/1441446184552308746</v>
      </c>
      <c r="AA34" s="80"/>
      <c r="AB34" s="80"/>
      <c r="AC34" s="85" t="s">
        <v>8567</v>
      </c>
      <c r="AD34" s="85" t="s">
        <v>8604</v>
      </c>
      <c r="AE34" s="80" t="b">
        <v>0</v>
      </c>
      <c r="AF34" s="80">
        <v>3</v>
      </c>
      <c r="AG34" s="85" t="s">
        <v>8606</v>
      </c>
      <c r="AH34" s="80" t="b">
        <v>0</v>
      </c>
      <c r="AI34" s="80" t="s">
        <v>298</v>
      </c>
      <c r="AJ34" s="80"/>
      <c r="AK34" s="85" t="s">
        <v>296</v>
      </c>
      <c r="AL34" s="80" t="b">
        <v>0</v>
      </c>
      <c r="AM34" s="80">
        <v>0</v>
      </c>
      <c r="AN34" s="85" t="s">
        <v>296</v>
      </c>
      <c r="AO34" s="85" t="s">
        <v>307</v>
      </c>
      <c r="AP34" s="80" t="b">
        <v>0</v>
      </c>
      <c r="AQ34" s="85" t="s">
        <v>8604</v>
      </c>
      <c r="AR34" s="80" t="s">
        <v>204</v>
      </c>
      <c r="AS34" s="80">
        <v>0</v>
      </c>
      <c r="AT34" s="80">
        <v>0</v>
      </c>
      <c r="AU34" s="80"/>
      <c r="AV34" s="80"/>
      <c r="AW34" s="80"/>
      <c r="AX34" s="80"/>
      <c r="AY34" s="80"/>
      <c r="AZ34" s="80"/>
      <c r="BA34" s="80"/>
      <c r="BB34" s="80"/>
      <c r="BC34" s="80">
        <v>1</v>
      </c>
      <c r="BD34" s="79" t="str">
        <f>REPLACE(INDEX(GroupVertices[Group],MATCH(Edges63[[#This Row],[Vertex 1]],GroupVertices[Vertex],0)),1,1,"")</f>
        <v>2</v>
      </c>
      <c r="BE34" s="79" t="str">
        <f>REPLACE(INDEX(GroupVertices[Group],MATCH(Edges63[[#This Row],[Vertex 2]],GroupVertices[Vertex],0)),1,1,"")</f>
        <v>2</v>
      </c>
      <c r="BF34" s="49"/>
      <c r="BG34" s="50"/>
      <c r="BH34" s="49"/>
      <c r="BI34" s="50"/>
      <c r="BJ34" s="49"/>
      <c r="BK34" s="50"/>
      <c r="BL34" s="49"/>
      <c r="BM34" s="50"/>
      <c r="BN34" s="49"/>
    </row>
    <row r="35" spans="1:66" ht="15">
      <c r="A35" s="65" t="s">
        <v>8450</v>
      </c>
      <c r="B35" s="65" t="s">
        <v>8467</v>
      </c>
      <c r="C35" s="66"/>
      <c r="D35" s="67"/>
      <c r="E35" s="68"/>
      <c r="F35" s="69"/>
      <c r="G35" s="66"/>
      <c r="H35" s="70"/>
      <c r="I35" s="71"/>
      <c r="J35" s="71"/>
      <c r="K35" s="35" t="s">
        <v>65</v>
      </c>
      <c r="L35" s="78">
        <v>35</v>
      </c>
      <c r="M35" s="78"/>
      <c r="N35" s="73"/>
      <c r="O35" s="80" t="s">
        <v>268</v>
      </c>
      <c r="P35" s="82">
        <v>44463.73709490741</v>
      </c>
      <c r="Q35" s="80" t="s">
        <v>8501</v>
      </c>
      <c r="R35" s="80"/>
      <c r="S35" s="80"/>
      <c r="T35" s="80"/>
      <c r="U35" s="80"/>
      <c r="V35" s="83" t="str">
        <f>HYPERLINK("https://pbs.twimg.com/profile_images/1441897563653767168/QR6OQJSo_normal.jpg")</f>
        <v>https://pbs.twimg.com/profile_images/1441897563653767168/QR6OQJSo_normal.jpg</v>
      </c>
      <c r="W35" s="82">
        <v>44463.73709490741</v>
      </c>
      <c r="X35" s="88">
        <v>44463</v>
      </c>
      <c r="Y35" s="85" t="s">
        <v>8532</v>
      </c>
      <c r="Z35" s="83" t="str">
        <f>HYPERLINK("https://twitter.com/senyoszn/status/1441457757547384835")</f>
        <v>https://twitter.com/senyoszn/status/1441457757547384835</v>
      </c>
      <c r="AA35" s="80"/>
      <c r="AB35" s="80"/>
      <c r="AC35" s="85" t="s">
        <v>8568</v>
      </c>
      <c r="AD35" s="85" t="s">
        <v>8567</v>
      </c>
      <c r="AE35" s="80" t="b">
        <v>0</v>
      </c>
      <c r="AF35" s="80">
        <v>0</v>
      </c>
      <c r="AG35" s="85" t="s">
        <v>8607</v>
      </c>
      <c r="AH35" s="80" t="b">
        <v>0</v>
      </c>
      <c r="AI35" s="80" t="s">
        <v>298</v>
      </c>
      <c r="AJ35" s="80"/>
      <c r="AK35" s="85" t="s">
        <v>296</v>
      </c>
      <c r="AL35" s="80" t="b">
        <v>0</v>
      </c>
      <c r="AM35" s="80">
        <v>0</v>
      </c>
      <c r="AN35" s="85" t="s">
        <v>296</v>
      </c>
      <c r="AO35" s="85" t="s">
        <v>305</v>
      </c>
      <c r="AP35" s="80" t="b">
        <v>0</v>
      </c>
      <c r="AQ35" s="85" t="s">
        <v>8567</v>
      </c>
      <c r="AR35" s="80" t="s">
        <v>204</v>
      </c>
      <c r="AS35" s="80">
        <v>0</v>
      </c>
      <c r="AT35" s="80">
        <v>0</v>
      </c>
      <c r="AU35" s="80"/>
      <c r="AV35" s="80"/>
      <c r="AW35" s="80"/>
      <c r="AX35" s="80"/>
      <c r="AY35" s="80"/>
      <c r="AZ35" s="80"/>
      <c r="BA35" s="80"/>
      <c r="BB35" s="80"/>
      <c r="BC35" s="80">
        <v>1</v>
      </c>
      <c r="BD35" s="79" t="str">
        <f>REPLACE(INDEX(GroupVertices[Group],MATCH(Edges63[[#This Row],[Vertex 1]],GroupVertices[Vertex],0)),1,1,"")</f>
        <v>2</v>
      </c>
      <c r="BE35" s="79" t="str">
        <f>REPLACE(INDEX(GroupVertices[Group],MATCH(Edges63[[#This Row],[Vertex 2]],GroupVertices[Vertex],0)),1,1,"")</f>
        <v>2</v>
      </c>
      <c r="BF35" s="49"/>
      <c r="BG35" s="50"/>
      <c r="BH35" s="49"/>
      <c r="BI35" s="50"/>
      <c r="BJ35" s="49"/>
      <c r="BK35" s="50"/>
      <c r="BL35" s="49"/>
      <c r="BM35" s="50"/>
      <c r="BN35" s="49"/>
    </row>
    <row r="36" spans="1:66" ht="15">
      <c r="A36" s="65" t="s">
        <v>8449</v>
      </c>
      <c r="B36" s="65" t="s">
        <v>8468</v>
      </c>
      <c r="C36" s="66"/>
      <c r="D36" s="67"/>
      <c r="E36" s="68"/>
      <c r="F36" s="69"/>
      <c r="G36" s="66"/>
      <c r="H36" s="70"/>
      <c r="I36" s="71"/>
      <c r="J36" s="71"/>
      <c r="K36" s="35" t="s">
        <v>65</v>
      </c>
      <c r="L36" s="78">
        <v>36</v>
      </c>
      <c r="M36" s="78"/>
      <c r="N36" s="73"/>
      <c r="O36" s="80" t="s">
        <v>268</v>
      </c>
      <c r="P36" s="82">
        <v>44463.70515046296</v>
      </c>
      <c r="Q36" s="80" t="s">
        <v>8500</v>
      </c>
      <c r="R36" s="80"/>
      <c r="S36" s="80"/>
      <c r="T36" s="80"/>
      <c r="U36" s="80"/>
      <c r="V36" s="83" t="str">
        <f>HYPERLINK("https://pbs.twimg.com/profile_images/1421345044951339008/UcpkUH9k_normal.jpg")</f>
        <v>https://pbs.twimg.com/profile_images/1421345044951339008/UcpkUH9k_normal.jpg</v>
      </c>
      <c r="W36" s="82">
        <v>44463.70515046296</v>
      </c>
      <c r="X36" s="88">
        <v>44463</v>
      </c>
      <c r="Y36" s="85" t="s">
        <v>290</v>
      </c>
      <c r="Z36" s="83" t="str">
        <f>HYPERLINK("https://twitter.com/nysmom4kiddos/status/1441446184552308746")</f>
        <v>https://twitter.com/nysmom4kiddos/status/1441446184552308746</v>
      </c>
      <c r="AA36" s="80"/>
      <c r="AB36" s="80"/>
      <c r="AC36" s="85" t="s">
        <v>8567</v>
      </c>
      <c r="AD36" s="85" t="s">
        <v>8604</v>
      </c>
      <c r="AE36" s="80" t="b">
        <v>0</v>
      </c>
      <c r="AF36" s="80">
        <v>3</v>
      </c>
      <c r="AG36" s="85" t="s">
        <v>8606</v>
      </c>
      <c r="AH36" s="80" t="b">
        <v>0</v>
      </c>
      <c r="AI36" s="80" t="s">
        <v>298</v>
      </c>
      <c r="AJ36" s="80"/>
      <c r="AK36" s="85" t="s">
        <v>296</v>
      </c>
      <c r="AL36" s="80" t="b">
        <v>0</v>
      </c>
      <c r="AM36" s="80">
        <v>0</v>
      </c>
      <c r="AN36" s="85" t="s">
        <v>296</v>
      </c>
      <c r="AO36" s="85" t="s">
        <v>307</v>
      </c>
      <c r="AP36" s="80" t="b">
        <v>0</v>
      </c>
      <c r="AQ36" s="85" t="s">
        <v>8604</v>
      </c>
      <c r="AR36" s="80" t="s">
        <v>204</v>
      </c>
      <c r="AS36" s="80">
        <v>0</v>
      </c>
      <c r="AT36" s="80">
        <v>0</v>
      </c>
      <c r="AU36" s="80"/>
      <c r="AV36" s="80"/>
      <c r="AW36" s="80"/>
      <c r="AX36" s="80"/>
      <c r="AY36" s="80"/>
      <c r="AZ36" s="80"/>
      <c r="BA36" s="80"/>
      <c r="BB36" s="80"/>
      <c r="BC36" s="80">
        <v>1</v>
      </c>
      <c r="BD36" s="79" t="str">
        <f>REPLACE(INDEX(GroupVertices[Group],MATCH(Edges63[[#This Row],[Vertex 1]],GroupVertices[Vertex],0)),1,1,"")</f>
        <v>2</v>
      </c>
      <c r="BE36" s="79" t="str">
        <f>REPLACE(INDEX(GroupVertices[Group],MATCH(Edges63[[#This Row],[Vertex 2]],GroupVertices[Vertex],0)),1,1,"")</f>
        <v>2</v>
      </c>
      <c r="BF36" s="49"/>
      <c r="BG36" s="50"/>
      <c r="BH36" s="49"/>
      <c r="BI36" s="50"/>
      <c r="BJ36" s="49"/>
      <c r="BK36" s="50"/>
      <c r="BL36" s="49"/>
      <c r="BM36" s="50"/>
      <c r="BN36" s="49"/>
    </row>
    <row r="37" spans="1:66" ht="15">
      <c r="A37" s="65" t="s">
        <v>8450</v>
      </c>
      <c r="B37" s="65" t="s">
        <v>8468</v>
      </c>
      <c r="C37" s="66"/>
      <c r="D37" s="67"/>
      <c r="E37" s="68"/>
      <c r="F37" s="69"/>
      <c r="G37" s="66"/>
      <c r="H37" s="70"/>
      <c r="I37" s="71"/>
      <c r="J37" s="71"/>
      <c r="K37" s="35" t="s">
        <v>65</v>
      </c>
      <c r="L37" s="78">
        <v>37</v>
      </c>
      <c r="M37" s="78"/>
      <c r="N37" s="73"/>
      <c r="O37" s="80" t="s">
        <v>268</v>
      </c>
      <c r="P37" s="82">
        <v>44463.73709490741</v>
      </c>
      <c r="Q37" s="80" t="s">
        <v>8501</v>
      </c>
      <c r="R37" s="80"/>
      <c r="S37" s="80"/>
      <c r="T37" s="80"/>
      <c r="U37" s="80"/>
      <c r="V37" s="83" t="str">
        <f>HYPERLINK("https://pbs.twimg.com/profile_images/1441897563653767168/QR6OQJSo_normal.jpg")</f>
        <v>https://pbs.twimg.com/profile_images/1441897563653767168/QR6OQJSo_normal.jpg</v>
      </c>
      <c r="W37" s="82">
        <v>44463.73709490741</v>
      </c>
      <c r="X37" s="88">
        <v>44463</v>
      </c>
      <c r="Y37" s="85" t="s">
        <v>8532</v>
      </c>
      <c r="Z37" s="83" t="str">
        <f>HYPERLINK("https://twitter.com/senyoszn/status/1441457757547384835")</f>
        <v>https://twitter.com/senyoszn/status/1441457757547384835</v>
      </c>
      <c r="AA37" s="80"/>
      <c r="AB37" s="80"/>
      <c r="AC37" s="85" t="s">
        <v>8568</v>
      </c>
      <c r="AD37" s="85" t="s">
        <v>8567</v>
      </c>
      <c r="AE37" s="80" t="b">
        <v>0</v>
      </c>
      <c r="AF37" s="80">
        <v>0</v>
      </c>
      <c r="AG37" s="85" t="s">
        <v>8607</v>
      </c>
      <c r="AH37" s="80" t="b">
        <v>0</v>
      </c>
      <c r="AI37" s="80" t="s">
        <v>298</v>
      </c>
      <c r="AJ37" s="80"/>
      <c r="AK37" s="85" t="s">
        <v>296</v>
      </c>
      <c r="AL37" s="80" t="b">
        <v>0</v>
      </c>
      <c r="AM37" s="80">
        <v>0</v>
      </c>
      <c r="AN37" s="85" t="s">
        <v>296</v>
      </c>
      <c r="AO37" s="85" t="s">
        <v>305</v>
      </c>
      <c r="AP37" s="80" t="b">
        <v>0</v>
      </c>
      <c r="AQ37" s="85" t="s">
        <v>8567</v>
      </c>
      <c r="AR37" s="80" t="s">
        <v>204</v>
      </c>
      <c r="AS37" s="80">
        <v>0</v>
      </c>
      <c r="AT37" s="80">
        <v>0</v>
      </c>
      <c r="AU37" s="80"/>
      <c r="AV37" s="80"/>
      <c r="AW37" s="80"/>
      <c r="AX37" s="80"/>
      <c r="AY37" s="80"/>
      <c r="AZ37" s="80"/>
      <c r="BA37" s="80"/>
      <c r="BB37" s="80"/>
      <c r="BC37" s="80">
        <v>1</v>
      </c>
      <c r="BD37" s="79" t="str">
        <f>REPLACE(INDEX(GroupVertices[Group],MATCH(Edges63[[#This Row],[Vertex 1]],GroupVertices[Vertex],0)),1,1,"")</f>
        <v>2</v>
      </c>
      <c r="BE37" s="79" t="str">
        <f>REPLACE(INDEX(GroupVertices[Group],MATCH(Edges63[[#This Row],[Vertex 2]],GroupVertices[Vertex],0)),1,1,"")</f>
        <v>2</v>
      </c>
      <c r="BF37" s="49"/>
      <c r="BG37" s="50"/>
      <c r="BH37" s="49"/>
      <c r="BI37" s="50"/>
      <c r="BJ37" s="49"/>
      <c r="BK37" s="50"/>
      <c r="BL37" s="49"/>
      <c r="BM37" s="50"/>
      <c r="BN37" s="49"/>
    </row>
    <row r="38" spans="1:66" ht="15">
      <c r="A38" s="65" t="s">
        <v>8449</v>
      </c>
      <c r="B38" s="65" t="s">
        <v>8469</v>
      </c>
      <c r="C38" s="66"/>
      <c r="D38" s="67"/>
      <c r="E38" s="68"/>
      <c r="F38" s="69"/>
      <c r="G38" s="66"/>
      <c r="H38" s="70"/>
      <c r="I38" s="71"/>
      <c r="J38" s="71"/>
      <c r="K38" s="35" t="s">
        <v>65</v>
      </c>
      <c r="L38" s="78">
        <v>38</v>
      </c>
      <c r="M38" s="78"/>
      <c r="N38" s="73"/>
      <c r="O38" s="80" t="s">
        <v>268</v>
      </c>
      <c r="P38" s="82">
        <v>44463.70515046296</v>
      </c>
      <c r="Q38" s="80" t="s">
        <v>8500</v>
      </c>
      <c r="R38" s="80"/>
      <c r="S38" s="80"/>
      <c r="T38" s="80"/>
      <c r="U38" s="80"/>
      <c r="V38" s="83" t="str">
        <f>HYPERLINK("https://pbs.twimg.com/profile_images/1421345044951339008/UcpkUH9k_normal.jpg")</f>
        <v>https://pbs.twimg.com/profile_images/1421345044951339008/UcpkUH9k_normal.jpg</v>
      </c>
      <c r="W38" s="82">
        <v>44463.70515046296</v>
      </c>
      <c r="X38" s="88">
        <v>44463</v>
      </c>
      <c r="Y38" s="85" t="s">
        <v>290</v>
      </c>
      <c r="Z38" s="83" t="str">
        <f>HYPERLINK("https://twitter.com/nysmom4kiddos/status/1441446184552308746")</f>
        <v>https://twitter.com/nysmom4kiddos/status/1441446184552308746</v>
      </c>
      <c r="AA38" s="80"/>
      <c r="AB38" s="80"/>
      <c r="AC38" s="85" t="s">
        <v>8567</v>
      </c>
      <c r="AD38" s="85" t="s">
        <v>8604</v>
      </c>
      <c r="AE38" s="80" t="b">
        <v>0</v>
      </c>
      <c r="AF38" s="80">
        <v>3</v>
      </c>
      <c r="AG38" s="85" t="s">
        <v>8606</v>
      </c>
      <c r="AH38" s="80" t="b">
        <v>0</v>
      </c>
      <c r="AI38" s="80" t="s">
        <v>298</v>
      </c>
      <c r="AJ38" s="80"/>
      <c r="AK38" s="85" t="s">
        <v>296</v>
      </c>
      <c r="AL38" s="80" t="b">
        <v>0</v>
      </c>
      <c r="AM38" s="80">
        <v>0</v>
      </c>
      <c r="AN38" s="85" t="s">
        <v>296</v>
      </c>
      <c r="AO38" s="85" t="s">
        <v>307</v>
      </c>
      <c r="AP38" s="80" t="b">
        <v>0</v>
      </c>
      <c r="AQ38" s="85" t="s">
        <v>8604</v>
      </c>
      <c r="AR38" s="80" t="s">
        <v>204</v>
      </c>
      <c r="AS38" s="80">
        <v>0</v>
      </c>
      <c r="AT38" s="80">
        <v>0</v>
      </c>
      <c r="AU38" s="80"/>
      <c r="AV38" s="80"/>
      <c r="AW38" s="80"/>
      <c r="AX38" s="80"/>
      <c r="AY38" s="80"/>
      <c r="AZ38" s="80"/>
      <c r="BA38" s="80"/>
      <c r="BB38" s="80"/>
      <c r="BC38" s="80">
        <v>1</v>
      </c>
      <c r="BD38" s="79" t="str">
        <f>REPLACE(INDEX(GroupVertices[Group],MATCH(Edges63[[#This Row],[Vertex 1]],GroupVertices[Vertex],0)),1,1,"")</f>
        <v>2</v>
      </c>
      <c r="BE38" s="79" t="str">
        <f>REPLACE(INDEX(GroupVertices[Group],MATCH(Edges63[[#This Row],[Vertex 2]],GroupVertices[Vertex],0)),1,1,"")</f>
        <v>2</v>
      </c>
      <c r="BF38" s="49"/>
      <c r="BG38" s="50"/>
      <c r="BH38" s="49"/>
      <c r="BI38" s="50"/>
      <c r="BJ38" s="49"/>
      <c r="BK38" s="50"/>
      <c r="BL38" s="49"/>
      <c r="BM38" s="50"/>
      <c r="BN38" s="49"/>
    </row>
    <row r="39" spans="1:66" ht="15">
      <c r="A39" s="65" t="s">
        <v>8450</v>
      </c>
      <c r="B39" s="65" t="s">
        <v>8469</v>
      </c>
      <c r="C39" s="66"/>
      <c r="D39" s="67"/>
      <c r="E39" s="68"/>
      <c r="F39" s="69"/>
      <c r="G39" s="66"/>
      <c r="H39" s="70"/>
      <c r="I39" s="71"/>
      <c r="J39" s="71"/>
      <c r="K39" s="35" t="s">
        <v>65</v>
      </c>
      <c r="L39" s="78">
        <v>39</v>
      </c>
      <c r="M39" s="78"/>
      <c r="N39" s="73"/>
      <c r="O39" s="80" t="s">
        <v>268</v>
      </c>
      <c r="P39" s="82">
        <v>44463.73709490741</v>
      </c>
      <c r="Q39" s="80" t="s">
        <v>8501</v>
      </c>
      <c r="R39" s="80"/>
      <c r="S39" s="80"/>
      <c r="T39" s="80"/>
      <c r="U39" s="80"/>
      <c r="V39" s="83" t="str">
        <f>HYPERLINK("https://pbs.twimg.com/profile_images/1441897563653767168/QR6OQJSo_normal.jpg")</f>
        <v>https://pbs.twimg.com/profile_images/1441897563653767168/QR6OQJSo_normal.jpg</v>
      </c>
      <c r="W39" s="82">
        <v>44463.73709490741</v>
      </c>
      <c r="X39" s="88">
        <v>44463</v>
      </c>
      <c r="Y39" s="85" t="s">
        <v>8532</v>
      </c>
      <c r="Z39" s="83" t="str">
        <f>HYPERLINK("https://twitter.com/senyoszn/status/1441457757547384835")</f>
        <v>https://twitter.com/senyoszn/status/1441457757547384835</v>
      </c>
      <c r="AA39" s="80"/>
      <c r="AB39" s="80"/>
      <c r="AC39" s="85" t="s">
        <v>8568</v>
      </c>
      <c r="AD39" s="85" t="s">
        <v>8567</v>
      </c>
      <c r="AE39" s="80" t="b">
        <v>0</v>
      </c>
      <c r="AF39" s="80">
        <v>0</v>
      </c>
      <c r="AG39" s="85" t="s">
        <v>8607</v>
      </c>
      <c r="AH39" s="80" t="b">
        <v>0</v>
      </c>
      <c r="AI39" s="80" t="s">
        <v>298</v>
      </c>
      <c r="AJ39" s="80"/>
      <c r="AK39" s="85" t="s">
        <v>296</v>
      </c>
      <c r="AL39" s="80" t="b">
        <v>0</v>
      </c>
      <c r="AM39" s="80">
        <v>0</v>
      </c>
      <c r="AN39" s="85" t="s">
        <v>296</v>
      </c>
      <c r="AO39" s="85" t="s">
        <v>305</v>
      </c>
      <c r="AP39" s="80" t="b">
        <v>0</v>
      </c>
      <c r="AQ39" s="85" t="s">
        <v>8567</v>
      </c>
      <c r="AR39" s="80" t="s">
        <v>204</v>
      </c>
      <c r="AS39" s="80">
        <v>0</v>
      </c>
      <c r="AT39" s="80">
        <v>0</v>
      </c>
      <c r="AU39" s="80"/>
      <c r="AV39" s="80"/>
      <c r="AW39" s="80"/>
      <c r="AX39" s="80"/>
      <c r="AY39" s="80"/>
      <c r="AZ39" s="80"/>
      <c r="BA39" s="80"/>
      <c r="BB39" s="80"/>
      <c r="BC39" s="80">
        <v>1</v>
      </c>
      <c r="BD39" s="79" t="str">
        <f>REPLACE(INDEX(GroupVertices[Group],MATCH(Edges63[[#This Row],[Vertex 1]],GroupVertices[Vertex],0)),1,1,"")</f>
        <v>2</v>
      </c>
      <c r="BE39" s="79" t="str">
        <f>REPLACE(INDEX(GroupVertices[Group],MATCH(Edges63[[#This Row],[Vertex 2]],GroupVertices[Vertex],0)),1,1,"")</f>
        <v>2</v>
      </c>
      <c r="BF39" s="49"/>
      <c r="BG39" s="50"/>
      <c r="BH39" s="49"/>
      <c r="BI39" s="50"/>
      <c r="BJ39" s="49"/>
      <c r="BK39" s="50"/>
      <c r="BL39" s="49"/>
      <c r="BM39" s="50"/>
      <c r="BN39" s="49"/>
    </row>
    <row r="40" spans="1:66" ht="15">
      <c r="A40" s="65" t="s">
        <v>8449</v>
      </c>
      <c r="B40" s="65" t="s">
        <v>8470</v>
      </c>
      <c r="C40" s="66"/>
      <c r="D40" s="67"/>
      <c r="E40" s="68"/>
      <c r="F40" s="69"/>
      <c r="G40" s="66"/>
      <c r="H40" s="70"/>
      <c r="I40" s="71"/>
      <c r="J40" s="71"/>
      <c r="K40" s="35" t="s">
        <v>65</v>
      </c>
      <c r="L40" s="78">
        <v>40</v>
      </c>
      <c r="M40" s="78"/>
      <c r="N40" s="73"/>
      <c r="O40" s="80" t="s">
        <v>268</v>
      </c>
      <c r="P40" s="82">
        <v>44463.70515046296</v>
      </c>
      <c r="Q40" s="80" t="s">
        <v>8500</v>
      </c>
      <c r="R40" s="80"/>
      <c r="S40" s="80"/>
      <c r="T40" s="80"/>
      <c r="U40" s="80"/>
      <c r="V40" s="83" t="str">
        <f>HYPERLINK("https://pbs.twimg.com/profile_images/1421345044951339008/UcpkUH9k_normal.jpg")</f>
        <v>https://pbs.twimg.com/profile_images/1421345044951339008/UcpkUH9k_normal.jpg</v>
      </c>
      <c r="W40" s="82">
        <v>44463.70515046296</v>
      </c>
      <c r="X40" s="88">
        <v>44463</v>
      </c>
      <c r="Y40" s="85" t="s">
        <v>290</v>
      </c>
      <c r="Z40" s="83" t="str">
        <f>HYPERLINK("https://twitter.com/nysmom4kiddos/status/1441446184552308746")</f>
        <v>https://twitter.com/nysmom4kiddos/status/1441446184552308746</v>
      </c>
      <c r="AA40" s="80"/>
      <c r="AB40" s="80"/>
      <c r="AC40" s="85" t="s">
        <v>8567</v>
      </c>
      <c r="AD40" s="85" t="s">
        <v>8604</v>
      </c>
      <c r="AE40" s="80" t="b">
        <v>0</v>
      </c>
      <c r="AF40" s="80">
        <v>3</v>
      </c>
      <c r="AG40" s="85" t="s">
        <v>8606</v>
      </c>
      <c r="AH40" s="80" t="b">
        <v>0</v>
      </c>
      <c r="AI40" s="80" t="s">
        <v>298</v>
      </c>
      <c r="AJ40" s="80"/>
      <c r="AK40" s="85" t="s">
        <v>296</v>
      </c>
      <c r="AL40" s="80" t="b">
        <v>0</v>
      </c>
      <c r="AM40" s="80">
        <v>0</v>
      </c>
      <c r="AN40" s="85" t="s">
        <v>296</v>
      </c>
      <c r="AO40" s="85" t="s">
        <v>307</v>
      </c>
      <c r="AP40" s="80" t="b">
        <v>0</v>
      </c>
      <c r="AQ40" s="85" t="s">
        <v>8604</v>
      </c>
      <c r="AR40" s="80" t="s">
        <v>204</v>
      </c>
      <c r="AS40" s="80">
        <v>0</v>
      </c>
      <c r="AT40" s="80">
        <v>0</v>
      </c>
      <c r="AU40" s="80"/>
      <c r="AV40" s="80"/>
      <c r="AW40" s="80"/>
      <c r="AX40" s="80"/>
      <c r="AY40" s="80"/>
      <c r="AZ40" s="80"/>
      <c r="BA40" s="80"/>
      <c r="BB40" s="80"/>
      <c r="BC40" s="80">
        <v>1</v>
      </c>
      <c r="BD40" s="79" t="str">
        <f>REPLACE(INDEX(GroupVertices[Group],MATCH(Edges63[[#This Row],[Vertex 1]],GroupVertices[Vertex],0)),1,1,"")</f>
        <v>2</v>
      </c>
      <c r="BE40" s="79" t="str">
        <f>REPLACE(INDEX(GroupVertices[Group],MATCH(Edges63[[#This Row],[Vertex 2]],GroupVertices[Vertex],0)),1,1,"")</f>
        <v>2</v>
      </c>
      <c r="BF40" s="49"/>
      <c r="BG40" s="50"/>
      <c r="BH40" s="49"/>
      <c r="BI40" s="50"/>
      <c r="BJ40" s="49"/>
      <c r="BK40" s="50"/>
      <c r="BL40" s="49"/>
      <c r="BM40" s="50"/>
      <c r="BN40" s="49"/>
    </row>
    <row r="41" spans="1:66" ht="15">
      <c r="A41" s="65" t="s">
        <v>8450</v>
      </c>
      <c r="B41" s="65" t="s">
        <v>8470</v>
      </c>
      <c r="C41" s="66"/>
      <c r="D41" s="67"/>
      <c r="E41" s="68"/>
      <c r="F41" s="69"/>
      <c r="G41" s="66"/>
      <c r="H41" s="70"/>
      <c r="I41" s="71"/>
      <c r="J41" s="71"/>
      <c r="K41" s="35" t="s">
        <v>65</v>
      </c>
      <c r="L41" s="78">
        <v>41</v>
      </c>
      <c r="M41" s="78"/>
      <c r="N41" s="73"/>
      <c r="O41" s="80" t="s">
        <v>268</v>
      </c>
      <c r="P41" s="82">
        <v>44463.73709490741</v>
      </c>
      <c r="Q41" s="80" t="s">
        <v>8501</v>
      </c>
      <c r="R41" s="80"/>
      <c r="S41" s="80"/>
      <c r="T41" s="80"/>
      <c r="U41" s="80"/>
      <c r="V41" s="83" t="str">
        <f>HYPERLINK("https://pbs.twimg.com/profile_images/1441897563653767168/QR6OQJSo_normal.jpg")</f>
        <v>https://pbs.twimg.com/profile_images/1441897563653767168/QR6OQJSo_normal.jpg</v>
      </c>
      <c r="W41" s="82">
        <v>44463.73709490741</v>
      </c>
      <c r="X41" s="88">
        <v>44463</v>
      </c>
      <c r="Y41" s="85" t="s">
        <v>8532</v>
      </c>
      <c r="Z41" s="83" t="str">
        <f>HYPERLINK("https://twitter.com/senyoszn/status/1441457757547384835")</f>
        <v>https://twitter.com/senyoszn/status/1441457757547384835</v>
      </c>
      <c r="AA41" s="80"/>
      <c r="AB41" s="80"/>
      <c r="AC41" s="85" t="s">
        <v>8568</v>
      </c>
      <c r="AD41" s="85" t="s">
        <v>8567</v>
      </c>
      <c r="AE41" s="80" t="b">
        <v>0</v>
      </c>
      <c r="AF41" s="80">
        <v>0</v>
      </c>
      <c r="AG41" s="85" t="s">
        <v>8607</v>
      </c>
      <c r="AH41" s="80" t="b">
        <v>0</v>
      </c>
      <c r="AI41" s="80" t="s">
        <v>298</v>
      </c>
      <c r="AJ41" s="80"/>
      <c r="AK41" s="85" t="s">
        <v>296</v>
      </c>
      <c r="AL41" s="80" t="b">
        <v>0</v>
      </c>
      <c r="AM41" s="80">
        <v>0</v>
      </c>
      <c r="AN41" s="85" t="s">
        <v>296</v>
      </c>
      <c r="AO41" s="85" t="s">
        <v>305</v>
      </c>
      <c r="AP41" s="80" t="b">
        <v>0</v>
      </c>
      <c r="AQ41" s="85" t="s">
        <v>8567</v>
      </c>
      <c r="AR41" s="80" t="s">
        <v>204</v>
      </c>
      <c r="AS41" s="80">
        <v>0</v>
      </c>
      <c r="AT41" s="80">
        <v>0</v>
      </c>
      <c r="AU41" s="80"/>
      <c r="AV41" s="80"/>
      <c r="AW41" s="80"/>
      <c r="AX41" s="80"/>
      <c r="AY41" s="80"/>
      <c r="AZ41" s="80"/>
      <c r="BA41" s="80"/>
      <c r="BB41" s="80"/>
      <c r="BC41" s="80">
        <v>1</v>
      </c>
      <c r="BD41" s="79" t="str">
        <f>REPLACE(INDEX(GroupVertices[Group],MATCH(Edges63[[#This Row],[Vertex 1]],GroupVertices[Vertex],0)),1,1,"")</f>
        <v>2</v>
      </c>
      <c r="BE41" s="79" t="str">
        <f>REPLACE(INDEX(GroupVertices[Group],MATCH(Edges63[[#This Row],[Vertex 2]],GroupVertices[Vertex],0)),1,1,"")</f>
        <v>2</v>
      </c>
      <c r="BF41" s="49"/>
      <c r="BG41" s="50"/>
      <c r="BH41" s="49"/>
      <c r="BI41" s="50"/>
      <c r="BJ41" s="49"/>
      <c r="BK41" s="50"/>
      <c r="BL41" s="49"/>
      <c r="BM41" s="50"/>
      <c r="BN41" s="49"/>
    </row>
    <row r="42" spans="1:66" ht="15">
      <c r="A42" s="65" t="s">
        <v>8449</v>
      </c>
      <c r="B42" s="65" t="s">
        <v>8471</v>
      </c>
      <c r="C42" s="66"/>
      <c r="D42" s="67"/>
      <c r="E42" s="68"/>
      <c r="F42" s="69"/>
      <c r="G42" s="66"/>
      <c r="H42" s="70"/>
      <c r="I42" s="71"/>
      <c r="J42" s="71"/>
      <c r="K42" s="35" t="s">
        <v>65</v>
      </c>
      <c r="L42" s="78">
        <v>42</v>
      </c>
      <c r="M42" s="78"/>
      <c r="N42" s="73"/>
      <c r="O42" s="80" t="s">
        <v>268</v>
      </c>
      <c r="P42" s="82">
        <v>44463.70515046296</v>
      </c>
      <c r="Q42" s="80" t="s">
        <v>8500</v>
      </c>
      <c r="R42" s="80"/>
      <c r="S42" s="80"/>
      <c r="T42" s="80"/>
      <c r="U42" s="80"/>
      <c r="V42" s="83" t="str">
        <f>HYPERLINK("https://pbs.twimg.com/profile_images/1421345044951339008/UcpkUH9k_normal.jpg")</f>
        <v>https://pbs.twimg.com/profile_images/1421345044951339008/UcpkUH9k_normal.jpg</v>
      </c>
      <c r="W42" s="82">
        <v>44463.70515046296</v>
      </c>
      <c r="X42" s="88">
        <v>44463</v>
      </c>
      <c r="Y42" s="85" t="s">
        <v>290</v>
      </c>
      <c r="Z42" s="83" t="str">
        <f>HYPERLINK("https://twitter.com/nysmom4kiddos/status/1441446184552308746")</f>
        <v>https://twitter.com/nysmom4kiddos/status/1441446184552308746</v>
      </c>
      <c r="AA42" s="80"/>
      <c r="AB42" s="80"/>
      <c r="AC42" s="85" t="s">
        <v>8567</v>
      </c>
      <c r="AD42" s="85" t="s">
        <v>8604</v>
      </c>
      <c r="AE42" s="80" t="b">
        <v>0</v>
      </c>
      <c r="AF42" s="80">
        <v>3</v>
      </c>
      <c r="AG42" s="85" t="s">
        <v>8606</v>
      </c>
      <c r="AH42" s="80" t="b">
        <v>0</v>
      </c>
      <c r="AI42" s="80" t="s">
        <v>298</v>
      </c>
      <c r="AJ42" s="80"/>
      <c r="AK42" s="85" t="s">
        <v>296</v>
      </c>
      <c r="AL42" s="80" t="b">
        <v>0</v>
      </c>
      <c r="AM42" s="80">
        <v>0</v>
      </c>
      <c r="AN42" s="85" t="s">
        <v>296</v>
      </c>
      <c r="AO42" s="85" t="s">
        <v>307</v>
      </c>
      <c r="AP42" s="80" t="b">
        <v>0</v>
      </c>
      <c r="AQ42" s="85" t="s">
        <v>8604</v>
      </c>
      <c r="AR42" s="80" t="s">
        <v>204</v>
      </c>
      <c r="AS42" s="80">
        <v>0</v>
      </c>
      <c r="AT42" s="80">
        <v>0</v>
      </c>
      <c r="AU42" s="80"/>
      <c r="AV42" s="80"/>
      <c r="AW42" s="80"/>
      <c r="AX42" s="80"/>
      <c r="AY42" s="80"/>
      <c r="AZ42" s="80"/>
      <c r="BA42" s="80"/>
      <c r="BB42" s="80"/>
      <c r="BC42" s="80">
        <v>1</v>
      </c>
      <c r="BD42" s="79" t="str">
        <f>REPLACE(INDEX(GroupVertices[Group],MATCH(Edges63[[#This Row],[Vertex 1]],GroupVertices[Vertex],0)),1,1,"")</f>
        <v>2</v>
      </c>
      <c r="BE42" s="79" t="str">
        <f>REPLACE(INDEX(GroupVertices[Group],MATCH(Edges63[[#This Row],[Vertex 2]],GroupVertices[Vertex],0)),1,1,"")</f>
        <v>2</v>
      </c>
      <c r="BF42" s="49"/>
      <c r="BG42" s="50"/>
      <c r="BH42" s="49"/>
      <c r="BI42" s="50"/>
      <c r="BJ42" s="49"/>
      <c r="BK42" s="50"/>
      <c r="BL42" s="49"/>
      <c r="BM42" s="50"/>
      <c r="BN42" s="49"/>
    </row>
    <row r="43" spans="1:66" ht="15">
      <c r="A43" s="65" t="s">
        <v>8450</v>
      </c>
      <c r="B43" s="65" t="s">
        <v>8471</v>
      </c>
      <c r="C43" s="66"/>
      <c r="D43" s="67"/>
      <c r="E43" s="68"/>
      <c r="F43" s="69"/>
      <c r="G43" s="66"/>
      <c r="H43" s="70"/>
      <c r="I43" s="71"/>
      <c r="J43" s="71"/>
      <c r="K43" s="35" t="s">
        <v>65</v>
      </c>
      <c r="L43" s="78">
        <v>43</v>
      </c>
      <c r="M43" s="78"/>
      <c r="N43" s="73"/>
      <c r="O43" s="80" t="s">
        <v>268</v>
      </c>
      <c r="P43" s="82">
        <v>44463.73709490741</v>
      </c>
      <c r="Q43" s="80" t="s">
        <v>8501</v>
      </c>
      <c r="R43" s="80"/>
      <c r="S43" s="80"/>
      <c r="T43" s="80"/>
      <c r="U43" s="80"/>
      <c r="V43" s="83" t="str">
        <f>HYPERLINK("https://pbs.twimg.com/profile_images/1441897563653767168/QR6OQJSo_normal.jpg")</f>
        <v>https://pbs.twimg.com/profile_images/1441897563653767168/QR6OQJSo_normal.jpg</v>
      </c>
      <c r="W43" s="82">
        <v>44463.73709490741</v>
      </c>
      <c r="X43" s="88">
        <v>44463</v>
      </c>
      <c r="Y43" s="85" t="s">
        <v>8532</v>
      </c>
      <c r="Z43" s="83" t="str">
        <f>HYPERLINK("https://twitter.com/senyoszn/status/1441457757547384835")</f>
        <v>https://twitter.com/senyoszn/status/1441457757547384835</v>
      </c>
      <c r="AA43" s="80"/>
      <c r="AB43" s="80"/>
      <c r="AC43" s="85" t="s">
        <v>8568</v>
      </c>
      <c r="AD43" s="85" t="s">
        <v>8567</v>
      </c>
      <c r="AE43" s="80" t="b">
        <v>0</v>
      </c>
      <c r="AF43" s="80">
        <v>0</v>
      </c>
      <c r="AG43" s="85" t="s">
        <v>8607</v>
      </c>
      <c r="AH43" s="80" t="b">
        <v>0</v>
      </c>
      <c r="AI43" s="80" t="s">
        <v>298</v>
      </c>
      <c r="AJ43" s="80"/>
      <c r="AK43" s="85" t="s">
        <v>296</v>
      </c>
      <c r="AL43" s="80" t="b">
        <v>0</v>
      </c>
      <c r="AM43" s="80">
        <v>0</v>
      </c>
      <c r="AN43" s="85" t="s">
        <v>296</v>
      </c>
      <c r="AO43" s="85" t="s">
        <v>305</v>
      </c>
      <c r="AP43" s="80" t="b">
        <v>0</v>
      </c>
      <c r="AQ43" s="85" t="s">
        <v>8567</v>
      </c>
      <c r="AR43" s="80" t="s">
        <v>204</v>
      </c>
      <c r="AS43" s="80">
        <v>0</v>
      </c>
      <c r="AT43" s="80">
        <v>0</v>
      </c>
      <c r="AU43" s="80"/>
      <c r="AV43" s="80"/>
      <c r="AW43" s="80"/>
      <c r="AX43" s="80"/>
      <c r="AY43" s="80"/>
      <c r="AZ43" s="80"/>
      <c r="BA43" s="80"/>
      <c r="BB43" s="80"/>
      <c r="BC43" s="80">
        <v>1</v>
      </c>
      <c r="BD43" s="79" t="str">
        <f>REPLACE(INDEX(GroupVertices[Group],MATCH(Edges63[[#This Row],[Vertex 1]],GroupVertices[Vertex],0)),1,1,"")</f>
        <v>2</v>
      </c>
      <c r="BE43" s="79" t="str">
        <f>REPLACE(INDEX(GroupVertices[Group],MATCH(Edges63[[#This Row],[Vertex 2]],GroupVertices[Vertex],0)),1,1,"")</f>
        <v>2</v>
      </c>
      <c r="BF43" s="49"/>
      <c r="BG43" s="50"/>
      <c r="BH43" s="49"/>
      <c r="BI43" s="50"/>
      <c r="BJ43" s="49"/>
      <c r="BK43" s="50"/>
      <c r="BL43" s="49"/>
      <c r="BM43" s="50"/>
      <c r="BN43" s="49"/>
    </row>
    <row r="44" spans="1:66" ht="15">
      <c r="A44" s="65" t="s">
        <v>8449</v>
      </c>
      <c r="B44" s="65" t="s">
        <v>8472</v>
      </c>
      <c r="C44" s="66"/>
      <c r="D44" s="67"/>
      <c r="E44" s="68"/>
      <c r="F44" s="69"/>
      <c r="G44" s="66"/>
      <c r="H44" s="70"/>
      <c r="I44" s="71"/>
      <c r="J44" s="71"/>
      <c r="K44" s="35" t="s">
        <v>65</v>
      </c>
      <c r="L44" s="78">
        <v>44</v>
      </c>
      <c r="M44" s="78"/>
      <c r="N44" s="73"/>
      <c r="O44" s="80" t="s">
        <v>268</v>
      </c>
      <c r="P44" s="82">
        <v>44463.70515046296</v>
      </c>
      <c r="Q44" s="80" t="s">
        <v>8500</v>
      </c>
      <c r="R44" s="80"/>
      <c r="S44" s="80"/>
      <c r="T44" s="80"/>
      <c r="U44" s="80"/>
      <c r="V44" s="83" t="str">
        <f>HYPERLINK("https://pbs.twimg.com/profile_images/1421345044951339008/UcpkUH9k_normal.jpg")</f>
        <v>https://pbs.twimg.com/profile_images/1421345044951339008/UcpkUH9k_normal.jpg</v>
      </c>
      <c r="W44" s="82">
        <v>44463.70515046296</v>
      </c>
      <c r="X44" s="88">
        <v>44463</v>
      </c>
      <c r="Y44" s="85" t="s">
        <v>290</v>
      </c>
      <c r="Z44" s="83" t="str">
        <f>HYPERLINK("https://twitter.com/nysmom4kiddos/status/1441446184552308746")</f>
        <v>https://twitter.com/nysmom4kiddos/status/1441446184552308746</v>
      </c>
      <c r="AA44" s="80"/>
      <c r="AB44" s="80"/>
      <c r="AC44" s="85" t="s">
        <v>8567</v>
      </c>
      <c r="AD44" s="85" t="s">
        <v>8604</v>
      </c>
      <c r="AE44" s="80" t="b">
        <v>0</v>
      </c>
      <c r="AF44" s="80">
        <v>3</v>
      </c>
      <c r="AG44" s="85" t="s">
        <v>8606</v>
      </c>
      <c r="AH44" s="80" t="b">
        <v>0</v>
      </c>
      <c r="AI44" s="80" t="s">
        <v>298</v>
      </c>
      <c r="AJ44" s="80"/>
      <c r="AK44" s="85" t="s">
        <v>296</v>
      </c>
      <c r="AL44" s="80" t="b">
        <v>0</v>
      </c>
      <c r="AM44" s="80">
        <v>0</v>
      </c>
      <c r="AN44" s="85" t="s">
        <v>296</v>
      </c>
      <c r="AO44" s="85" t="s">
        <v>307</v>
      </c>
      <c r="AP44" s="80" t="b">
        <v>0</v>
      </c>
      <c r="AQ44" s="85" t="s">
        <v>8604</v>
      </c>
      <c r="AR44" s="80" t="s">
        <v>204</v>
      </c>
      <c r="AS44" s="80">
        <v>0</v>
      </c>
      <c r="AT44" s="80">
        <v>0</v>
      </c>
      <c r="AU44" s="80"/>
      <c r="AV44" s="80"/>
      <c r="AW44" s="80"/>
      <c r="AX44" s="80"/>
      <c r="AY44" s="80"/>
      <c r="AZ44" s="80"/>
      <c r="BA44" s="80"/>
      <c r="BB44" s="80"/>
      <c r="BC44" s="80">
        <v>1</v>
      </c>
      <c r="BD44" s="79" t="str">
        <f>REPLACE(INDEX(GroupVertices[Group],MATCH(Edges63[[#This Row],[Vertex 1]],GroupVertices[Vertex],0)),1,1,"")</f>
        <v>2</v>
      </c>
      <c r="BE44" s="79" t="str">
        <f>REPLACE(INDEX(GroupVertices[Group],MATCH(Edges63[[#This Row],[Vertex 2]],GroupVertices[Vertex],0)),1,1,"")</f>
        <v>2</v>
      </c>
      <c r="BF44" s="49"/>
      <c r="BG44" s="50"/>
      <c r="BH44" s="49"/>
      <c r="BI44" s="50"/>
      <c r="BJ44" s="49"/>
      <c r="BK44" s="50"/>
      <c r="BL44" s="49"/>
      <c r="BM44" s="50"/>
      <c r="BN44" s="49"/>
    </row>
    <row r="45" spans="1:66" ht="15">
      <c r="A45" s="65" t="s">
        <v>8450</v>
      </c>
      <c r="B45" s="65" t="s">
        <v>8472</v>
      </c>
      <c r="C45" s="66"/>
      <c r="D45" s="67"/>
      <c r="E45" s="68"/>
      <c r="F45" s="69"/>
      <c r="G45" s="66"/>
      <c r="H45" s="70"/>
      <c r="I45" s="71"/>
      <c r="J45" s="71"/>
      <c r="K45" s="35" t="s">
        <v>65</v>
      </c>
      <c r="L45" s="78">
        <v>45</v>
      </c>
      <c r="M45" s="78"/>
      <c r="N45" s="73"/>
      <c r="O45" s="80" t="s">
        <v>268</v>
      </c>
      <c r="P45" s="82">
        <v>44463.73709490741</v>
      </c>
      <c r="Q45" s="80" t="s">
        <v>8501</v>
      </c>
      <c r="R45" s="80"/>
      <c r="S45" s="80"/>
      <c r="T45" s="80"/>
      <c r="U45" s="80"/>
      <c r="V45" s="83" t="str">
        <f>HYPERLINK("https://pbs.twimg.com/profile_images/1441897563653767168/QR6OQJSo_normal.jpg")</f>
        <v>https://pbs.twimg.com/profile_images/1441897563653767168/QR6OQJSo_normal.jpg</v>
      </c>
      <c r="W45" s="82">
        <v>44463.73709490741</v>
      </c>
      <c r="X45" s="88">
        <v>44463</v>
      </c>
      <c r="Y45" s="85" t="s">
        <v>8532</v>
      </c>
      <c r="Z45" s="83" t="str">
        <f>HYPERLINK("https://twitter.com/senyoszn/status/1441457757547384835")</f>
        <v>https://twitter.com/senyoszn/status/1441457757547384835</v>
      </c>
      <c r="AA45" s="80"/>
      <c r="AB45" s="80"/>
      <c r="AC45" s="85" t="s">
        <v>8568</v>
      </c>
      <c r="AD45" s="85" t="s">
        <v>8567</v>
      </c>
      <c r="AE45" s="80" t="b">
        <v>0</v>
      </c>
      <c r="AF45" s="80">
        <v>0</v>
      </c>
      <c r="AG45" s="85" t="s">
        <v>8607</v>
      </c>
      <c r="AH45" s="80" t="b">
        <v>0</v>
      </c>
      <c r="AI45" s="80" t="s">
        <v>298</v>
      </c>
      <c r="AJ45" s="80"/>
      <c r="AK45" s="85" t="s">
        <v>296</v>
      </c>
      <c r="AL45" s="80" t="b">
        <v>0</v>
      </c>
      <c r="AM45" s="80">
        <v>0</v>
      </c>
      <c r="AN45" s="85" t="s">
        <v>296</v>
      </c>
      <c r="AO45" s="85" t="s">
        <v>305</v>
      </c>
      <c r="AP45" s="80" t="b">
        <v>0</v>
      </c>
      <c r="AQ45" s="85" t="s">
        <v>8567</v>
      </c>
      <c r="AR45" s="80" t="s">
        <v>204</v>
      </c>
      <c r="AS45" s="80">
        <v>0</v>
      </c>
      <c r="AT45" s="80">
        <v>0</v>
      </c>
      <c r="AU45" s="80"/>
      <c r="AV45" s="80"/>
      <c r="AW45" s="80"/>
      <c r="AX45" s="80"/>
      <c r="AY45" s="80"/>
      <c r="AZ45" s="80"/>
      <c r="BA45" s="80"/>
      <c r="BB45" s="80"/>
      <c r="BC45" s="80">
        <v>1</v>
      </c>
      <c r="BD45" s="79" t="str">
        <f>REPLACE(INDEX(GroupVertices[Group],MATCH(Edges63[[#This Row],[Vertex 1]],GroupVertices[Vertex],0)),1,1,"")</f>
        <v>2</v>
      </c>
      <c r="BE45" s="79" t="str">
        <f>REPLACE(INDEX(GroupVertices[Group],MATCH(Edges63[[#This Row],[Vertex 2]],GroupVertices[Vertex],0)),1,1,"")</f>
        <v>2</v>
      </c>
      <c r="BF45" s="49"/>
      <c r="BG45" s="50"/>
      <c r="BH45" s="49"/>
      <c r="BI45" s="50"/>
      <c r="BJ45" s="49"/>
      <c r="BK45" s="50"/>
      <c r="BL45" s="49"/>
      <c r="BM45" s="50"/>
      <c r="BN45" s="49"/>
    </row>
    <row r="46" spans="1:66" ht="15">
      <c r="A46" s="65" t="s">
        <v>8449</v>
      </c>
      <c r="B46" s="65" t="s">
        <v>8473</v>
      </c>
      <c r="C46" s="66"/>
      <c r="D46" s="67"/>
      <c r="E46" s="68"/>
      <c r="F46" s="69"/>
      <c r="G46" s="66"/>
      <c r="H46" s="70"/>
      <c r="I46" s="71"/>
      <c r="J46" s="71"/>
      <c r="K46" s="35" t="s">
        <v>65</v>
      </c>
      <c r="L46" s="78">
        <v>46</v>
      </c>
      <c r="M46" s="78"/>
      <c r="N46" s="73"/>
      <c r="O46" s="80" t="s">
        <v>268</v>
      </c>
      <c r="P46" s="82">
        <v>44463.70515046296</v>
      </c>
      <c r="Q46" s="80" t="s">
        <v>8500</v>
      </c>
      <c r="R46" s="80"/>
      <c r="S46" s="80"/>
      <c r="T46" s="80"/>
      <c r="U46" s="80"/>
      <c r="V46" s="83" t="str">
        <f>HYPERLINK("https://pbs.twimg.com/profile_images/1421345044951339008/UcpkUH9k_normal.jpg")</f>
        <v>https://pbs.twimg.com/profile_images/1421345044951339008/UcpkUH9k_normal.jpg</v>
      </c>
      <c r="W46" s="82">
        <v>44463.70515046296</v>
      </c>
      <c r="X46" s="88">
        <v>44463</v>
      </c>
      <c r="Y46" s="85" t="s">
        <v>290</v>
      </c>
      <c r="Z46" s="83" t="str">
        <f>HYPERLINK("https://twitter.com/nysmom4kiddos/status/1441446184552308746")</f>
        <v>https://twitter.com/nysmom4kiddos/status/1441446184552308746</v>
      </c>
      <c r="AA46" s="80"/>
      <c r="AB46" s="80"/>
      <c r="AC46" s="85" t="s">
        <v>8567</v>
      </c>
      <c r="AD46" s="85" t="s">
        <v>8604</v>
      </c>
      <c r="AE46" s="80" t="b">
        <v>0</v>
      </c>
      <c r="AF46" s="80">
        <v>3</v>
      </c>
      <c r="AG46" s="85" t="s">
        <v>8606</v>
      </c>
      <c r="AH46" s="80" t="b">
        <v>0</v>
      </c>
      <c r="AI46" s="80" t="s">
        <v>298</v>
      </c>
      <c r="AJ46" s="80"/>
      <c r="AK46" s="85" t="s">
        <v>296</v>
      </c>
      <c r="AL46" s="80" t="b">
        <v>0</v>
      </c>
      <c r="AM46" s="80">
        <v>0</v>
      </c>
      <c r="AN46" s="85" t="s">
        <v>296</v>
      </c>
      <c r="AO46" s="85" t="s">
        <v>307</v>
      </c>
      <c r="AP46" s="80" t="b">
        <v>0</v>
      </c>
      <c r="AQ46" s="85" t="s">
        <v>8604</v>
      </c>
      <c r="AR46" s="80" t="s">
        <v>204</v>
      </c>
      <c r="AS46" s="80">
        <v>0</v>
      </c>
      <c r="AT46" s="80">
        <v>0</v>
      </c>
      <c r="AU46" s="80"/>
      <c r="AV46" s="80"/>
      <c r="AW46" s="80"/>
      <c r="AX46" s="80"/>
      <c r="AY46" s="80"/>
      <c r="AZ46" s="80"/>
      <c r="BA46" s="80"/>
      <c r="BB46" s="80"/>
      <c r="BC46" s="80">
        <v>1</v>
      </c>
      <c r="BD46" s="79" t="str">
        <f>REPLACE(INDEX(GroupVertices[Group],MATCH(Edges63[[#This Row],[Vertex 1]],GroupVertices[Vertex],0)),1,1,"")</f>
        <v>2</v>
      </c>
      <c r="BE46" s="79" t="str">
        <f>REPLACE(INDEX(GroupVertices[Group],MATCH(Edges63[[#This Row],[Vertex 2]],GroupVertices[Vertex],0)),1,1,"")</f>
        <v>2</v>
      </c>
      <c r="BF46" s="49"/>
      <c r="BG46" s="50"/>
      <c r="BH46" s="49"/>
      <c r="BI46" s="50"/>
      <c r="BJ46" s="49"/>
      <c r="BK46" s="50"/>
      <c r="BL46" s="49"/>
      <c r="BM46" s="50"/>
      <c r="BN46" s="49"/>
    </row>
    <row r="47" spans="1:66" ht="15">
      <c r="A47" s="65" t="s">
        <v>8450</v>
      </c>
      <c r="B47" s="65" t="s">
        <v>8473</v>
      </c>
      <c r="C47" s="66"/>
      <c r="D47" s="67"/>
      <c r="E47" s="68"/>
      <c r="F47" s="69"/>
      <c r="G47" s="66"/>
      <c r="H47" s="70"/>
      <c r="I47" s="71"/>
      <c r="J47" s="71"/>
      <c r="K47" s="35" t="s">
        <v>65</v>
      </c>
      <c r="L47" s="78">
        <v>47</v>
      </c>
      <c r="M47" s="78"/>
      <c r="N47" s="73"/>
      <c r="O47" s="80" t="s">
        <v>268</v>
      </c>
      <c r="P47" s="82">
        <v>44463.73709490741</v>
      </c>
      <c r="Q47" s="80" t="s">
        <v>8501</v>
      </c>
      <c r="R47" s="80"/>
      <c r="S47" s="80"/>
      <c r="T47" s="80"/>
      <c r="U47" s="80"/>
      <c r="V47" s="83" t="str">
        <f>HYPERLINK("https://pbs.twimg.com/profile_images/1441897563653767168/QR6OQJSo_normal.jpg")</f>
        <v>https://pbs.twimg.com/profile_images/1441897563653767168/QR6OQJSo_normal.jpg</v>
      </c>
      <c r="W47" s="82">
        <v>44463.73709490741</v>
      </c>
      <c r="X47" s="88">
        <v>44463</v>
      </c>
      <c r="Y47" s="85" t="s">
        <v>8532</v>
      </c>
      <c r="Z47" s="83" t="str">
        <f>HYPERLINK("https://twitter.com/senyoszn/status/1441457757547384835")</f>
        <v>https://twitter.com/senyoszn/status/1441457757547384835</v>
      </c>
      <c r="AA47" s="80"/>
      <c r="AB47" s="80"/>
      <c r="AC47" s="85" t="s">
        <v>8568</v>
      </c>
      <c r="AD47" s="85" t="s">
        <v>8567</v>
      </c>
      <c r="AE47" s="80" t="b">
        <v>0</v>
      </c>
      <c r="AF47" s="80">
        <v>0</v>
      </c>
      <c r="AG47" s="85" t="s">
        <v>8607</v>
      </c>
      <c r="AH47" s="80" t="b">
        <v>0</v>
      </c>
      <c r="AI47" s="80" t="s">
        <v>298</v>
      </c>
      <c r="AJ47" s="80"/>
      <c r="AK47" s="85" t="s">
        <v>296</v>
      </c>
      <c r="AL47" s="80" t="b">
        <v>0</v>
      </c>
      <c r="AM47" s="80">
        <v>0</v>
      </c>
      <c r="AN47" s="85" t="s">
        <v>296</v>
      </c>
      <c r="AO47" s="85" t="s">
        <v>305</v>
      </c>
      <c r="AP47" s="80" t="b">
        <v>0</v>
      </c>
      <c r="AQ47" s="85" t="s">
        <v>8567</v>
      </c>
      <c r="AR47" s="80" t="s">
        <v>204</v>
      </c>
      <c r="AS47" s="80">
        <v>0</v>
      </c>
      <c r="AT47" s="80">
        <v>0</v>
      </c>
      <c r="AU47" s="80"/>
      <c r="AV47" s="80"/>
      <c r="AW47" s="80"/>
      <c r="AX47" s="80"/>
      <c r="AY47" s="80"/>
      <c r="AZ47" s="80"/>
      <c r="BA47" s="80"/>
      <c r="BB47" s="80"/>
      <c r="BC47" s="80">
        <v>1</v>
      </c>
      <c r="BD47" s="79" t="str">
        <f>REPLACE(INDEX(GroupVertices[Group],MATCH(Edges63[[#This Row],[Vertex 1]],GroupVertices[Vertex],0)),1,1,"")</f>
        <v>2</v>
      </c>
      <c r="BE47" s="79" t="str">
        <f>REPLACE(INDEX(GroupVertices[Group],MATCH(Edges63[[#This Row],[Vertex 2]],GroupVertices[Vertex],0)),1,1,"")</f>
        <v>2</v>
      </c>
      <c r="BF47" s="49"/>
      <c r="BG47" s="50"/>
      <c r="BH47" s="49"/>
      <c r="BI47" s="50"/>
      <c r="BJ47" s="49"/>
      <c r="BK47" s="50"/>
      <c r="BL47" s="49"/>
      <c r="BM47" s="50"/>
      <c r="BN47" s="49"/>
    </row>
    <row r="48" spans="1:66" ht="15">
      <c r="A48" s="65" t="s">
        <v>8449</v>
      </c>
      <c r="B48" s="65" t="s">
        <v>8474</v>
      </c>
      <c r="C48" s="66"/>
      <c r="D48" s="67"/>
      <c r="E48" s="68"/>
      <c r="F48" s="69"/>
      <c r="G48" s="66"/>
      <c r="H48" s="70"/>
      <c r="I48" s="71"/>
      <c r="J48" s="71"/>
      <c r="K48" s="35" t="s">
        <v>65</v>
      </c>
      <c r="L48" s="78">
        <v>48</v>
      </c>
      <c r="M48" s="78"/>
      <c r="N48" s="73"/>
      <c r="O48" s="80" t="s">
        <v>268</v>
      </c>
      <c r="P48" s="82">
        <v>44463.70515046296</v>
      </c>
      <c r="Q48" s="80" t="s">
        <v>8500</v>
      </c>
      <c r="R48" s="80"/>
      <c r="S48" s="80"/>
      <c r="T48" s="80"/>
      <c r="U48" s="80"/>
      <c r="V48" s="83" t="str">
        <f>HYPERLINK("https://pbs.twimg.com/profile_images/1421345044951339008/UcpkUH9k_normal.jpg")</f>
        <v>https://pbs.twimg.com/profile_images/1421345044951339008/UcpkUH9k_normal.jpg</v>
      </c>
      <c r="W48" s="82">
        <v>44463.70515046296</v>
      </c>
      <c r="X48" s="88">
        <v>44463</v>
      </c>
      <c r="Y48" s="85" t="s">
        <v>290</v>
      </c>
      <c r="Z48" s="83" t="str">
        <f>HYPERLINK("https://twitter.com/nysmom4kiddos/status/1441446184552308746")</f>
        <v>https://twitter.com/nysmom4kiddos/status/1441446184552308746</v>
      </c>
      <c r="AA48" s="80"/>
      <c r="AB48" s="80"/>
      <c r="AC48" s="85" t="s">
        <v>8567</v>
      </c>
      <c r="AD48" s="85" t="s">
        <v>8604</v>
      </c>
      <c r="AE48" s="80" t="b">
        <v>0</v>
      </c>
      <c r="AF48" s="80">
        <v>3</v>
      </c>
      <c r="AG48" s="85" t="s">
        <v>8606</v>
      </c>
      <c r="AH48" s="80" t="b">
        <v>0</v>
      </c>
      <c r="AI48" s="80" t="s">
        <v>298</v>
      </c>
      <c r="AJ48" s="80"/>
      <c r="AK48" s="85" t="s">
        <v>296</v>
      </c>
      <c r="AL48" s="80" t="b">
        <v>0</v>
      </c>
      <c r="AM48" s="80">
        <v>0</v>
      </c>
      <c r="AN48" s="85" t="s">
        <v>296</v>
      </c>
      <c r="AO48" s="85" t="s">
        <v>307</v>
      </c>
      <c r="AP48" s="80" t="b">
        <v>0</v>
      </c>
      <c r="AQ48" s="85" t="s">
        <v>8604</v>
      </c>
      <c r="AR48" s="80" t="s">
        <v>204</v>
      </c>
      <c r="AS48" s="80">
        <v>0</v>
      </c>
      <c r="AT48" s="80">
        <v>0</v>
      </c>
      <c r="AU48" s="80"/>
      <c r="AV48" s="80"/>
      <c r="AW48" s="80"/>
      <c r="AX48" s="80"/>
      <c r="AY48" s="80"/>
      <c r="AZ48" s="80"/>
      <c r="BA48" s="80"/>
      <c r="BB48" s="80"/>
      <c r="BC48" s="80">
        <v>1</v>
      </c>
      <c r="BD48" s="79" t="str">
        <f>REPLACE(INDEX(GroupVertices[Group],MATCH(Edges63[[#This Row],[Vertex 1]],GroupVertices[Vertex],0)),1,1,"")</f>
        <v>2</v>
      </c>
      <c r="BE48" s="79" t="str">
        <f>REPLACE(INDEX(GroupVertices[Group],MATCH(Edges63[[#This Row],[Vertex 2]],GroupVertices[Vertex],0)),1,1,"")</f>
        <v>2</v>
      </c>
      <c r="BF48" s="49"/>
      <c r="BG48" s="50"/>
      <c r="BH48" s="49"/>
      <c r="BI48" s="50"/>
      <c r="BJ48" s="49"/>
      <c r="BK48" s="50"/>
      <c r="BL48" s="49"/>
      <c r="BM48" s="50"/>
      <c r="BN48" s="49"/>
    </row>
    <row r="49" spans="1:66" ht="15">
      <c r="A49" s="65" t="s">
        <v>8450</v>
      </c>
      <c r="B49" s="65" t="s">
        <v>8474</v>
      </c>
      <c r="C49" s="66"/>
      <c r="D49" s="67"/>
      <c r="E49" s="68"/>
      <c r="F49" s="69"/>
      <c r="G49" s="66"/>
      <c r="H49" s="70"/>
      <c r="I49" s="71"/>
      <c r="J49" s="71"/>
      <c r="K49" s="35" t="s">
        <v>65</v>
      </c>
      <c r="L49" s="78">
        <v>49</v>
      </c>
      <c r="M49" s="78"/>
      <c r="N49" s="73"/>
      <c r="O49" s="80" t="s">
        <v>268</v>
      </c>
      <c r="P49" s="82">
        <v>44463.73709490741</v>
      </c>
      <c r="Q49" s="80" t="s">
        <v>8501</v>
      </c>
      <c r="R49" s="80"/>
      <c r="S49" s="80"/>
      <c r="T49" s="80"/>
      <c r="U49" s="80"/>
      <c r="V49" s="83" t="str">
        <f>HYPERLINK("https://pbs.twimg.com/profile_images/1441897563653767168/QR6OQJSo_normal.jpg")</f>
        <v>https://pbs.twimg.com/profile_images/1441897563653767168/QR6OQJSo_normal.jpg</v>
      </c>
      <c r="W49" s="82">
        <v>44463.73709490741</v>
      </c>
      <c r="X49" s="88">
        <v>44463</v>
      </c>
      <c r="Y49" s="85" t="s">
        <v>8532</v>
      </c>
      <c r="Z49" s="83" t="str">
        <f>HYPERLINK("https://twitter.com/senyoszn/status/1441457757547384835")</f>
        <v>https://twitter.com/senyoszn/status/1441457757547384835</v>
      </c>
      <c r="AA49" s="80"/>
      <c r="AB49" s="80"/>
      <c r="AC49" s="85" t="s">
        <v>8568</v>
      </c>
      <c r="AD49" s="85" t="s">
        <v>8567</v>
      </c>
      <c r="AE49" s="80" t="b">
        <v>0</v>
      </c>
      <c r="AF49" s="80">
        <v>0</v>
      </c>
      <c r="AG49" s="85" t="s">
        <v>8607</v>
      </c>
      <c r="AH49" s="80" t="b">
        <v>0</v>
      </c>
      <c r="AI49" s="80" t="s">
        <v>298</v>
      </c>
      <c r="AJ49" s="80"/>
      <c r="AK49" s="85" t="s">
        <v>296</v>
      </c>
      <c r="AL49" s="80" t="b">
        <v>0</v>
      </c>
      <c r="AM49" s="80">
        <v>0</v>
      </c>
      <c r="AN49" s="85" t="s">
        <v>296</v>
      </c>
      <c r="AO49" s="85" t="s">
        <v>305</v>
      </c>
      <c r="AP49" s="80" t="b">
        <v>0</v>
      </c>
      <c r="AQ49" s="85" t="s">
        <v>8567</v>
      </c>
      <c r="AR49" s="80" t="s">
        <v>204</v>
      </c>
      <c r="AS49" s="80">
        <v>0</v>
      </c>
      <c r="AT49" s="80">
        <v>0</v>
      </c>
      <c r="AU49" s="80"/>
      <c r="AV49" s="80"/>
      <c r="AW49" s="80"/>
      <c r="AX49" s="80"/>
      <c r="AY49" s="80"/>
      <c r="AZ49" s="80"/>
      <c r="BA49" s="80"/>
      <c r="BB49" s="80"/>
      <c r="BC49" s="80">
        <v>1</v>
      </c>
      <c r="BD49" s="79" t="str">
        <f>REPLACE(INDEX(GroupVertices[Group],MATCH(Edges63[[#This Row],[Vertex 1]],GroupVertices[Vertex],0)),1,1,"")</f>
        <v>2</v>
      </c>
      <c r="BE49" s="79" t="str">
        <f>REPLACE(INDEX(GroupVertices[Group],MATCH(Edges63[[#This Row],[Vertex 2]],GroupVertices[Vertex],0)),1,1,"")</f>
        <v>2</v>
      </c>
      <c r="BF49" s="49"/>
      <c r="BG49" s="50"/>
      <c r="BH49" s="49"/>
      <c r="BI49" s="50"/>
      <c r="BJ49" s="49"/>
      <c r="BK49" s="50"/>
      <c r="BL49" s="49"/>
      <c r="BM49" s="50"/>
      <c r="BN49" s="49"/>
    </row>
    <row r="50" spans="1:66" ht="15">
      <c r="A50" s="65" t="s">
        <v>8449</v>
      </c>
      <c r="B50" s="65" t="s">
        <v>8475</v>
      </c>
      <c r="C50" s="66"/>
      <c r="D50" s="67"/>
      <c r="E50" s="68"/>
      <c r="F50" s="69"/>
      <c r="G50" s="66"/>
      <c r="H50" s="70"/>
      <c r="I50" s="71"/>
      <c r="J50" s="71"/>
      <c r="K50" s="35" t="s">
        <v>65</v>
      </c>
      <c r="L50" s="78">
        <v>50</v>
      </c>
      <c r="M50" s="78"/>
      <c r="N50" s="73"/>
      <c r="O50" s="80" t="s">
        <v>268</v>
      </c>
      <c r="P50" s="82">
        <v>44463.70515046296</v>
      </c>
      <c r="Q50" s="80" t="s">
        <v>8500</v>
      </c>
      <c r="R50" s="80"/>
      <c r="S50" s="80"/>
      <c r="T50" s="80"/>
      <c r="U50" s="80"/>
      <c r="V50" s="83" t="str">
        <f>HYPERLINK("https://pbs.twimg.com/profile_images/1421345044951339008/UcpkUH9k_normal.jpg")</f>
        <v>https://pbs.twimg.com/profile_images/1421345044951339008/UcpkUH9k_normal.jpg</v>
      </c>
      <c r="W50" s="82">
        <v>44463.70515046296</v>
      </c>
      <c r="X50" s="88">
        <v>44463</v>
      </c>
      <c r="Y50" s="85" t="s">
        <v>290</v>
      </c>
      <c r="Z50" s="83" t="str">
        <f>HYPERLINK("https://twitter.com/nysmom4kiddos/status/1441446184552308746")</f>
        <v>https://twitter.com/nysmom4kiddos/status/1441446184552308746</v>
      </c>
      <c r="AA50" s="80"/>
      <c r="AB50" s="80"/>
      <c r="AC50" s="85" t="s">
        <v>8567</v>
      </c>
      <c r="AD50" s="85" t="s">
        <v>8604</v>
      </c>
      <c r="AE50" s="80" t="b">
        <v>0</v>
      </c>
      <c r="AF50" s="80">
        <v>3</v>
      </c>
      <c r="AG50" s="85" t="s">
        <v>8606</v>
      </c>
      <c r="AH50" s="80" t="b">
        <v>0</v>
      </c>
      <c r="AI50" s="80" t="s">
        <v>298</v>
      </c>
      <c r="AJ50" s="80"/>
      <c r="AK50" s="85" t="s">
        <v>296</v>
      </c>
      <c r="AL50" s="80" t="b">
        <v>0</v>
      </c>
      <c r="AM50" s="80">
        <v>0</v>
      </c>
      <c r="AN50" s="85" t="s">
        <v>296</v>
      </c>
      <c r="AO50" s="85" t="s">
        <v>307</v>
      </c>
      <c r="AP50" s="80" t="b">
        <v>0</v>
      </c>
      <c r="AQ50" s="85" t="s">
        <v>8604</v>
      </c>
      <c r="AR50" s="80" t="s">
        <v>204</v>
      </c>
      <c r="AS50" s="80">
        <v>0</v>
      </c>
      <c r="AT50" s="80">
        <v>0</v>
      </c>
      <c r="AU50" s="80"/>
      <c r="AV50" s="80"/>
      <c r="AW50" s="80"/>
      <c r="AX50" s="80"/>
      <c r="AY50" s="80"/>
      <c r="AZ50" s="80"/>
      <c r="BA50" s="80"/>
      <c r="BB50" s="80"/>
      <c r="BC50" s="80">
        <v>1</v>
      </c>
      <c r="BD50" s="79" t="str">
        <f>REPLACE(INDEX(GroupVertices[Group],MATCH(Edges63[[#This Row],[Vertex 1]],GroupVertices[Vertex],0)),1,1,"")</f>
        <v>2</v>
      </c>
      <c r="BE50" s="79" t="str">
        <f>REPLACE(INDEX(GroupVertices[Group],MATCH(Edges63[[#This Row],[Vertex 2]],GroupVertices[Vertex],0)),1,1,"")</f>
        <v>2</v>
      </c>
      <c r="BF50" s="49"/>
      <c r="BG50" s="50"/>
      <c r="BH50" s="49"/>
      <c r="BI50" s="50"/>
      <c r="BJ50" s="49"/>
      <c r="BK50" s="50"/>
      <c r="BL50" s="49"/>
      <c r="BM50" s="50"/>
      <c r="BN50" s="49"/>
    </row>
    <row r="51" spans="1:66" ht="15">
      <c r="A51" s="65" t="s">
        <v>8450</v>
      </c>
      <c r="B51" s="65" t="s">
        <v>8475</v>
      </c>
      <c r="C51" s="66"/>
      <c r="D51" s="67"/>
      <c r="E51" s="68"/>
      <c r="F51" s="69"/>
      <c r="G51" s="66"/>
      <c r="H51" s="70"/>
      <c r="I51" s="71"/>
      <c r="J51" s="71"/>
      <c r="K51" s="35" t="s">
        <v>65</v>
      </c>
      <c r="L51" s="78">
        <v>51</v>
      </c>
      <c r="M51" s="78"/>
      <c r="N51" s="73"/>
      <c r="O51" s="80" t="s">
        <v>268</v>
      </c>
      <c r="P51" s="82">
        <v>44463.73709490741</v>
      </c>
      <c r="Q51" s="80" t="s">
        <v>8501</v>
      </c>
      <c r="R51" s="80"/>
      <c r="S51" s="80"/>
      <c r="T51" s="80"/>
      <c r="U51" s="80"/>
      <c r="V51" s="83" t="str">
        <f>HYPERLINK("https://pbs.twimg.com/profile_images/1441897563653767168/QR6OQJSo_normal.jpg")</f>
        <v>https://pbs.twimg.com/profile_images/1441897563653767168/QR6OQJSo_normal.jpg</v>
      </c>
      <c r="W51" s="82">
        <v>44463.73709490741</v>
      </c>
      <c r="X51" s="88">
        <v>44463</v>
      </c>
      <c r="Y51" s="85" t="s">
        <v>8532</v>
      </c>
      <c r="Z51" s="83" t="str">
        <f>HYPERLINK("https://twitter.com/senyoszn/status/1441457757547384835")</f>
        <v>https://twitter.com/senyoszn/status/1441457757547384835</v>
      </c>
      <c r="AA51" s="80"/>
      <c r="AB51" s="80"/>
      <c r="AC51" s="85" t="s">
        <v>8568</v>
      </c>
      <c r="AD51" s="85" t="s">
        <v>8567</v>
      </c>
      <c r="AE51" s="80" t="b">
        <v>0</v>
      </c>
      <c r="AF51" s="80">
        <v>0</v>
      </c>
      <c r="AG51" s="85" t="s">
        <v>8607</v>
      </c>
      <c r="AH51" s="80" t="b">
        <v>0</v>
      </c>
      <c r="AI51" s="80" t="s">
        <v>298</v>
      </c>
      <c r="AJ51" s="80"/>
      <c r="AK51" s="85" t="s">
        <v>296</v>
      </c>
      <c r="AL51" s="80" t="b">
        <v>0</v>
      </c>
      <c r="AM51" s="80">
        <v>0</v>
      </c>
      <c r="AN51" s="85" t="s">
        <v>296</v>
      </c>
      <c r="AO51" s="85" t="s">
        <v>305</v>
      </c>
      <c r="AP51" s="80" t="b">
        <v>0</v>
      </c>
      <c r="AQ51" s="85" t="s">
        <v>8567</v>
      </c>
      <c r="AR51" s="80" t="s">
        <v>204</v>
      </c>
      <c r="AS51" s="80">
        <v>0</v>
      </c>
      <c r="AT51" s="80">
        <v>0</v>
      </c>
      <c r="AU51" s="80"/>
      <c r="AV51" s="80"/>
      <c r="AW51" s="80"/>
      <c r="AX51" s="80"/>
      <c r="AY51" s="80"/>
      <c r="AZ51" s="80"/>
      <c r="BA51" s="80"/>
      <c r="BB51" s="80"/>
      <c r="BC51" s="80">
        <v>1</v>
      </c>
      <c r="BD51" s="79" t="str">
        <f>REPLACE(INDEX(GroupVertices[Group],MATCH(Edges63[[#This Row],[Vertex 1]],GroupVertices[Vertex],0)),1,1,"")</f>
        <v>2</v>
      </c>
      <c r="BE51" s="79" t="str">
        <f>REPLACE(INDEX(GroupVertices[Group],MATCH(Edges63[[#This Row],[Vertex 2]],GroupVertices[Vertex],0)),1,1,"")</f>
        <v>2</v>
      </c>
      <c r="BF51" s="49"/>
      <c r="BG51" s="50"/>
      <c r="BH51" s="49"/>
      <c r="BI51" s="50"/>
      <c r="BJ51" s="49"/>
      <c r="BK51" s="50"/>
      <c r="BL51" s="49"/>
      <c r="BM51" s="50"/>
      <c r="BN51" s="49"/>
    </row>
    <row r="52" spans="1:66" ht="15">
      <c r="A52" s="65" t="s">
        <v>8449</v>
      </c>
      <c r="B52" s="65" t="s">
        <v>8476</v>
      </c>
      <c r="C52" s="66"/>
      <c r="D52" s="67"/>
      <c r="E52" s="68"/>
      <c r="F52" s="69"/>
      <c r="G52" s="66"/>
      <c r="H52" s="70"/>
      <c r="I52" s="71"/>
      <c r="J52" s="71"/>
      <c r="K52" s="35" t="s">
        <v>65</v>
      </c>
      <c r="L52" s="78">
        <v>52</v>
      </c>
      <c r="M52" s="78"/>
      <c r="N52" s="73"/>
      <c r="O52" s="80" t="s">
        <v>268</v>
      </c>
      <c r="P52" s="82">
        <v>44463.70515046296</v>
      </c>
      <c r="Q52" s="80" t="s">
        <v>8500</v>
      </c>
      <c r="R52" s="80"/>
      <c r="S52" s="80"/>
      <c r="T52" s="80"/>
      <c r="U52" s="80"/>
      <c r="V52" s="83" t="str">
        <f>HYPERLINK("https://pbs.twimg.com/profile_images/1421345044951339008/UcpkUH9k_normal.jpg")</f>
        <v>https://pbs.twimg.com/profile_images/1421345044951339008/UcpkUH9k_normal.jpg</v>
      </c>
      <c r="W52" s="82">
        <v>44463.70515046296</v>
      </c>
      <c r="X52" s="88">
        <v>44463</v>
      </c>
      <c r="Y52" s="85" t="s">
        <v>290</v>
      </c>
      <c r="Z52" s="83" t="str">
        <f>HYPERLINK("https://twitter.com/nysmom4kiddos/status/1441446184552308746")</f>
        <v>https://twitter.com/nysmom4kiddos/status/1441446184552308746</v>
      </c>
      <c r="AA52" s="80"/>
      <c r="AB52" s="80"/>
      <c r="AC52" s="85" t="s">
        <v>8567</v>
      </c>
      <c r="AD52" s="85" t="s">
        <v>8604</v>
      </c>
      <c r="AE52" s="80" t="b">
        <v>0</v>
      </c>
      <c r="AF52" s="80">
        <v>3</v>
      </c>
      <c r="AG52" s="85" t="s">
        <v>8606</v>
      </c>
      <c r="AH52" s="80" t="b">
        <v>0</v>
      </c>
      <c r="AI52" s="80" t="s">
        <v>298</v>
      </c>
      <c r="AJ52" s="80"/>
      <c r="AK52" s="85" t="s">
        <v>296</v>
      </c>
      <c r="AL52" s="80" t="b">
        <v>0</v>
      </c>
      <c r="AM52" s="80">
        <v>0</v>
      </c>
      <c r="AN52" s="85" t="s">
        <v>296</v>
      </c>
      <c r="AO52" s="85" t="s">
        <v>307</v>
      </c>
      <c r="AP52" s="80" t="b">
        <v>0</v>
      </c>
      <c r="AQ52" s="85" t="s">
        <v>8604</v>
      </c>
      <c r="AR52" s="80" t="s">
        <v>204</v>
      </c>
      <c r="AS52" s="80">
        <v>0</v>
      </c>
      <c r="AT52" s="80">
        <v>0</v>
      </c>
      <c r="AU52" s="80"/>
      <c r="AV52" s="80"/>
      <c r="AW52" s="80"/>
      <c r="AX52" s="80"/>
      <c r="AY52" s="80"/>
      <c r="AZ52" s="80"/>
      <c r="BA52" s="80"/>
      <c r="BB52" s="80"/>
      <c r="BC52" s="80">
        <v>1</v>
      </c>
      <c r="BD52" s="79" t="str">
        <f>REPLACE(INDEX(GroupVertices[Group],MATCH(Edges63[[#This Row],[Vertex 1]],GroupVertices[Vertex],0)),1,1,"")</f>
        <v>2</v>
      </c>
      <c r="BE52" s="79" t="str">
        <f>REPLACE(INDEX(GroupVertices[Group],MATCH(Edges63[[#This Row],[Vertex 2]],GroupVertices[Vertex],0)),1,1,"")</f>
        <v>2</v>
      </c>
      <c r="BF52" s="49"/>
      <c r="BG52" s="50"/>
      <c r="BH52" s="49"/>
      <c r="BI52" s="50"/>
      <c r="BJ52" s="49"/>
      <c r="BK52" s="50"/>
      <c r="BL52" s="49"/>
      <c r="BM52" s="50"/>
      <c r="BN52" s="49"/>
    </row>
    <row r="53" spans="1:66" ht="15">
      <c r="A53" s="65" t="s">
        <v>8450</v>
      </c>
      <c r="B53" s="65" t="s">
        <v>8476</v>
      </c>
      <c r="C53" s="66"/>
      <c r="D53" s="67"/>
      <c r="E53" s="68"/>
      <c r="F53" s="69"/>
      <c r="G53" s="66"/>
      <c r="H53" s="70"/>
      <c r="I53" s="71"/>
      <c r="J53" s="71"/>
      <c r="K53" s="35" t="s">
        <v>65</v>
      </c>
      <c r="L53" s="78">
        <v>53</v>
      </c>
      <c r="M53" s="78"/>
      <c r="N53" s="73"/>
      <c r="O53" s="80" t="s">
        <v>268</v>
      </c>
      <c r="P53" s="82">
        <v>44463.73709490741</v>
      </c>
      <c r="Q53" s="80" t="s">
        <v>8501</v>
      </c>
      <c r="R53" s="80"/>
      <c r="S53" s="80"/>
      <c r="T53" s="80"/>
      <c r="U53" s="80"/>
      <c r="V53" s="83" t="str">
        <f>HYPERLINK("https://pbs.twimg.com/profile_images/1441897563653767168/QR6OQJSo_normal.jpg")</f>
        <v>https://pbs.twimg.com/profile_images/1441897563653767168/QR6OQJSo_normal.jpg</v>
      </c>
      <c r="W53" s="82">
        <v>44463.73709490741</v>
      </c>
      <c r="X53" s="88">
        <v>44463</v>
      </c>
      <c r="Y53" s="85" t="s">
        <v>8532</v>
      </c>
      <c r="Z53" s="83" t="str">
        <f>HYPERLINK("https://twitter.com/senyoszn/status/1441457757547384835")</f>
        <v>https://twitter.com/senyoszn/status/1441457757547384835</v>
      </c>
      <c r="AA53" s="80"/>
      <c r="AB53" s="80"/>
      <c r="AC53" s="85" t="s">
        <v>8568</v>
      </c>
      <c r="AD53" s="85" t="s">
        <v>8567</v>
      </c>
      <c r="AE53" s="80" t="b">
        <v>0</v>
      </c>
      <c r="AF53" s="80">
        <v>0</v>
      </c>
      <c r="AG53" s="85" t="s">
        <v>8607</v>
      </c>
      <c r="AH53" s="80" t="b">
        <v>0</v>
      </c>
      <c r="AI53" s="80" t="s">
        <v>298</v>
      </c>
      <c r="AJ53" s="80"/>
      <c r="AK53" s="85" t="s">
        <v>296</v>
      </c>
      <c r="AL53" s="80" t="b">
        <v>0</v>
      </c>
      <c r="AM53" s="80">
        <v>0</v>
      </c>
      <c r="AN53" s="85" t="s">
        <v>296</v>
      </c>
      <c r="AO53" s="85" t="s">
        <v>305</v>
      </c>
      <c r="AP53" s="80" t="b">
        <v>0</v>
      </c>
      <c r="AQ53" s="85" t="s">
        <v>8567</v>
      </c>
      <c r="AR53" s="80" t="s">
        <v>204</v>
      </c>
      <c r="AS53" s="80">
        <v>0</v>
      </c>
      <c r="AT53" s="80">
        <v>0</v>
      </c>
      <c r="AU53" s="80"/>
      <c r="AV53" s="80"/>
      <c r="AW53" s="80"/>
      <c r="AX53" s="80"/>
      <c r="AY53" s="80"/>
      <c r="AZ53" s="80"/>
      <c r="BA53" s="80"/>
      <c r="BB53" s="80"/>
      <c r="BC53" s="80">
        <v>1</v>
      </c>
      <c r="BD53" s="79" t="str">
        <f>REPLACE(INDEX(GroupVertices[Group],MATCH(Edges63[[#This Row],[Vertex 1]],GroupVertices[Vertex],0)),1,1,"")</f>
        <v>2</v>
      </c>
      <c r="BE53" s="79" t="str">
        <f>REPLACE(INDEX(GroupVertices[Group],MATCH(Edges63[[#This Row],[Vertex 2]],GroupVertices[Vertex],0)),1,1,"")</f>
        <v>2</v>
      </c>
      <c r="BF53" s="49"/>
      <c r="BG53" s="50"/>
      <c r="BH53" s="49"/>
      <c r="BI53" s="50"/>
      <c r="BJ53" s="49"/>
      <c r="BK53" s="50"/>
      <c r="BL53" s="49"/>
      <c r="BM53" s="50"/>
      <c r="BN53" s="49"/>
    </row>
    <row r="54" spans="1:66" ht="15">
      <c r="A54" s="65" t="s">
        <v>8449</v>
      </c>
      <c r="B54" s="65" t="s">
        <v>8477</v>
      </c>
      <c r="C54" s="66"/>
      <c r="D54" s="67"/>
      <c r="E54" s="68"/>
      <c r="F54" s="69"/>
      <c r="G54" s="66"/>
      <c r="H54" s="70"/>
      <c r="I54" s="71"/>
      <c r="J54" s="71"/>
      <c r="K54" s="35" t="s">
        <v>65</v>
      </c>
      <c r="L54" s="78">
        <v>54</v>
      </c>
      <c r="M54" s="78"/>
      <c r="N54" s="73"/>
      <c r="O54" s="80" t="s">
        <v>268</v>
      </c>
      <c r="P54" s="82">
        <v>44463.70515046296</v>
      </c>
      <c r="Q54" s="80" t="s">
        <v>8500</v>
      </c>
      <c r="R54" s="80"/>
      <c r="S54" s="80"/>
      <c r="T54" s="80"/>
      <c r="U54" s="80"/>
      <c r="V54" s="83" t="str">
        <f>HYPERLINK("https://pbs.twimg.com/profile_images/1421345044951339008/UcpkUH9k_normal.jpg")</f>
        <v>https://pbs.twimg.com/profile_images/1421345044951339008/UcpkUH9k_normal.jpg</v>
      </c>
      <c r="W54" s="82">
        <v>44463.70515046296</v>
      </c>
      <c r="X54" s="88">
        <v>44463</v>
      </c>
      <c r="Y54" s="85" t="s">
        <v>290</v>
      </c>
      <c r="Z54" s="83" t="str">
        <f>HYPERLINK("https://twitter.com/nysmom4kiddos/status/1441446184552308746")</f>
        <v>https://twitter.com/nysmom4kiddos/status/1441446184552308746</v>
      </c>
      <c r="AA54" s="80"/>
      <c r="AB54" s="80"/>
      <c r="AC54" s="85" t="s">
        <v>8567</v>
      </c>
      <c r="AD54" s="85" t="s">
        <v>8604</v>
      </c>
      <c r="AE54" s="80" t="b">
        <v>0</v>
      </c>
      <c r="AF54" s="80">
        <v>3</v>
      </c>
      <c r="AG54" s="85" t="s">
        <v>8606</v>
      </c>
      <c r="AH54" s="80" t="b">
        <v>0</v>
      </c>
      <c r="AI54" s="80" t="s">
        <v>298</v>
      </c>
      <c r="AJ54" s="80"/>
      <c r="AK54" s="85" t="s">
        <v>296</v>
      </c>
      <c r="AL54" s="80" t="b">
        <v>0</v>
      </c>
      <c r="AM54" s="80">
        <v>0</v>
      </c>
      <c r="AN54" s="85" t="s">
        <v>296</v>
      </c>
      <c r="AO54" s="85" t="s">
        <v>307</v>
      </c>
      <c r="AP54" s="80" t="b">
        <v>0</v>
      </c>
      <c r="AQ54" s="85" t="s">
        <v>8604</v>
      </c>
      <c r="AR54" s="80" t="s">
        <v>204</v>
      </c>
      <c r="AS54" s="80">
        <v>0</v>
      </c>
      <c r="AT54" s="80">
        <v>0</v>
      </c>
      <c r="AU54" s="80"/>
      <c r="AV54" s="80"/>
      <c r="AW54" s="80"/>
      <c r="AX54" s="80"/>
      <c r="AY54" s="80"/>
      <c r="AZ54" s="80"/>
      <c r="BA54" s="80"/>
      <c r="BB54" s="80"/>
      <c r="BC54" s="80">
        <v>1</v>
      </c>
      <c r="BD54" s="79" t="str">
        <f>REPLACE(INDEX(GroupVertices[Group],MATCH(Edges63[[#This Row],[Vertex 1]],GroupVertices[Vertex],0)),1,1,"")</f>
        <v>2</v>
      </c>
      <c r="BE54" s="79" t="str">
        <f>REPLACE(INDEX(GroupVertices[Group],MATCH(Edges63[[#This Row],[Vertex 2]],GroupVertices[Vertex],0)),1,1,"")</f>
        <v>2</v>
      </c>
      <c r="BF54" s="49"/>
      <c r="BG54" s="50"/>
      <c r="BH54" s="49"/>
      <c r="BI54" s="50"/>
      <c r="BJ54" s="49"/>
      <c r="BK54" s="50"/>
      <c r="BL54" s="49"/>
      <c r="BM54" s="50"/>
      <c r="BN54" s="49"/>
    </row>
    <row r="55" spans="1:66" ht="15">
      <c r="A55" s="65" t="s">
        <v>8450</v>
      </c>
      <c r="B55" s="65" t="s">
        <v>8477</v>
      </c>
      <c r="C55" s="66"/>
      <c r="D55" s="67"/>
      <c r="E55" s="68"/>
      <c r="F55" s="69"/>
      <c r="G55" s="66"/>
      <c r="H55" s="70"/>
      <c r="I55" s="71"/>
      <c r="J55" s="71"/>
      <c r="K55" s="35" t="s">
        <v>65</v>
      </c>
      <c r="L55" s="78">
        <v>55</v>
      </c>
      <c r="M55" s="78"/>
      <c r="N55" s="73"/>
      <c r="O55" s="80" t="s">
        <v>268</v>
      </c>
      <c r="P55" s="82">
        <v>44463.73709490741</v>
      </c>
      <c r="Q55" s="80" t="s">
        <v>8501</v>
      </c>
      <c r="R55" s="80"/>
      <c r="S55" s="80"/>
      <c r="T55" s="80"/>
      <c r="U55" s="80"/>
      <c r="V55" s="83" t="str">
        <f>HYPERLINK("https://pbs.twimg.com/profile_images/1441897563653767168/QR6OQJSo_normal.jpg")</f>
        <v>https://pbs.twimg.com/profile_images/1441897563653767168/QR6OQJSo_normal.jpg</v>
      </c>
      <c r="W55" s="82">
        <v>44463.73709490741</v>
      </c>
      <c r="X55" s="88">
        <v>44463</v>
      </c>
      <c r="Y55" s="85" t="s">
        <v>8532</v>
      </c>
      <c r="Z55" s="83" t="str">
        <f>HYPERLINK("https://twitter.com/senyoszn/status/1441457757547384835")</f>
        <v>https://twitter.com/senyoszn/status/1441457757547384835</v>
      </c>
      <c r="AA55" s="80"/>
      <c r="AB55" s="80"/>
      <c r="AC55" s="85" t="s">
        <v>8568</v>
      </c>
      <c r="AD55" s="85" t="s">
        <v>8567</v>
      </c>
      <c r="AE55" s="80" t="b">
        <v>0</v>
      </c>
      <c r="AF55" s="80">
        <v>0</v>
      </c>
      <c r="AG55" s="85" t="s">
        <v>8607</v>
      </c>
      <c r="AH55" s="80" t="b">
        <v>0</v>
      </c>
      <c r="AI55" s="80" t="s">
        <v>298</v>
      </c>
      <c r="AJ55" s="80"/>
      <c r="AK55" s="85" t="s">
        <v>296</v>
      </c>
      <c r="AL55" s="80" t="b">
        <v>0</v>
      </c>
      <c r="AM55" s="80">
        <v>0</v>
      </c>
      <c r="AN55" s="85" t="s">
        <v>296</v>
      </c>
      <c r="AO55" s="85" t="s">
        <v>305</v>
      </c>
      <c r="AP55" s="80" t="b">
        <v>0</v>
      </c>
      <c r="AQ55" s="85" t="s">
        <v>8567</v>
      </c>
      <c r="AR55" s="80" t="s">
        <v>204</v>
      </c>
      <c r="AS55" s="80">
        <v>0</v>
      </c>
      <c r="AT55" s="80">
        <v>0</v>
      </c>
      <c r="AU55" s="80"/>
      <c r="AV55" s="80"/>
      <c r="AW55" s="80"/>
      <c r="AX55" s="80"/>
      <c r="AY55" s="80"/>
      <c r="AZ55" s="80"/>
      <c r="BA55" s="80"/>
      <c r="BB55" s="80"/>
      <c r="BC55" s="80">
        <v>1</v>
      </c>
      <c r="BD55" s="79" t="str">
        <f>REPLACE(INDEX(GroupVertices[Group],MATCH(Edges63[[#This Row],[Vertex 1]],GroupVertices[Vertex],0)),1,1,"")</f>
        <v>2</v>
      </c>
      <c r="BE55" s="79" t="str">
        <f>REPLACE(INDEX(GroupVertices[Group],MATCH(Edges63[[#This Row],[Vertex 2]],GroupVertices[Vertex],0)),1,1,"")</f>
        <v>2</v>
      </c>
      <c r="BF55" s="49"/>
      <c r="BG55" s="50"/>
      <c r="BH55" s="49"/>
      <c r="BI55" s="50"/>
      <c r="BJ55" s="49"/>
      <c r="BK55" s="50"/>
      <c r="BL55" s="49"/>
      <c r="BM55" s="50"/>
      <c r="BN55" s="49"/>
    </row>
    <row r="56" spans="1:66" ht="15">
      <c r="A56" s="65" t="s">
        <v>8449</v>
      </c>
      <c r="B56" s="65" t="s">
        <v>8478</v>
      </c>
      <c r="C56" s="66"/>
      <c r="D56" s="67"/>
      <c r="E56" s="68"/>
      <c r="F56" s="69"/>
      <c r="G56" s="66"/>
      <c r="H56" s="70"/>
      <c r="I56" s="71"/>
      <c r="J56" s="71"/>
      <c r="K56" s="35" t="s">
        <v>65</v>
      </c>
      <c r="L56" s="78">
        <v>56</v>
      </c>
      <c r="M56" s="78"/>
      <c r="N56" s="73"/>
      <c r="O56" s="80" t="s">
        <v>268</v>
      </c>
      <c r="P56" s="82">
        <v>44463.70515046296</v>
      </c>
      <c r="Q56" s="80" t="s">
        <v>8500</v>
      </c>
      <c r="R56" s="80"/>
      <c r="S56" s="80"/>
      <c r="T56" s="80"/>
      <c r="U56" s="80"/>
      <c r="V56" s="83" t="str">
        <f>HYPERLINK("https://pbs.twimg.com/profile_images/1421345044951339008/UcpkUH9k_normal.jpg")</f>
        <v>https://pbs.twimg.com/profile_images/1421345044951339008/UcpkUH9k_normal.jpg</v>
      </c>
      <c r="W56" s="82">
        <v>44463.70515046296</v>
      </c>
      <c r="X56" s="88">
        <v>44463</v>
      </c>
      <c r="Y56" s="85" t="s">
        <v>290</v>
      </c>
      <c r="Z56" s="83" t="str">
        <f>HYPERLINK("https://twitter.com/nysmom4kiddos/status/1441446184552308746")</f>
        <v>https://twitter.com/nysmom4kiddos/status/1441446184552308746</v>
      </c>
      <c r="AA56" s="80"/>
      <c r="AB56" s="80"/>
      <c r="AC56" s="85" t="s">
        <v>8567</v>
      </c>
      <c r="AD56" s="85" t="s">
        <v>8604</v>
      </c>
      <c r="AE56" s="80" t="b">
        <v>0</v>
      </c>
      <c r="AF56" s="80">
        <v>3</v>
      </c>
      <c r="AG56" s="85" t="s">
        <v>8606</v>
      </c>
      <c r="AH56" s="80" t="b">
        <v>0</v>
      </c>
      <c r="AI56" s="80" t="s">
        <v>298</v>
      </c>
      <c r="AJ56" s="80"/>
      <c r="AK56" s="85" t="s">
        <v>296</v>
      </c>
      <c r="AL56" s="80" t="b">
        <v>0</v>
      </c>
      <c r="AM56" s="80">
        <v>0</v>
      </c>
      <c r="AN56" s="85" t="s">
        <v>296</v>
      </c>
      <c r="AO56" s="85" t="s">
        <v>307</v>
      </c>
      <c r="AP56" s="80" t="b">
        <v>0</v>
      </c>
      <c r="AQ56" s="85" t="s">
        <v>8604</v>
      </c>
      <c r="AR56" s="80" t="s">
        <v>204</v>
      </c>
      <c r="AS56" s="80">
        <v>0</v>
      </c>
      <c r="AT56" s="80">
        <v>0</v>
      </c>
      <c r="AU56" s="80"/>
      <c r="AV56" s="80"/>
      <c r="AW56" s="80"/>
      <c r="AX56" s="80"/>
      <c r="AY56" s="80"/>
      <c r="AZ56" s="80"/>
      <c r="BA56" s="80"/>
      <c r="BB56" s="80"/>
      <c r="BC56" s="80">
        <v>1</v>
      </c>
      <c r="BD56" s="79" t="str">
        <f>REPLACE(INDEX(GroupVertices[Group],MATCH(Edges63[[#This Row],[Vertex 1]],GroupVertices[Vertex],0)),1,1,"")</f>
        <v>2</v>
      </c>
      <c r="BE56" s="79" t="str">
        <f>REPLACE(INDEX(GroupVertices[Group],MATCH(Edges63[[#This Row],[Vertex 2]],GroupVertices[Vertex],0)),1,1,"")</f>
        <v>2</v>
      </c>
      <c r="BF56" s="49"/>
      <c r="BG56" s="50"/>
      <c r="BH56" s="49"/>
      <c r="BI56" s="50"/>
      <c r="BJ56" s="49"/>
      <c r="BK56" s="50"/>
      <c r="BL56" s="49"/>
      <c r="BM56" s="50"/>
      <c r="BN56" s="49"/>
    </row>
    <row r="57" spans="1:66" ht="15">
      <c r="A57" s="65" t="s">
        <v>8450</v>
      </c>
      <c r="B57" s="65" t="s">
        <v>8478</v>
      </c>
      <c r="C57" s="66"/>
      <c r="D57" s="67"/>
      <c r="E57" s="68"/>
      <c r="F57" s="69"/>
      <c r="G57" s="66"/>
      <c r="H57" s="70"/>
      <c r="I57" s="71"/>
      <c r="J57" s="71"/>
      <c r="K57" s="35" t="s">
        <v>65</v>
      </c>
      <c r="L57" s="78">
        <v>57</v>
      </c>
      <c r="M57" s="78"/>
      <c r="N57" s="73"/>
      <c r="O57" s="80" t="s">
        <v>268</v>
      </c>
      <c r="P57" s="82">
        <v>44463.73709490741</v>
      </c>
      <c r="Q57" s="80" t="s">
        <v>8501</v>
      </c>
      <c r="R57" s="80"/>
      <c r="S57" s="80"/>
      <c r="T57" s="80"/>
      <c r="U57" s="80"/>
      <c r="V57" s="83" t="str">
        <f>HYPERLINK("https://pbs.twimg.com/profile_images/1441897563653767168/QR6OQJSo_normal.jpg")</f>
        <v>https://pbs.twimg.com/profile_images/1441897563653767168/QR6OQJSo_normal.jpg</v>
      </c>
      <c r="W57" s="82">
        <v>44463.73709490741</v>
      </c>
      <c r="X57" s="88">
        <v>44463</v>
      </c>
      <c r="Y57" s="85" t="s">
        <v>8532</v>
      </c>
      <c r="Z57" s="83" t="str">
        <f>HYPERLINK("https://twitter.com/senyoszn/status/1441457757547384835")</f>
        <v>https://twitter.com/senyoszn/status/1441457757547384835</v>
      </c>
      <c r="AA57" s="80"/>
      <c r="AB57" s="80"/>
      <c r="AC57" s="85" t="s">
        <v>8568</v>
      </c>
      <c r="AD57" s="85" t="s">
        <v>8567</v>
      </c>
      <c r="AE57" s="80" t="b">
        <v>0</v>
      </c>
      <c r="AF57" s="80">
        <v>0</v>
      </c>
      <c r="AG57" s="85" t="s">
        <v>8607</v>
      </c>
      <c r="AH57" s="80" t="b">
        <v>0</v>
      </c>
      <c r="AI57" s="80" t="s">
        <v>298</v>
      </c>
      <c r="AJ57" s="80"/>
      <c r="AK57" s="85" t="s">
        <v>296</v>
      </c>
      <c r="AL57" s="80" t="b">
        <v>0</v>
      </c>
      <c r="AM57" s="80">
        <v>0</v>
      </c>
      <c r="AN57" s="85" t="s">
        <v>296</v>
      </c>
      <c r="AO57" s="85" t="s">
        <v>305</v>
      </c>
      <c r="AP57" s="80" t="b">
        <v>0</v>
      </c>
      <c r="AQ57" s="85" t="s">
        <v>8567</v>
      </c>
      <c r="AR57" s="80" t="s">
        <v>204</v>
      </c>
      <c r="AS57" s="80">
        <v>0</v>
      </c>
      <c r="AT57" s="80">
        <v>0</v>
      </c>
      <c r="AU57" s="80"/>
      <c r="AV57" s="80"/>
      <c r="AW57" s="80"/>
      <c r="AX57" s="80"/>
      <c r="AY57" s="80"/>
      <c r="AZ57" s="80"/>
      <c r="BA57" s="80"/>
      <c r="BB57" s="80"/>
      <c r="BC57" s="80">
        <v>1</v>
      </c>
      <c r="BD57" s="79" t="str">
        <f>REPLACE(INDEX(GroupVertices[Group],MATCH(Edges63[[#This Row],[Vertex 1]],GroupVertices[Vertex],0)),1,1,"")</f>
        <v>2</v>
      </c>
      <c r="BE57" s="79" t="str">
        <f>REPLACE(INDEX(GroupVertices[Group],MATCH(Edges63[[#This Row],[Vertex 2]],GroupVertices[Vertex],0)),1,1,"")</f>
        <v>2</v>
      </c>
      <c r="BF57" s="49"/>
      <c r="BG57" s="50"/>
      <c r="BH57" s="49"/>
      <c r="BI57" s="50"/>
      <c r="BJ57" s="49"/>
      <c r="BK57" s="50"/>
      <c r="BL57" s="49"/>
      <c r="BM57" s="50"/>
      <c r="BN57" s="49"/>
    </row>
    <row r="58" spans="1:66" ht="15">
      <c r="A58" s="65" t="s">
        <v>8449</v>
      </c>
      <c r="B58" s="65" t="s">
        <v>8479</v>
      </c>
      <c r="C58" s="66"/>
      <c r="D58" s="67"/>
      <c r="E58" s="68"/>
      <c r="F58" s="69"/>
      <c r="G58" s="66"/>
      <c r="H58" s="70"/>
      <c r="I58" s="71"/>
      <c r="J58" s="71"/>
      <c r="K58" s="35" t="s">
        <v>65</v>
      </c>
      <c r="L58" s="78">
        <v>58</v>
      </c>
      <c r="M58" s="78"/>
      <c r="N58" s="73"/>
      <c r="O58" s="80" t="s">
        <v>268</v>
      </c>
      <c r="P58" s="82">
        <v>44463.70515046296</v>
      </c>
      <c r="Q58" s="80" t="s">
        <v>8500</v>
      </c>
      <c r="R58" s="80"/>
      <c r="S58" s="80"/>
      <c r="T58" s="80"/>
      <c r="U58" s="80"/>
      <c r="V58" s="83" t="str">
        <f>HYPERLINK("https://pbs.twimg.com/profile_images/1421345044951339008/UcpkUH9k_normal.jpg")</f>
        <v>https://pbs.twimg.com/profile_images/1421345044951339008/UcpkUH9k_normal.jpg</v>
      </c>
      <c r="W58" s="82">
        <v>44463.70515046296</v>
      </c>
      <c r="X58" s="88">
        <v>44463</v>
      </c>
      <c r="Y58" s="85" t="s">
        <v>290</v>
      </c>
      <c r="Z58" s="83" t="str">
        <f>HYPERLINK("https://twitter.com/nysmom4kiddos/status/1441446184552308746")</f>
        <v>https://twitter.com/nysmom4kiddos/status/1441446184552308746</v>
      </c>
      <c r="AA58" s="80"/>
      <c r="AB58" s="80"/>
      <c r="AC58" s="85" t="s">
        <v>8567</v>
      </c>
      <c r="AD58" s="85" t="s">
        <v>8604</v>
      </c>
      <c r="AE58" s="80" t="b">
        <v>0</v>
      </c>
      <c r="AF58" s="80">
        <v>3</v>
      </c>
      <c r="AG58" s="85" t="s">
        <v>8606</v>
      </c>
      <c r="AH58" s="80" t="b">
        <v>0</v>
      </c>
      <c r="AI58" s="80" t="s">
        <v>298</v>
      </c>
      <c r="AJ58" s="80"/>
      <c r="AK58" s="85" t="s">
        <v>296</v>
      </c>
      <c r="AL58" s="80" t="b">
        <v>0</v>
      </c>
      <c r="AM58" s="80">
        <v>0</v>
      </c>
      <c r="AN58" s="85" t="s">
        <v>296</v>
      </c>
      <c r="AO58" s="85" t="s">
        <v>307</v>
      </c>
      <c r="AP58" s="80" t="b">
        <v>0</v>
      </c>
      <c r="AQ58" s="85" t="s">
        <v>8604</v>
      </c>
      <c r="AR58" s="80" t="s">
        <v>204</v>
      </c>
      <c r="AS58" s="80">
        <v>0</v>
      </c>
      <c r="AT58" s="80">
        <v>0</v>
      </c>
      <c r="AU58" s="80"/>
      <c r="AV58" s="80"/>
      <c r="AW58" s="80"/>
      <c r="AX58" s="80"/>
      <c r="AY58" s="80"/>
      <c r="AZ58" s="80"/>
      <c r="BA58" s="80"/>
      <c r="BB58" s="80"/>
      <c r="BC58" s="80">
        <v>1</v>
      </c>
      <c r="BD58" s="79" t="str">
        <f>REPLACE(INDEX(GroupVertices[Group],MATCH(Edges63[[#This Row],[Vertex 1]],GroupVertices[Vertex],0)),1,1,"")</f>
        <v>2</v>
      </c>
      <c r="BE58" s="79" t="str">
        <f>REPLACE(INDEX(GroupVertices[Group],MATCH(Edges63[[#This Row],[Vertex 2]],GroupVertices[Vertex],0)),1,1,"")</f>
        <v>2</v>
      </c>
      <c r="BF58" s="49"/>
      <c r="BG58" s="50"/>
      <c r="BH58" s="49"/>
      <c r="BI58" s="50"/>
      <c r="BJ58" s="49"/>
      <c r="BK58" s="50"/>
      <c r="BL58" s="49"/>
      <c r="BM58" s="50"/>
      <c r="BN58" s="49"/>
    </row>
    <row r="59" spans="1:66" ht="15">
      <c r="A59" s="65" t="s">
        <v>8450</v>
      </c>
      <c r="B59" s="65" t="s">
        <v>8479</v>
      </c>
      <c r="C59" s="66"/>
      <c r="D59" s="67"/>
      <c r="E59" s="68"/>
      <c r="F59" s="69"/>
      <c r="G59" s="66"/>
      <c r="H59" s="70"/>
      <c r="I59" s="71"/>
      <c r="J59" s="71"/>
      <c r="K59" s="35" t="s">
        <v>65</v>
      </c>
      <c r="L59" s="78">
        <v>59</v>
      </c>
      <c r="M59" s="78"/>
      <c r="N59" s="73"/>
      <c r="O59" s="80" t="s">
        <v>268</v>
      </c>
      <c r="P59" s="82">
        <v>44463.73709490741</v>
      </c>
      <c r="Q59" s="80" t="s">
        <v>8501</v>
      </c>
      <c r="R59" s="80"/>
      <c r="S59" s="80"/>
      <c r="T59" s="80"/>
      <c r="U59" s="80"/>
      <c r="V59" s="83" t="str">
        <f>HYPERLINK("https://pbs.twimg.com/profile_images/1441897563653767168/QR6OQJSo_normal.jpg")</f>
        <v>https://pbs.twimg.com/profile_images/1441897563653767168/QR6OQJSo_normal.jpg</v>
      </c>
      <c r="W59" s="82">
        <v>44463.73709490741</v>
      </c>
      <c r="X59" s="88">
        <v>44463</v>
      </c>
      <c r="Y59" s="85" t="s">
        <v>8532</v>
      </c>
      <c r="Z59" s="83" t="str">
        <f>HYPERLINK("https://twitter.com/senyoszn/status/1441457757547384835")</f>
        <v>https://twitter.com/senyoszn/status/1441457757547384835</v>
      </c>
      <c r="AA59" s="80"/>
      <c r="AB59" s="80"/>
      <c r="AC59" s="85" t="s">
        <v>8568</v>
      </c>
      <c r="AD59" s="85" t="s">
        <v>8567</v>
      </c>
      <c r="AE59" s="80" t="b">
        <v>0</v>
      </c>
      <c r="AF59" s="80">
        <v>0</v>
      </c>
      <c r="AG59" s="85" t="s">
        <v>8607</v>
      </c>
      <c r="AH59" s="80" t="b">
        <v>0</v>
      </c>
      <c r="AI59" s="80" t="s">
        <v>298</v>
      </c>
      <c r="AJ59" s="80"/>
      <c r="AK59" s="85" t="s">
        <v>296</v>
      </c>
      <c r="AL59" s="80" t="b">
        <v>0</v>
      </c>
      <c r="AM59" s="80">
        <v>0</v>
      </c>
      <c r="AN59" s="85" t="s">
        <v>296</v>
      </c>
      <c r="AO59" s="85" t="s">
        <v>305</v>
      </c>
      <c r="AP59" s="80" t="b">
        <v>0</v>
      </c>
      <c r="AQ59" s="85" t="s">
        <v>8567</v>
      </c>
      <c r="AR59" s="80" t="s">
        <v>204</v>
      </c>
      <c r="AS59" s="80">
        <v>0</v>
      </c>
      <c r="AT59" s="80">
        <v>0</v>
      </c>
      <c r="AU59" s="80"/>
      <c r="AV59" s="80"/>
      <c r="AW59" s="80"/>
      <c r="AX59" s="80"/>
      <c r="AY59" s="80"/>
      <c r="AZ59" s="80"/>
      <c r="BA59" s="80"/>
      <c r="BB59" s="80"/>
      <c r="BC59" s="80">
        <v>1</v>
      </c>
      <c r="BD59" s="79" t="str">
        <f>REPLACE(INDEX(GroupVertices[Group],MATCH(Edges63[[#This Row],[Vertex 1]],GroupVertices[Vertex],0)),1,1,"")</f>
        <v>2</v>
      </c>
      <c r="BE59" s="79" t="str">
        <f>REPLACE(INDEX(GroupVertices[Group],MATCH(Edges63[[#This Row],[Vertex 2]],GroupVertices[Vertex],0)),1,1,"")</f>
        <v>2</v>
      </c>
      <c r="BF59" s="49"/>
      <c r="BG59" s="50"/>
      <c r="BH59" s="49"/>
      <c r="BI59" s="50"/>
      <c r="BJ59" s="49"/>
      <c r="BK59" s="50"/>
      <c r="BL59" s="49"/>
      <c r="BM59" s="50"/>
      <c r="BN59" s="49"/>
    </row>
    <row r="60" spans="1:66" ht="15">
      <c r="A60" s="65" t="s">
        <v>8449</v>
      </c>
      <c r="B60" s="65" t="s">
        <v>8480</v>
      </c>
      <c r="C60" s="66"/>
      <c r="D60" s="67"/>
      <c r="E60" s="68"/>
      <c r="F60" s="69"/>
      <c r="G60" s="66"/>
      <c r="H60" s="70"/>
      <c r="I60" s="71"/>
      <c r="J60" s="71"/>
      <c r="K60" s="35" t="s">
        <v>65</v>
      </c>
      <c r="L60" s="78">
        <v>60</v>
      </c>
      <c r="M60" s="78"/>
      <c r="N60" s="73"/>
      <c r="O60" s="80" t="s">
        <v>268</v>
      </c>
      <c r="P60" s="82">
        <v>44463.70515046296</v>
      </c>
      <c r="Q60" s="80" t="s">
        <v>8500</v>
      </c>
      <c r="R60" s="80"/>
      <c r="S60" s="80"/>
      <c r="T60" s="80"/>
      <c r="U60" s="80"/>
      <c r="V60" s="83" t="str">
        <f>HYPERLINK("https://pbs.twimg.com/profile_images/1421345044951339008/UcpkUH9k_normal.jpg")</f>
        <v>https://pbs.twimg.com/profile_images/1421345044951339008/UcpkUH9k_normal.jpg</v>
      </c>
      <c r="W60" s="82">
        <v>44463.70515046296</v>
      </c>
      <c r="X60" s="88">
        <v>44463</v>
      </c>
      <c r="Y60" s="85" t="s">
        <v>290</v>
      </c>
      <c r="Z60" s="83" t="str">
        <f>HYPERLINK("https://twitter.com/nysmom4kiddos/status/1441446184552308746")</f>
        <v>https://twitter.com/nysmom4kiddos/status/1441446184552308746</v>
      </c>
      <c r="AA60" s="80"/>
      <c r="AB60" s="80"/>
      <c r="AC60" s="85" t="s">
        <v>8567</v>
      </c>
      <c r="AD60" s="85" t="s">
        <v>8604</v>
      </c>
      <c r="AE60" s="80" t="b">
        <v>0</v>
      </c>
      <c r="AF60" s="80">
        <v>3</v>
      </c>
      <c r="AG60" s="85" t="s">
        <v>8606</v>
      </c>
      <c r="AH60" s="80" t="b">
        <v>0</v>
      </c>
      <c r="AI60" s="80" t="s">
        <v>298</v>
      </c>
      <c r="AJ60" s="80"/>
      <c r="AK60" s="85" t="s">
        <v>296</v>
      </c>
      <c r="AL60" s="80" t="b">
        <v>0</v>
      </c>
      <c r="AM60" s="80">
        <v>0</v>
      </c>
      <c r="AN60" s="85" t="s">
        <v>296</v>
      </c>
      <c r="AO60" s="85" t="s">
        <v>307</v>
      </c>
      <c r="AP60" s="80" t="b">
        <v>0</v>
      </c>
      <c r="AQ60" s="85" t="s">
        <v>8604</v>
      </c>
      <c r="AR60" s="80" t="s">
        <v>204</v>
      </c>
      <c r="AS60" s="80">
        <v>0</v>
      </c>
      <c r="AT60" s="80">
        <v>0</v>
      </c>
      <c r="AU60" s="80"/>
      <c r="AV60" s="80"/>
      <c r="AW60" s="80"/>
      <c r="AX60" s="80"/>
      <c r="AY60" s="80"/>
      <c r="AZ60" s="80"/>
      <c r="BA60" s="80"/>
      <c r="BB60" s="80"/>
      <c r="BC60" s="80">
        <v>1</v>
      </c>
      <c r="BD60" s="79" t="str">
        <f>REPLACE(INDEX(GroupVertices[Group],MATCH(Edges63[[#This Row],[Vertex 1]],GroupVertices[Vertex],0)),1,1,"")</f>
        <v>2</v>
      </c>
      <c r="BE60" s="79" t="str">
        <f>REPLACE(INDEX(GroupVertices[Group],MATCH(Edges63[[#This Row],[Vertex 2]],GroupVertices[Vertex],0)),1,1,"")</f>
        <v>2</v>
      </c>
      <c r="BF60" s="49"/>
      <c r="BG60" s="50"/>
      <c r="BH60" s="49"/>
      <c r="BI60" s="50"/>
      <c r="BJ60" s="49"/>
      <c r="BK60" s="50"/>
      <c r="BL60" s="49"/>
      <c r="BM60" s="50"/>
      <c r="BN60" s="49"/>
    </row>
    <row r="61" spans="1:66" ht="15">
      <c r="A61" s="65" t="s">
        <v>8450</v>
      </c>
      <c r="B61" s="65" t="s">
        <v>8480</v>
      </c>
      <c r="C61" s="66"/>
      <c r="D61" s="67"/>
      <c r="E61" s="68"/>
      <c r="F61" s="69"/>
      <c r="G61" s="66"/>
      <c r="H61" s="70"/>
      <c r="I61" s="71"/>
      <c r="J61" s="71"/>
      <c r="K61" s="35" t="s">
        <v>65</v>
      </c>
      <c r="L61" s="78">
        <v>61</v>
      </c>
      <c r="M61" s="78"/>
      <c r="N61" s="73"/>
      <c r="O61" s="80" t="s">
        <v>268</v>
      </c>
      <c r="P61" s="82">
        <v>44463.73709490741</v>
      </c>
      <c r="Q61" s="80" t="s">
        <v>8501</v>
      </c>
      <c r="R61" s="80"/>
      <c r="S61" s="80"/>
      <c r="T61" s="80"/>
      <c r="U61" s="80"/>
      <c r="V61" s="83" t="str">
        <f>HYPERLINK("https://pbs.twimg.com/profile_images/1441897563653767168/QR6OQJSo_normal.jpg")</f>
        <v>https://pbs.twimg.com/profile_images/1441897563653767168/QR6OQJSo_normal.jpg</v>
      </c>
      <c r="W61" s="82">
        <v>44463.73709490741</v>
      </c>
      <c r="X61" s="88">
        <v>44463</v>
      </c>
      <c r="Y61" s="85" t="s">
        <v>8532</v>
      </c>
      <c r="Z61" s="83" t="str">
        <f>HYPERLINK("https://twitter.com/senyoszn/status/1441457757547384835")</f>
        <v>https://twitter.com/senyoszn/status/1441457757547384835</v>
      </c>
      <c r="AA61" s="80"/>
      <c r="AB61" s="80"/>
      <c r="AC61" s="85" t="s">
        <v>8568</v>
      </c>
      <c r="AD61" s="85" t="s">
        <v>8567</v>
      </c>
      <c r="AE61" s="80" t="b">
        <v>0</v>
      </c>
      <c r="AF61" s="80">
        <v>0</v>
      </c>
      <c r="AG61" s="85" t="s">
        <v>8607</v>
      </c>
      <c r="AH61" s="80" t="b">
        <v>0</v>
      </c>
      <c r="AI61" s="80" t="s">
        <v>298</v>
      </c>
      <c r="AJ61" s="80"/>
      <c r="AK61" s="85" t="s">
        <v>296</v>
      </c>
      <c r="AL61" s="80" t="b">
        <v>0</v>
      </c>
      <c r="AM61" s="80">
        <v>0</v>
      </c>
      <c r="AN61" s="85" t="s">
        <v>296</v>
      </c>
      <c r="AO61" s="85" t="s">
        <v>305</v>
      </c>
      <c r="AP61" s="80" t="b">
        <v>0</v>
      </c>
      <c r="AQ61" s="85" t="s">
        <v>8567</v>
      </c>
      <c r="AR61" s="80" t="s">
        <v>204</v>
      </c>
      <c r="AS61" s="80">
        <v>0</v>
      </c>
      <c r="AT61" s="80">
        <v>0</v>
      </c>
      <c r="AU61" s="80"/>
      <c r="AV61" s="80"/>
      <c r="AW61" s="80"/>
      <c r="AX61" s="80"/>
      <c r="AY61" s="80"/>
      <c r="AZ61" s="80"/>
      <c r="BA61" s="80"/>
      <c r="BB61" s="80"/>
      <c r="BC61" s="80">
        <v>1</v>
      </c>
      <c r="BD61" s="79" t="str">
        <f>REPLACE(INDEX(GroupVertices[Group],MATCH(Edges63[[#This Row],[Vertex 1]],GroupVertices[Vertex],0)),1,1,"")</f>
        <v>2</v>
      </c>
      <c r="BE61" s="79" t="str">
        <f>REPLACE(INDEX(GroupVertices[Group],MATCH(Edges63[[#This Row],[Vertex 2]],GroupVertices[Vertex],0)),1,1,"")</f>
        <v>2</v>
      </c>
      <c r="BF61" s="49"/>
      <c r="BG61" s="50"/>
      <c r="BH61" s="49"/>
      <c r="BI61" s="50"/>
      <c r="BJ61" s="49"/>
      <c r="BK61" s="50"/>
      <c r="BL61" s="49"/>
      <c r="BM61" s="50"/>
      <c r="BN61" s="49"/>
    </row>
    <row r="62" spans="1:66" ht="15">
      <c r="A62" s="65" t="s">
        <v>8449</v>
      </c>
      <c r="B62" s="65" t="s">
        <v>8481</v>
      </c>
      <c r="C62" s="66"/>
      <c r="D62" s="67"/>
      <c r="E62" s="68"/>
      <c r="F62" s="69"/>
      <c r="G62" s="66"/>
      <c r="H62" s="70"/>
      <c r="I62" s="71"/>
      <c r="J62" s="71"/>
      <c r="K62" s="35" t="s">
        <v>65</v>
      </c>
      <c r="L62" s="78">
        <v>62</v>
      </c>
      <c r="M62" s="78"/>
      <c r="N62" s="73"/>
      <c r="O62" s="80" t="s">
        <v>268</v>
      </c>
      <c r="P62" s="82">
        <v>44463.70515046296</v>
      </c>
      <c r="Q62" s="80" t="s">
        <v>8500</v>
      </c>
      <c r="R62" s="80"/>
      <c r="S62" s="80"/>
      <c r="T62" s="80"/>
      <c r="U62" s="80"/>
      <c r="V62" s="83" t="str">
        <f>HYPERLINK("https://pbs.twimg.com/profile_images/1421345044951339008/UcpkUH9k_normal.jpg")</f>
        <v>https://pbs.twimg.com/profile_images/1421345044951339008/UcpkUH9k_normal.jpg</v>
      </c>
      <c r="W62" s="82">
        <v>44463.70515046296</v>
      </c>
      <c r="X62" s="88">
        <v>44463</v>
      </c>
      <c r="Y62" s="85" t="s">
        <v>290</v>
      </c>
      <c r="Z62" s="83" t="str">
        <f>HYPERLINK("https://twitter.com/nysmom4kiddos/status/1441446184552308746")</f>
        <v>https://twitter.com/nysmom4kiddos/status/1441446184552308746</v>
      </c>
      <c r="AA62" s="80"/>
      <c r="AB62" s="80"/>
      <c r="AC62" s="85" t="s">
        <v>8567</v>
      </c>
      <c r="AD62" s="85" t="s">
        <v>8604</v>
      </c>
      <c r="AE62" s="80" t="b">
        <v>0</v>
      </c>
      <c r="AF62" s="80">
        <v>3</v>
      </c>
      <c r="AG62" s="85" t="s">
        <v>8606</v>
      </c>
      <c r="AH62" s="80" t="b">
        <v>0</v>
      </c>
      <c r="AI62" s="80" t="s">
        <v>298</v>
      </c>
      <c r="AJ62" s="80"/>
      <c r="AK62" s="85" t="s">
        <v>296</v>
      </c>
      <c r="AL62" s="80" t="b">
        <v>0</v>
      </c>
      <c r="AM62" s="80">
        <v>0</v>
      </c>
      <c r="AN62" s="85" t="s">
        <v>296</v>
      </c>
      <c r="AO62" s="85" t="s">
        <v>307</v>
      </c>
      <c r="AP62" s="80" t="b">
        <v>0</v>
      </c>
      <c r="AQ62" s="85" t="s">
        <v>8604</v>
      </c>
      <c r="AR62" s="80" t="s">
        <v>204</v>
      </c>
      <c r="AS62" s="80">
        <v>0</v>
      </c>
      <c r="AT62" s="80">
        <v>0</v>
      </c>
      <c r="AU62" s="80"/>
      <c r="AV62" s="80"/>
      <c r="AW62" s="80"/>
      <c r="AX62" s="80"/>
      <c r="AY62" s="80"/>
      <c r="AZ62" s="80"/>
      <c r="BA62" s="80"/>
      <c r="BB62" s="80"/>
      <c r="BC62" s="80">
        <v>1</v>
      </c>
      <c r="BD62" s="79" t="str">
        <f>REPLACE(INDEX(GroupVertices[Group],MATCH(Edges63[[#This Row],[Vertex 1]],GroupVertices[Vertex],0)),1,1,"")</f>
        <v>2</v>
      </c>
      <c r="BE62" s="79" t="str">
        <f>REPLACE(INDEX(GroupVertices[Group],MATCH(Edges63[[#This Row],[Vertex 2]],GroupVertices[Vertex],0)),1,1,"")</f>
        <v>2</v>
      </c>
      <c r="BF62" s="49"/>
      <c r="BG62" s="50"/>
      <c r="BH62" s="49"/>
      <c r="BI62" s="50"/>
      <c r="BJ62" s="49"/>
      <c r="BK62" s="50"/>
      <c r="BL62" s="49"/>
      <c r="BM62" s="50"/>
      <c r="BN62" s="49"/>
    </row>
    <row r="63" spans="1:66" ht="15">
      <c r="A63" s="65" t="s">
        <v>8450</v>
      </c>
      <c r="B63" s="65" t="s">
        <v>8481</v>
      </c>
      <c r="C63" s="66"/>
      <c r="D63" s="67"/>
      <c r="E63" s="68"/>
      <c r="F63" s="69"/>
      <c r="G63" s="66"/>
      <c r="H63" s="70"/>
      <c r="I63" s="71"/>
      <c r="J63" s="71"/>
      <c r="K63" s="35" t="s">
        <v>65</v>
      </c>
      <c r="L63" s="78">
        <v>63</v>
      </c>
      <c r="M63" s="78"/>
      <c r="N63" s="73"/>
      <c r="O63" s="80" t="s">
        <v>268</v>
      </c>
      <c r="P63" s="82">
        <v>44463.73709490741</v>
      </c>
      <c r="Q63" s="80" t="s">
        <v>8501</v>
      </c>
      <c r="R63" s="80"/>
      <c r="S63" s="80"/>
      <c r="T63" s="80"/>
      <c r="U63" s="80"/>
      <c r="V63" s="83" t="str">
        <f>HYPERLINK("https://pbs.twimg.com/profile_images/1441897563653767168/QR6OQJSo_normal.jpg")</f>
        <v>https://pbs.twimg.com/profile_images/1441897563653767168/QR6OQJSo_normal.jpg</v>
      </c>
      <c r="W63" s="82">
        <v>44463.73709490741</v>
      </c>
      <c r="X63" s="88">
        <v>44463</v>
      </c>
      <c r="Y63" s="85" t="s">
        <v>8532</v>
      </c>
      <c r="Z63" s="83" t="str">
        <f>HYPERLINK("https://twitter.com/senyoszn/status/1441457757547384835")</f>
        <v>https://twitter.com/senyoszn/status/1441457757547384835</v>
      </c>
      <c r="AA63" s="80"/>
      <c r="AB63" s="80"/>
      <c r="AC63" s="85" t="s">
        <v>8568</v>
      </c>
      <c r="AD63" s="85" t="s">
        <v>8567</v>
      </c>
      <c r="AE63" s="80" t="b">
        <v>0</v>
      </c>
      <c r="AF63" s="80">
        <v>0</v>
      </c>
      <c r="AG63" s="85" t="s">
        <v>8607</v>
      </c>
      <c r="AH63" s="80" t="b">
        <v>0</v>
      </c>
      <c r="AI63" s="80" t="s">
        <v>298</v>
      </c>
      <c r="AJ63" s="80"/>
      <c r="AK63" s="85" t="s">
        <v>296</v>
      </c>
      <c r="AL63" s="80" t="b">
        <v>0</v>
      </c>
      <c r="AM63" s="80">
        <v>0</v>
      </c>
      <c r="AN63" s="85" t="s">
        <v>296</v>
      </c>
      <c r="AO63" s="85" t="s">
        <v>305</v>
      </c>
      <c r="AP63" s="80" t="b">
        <v>0</v>
      </c>
      <c r="AQ63" s="85" t="s">
        <v>8567</v>
      </c>
      <c r="AR63" s="80" t="s">
        <v>204</v>
      </c>
      <c r="AS63" s="80">
        <v>0</v>
      </c>
      <c r="AT63" s="80">
        <v>0</v>
      </c>
      <c r="AU63" s="80"/>
      <c r="AV63" s="80"/>
      <c r="AW63" s="80"/>
      <c r="AX63" s="80"/>
      <c r="AY63" s="80"/>
      <c r="AZ63" s="80"/>
      <c r="BA63" s="80"/>
      <c r="BB63" s="80"/>
      <c r="BC63" s="80">
        <v>1</v>
      </c>
      <c r="BD63" s="79" t="str">
        <f>REPLACE(INDEX(GroupVertices[Group],MATCH(Edges63[[#This Row],[Vertex 1]],GroupVertices[Vertex],0)),1,1,"")</f>
        <v>2</v>
      </c>
      <c r="BE63" s="79" t="str">
        <f>REPLACE(INDEX(GroupVertices[Group],MATCH(Edges63[[#This Row],[Vertex 2]],GroupVertices[Vertex],0)),1,1,"")</f>
        <v>2</v>
      </c>
      <c r="BF63" s="49"/>
      <c r="BG63" s="50"/>
      <c r="BH63" s="49"/>
      <c r="BI63" s="50"/>
      <c r="BJ63" s="49"/>
      <c r="BK63" s="50"/>
      <c r="BL63" s="49"/>
      <c r="BM63" s="50"/>
      <c r="BN63" s="49"/>
    </row>
    <row r="64" spans="1:66" ht="15">
      <c r="A64" s="65" t="s">
        <v>8449</v>
      </c>
      <c r="B64" s="65" t="s">
        <v>8482</v>
      </c>
      <c r="C64" s="66"/>
      <c r="D64" s="67"/>
      <c r="E64" s="68"/>
      <c r="F64" s="69"/>
      <c r="G64" s="66"/>
      <c r="H64" s="70"/>
      <c r="I64" s="71"/>
      <c r="J64" s="71"/>
      <c r="K64" s="35" t="s">
        <v>65</v>
      </c>
      <c r="L64" s="78">
        <v>64</v>
      </c>
      <c r="M64" s="78"/>
      <c r="N64" s="73"/>
      <c r="O64" s="80" t="s">
        <v>268</v>
      </c>
      <c r="P64" s="82">
        <v>44463.70515046296</v>
      </c>
      <c r="Q64" s="80" t="s">
        <v>8500</v>
      </c>
      <c r="R64" s="80"/>
      <c r="S64" s="80"/>
      <c r="T64" s="80"/>
      <c r="U64" s="80"/>
      <c r="V64" s="83" t="str">
        <f>HYPERLINK("https://pbs.twimg.com/profile_images/1421345044951339008/UcpkUH9k_normal.jpg")</f>
        <v>https://pbs.twimg.com/profile_images/1421345044951339008/UcpkUH9k_normal.jpg</v>
      </c>
      <c r="W64" s="82">
        <v>44463.70515046296</v>
      </c>
      <c r="X64" s="88">
        <v>44463</v>
      </c>
      <c r="Y64" s="85" t="s">
        <v>290</v>
      </c>
      <c r="Z64" s="83" t="str">
        <f>HYPERLINK("https://twitter.com/nysmom4kiddos/status/1441446184552308746")</f>
        <v>https://twitter.com/nysmom4kiddos/status/1441446184552308746</v>
      </c>
      <c r="AA64" s="80"/>
      <c r="AB64" s="80"/>
      <c r="AC64" s="85" t="s">
        <v>8567</v>
      </c>
      <c r="AD64" s="85" t="s">
        <v>8604</v>
      </c>
      <c r="AE64" s="80" t="b">
        <v>0</v>
      </c>
      <c r="AF64" s="80">
        <v>3</v>
      </c>
      <c r="AG64" s="85" t="s">
        <v>8606</v>
      </c>
      <c r="AH64" s="80" t="b">
        <v>0</v>
      </c>
      <c r="AI64" s="80" t="s">
        <v>298</v>
      </c>
      <c r="AJ64" s="80"/>
      <c r="AK64" s="85" t="s">
        <v>296</v>
      </c>
      <c r="AL64" s="80" t="b">
        <v>0</v>
      </c>
      <c r="AM64" s="80">
        <v>0</v>
      </c>
      <c r="AN64" s="85" t="s">
        <v>296</v>
      </c>
      <c r="AO64" s="85" t="s">
        <v>307</v>
      </c>
      <c r="AP64" s="80" t="b">
        <v>0</v>
      </c>
      <c r="AQ64" s="85" t="s">
        <v>8604</v>
      </c>
      <c r="AR64" s="80" t="s">
        <v>204</v>
      </c>
      <c r="AS64" s="80">
        <v>0</v>
      </c>
      <c r="AT64" s="80">
        <v>0</v>
      </c>
      <c r="AU64" s="80"/>
      <c r="AV64" s="80"/>
      <c r="AW64" s="80"/>
      <c r="AX64" s="80"/>
      <c r="AY64" s="80"/>
      <c r="AZ64" s="80"/>
      <c r="BA64" s="80"/>
      <c r="BB64" s="80"/>
      <c r="BC64" s="80">
        <v>1</v>
      </c>
      <c r="BD64" s="79" t="str">
        <f>REPLACE(INDEX(GroupVertices[Group],MATCH(Edges63[[#This Row],[Vertex 1]],GroupVertices[Vertex],0)),1,1,"")</f>
        <v>2</v>
      </c>
      <c r="BE64" s="79" t="str">
        <f>REPLACE(INDEX(GroupVertices[Group],MATCH(Edges63[[#This Row],[Vertex 2]],GroupVertices[Vertex],0)),1,1,"")</f>
        <v>2</v>
      </c>
      <c r="BF64" s="49"/>
      <c r="BG64" s="50"/>
      <c r="BH64" s="49"/>
      <c r="BI64" s="50"/>
      <c r="BJ64" s="49"/>
      <c r="BK64" s="50"/>
      <c r="BL64" s="49"/>
      <c r="BM64" s="50"/>
      <c r="BN64" s="49"/>
    </row>
    <row r="65" spans="1:66" ht="15">
      <c r="A65" s="65" t="s">
        <v>8450</v>
      </c>
      <c r="B65" s="65" t="s">
        <v>8482</v>
      </c>
      <c r="C65" s="66"/>
      <c r="D65" s="67"/>
      <c r="E65" s="68"/>
      <c r="F65" s="69"/>
      <c r="G65" s="66"/>
      <c r="H65" s="70"/>
      <c r="I65" s="71"/>
      <c r="J65" s="71"/>
      <c r="K65" s="35" t="s">
        <v>65</v>
      </c>
      <c r="L65" s="78">
        <v>65</v>
      </c>
      <c r="M65" s="78"/>
      <c r="N65" s="73"/>
      <c r="O65" s="80" t="s">
        <v>268</v>
      </c>
      <c r="P65" s="82">
        <v>44463.73709490741</v>
      </c>
      <c r="Q65" s="80" t="s">
        <v>8501</v>
      </c>
      <c r="R65" s="80"/>
      <c r="S65" s="80"/>
      <c r="T65" s="80"/>
      <c r="U65" s="80"/>
      <c r="V65" s="83" t="str">
        <f>HYPERLINK("https://pbs.twimg.com/profile_images/1441897563653767168/QR6OQJSo_normal.jpg")</f>
        <v>https://pbs.twimg.com/profile_images/1441897563653767168/QR6OQJSo_normal.jpg</v>
      </c>
      <c r="W65" s="82">
        <v>44463.73709490741</v>
      </c>
      <c r="X65" s="88">
        <v>44463</v>
      </c>
      <c r="Y65" s="85" t="s">
        <v>8532</v>
      </c>
      <c r="Z65" s="83" t="str">
        <f>HYPERLINK("https://twitter.com/senyoszn/status/1441457757547384835")</f>
        <v>https://twitter.com/senyoszn/status/1441457757547384835</v>
      </c>
      <c r="AA65" s="80"/>
      <c r="AB65" s="80"/>
      <c r="AC65" s="85" t="s">
        <v>8568</v>
      </c>
      <c r="AD65" s="85" t="s">
        <v>8567</v>
      </c>
      <c r="AE65" s="80" t="b">
        <v>0</v>
      </c>
      <c r="AF65" s="80">
        <v>0</v>
      </c>
      <c r="AG65" s="85" t="s">
        <v>8607</v>
      </c>
      <c r="AH65" s="80" t="b">
        <v>0</v>
      </c>
      <c r="AI65" s="80" t="s">
        <v>298</v>
      </c>
      <c r="AJ65" s="80"/>
      <c r="AK65" s="85" t="s">
        <v>296</v>
      </c>
      <c r="AL65" s="80" t="b">
        <v>0</v>
      </c>
      <c r="AM65" s="80">
        <v>0</v>
      </c>
      <c r="AN65" s="85" t="s">
        <v>296</v>
      </c>
      <c r="AO65" s="85" t="s">
        <v>305</v>
      </c>
      <c r="AP65" s="80" t="b">
        <v>0</v>
      </c>
      <c r="AQ65" s="85" t="s">
        <v>8567</v>
      </c>
      <c r="AR65" s="80" t="s">
        <v>204</v>
      </c>
      <c r="AS65" s="80">
        <v>0</v>
      </c>
      <c r="AT65" s="80">
        <v>0</v>
      </c>
      <c r="AU65" s="80"/>
      <c r="AV65" s="80"/>
      <c r="AW65" s="80"/>
      <c r="AX65" s="80"/>
      <c r="AY65" s="80"/>
      <c r="AZ65" s="80"/>
      <c r="BA65" s="80"/>
      <c r="BB65" s="80"/>
      <c r="BC65" s="80">
        <v>1</v>
      </c>
      <c r="BD65" s="79" t="str">
        <f>REPLACE(INDEX(GroupVertices[Group],MATCH(Edges63[[#This Row],[Vertex 1]],GroupVertices[Vertex],0)),1,1,"")</f>
        <v>2</v>
      </c>
      <c r="BE65" s="79" t="str">
        <f>REPLACE(INDEX(GroupVertices[Group],MATCH(Edges63[[#This Row],[Vertex 2]],GroupVertices[Vertex],0)),1,1,"")</f>
        <v>2</v>
      </c>
      <c r="BF65" s="49"/>
      <c r="BG65" s="50"/>
      <c r="BH65" s="49"/>
      <c r="BI65" s="50"/>
      <c r="BJ65" s="49"/>
      <c r="BK65" s="50"/>
      <c r="BL65" s="49"/>
      <c r="BM65" s="50"/>
      <c r="BN65" s="49"/>
    </row>
    <row r="66" spans="1:66" ht="15">
      <c r="A66" s="65" t="s">
        <v>8449</v>
      </c>
      <c r="B66" s="65" t="s">
        <v>8483</v>
      </c>
      <c r="C66" s="66"/>
      <c r="D66" s="67"/>
      <c r="E66" s="68"/>
      <c r="F66" s="69"/>
      <c r="G66" s="66"/>
      <c r="H66" s="70"/>
      <c r="I66" s="71"/>
      <c r="J66" s="71"/>
      <c r="K66" s="35" t="s">
        <v>65</v>
      </c>
      <c r="L66" s="78">
        <v>66</v>
      </c>
      <c r="M66" s="78"/>
      <c r="N66" s="73"/>
      <c r="O66" s="80" t="s">
        <v>268</v>
      </c>
      <c r="P66" s="82">
        <v>44463.70515046296</v>
      </c>
      <c r="Q66" s="80" t="s">
        <v>8500</v>
      </c>
      <c r="R66" s="80"/>
      <c r="S66" s="80"/>
      <c r="T66" s="80"/>
      <c r="U66" s="80"/>
      <c r="V66" s="83" t="str">
        <f>HYPERLINK("https://pbs.twimg.com/profile_images/1421345044951339008/UcpkUH9k_normal.jpg")</f>
        <v>https://pbs.twimg.com/profile_images/1421345044951339008/UcpkUH9k_normal.jpg</v>
      </c>
      <c r="W66" s="82">
        <v>44463.70515046296</v>
      </c>
      <c r="X66" s="88">
        <v>44463</v>
      </c>
      <c r="Y66" s="85" t="s">
        <v>290</v>
      </c>
      <c r="Z66" s="83" t="str">
        <f>HYPERLINK("https://twitter.com/nysmom4kiddos/status/1441446184552308746")</f>
        <v>https://twitter.com/nysmom4kiddos/status/1441446184552308746</v>
      </c>
      <c r="AA66" s="80"/>
      <c r="AB66" s="80"/>
      <c r="AC66" s="85" t="s">
        <v>8567</v>
      </c>
      <c r="AD66" s="85" t="s">
        <v>8604</v>
      </c>
      <c r="AE66" s="80" t="b">
        <v>0</v>
      </c>
      <c r="AF66" s="80">
        <v>3</v>
      </c>
      <c r="AG66" s="85" t="s">
        <v>8606</v>
      </c>
      <c r="AH66" s="80" t="b">
        <v>0</v>
      </c>
      <c r="AI66" s="80" t="s">
        <v>298</v>
      </c>
      <c r="AJ66" s="80"/>
      <c r="AK66" s="85" t="s">
        <v>296</v>
      </c>
      <c r="AL66" s="80" t="b">
        <v>0</v>
      </c>
      <c r="AM66" s="80">
        <v>0</v>
      </c>
      <c r="AN66" s="85" t="s">
        <v>296</v>
      </c>
      <c r="AO66" s="85" t="s">
        <v>307</v>
      </c>
      <c r="AP66" s="80" t="b">
        <v>0</v>
      </c>
      <c r="AQ66" s="85" t="s">
        <v>8604</v>
      </c>
      <c r="AR66" s="80" t="s">
        <v>204</v>
      </c>
      <c r="AS66" s="80">
        <v>0</v>
      </c>
      <c r="AT66" s="80">
        <v>0</v>
      </c>
      <c r="AU66" s="80"/>
      <c r="AV66" s="80"/>
      <c r="AW66" s="80"/>
      <c r="AX66" s="80"/>
      <c r="AY66" s="80"/>
      <c r="AZ66" s="80"/>
      <c r="BA66" s="80"/>
      <c r="BB66" s="80"/>
      <c r="BC66" s="80">
        <v>1</v>
      </c>
      <c r="BD66" s="79" t="str">
        <f>REPLACE(INDEX(GroupVertices[Group],MATCH(Edges63[[#This Row],[Vertex 1]],GroupVertices[Vertex],0)),1,1,"")</f>
        <v>2</v>
      </c>
      <c r="BE66" s="79" t="str">
        <f>REPLACE(INDEX(GroupVertices[Group],MATCH(Edges63[[#This Row],[Vertex 2]],GroupVertices[Vertex],0)),1,1,"")</f>
        <v>2</v>
      </c>
      <c r="BF66" s="49"/>
      <c r="BG66" s="50"/>
      <c r="BH66" s="49"/>
      <c r="BI66" s="50"/>
      <c r="BJ66" s="49"/>
      <c r="BK66" s="50"/>
      <c r="BL66" s="49"/>
      <c r="BM66" s="50"/>
      <c r="BN66" s="49"/>
    </row>
    <row r="67" spans="1:66" ht="15">
      <c r="A67" s="65" t="s">
        <v>8450</v>
      </c>
      <c r="B67" s="65" t="s">
        <v>8483</v>
      </c>
      <c r="C67" s="66"/>
      <c r="D67" s="67"/>
      <c r="E67" s="68"/>
      <c r="F67" s="69"/>
      <c r="G67" s="66"/>
      <c r="H67" s="70"/>
      <c r="I67" s="71"/>
      <c r="J67" s="71"/>
      <c r="K67" s="35" t="s">
        <v>65</v>
      </c>
      <c r="L67" s="78">
        <v>67</v>
      </c>
      <c r="M67" s="78"/>
      <c r="N67" s="73"/>
      <c r="O67" s="80" t="s">
        <v>268</v>
      </c>
      <c r="P67" s="82">
        <v>44463.73709490741</v>
      </c>
      <c r="Q67" s="80" t="s">
        <v>8501</v>
      </c>
      <c r="R67" s="80"/>
      <c r="S67" s="80"/>
      <c r="T67" s="80"/>
      <c r="U67" s="80"/>
      <c r="V67" s="83" t="str">
        <f>HYPERLINK("https://pbs.twimg.com/profile_images/1441897563653767168/QR6OQJSo_normal.jpg")</f>
        <v>https://pbs.twimg.com/profile_images/1441897563653767168/QR6OQJSo_normal.jpg</v>
      </c>
      <c r="W67" s="82">
        <v>44463.73709490741</v>
      </c>
      <c r="X67" s="88">
        <v>44463</v>
      </c>
      <c r="Y67" s="85" t="s">
        <v>8532</v>
      </c>
      <c r="Z67" s="83" t="str">
        <f>HYPERLINK("https://twitter.com/senyoszn/status/1441457757547384835")</f>
        <v>https://twitter.com/senyoszn/status/1441457757547384835</v>
      </c>
      <c r="AA67" s="80"/>
      <c r="AB67" s="80"/>
      <c r="AC67" s="85" t="s">
        <v>8568</v>
      </c>
      <c r="AD67" s="85" t="s">
        <v>8567</v>
      </c>
      <c r="AE67" s="80" t="b">
        <v>0</v>
      </c>
      <c r="AF67" s="80">
        <v>0</v>
      </c>
      <c r="AG67" s="85" t="s">
        <v>8607</v>
      </c>
      <c r="AH67" s="80" t="b">
        <v>0</v>
      </c>
      <c r="AI67" s="80" t="s">
        <v>298</v>
      </c>
      <c r="AJ67" s="80"/>
      <c r="AK67" s="85" t="s">
        <v>296</v>
      </c>
      <c r="AL67" s="80" t="b">
        <v>0</v>
      </c>
      <c r="AM67" s="80">
        <v>0</v>
      </c>
      <c r="AN67" s="85" t="s">
        <v>296</v>
      </c>
      <c r="AO67" s="85" t="s">
        <v>305</v>
      </c>
      <c r="AP67" s="80" t="b">
        <v>0</v>
      </c>
      <c r="AQ67" s="85" t="s">
        <v>8567</v>
      </c>
      <c r="AR67" s="80" t="s">
        <v>204</v>
      </c>
      <c r="AS67" s="80">
        <v>0</v>
      </c>
      <c r="AT67" s="80">
        <v>0</v>
      </c>
      <c r="AU67" s="80"/>
      <c r="AV67" s="80"/>
      <c r="AW67" s="80"/>
      <c r="AX67" s="80"/>
      <c r="AY67" s="80"/>
      <c r="AZ67" s="80"/>
      <c r="BA67" s="80"/>
      <c r="BB67" s="80"/>
      <c r="BC67" s="80">
        <v>1</v>
      </c>
      <c r="BD67" s="79" t="str">
        <f>REPLACE(INDEX(GroupVertices[Group],MATCH(Edges63[[#This Row],[Vertex 1]],GroupVertices[Vertex],0)),1,1,"")</f>
        <v>2</v>
      </c>
      <c r="BE67" s="79" t="str">
        <f>REPLACE(INDEX(GroupVertices[Group],MATCH(Edges63[[#This Row],[Vertex 2]],GroupVertices[Vertex],0)),1,1,"")</f>
        <v>2</v>
      </c>
      <c r="BF67" s="49"/>
      <c r="BG67" s="50"/>
      <c r="BH67" s="49"/>
      <c r="BI67" s="50"/>
      <c r="BJ67" s="49"/>
      <c r="BK67" s="50"/>
      <c r="BL67" s="49"/>
      <c r="BM67" s="50"/>
      <c r="BN67" s="49"/>
    </row>
    <row r="68" spans="1:66" ht="15">
      <c r="A68" s="65" t="s">
        <v>8449</v>
      </c>
      <c r="B68" s="65" t="s">
        <v>8484</v>
      </c>
      <c r="C68" s="66"/>
      <c r="D68" s="67"/>
      <c r="E68" s="68"/>
      <c r="F68" s="69"/>
      <c r="G68" s="66"/>
      <c r="H68" s="70"/>
      <c r="I68" s="71"/>
      <c r="J68" s="71"/>
      <c r="K68" s="35" t="s">
        <v>65</v>
      </c>
      <c r="L68" s="78">
        <v>68</v>
      </c>
      <c r="M68" s="78"/>
      <c r="N68" s="73"/>
      <c r="O68" s="80" t="s">
        <v>268</v>
      </c>
      <c r="P68" s="82">
        <v>44463.70515046296</v>
      </c>
      <c r="Q68" s="80" t="s">
        <v>8500</v>
      </c>
      <c r="R68" s="80"/>
      <c r="S68" s="80"/>
      <c r="T68" s="80"/>
      <c r="U68" s="80"/>
      <c r="V68" s="83" t="str">
        <f>HYPERLINK("https://pbs.twimg.com/profile_images/1421345044951339008/UcpkUH9k_normal.jpg")</f>
        <v>https://pbs.twimg.com/profile_images/1421345044951339008/UcpkUH9k_normal.jpg</v>
      </c>
      <c r="W68" s="82">
        <v>44463.70515046296</v>
      </c>
      <c r="X68" s="88">
        <v>44463</v>
      </c>
      <c r="Y68" s="85" t="s">
        <v>290</v>
      </c>
      <c r="Z68" s="83" t="str">
        <f>HYPERLINK("https://twitter.com/nysmom4kiddos/status/1441446184552308746")</f>
        <v>https://twitter.com/nysmom4kiddos/status/1441446184552308746</v>
      </c>
      <c r="AA68" s="80"/>
      <c r="AB68" s="80"/>
      <c r="AC68" s="85" t="s">
        <v>8567</v>
      </c>
      <c r="AD68" s="85" t="s">
        <v>8604</v>
      </c>
      <c r="AE68" s="80" t="b">
        <v>0</v>
      </c>
      <c r="AF68" s="80">
        <v>3</v>
      </c>
      <c r="AG68" s="85" t="s">
        <v>8606</v>
      </c>
      <c r="AH68" s="80" t="b">
        <v>0</v>
      </c>
      <c r="AI68" s="80" t="s">
        <v>298</v>
      </c>
      <c r="AJ68" s="80"/>
      <c r="AK68" s="85" t="s">
        <v>296</v>
      </c>
      <c r="AL68" s="80" t="b">
        <v>0</v>
      </c>
      <c r="AM68" s="80">
        <v>0</v>
      </c>
      <c r="AN68" s="85" t="s">
        <v>296</v>
      </c>
      <c r="AO68" s="85" t="s">
        <v>307</v>
      </c>
      <c r="AP68" s="80" t="b">
        <v>0</v>
      </c>
      <c r="AQ68" s="85" t="s">
        <v>8604</v>
      </c>
      <c r="AR68" s="80" t="s">
        <v>204</v>
      </c>
      <c r="AS68" s="80">
        <v>0</v>
      </c>
      <c r="AT68" s="80">
        <v>0</v>
      </c>
      <c r="AU68" s="80"/>
      <c r="AV68" s="80"/>
      <c r="AW68" s="80"/>
      <c r="AX68" s="80"/>
      <c r="AY68" s="80"/>
      <c r="AZ68" s="80"/>
      <c r="BA68" s="80"/>
      <c r="BB68" s="80"/>
      <c r="BC68" s="80">
        <v>1</v>
      </c>
      <c r="BD68" s="79" t="str">
        <f>REPLACE(INDEX(GroupVertices[Group],MATCH(Edges63[[#This Row],[Vertex 1]],GroupVertices[Vertex],0)),1,1,"")</f>
        <v>2</v>
      </c>
      <c r="BE68" s="79" t="str">
        <f>REPLACE(INDEX(GroupVertices[Group],MATCH(Edges63[[#This Row],[Vertex 2]],GroupVertices[Vertex],0)),1,1,"")</f>
        <v>2</v>
      </c>
      <c r="BF68" s="49"/>
      <c r="BG68" s="50"/>
      <c r="BH68" s="49"/>
      <c r="BI68" s="50"/>
      <c r="BJ68" s="49"/>
      <c r="BK68" s="50"/>
      <c r="BL68" s="49"/>
      <c r="BM68" s="50"/>
      <c r="BN68" s="49"/>
    </row>
    <row r="69" spans="1:66" ht="15">
      <c r="A69" s="65" t="s">
        <v>8450</v>
      </c>
      <c r="B69" s="65" t="s">
        <v>8484</v>
      </c>
      <c r="C69" s="66"/>
      <c r="D69" s="67"/>
      <c r="E69" s="68"/>
      <c r="F69" s="69"/>
      <c r="G69" s="66"/>
      <c r="H69" s="70"/>
      <c r="I69" s="71"/>
      <c r="J69" s="71"/>
      <c r="K69" s="35" t="s">
        <v>65</v>
      </c>
      <c r="L69" s="78">
        <v>69</v>
      </c>
      <c r="M69" s="78"/>
      <c r="N69" s="73"/>
      <c r="O69" s="80" t="s">
        <v>268</v>
      </c>
      <c r="P69" s="82">
        <v>44463.73709490741</v>
      </c>
      <c r="Q69" s="80" t="s">
        <v>8501</v>
      </c>
      <c r="R69" s="80"/>
      <c r="S69" s="80"/>
      <c r="T69" s="80"/>
      <c r="U69" s="80"/>
      <c r="V69" s="83" t="str">
        <f>HYPERLINK("https://pbs.twimg.com/profile_images/1441897563653767168/QR6OQJSo_normal.jpg")</f>
        <v>https://pbs.twimg.com/profile_images/1441897563653767168/QR6OQJSo_normal.jpg</v>
      </c>
      <c r="W69" s="82">
        <v>44463.73709490741</v>
      </c>
      <c r="X69" s="88">
        <v>44463</v>
      </c>
      <c r="Y69" s="85" t="s">
        <v>8532</v>
      </c>
      <c r="Z69" s="83" t="str">
        <f>HYPERLINK("https://twitter.com/senyoszn/status/1441457757547384835")</f>
        <v>https://twitter.com/senyoszn/status/1441457757547384835</v>
      </c>
      <c r="AA69" s="80"/>
      <c r="AB69" s="80"/>
      <c r="AC69" s="85" t="s">
        <v>8568</v>
      </c>
      <c r="AD69" s="85" t="s">
        <v>8567</v>
      </c>
      <c r="AE69" s="80" t="b">
        <v>0</v>
      </c>
      <c r="AF69" s="80">
        <v>0</v>
      </c>
      <c r="AG69" s="85" t="s">
        <v>8607</v>
      </c>
      <c r="AH69" s="80" t="b">
        <v>0</v>
      </c>
      <c r="AI69" s="80" t="s">
        <v>298</v>
      </c>
      <c r="AJ69" s="80"/>
      <c r="AK69" s="85" t="s">
        <v>296</v>
      </c>
      <c r="AL69" s="80" t="b">
        <v>0</v>
      </c>
      <c r="AM69" s="80">
        <v>0</v>
      </c>
      <c r="AN69" s="85" t="s">
        <v>296</v>
      </c>
      <c r="AO69" s="85" t="s">
        <v>305</v>
      </c>
      <c r="AP69" s="80" t="b">
        <v>0</v>
      </c>
      <c r="AQ69" s="85" t="s">
        <v>8567</v>
      </c>
      <c r="AR69" s="80" t="s">
        <v>204</v>
      </c>
      <c r="AS69" s="80">
        <v>0</v>
      </c>
      <c r="AT69" s="80">
        <v>0</v>
      </c>
      <c r="AU69" s="80"/>
      <c r="AV69" s="80"/>
      <c r="AW69" s="80"/>
      <c r="AX69" s="80"/>
      <c r="AY69" s="80"/>
      <c r="AZ69" s="80"/>
      <c r="BA69" s="80"/>
      <c r="BB69" s="80"/>
      <c r="BC69" s="80">
        <v>1</v>
      </c>
      <c r="BD69" s="79" t="str">
        <f>REPLACE(INDEX(GroupVertices[Group],MATCH(Edges63[[#This Row],[Vertex 1]],GroupVertices[Vertex],0)),1,1,"")</f>
        <v>2</v>
      </c>
      <c r="BE69" s="79" t="str">
        <f>REPLACE(INDEX(GroupVertices[Group],MATCH(Edges63[[#This Row],[Vertex 2]],GroupVertices[Vertex],0)),1,1,"")</f>
        <v>2</v>
      </c>
      <c r="BF69" s="49"/>
      <c r="BG69" s="50"/>
      <c r="BH69" s="49"/>
      <c r="BI69" s="50"/>
      <c r="BJ69" s="49"/>
      <c r="BK69" s="50"/>
      <c r="BL69" s="49"/>
      <c r="BM69" s="50"/>
      <c r="BN69" s="49"/>
    </row>
    <row r="70" spans="1:66" ht="15">
      <c r="A70" s="65" t="s">
        <v>8449</v>
      </c>
      <c r="B70" s="65" t="s">
        <v>8485</v>
      </c>
      <c r="C70" s="66"/>
      <c r="D70" s="67"/>
      <c r="E70" s="68"/>
      <c r="F70" s="69"/>
      <c r="G70" s="66"/>
      <c r="H70" s="70"/>
      <c r="I70" s="71"/>
      <c r="J70" s="71"/>
      <c r="K70" s="35" t="s">
        <v>65</v>
      </c>
      <c r="L70" s="78">
        <v>70</v>
      </c>
      <c r="M70" s="78"/>
      <c r="N70" s="73"/>
      <c r="O70" s="80" t="s">
        <v>269</v>
      </c>
      <c r="P70" s="82">
        <v>44463.70515046296</v>
      </c>
      <c r="Q70" s="80" t="s">
        <v>8500</v>
      </c>
      <c r="R70" s="80"/>
      <c r="S70" s="80"/>
      <c r="T70" s="80"/>
      <c r="U70" s="80"/>
      <c r="V70" s="83" t="str">
        <f>HYPERLINK("https://pbs.twimg.com/profile_images/1421345044951339008/UcpkUH9k_normal.jpg")</f>
        <v>https://pbs.twimg.com/profile_images/1421345044951339008/UcpkUH9k_normal.jpg</v>
      </c>
      <c r="W70" s="82">
        <v>44463.70515046296</v>
      </c>
      <c r="X70" s="88">
        <v>44463</v>
      </c>
      <c r="Y70" s="85" t="s">
        <v>290</v>
      </c>
      <c r="Z70" s="83" t="str">
        <f>HYPERLINK("https://twitter.com/nysmom4kiddos/status/1441446184552308746")</f>
        <v>https://twitter.com/nysmom4kiddos/status/1441446184552308746</v>
      </c>
      <c r="AA70" s="80"/>
      <c r="AB70" s="80"/>
      <c r="AC70" s="85" t="s">
        <v>8567</v>
      </c>
      <c r="AD70" s="85" t="s">
        <v>8604</v>
      </c>
      <c r="AE70" s="80" t="b">
        <v>0</v>
      </c>
      <c r="AF70" s="80">
        <v>3</v>
      </c>
      <c r="AG70" s="85" t="s">
        <v>8606</v>
      </c>
      <c r="AH70" s="80" t="b">
        <v>0</v>
      </c>
      <c r="AI70" s="80" t="s">
        <v>298</v>
      </c>
      <c r="AJ70" s="80"/>
      <c r="AK70" s="85" t="s">
        <v>296</v>
      </c>
      <c r="AL70" s="80" t="b">
        <v>0</v>
      </c>
      <c r="AM70" s="80">
        <v>0</v>
      </c>
      <c r="AN70" s="85" t="s">
        <v>296</v>
      </c>
      <c r="AO70" s="85" t="s">
        <v>307</v>
      </c>
      <c r="AP70" s="80" t="b">
        <v>0</v>
      </c>
      <c r="AQ70" s="85" t="s">
        <v>8604</v>
      </c>
      <c r="AR70" s="80" t="s">
        <v>204</v>
      </c>
      <c r="AS70" s="80">
        <v>0</v>
      </c>
      <c r="AT70" s="80">
        <v>0</v>
      </c>
      <c r="AU70" s="80"/>
      <c r="AV70" s="80"/>
      <c r="AW70" s="80"/>
      <c r="AX70" s="80"/>
      <c r="AY70" s="80"/>
      <c r="AZ70" s="80"/>
      <c r="BA70" s="80"/>
      <c r="BB70" s="80"/>
      <c r="BC70" s="80">
        <v>1</v>
      </c>
      <c r="BD70" s="79" t="str">
        <f>REPLACE(INDEX(GroupVertices[Group],MATCH(Edges63[[#This Row],[Vertex 1]],GroupVertices[Vertex],0)),1,1,"")</f>
        <v>2</v>
      </c>
      <c r="BE70" s="79" t="str">
        <f>REPLACE(INDEX(GroupVertices[Group],MATCH(Edges63[[#This Row],[Vertex 2]],GroupVertices[Vertex],0)),1,1,"")</f>
        <v>2</v>
      </c>
      <c r="BF70" s="49">
        <v>1</v>
      </c>
      <c r="BG70" s="50">
        <v>4.545454545454546</v>
      </c>
      <c r="BH70" s="49">
        <v>0</v>
      </c>
      <c r="BI70" s="50">
        <v>0</v>
      </c>
      <c r="BJ70" s="49">
        <v>0</v>
      </c>
      <c r="BK70" s="50">
        <v>0</v>
      </c>
      <c r="BL70" s="49">
        <v>21</v>
      </c>
      <c r="BM70" s="50">
        <v>95.45454545454545</v>
      </c>
      <c r="BN70" s="49">
        <v>22</v>
      </c>
    </row>
    <row r="71" spans="1:66" ht="15">
      <c r="A71" s="65" t="s">
        <v>8450</v>
      </c>
      <c r="B71" s="65" t="s">
        <v>8485</v>
      </c>
      <c r="C71" s="66"/>
      <c r="D71" s="67"/>
      <c r="E71" s="68"/>
      <c r="F71" s="69"/>
      <c r="G71" s="66"/>
      <c r="H71" s="70"/>
      <c r="I71" s="71"/>
      <c r="J71" s="71"/>
      <c r="K71" s="35" t="s">
        <v>65</v>
      </c>
      <c r="L71" s="78">
        <v>71</v>
      </c>
      <c r="M71" s="78"/>
      <c r="N71" s="73"/>
      <c r="O71" s="80" t="s">
        <v>268</v>
      </c>
      <c r="P71" s="82">
        <v>44463.73709490741</v>
      </c>
      <c r="Q71" s="80" t="s">
        <v>8501</v>
      </c>
      <c r="R71" s="80"/>
      <c r="S71" s="80"/>
      <c r="T71" s="80"/>
      <c r="U71" s="80"/>
      <c r="V71" s="83" t="str">
        <f>HYPERLINK("https://pbs.twimg.com/profile_images/1441897563653767168/QR6OQJSo_normal.jpg")</f>
        <v>https://pbs.twimg.com/profile_images/1441897563653767168/QR6OQJSo_normal.jpg</v>
      </c>
      <c r="W71" s="82">
        <v>44463.73709490741</v>
      </c>
      <c r="X71" s="88">
        <v>44463</v>
      </c>
      <c r="Y71" s="85" t="s">
        <v>8532</v>
      </c>
      <c r="Z71" s="83" t="str">
        <f>HYPERLINK("https://twitter.com/senyoszn/status/1441457757547384835")</f>
        <v>https://twitter.com/senyoszn/status/1441457757547384835</v>
      </c>
      <c r="AA71" s="80"/>
      <c r="AB71" s="80"/>
      <c r="AC71" s="85" t="s">
        <v>8568</v>
      </c>
      <c r="AD71" s="85" t="s">
        <v>8567</v>
      </c>
      <c r="AE71" s="80" t="b">
        <v>0</v>
      </c>
      <c r="AF71" s="80">
        <v>0</v>
      </c>
      <c r="AG71" s="85" t="s">
        <v>8607</v>
      </c>
      <c r="AH71" s="80" t="b">
        <v>0</v>
      </c>
      <c r="AI71" s="80" t="s">
        <v>298</v>
      </c>
      <c r="AJ71" s="80"/>
      <c r="AK71" s="85" t="s">
        <v>296</v>
      </c>
      <c r="AL71" s="80" t="b">
        <v>0</v>
      </c>
      <c r="AM71" s="80">
        <v>0</v>
      </c>
      <c r="AN71" s="85" t="s">
        <v>296</v>
      </c>
      <c r="AO71" s="85" t="s">
        <v>305</v>
      </c>
      <c r="AP71" s="80" t="b">
        <v>0</v>
      </c>
      <c r="AQ71" s="85" t="s">
        <v>8567</v>
      </c>
      <c r="AR71" s="80" t="s">
        <v>204</v>
      </c>
      <c r="AS71" s="80">
        <v>0</v>
      </c>
      <c r="AT71" s="80">
        <v>0</v>
      </c>
      <c r="AU71" s="80"/>
      <c r="AV71" s="80"/>
      <c r="AW71" s="80"/>
      <c r="AX71" s="80"/>
      <c r="AY71" s="80"/>
      <c r="AZ71" s="80"/>
      <c r="BA71" s="80"/>
      <c r="BB71" s="80"/>
      <c r="BC71" s="80">
        <v>1</v>
      </c>
      <c r="BD71" s="79" t="str">
        <f>REPLACE(INDEX(GroupVertices[Group],MATCH(Edges63[[#This Row],[Vertex 1]],GroupVertices[Vertex],0)),1,1,"")</f>
        <v>2</v>
      </c>
      <c r="BE71" s="79" t="str">
        <f>REPLACE(INDEX(GroupVertices[Group],MATCH(Edges63[[#This Row],[Vertex 2]],GroupVertices[Vertex],0)),1,1,"")</f>
        <v>2</v>
      </c>
      <c r="BF71" s="49">
        <v>2</v>
      </c>
      <c r="BG71" s="50">
        <v>5.128205128205129</v>
      </c>
      <c r="BH71" s="49">
        <v>0</v>
      </c>
      <c r="BI71" s="50">
        <v>0</v>
      </c>
      <c r="BJ71" s="49">
        <v>0</v>
      </c>
      <c r="BK71" s="50">
        <v>0</v>
      </c>
      <c r="BL71" s="49">
        <v>37</v>
      </c>
      <c r="BM71" s="50">
        <v>94.87179487179488</v>
      </c>
      <c r="BN71" s="49">
        <v>39</v>
      </c>
    </row>
    <row r="72" spans="1:66" ht="15">
      <c r="A72" s="65" t="s">
        <v>8449</v>
      </c>
      <c r="B72" s="65" t="s">
        <v>259</v>
      </c>
      <c r="C72" s="66"/>
      <c r="D72" s="67"/>
      <c r="E72" s="68"/>
      <c r="F72" s="69"/>
      <c r="G72" s="66"/>
      <c r="H72" s="70"/>
      <c r="I72" s="71"/>
      <c r="J72" s="71"/>
      <c r="K72" s="35" t="s">
        <v>65</v>
      </c>
      <c r="L72" s="78">
        <v>72</v>
      </c>
      <c r="M72" s="78"/>
      <c r="N72" s="73"/>
      <c r="O72" s="80" t="s">
        <v>268</v>
      </c>
      <c r="P72" s="82">
        <v>44463.70515046296</v>
      </c>
      <c r="Q72" s="80" t="s">
        <v>8500</v>
      </c>
      <c r="R72" s="80"/>
      <c r="S72" s="80"/>
      <c r="T72" s="80"/>
      <c r="U72" s="80"/>
      <c r="V72" s="83" t="str">
        <f>HYPERLINK("https://pbs.twimg.com/profile_images/1421345044951339008/UcpkUH9k_normal.jpg")</f>
        <v>https://pbs.twimg.com/profile_images/1421345044951339008/UcpkUH9k_normal.jpg</v>
      </c>
      <c r="W72" s="82">
        <v>44463.70515046296</v>
      </c>
      <c r="X72" s="88">
        <v>44463</v>
      </c>
      <c r="Y72" s="85" t="s">
        <v>290</v>
      </c>
      <c r="Z72" s="83" t="str">
        <f>HYPERLINK("https://twitter.com/nysmom4kiddos/status/1441446184552308746")</f>
        <v>https://twitter.com/nysmom4kiddos/status/1441446184552308746</v>
      </c>
      <c r="AA72" s="80"/>
      <c r="AB72" s="80"/>
      <c r="AC72" s="85" t="s">
        <v>8567</v>
      </c>
      <c r="AD72" s="85" t="s">
        <v>8604</v>
      </c>
      <c r="AE72" s="80" t="b">
        <v>0</v>
      </c>
      <c r="AF72" s="80">
        <v>3</v>
      </c>
      <c r="AG72" s="85" t="s">
        <v>8606</v>
      </c>
      <c r="AH72" s="80" t="b">
        <v>0</v>
      </c>
      <c r="AI72" s="80" t="s">
        <v>298</v>
      </c>
      <c r="AJ72" s="80"/>
      <c r="AK72" s="85" t="s">
        <v>296</v>
      </c>
      <c r="AL72" s="80" t="b">
        <v>0</v>
      </c>
      <c r="AM72" s="80">
        <v>0</v>
      </c>
      <c r="AN72" s="85" t="s">
        <v>296</v>
      </c>
      <c r="AO72" s="85" t="s">
        <v>307</v>
      </c>
      <c r="AP72" s="80" t="b">
        <v>0</v>
      </c>
      <c r="AQ72" s="85" t="s">
        <v>8604</v>
      </c>
      <c r="AR72" s="80" t="s">
        <v>204</v>
      </c>
      <c r="AS72" s="80">
        <v>0</v>
      </c>
      <c r="AT72" s="80">
        <v>0</v>
      </c>
      <c r="AU72" s="80"/>
      <c r="AV72" s="80"/>
      <c r="AW72" s="80"/>
      <c r="AX72" s="80"/>
      <c r="AY72" s="80"/>
      <c r="AZ72" s="80"/>
      <c r="BA72" s="80"/>
      <c r="BB72" s="80"/>
      <c r="BC72" s="80">
        <v>1</v>
      </c>
      <c r="BD72" s="79" t="str">
        <f>REPLACE(INDEX(GroupVertices[Group],MATCH(Edges63[[#This Row],[Vertex 1]],GroupVertices[Vertex],0)),1,1,"")</f>
        <v>2</v>
      </c>
      <c r="BE72" s="79" t="str">
        <f>REPLACE(INDEX(GroupVertices[Group],MATCH(Edges63[[#This Row],[Vertex 2]],GroupVertices[Vertex],0)),1,1,"")</f>
        <v>1</v>
      </c>
      <c r="BF72" s="49"/>
      <c r="BG72" s="50"/>
      <c r="BH72" s="49"/>
      <c r="BI72" s="50"/>
      <c r="BJ72" s="49"/>
      <c r="BK72" s="50"/>
      <c r="BL72" s="49"/>
      <c r="BM72" s="50"/>
      <c r="BN72" s="49"/>
    </row>
    <row r="73" spans="1:66" ht="15">
      <c r="A73" s="65" t="s">
        <v>8450</v>
      </c>
      <c r="B73" s="65" t="s">
        <v>8449</v>
      </c>
      <c r="C73" s="66"/>
      <c r="D73" s="67"/>
      <c r="E73" s="68"/>
      <c r="F73" s="69"/>
      <c r="G73" s="66"/>
      <c r="H73" s="70"/>
      <c r="I73" s="71"/>
      <c r="J73" s="71"/>
      <c r="K73" s="35" t="s">
        <v>65</v>
      </c>
      <c r="L73" s="78">
        <v>73</v>
      </c>
      <c r="M73" s="78"/>
      <c r="N73" s="73"/>
      <c r="O73" s="80" t="s">
        <v>269</v>
      </c>
      <c r="P73" s="82">
        <v>44463.73709490741</v>
      </c>
      <c r="Q73" s="80" t="s">
        <v>8501</v>
      </c>
      <c r="R73" s="80"/>
      <c r="S73" s="80"/>
      <c r="T73" s="80"/>
      <c r="U73" s="80"/>
      <c r="V73" s="83" t="str">
        <f>HYPERLINK("https://pbs.twimg.com/profile_images/1441897563653767168/QR6OQJSo_normal.jpg")</f>
        <v>https://pbs.twimg.com/profile_images/1441897563653767168/QR6OQJSo_normal.jpg</v>
      </c>
      <c r="W73" s="82">
        <v>44463.73709490741</v>
      </c>
      <c r="X73" s="88">
        <v>44463</v>
      </c>
      <c r="Y73" s="85" t="s">
        <v>8532</v>
      </c>
      <c r="Z73" s="83" t="str">
        <f>HYPERLINK("https://twitter.com/senyoszn/status/1441457757547384835")</f>
        <v>https://twitter.com/senyoszn/status/1441457757547384835</v>
      </c>
      <c r="AA73" s="80"/>
      <c r="AB73" s="80"/>
      <c r="AC73" s="85" t="s">
        <v>8568</v>
      </c>
      <c r="AD73" s="85" t="s">
        <v>8567</v>
      </c>
      <c r="AE73" s="80" t="b">
        <v>0</v>
      </c>
      <c r="AF73" s="80">
        <v>0</v>
      </c>
      <c r="AG73" s="85" t="s">
        <v>8607</v>
      </c>
      <c r="AH73" s="80" t="b">
        <v>0</v>
      </c>
      <c r="AI73" s="80" t="s">
        <v>298</v>
      </c>
      <c r="AJ73" s="80"/>
      <c r="AK73" s="85" t="s">
        <v>296</v>
      </c>
      <c r="AL73" s="80" t="b">
        <v>0</v>
      </c>
      <c r="AM73" s="80">
        <v>0</v>
      </c>
      <c r="AN73" s="85" t="s">
        <v>296</v>
      </c>
      <c r="AO73" s="85" t="s">
        <v>305</v>
      </c>
      <c r="AP73" s="80" t="b">
        <v>0</v>
      </c>
      <c r="AQ73" s="85" t="s">
        <v>8567</v>
      </c>
      <c r="AR73" s="80" t="s">
        <v>204</v>
      </c>
      <c r="AS73" s="80">
        <v>0</v>
      </c>
      <c r="AT73" s="80">
        <v>0</v>
      </c>
      <c r="AU73" s="80"/>
      <c r="AV73" s="80"/>
      <c r="AW73" s="80"/>
      <c r="AX73" s="80"/>
      <c r="AY73" s="80"/>
      <c r="AZ73" s="80"/>
      <c r="BA73" s="80"/>
      <c r="BB73" s="80"/>
      <c r="BC73" s="80">
        <v>1</v>
      </c>
      <c r="BD73" s="79" t="str">
        <f>REPLACE(INDEX(GroupVertices[Group],MATCH(Edges63[[#This Row],[Vertex 1]],GroupVertices[Vertex],0)),1,1,"")</f>
        <v>2</v>
      </c>
      <c r="BE73" s="79" t="str">
        <f>REPLACE(INDEX(GroupVertices[Group],MATCH(Edges63[[#This Row],[Vertex 2]],GroupVertices[Vertex],0)),1,1,"")</f>
        <v>2</v>
      </c>
      <c r="BF73" s="49"/>
      <c r="BG73" s="50"/>
      <c r="BH73" s="49"/>
      <c r="BI73" s="50"/>
      <c r="BJ73" s="49"/>
      <c r="BK73" s="50"/>
      <c r="BL73" s="49"/>
      <c r="BM73" s="50"/>
      <c r="BN73" s="49"/>
    </row>
    <row r="74" spans="1:66" ht="15">
      <c r="A74" s="65" t="s">
        <v>8450</v>
      </c>
      <c r="B74" s="65" t="s">
        <v>259</v>
      </c>
      <c r="C74" s="66"/>
      <c r="D74" s="67"/>
      <c r="E74" s="68"/>
      <c r="F74" s="69"/>
      <c r="G74" s="66"/>
      <c r="H74" s="70"/>
      <c r="I74" s="71"/>
      <c r="J74" s="71"/>
      <c r="K74" s="35" t="s">
        <v>65</v>
      </c>
      <c r="L74" s="78">
        <v>74</v>
      </c>
      <c r="M74" s="78"/>
      <c r="N74" s="73"/>
      <c r="O74" s="80" t="s">
        <v>268</v>
      </c>
      <c r="P74" s="82">
        <v>44463.73709490741</v>
      </c>
      <c r="Q74" s="80" t="s">
        <v>8501</v>
      </c>
      <c r="R74" s="80"/>
      <c r="S74" s="80"/>
      <c r="T74" s="80"/>
      <c r="U74" s="80"/>
      <c r="V74" s="83" t="str">
        <f>HYPERLINK("https://pbs.twimg.com/profile_images/1441897563653767168/QR6OQJSo_normal.jpg")</f>
        <v>https://pbs.twimg.com/profile_images/1441897563653767168/QR6OQJSo_normal.jpg</v>
      </c>
      <c r="W74" s="82">
        <v>44463.73709490741</v>
      </c>
      <c r="X74" s="88">
        <v>44463</v>
      </c>
      <c r="Y74" s="85" t="s">
        <v>8532</v>
      </c>
      <c r="Z74" s="83" t="str">
        <f>HYPERLINK("https://twitter.com/senyoszn/status/1441457757547384835")</f>
        <v>https://twitter.com/senyoszn/status/1441457757547384835</v>
      </c>
      <c r="AA74" s="80"/>
      <c r="AB74" s="80"/>
      <c r="AC74" s="85" t="s">
        <v>8568</v>
      </c>
      <c r="AD74" s="85" t="s">
        <v>8567</v>
      </c>
      <c r="AE74" s="80" t="b">
        <v>0</v>
      </c>
      <c r="AF74" s="80">
        <v>0</v>
      </c>
      <c r="AG74" s="85" t="s">
        <v>8607</v>
      </c>
      <c r="AH74" s="80" t="b">
        <v>0</v>
      </c>
      <c r="AI74" s="80" t="s">
        <v>298</v>
      </c>
      <c r="AJ74" s="80"/>
      <c r="AK74" s="85" t="s">
        <v>296</v>
      </c>
      <c r="AL74" s="80" t="b">
        <v>0</v>
      </c>
      <c r="AM74" s="80">
        <v>0</v>
      </c>
      <c r="AN74" s="85" t="s">
        <v>296</v>
      </c>
      <c r="AO74" s="85" t="s">
        <v>305</v>
      </c>
      <c r="AP74" s="80" t="b">
        <v>0</v>
      </c>
      <c r="AQ74" s="85" t="s">
        <v>8567</v>
      </c>
      <c r="AR74" s="80" t="s">
        <v>204</v>
      </c>
      <c r="AS74" s="80">
        <v>0</v>
      </c>
      <c r="AT74" s="80">
        <v>0</v>
      </c>
      <c r="AU74" s="80"/>
      <c r="AV74" s="80"/>
      <c r="AW74" s="80"/>
      <c r="AX74" s="80"/>
      <c r="AY74" s="80"/>
      <c r="AZ74" s="80"/>
      <c r="BA74" s="80"/>
      <c r="BB74" s="80"/>
      <c r="BC74" s="80">
        <v>1</v>
      </c>
      <c r="BD74" s="79" t="str">
        <f>REPLACE(INDEX(GroupVertices[Group],MATCH(Edges63[[#This Row],[Vertex 1]],GroupVertices[Vertex],0)),1,1,"")</f>
        <v>2</v>
      </c>
      <c r="BE74" s="79" t="str">
        <f>REPLACE(INDEX(GroupVertices[Group],MATCH(Edges63[[#This Row],[Vertex 2]],GroupVertices[Vertex],0)),1,1,"")</f>
        <v>1</v>
      </c>
      <c r="BF74" s="49"/>
      <c r="BG74" s="50"/>
      <c r="BH74" s="49"/>
      <c r="BI74" s="50"/>
      <c r="BJ74" s="49"/>
      <c r="BK74" s="50"/>
      <c r="BL74" s="49"/>
      <c r="BM74" s="50"/>
      <c r="BN74" s="49"/>
    </row>
    <row r="75" spans="1:66" ht="15">
      <c r="A75" s="65" t="s">
        <v>243</v>
      </c>
      <c r="B75" s="65" t="s">
        <v>8486</v>
      </c>
      <c r="C75" s="66"/>
      <c r="D75" s="67"/>
      <c r="E75" s="68"/>
      <c r="F75" s="69"/>
      <c r="G75" s="66"/>
      <c r="H75" s="70"/>
      <c r="I75" s="71"/>
      <c r="J75" s="71"/>
      <c r="K75" s="35" t="s">
        <v>65</v>
      </c>
      <c r="L75" s="78">
        <v>75</v>
      </c>
      <c r="M75" s="78"/>
      <c r="N75" s="73"/>
      <c r="O75" s="80" t="s">
        <v>268</v>
      </c>
      <c r="P75" s="82">
        <v>44464.25806712963</v>
      </c>
      <c r="Q75" s="80" t="s">
        <v>8502</v>
      </c>
      <c r="R75" s="83" t="str">
        <f>HYPERLINK("https://twitter.com/David_Tennant/status/1441356345408569350")</f>
        <v>https://twitter.com/David_Tennant/status/1441356345408569350</v>
      </c>
      <c r="S75" s="80" t="s">
        <v>273</v>
      </c>
      <c r="T75" s="80"/>
      <c r="U75" s="80"/>
      <c r="V75" s="83" t="str">
        <f>HYPERLINK("https://pbs.twimg.com/profile_images/882332213211144192/QaICxgs-_normal.jpg")</f>
        <v>https://pbs.twimg.com/profile_images/882332213211144192/QaICxgs-_normal.jpg</v>
      </c>
      <c r="W75" s="82">
        <v>44464.25806712963</v>
      </c>
      <c r="X75" s="88">
        <v>44464</v>
      </c>
      <c r="Y75" s="85" t="s">
        <v>8533</v>
      </c>
      <c r="Z75" s="83" t="str">
        <f>HYPERLINK("https://twitter.com/lizgrant360/status/1441646554570366983")</f>
        <v>https://twitter.com/lizgrant360/status/1441646554570366983</v>
      </c>
      <c r="AA75" s="80"/>
      <c r="AB75" s="80"/>
      <c r="AC75" s="85" t="s">
        <v>8569</v>
      </c>
      <c r="AD75" s="80"/>
      <c r="AE75" s="80" t="b">
        <v>0</v>
      </c>
      <c r="AF75" s="80">
        <v>9</v>
      </c>
      <c r="AG75" s="85" t="s">
        <v>296</v>
      </c>
      <c r="AH75" s="80" t="b">
        <v>1</v>
      </c>
      <c r="AI75" s="80" t="s">
        <v>298</v>
      </c>
      <c r="AJ75" s="80"/>
      <c r="AK75" s="85" t="s">
        <v>8610</v>
      </c>
      <c r="AL75" s="80" t="b">
        <v>0</v>
      </c>
      <c r="AM75" s="80">
        <v>0</v>
      </c>
      <c r="AN75" s="85" t="s">
        <v>296</v>
      </c>
      <c r="AO75" s="85" t="s">
        <v>307</v>
      </c>
      <c r="AP75" s="80" t="b">
        <v>0</v>
      </c>
      <c r="AQ75" s="85" t="s">
        <v>8569</v>
      </c>
      <c r="AR75" s="80" t="s">
        <v>204</v>
      </c>
      <c r="AS75" s="80">
        <v>0</v>
      </c>
      <c r="AT75" s="80">
        <v>0</v>
      </c>
      <c r="AU75" s="80" t="s">
        <v>8614</v>
      </c>
      <c r="AV75" s="80" t="s">
        <v>310</v>
      </c>
      <c r="AW75" s="80" t="s">
        <v>312</v>
      </c>
      <c r="AX75" s="80" t="s">
        <v>430</v>
      </c>
      <c r="AY75" s="80" t="s">
        <v>8615</v>
      </c>
      <c r="AZ75" s="80" t="s">
        <v>428</v>
      </c>
      <c r="BA75" s="80" t="s">
        <v>314</v>
      </c>
      <c r="BB75" s="83" t="str">
        <f>HYPERLINK("https://api.twitter.com/1.1/geo/id/7ae9e2f2ff7a87cd.json")</f>
        <v>https://api.twitter.com/1.1/geo/id/7ae9e2f2ff7a87cd.json</v>
      </c>
      <c r="BC75" s="80">
        <v>1</v>
      </c>
      <c r="BD75" s="79" t="str">
        <f>REPLACE(INDEX(GroupVertices[Group],MATCH(Edges63[[#This Row],[Vertex 1]],GroupVertices[Vertex],0)),1,1,"")</f>
        <v>4</v>
      </c>
      <c r="BE75" s="79" t="str">
        <f>REPLACE(INDEX(GroupVertices[Group],MATCH(Edges63[[#This Row],[Vertex 2]],GroupVertices[Vertex],0)),1,1,"")</f>
        <v>4</v>
      </c>
      <c r="BF75" s="49"/>
      <c r="BG75" s="50"/>
      <c r="BH75" s="49"/>
      <c r="BI75" s="50"/>
      <c r="BJ75" s="49"/>
      <c r="BK75" s="50"/>
      <c r="BL75" s="49"/>
      <c r="BM75" s="50"/>
      <c r="BN75" s="49"/>
    </row>
    <row r="76" spans="1:66" ht="15">
      <c r="A76" s="65" t="s">
        <v>243</v>
      </c>
      <c r="B76" s="65" t="s">
        <v>8487</v>
      </c>
      <c r="C76" s="66"/>
      <c r="D76" s="67"/>
      <c r="E76" s="68"/>
      <c r="F76" s="69"/>
      <c r="G76" s="66"/>
      <c r="H76" s="70"/>
      <c r="I76" s="71"/>
      <c r="J76" s="71"/>
      <c r="K76" s="35" t="s">
        <v>65</v>
      </c>
      <c r="L76" s="78">
        <v>76</v>
      </c>
      <c r="M76" s="78"/>
      <c r="N76" s="73"/>
      <c r="O76" s="80" t="s">
        <v>268</v>
      </c>
      <c r="P76" s="82">
        <v>44464.25806712963</v>
      </c>
      <c r="Q76" s="80" t="s">
        <v>8502</v>
      </c>
      <c r="R76" s="83" t="str">
        <f>HYPERLINK("https://twitter.com/David_Tennant/status/1441356345408569350")</f>
        <v>https://twitter.com/David_Tennant/status/1441356345408569350</v>
      </c>
      <c r="S76" s="80" t="s">
        <v>273</v>
      </c>
      <c r="T76" s="80"/>
      <c r="U76" s="80"/>
      <c r="V76" s="83" t="str">
        <f>HYPERLINK("https://pbs.twimg.com/profile_images/882332213211144192/QaICxgs-_normal.jpg")</f>
        <v>https://pbs.twimg.com/profile_images/882332213211144192/QaICxgs-_normal.jpg</v>
      </c>
      <c r="W76" s="82">
        <v>44464.25806712963</v>
      </c>
      <c r="X76" s="88">
        <v>44464</v>
      </c>
      <c r="Y76" s="85" t="s">
        <v>8533</v>
      </c>
      <c r="Z76" s="83" t="str">
        <f>HYPERLINK("https://twitter.com/lizgrant360/status/1441646554570366983")</f>
        <v>https://twitter.com/lizgrant360/status/1441646554570366983</v>
      </c>
      <c r="AA76" s="80"/>
      <c r="AB76" s="80"/>
      <c r="AC76" s="85" t="s">
        <v>8569</v>
      </c>
      <c r="AD76" s="80"/>
      <c r="AE76" s="80" t="b">
        <v>0</v>
      </c>
      <c r="AF76" s="80">
        <v>9</v>
      </c>
      <c r="AG76" s="85" t="s">
        <v>296</v>
      </c>
      <c r="AH76" s="80" t="b">
        <v>1</v>
      </c>
      <c r="AI76" s="80" t="s">
        <v>298</v>
      </c>
      <c r="AJ76" s="80"/>
      <c r="AK76" s="85" t="s">
        <v>8610</v>
      </c>
      <c r="AL76" s="80" t="b">
        <v>0</v>
      </c>
      <c r="AM76" s="80">
        <v>0</v>
      </c>
      <c r="AN76" s="85" t="s">
        <v>296</v>
      </c>
      <c r="AO76" s="85" t="s">
        <v>307</v>
      </c>
      <c r="AP76" s="80" t="b">
        <v>0</v>
      </c>
      <c r="AQ76" s="85" t="s">
        <v>8569</v>
      </c>
      <c r="AR76" s="80" t="s">
        <v>204</v>
      </c>
      <c r="AS76" s="80">
        <v>0</v>
      </c>
      <c r="AT76" s="80">
        <v>0</v>
      </c>
      <c r="AU76" s="80" t="s">
        <v>8614</v>
      </c>
      <c r="AV76" s="80" t="s">
        <v>310</v>
      </c>
      <c r="AW76" s="80" t="s">
        <v>312</v>
      </c>
      <c r="AX76" s="80" t="s">
        <v>430</v>
      </c>
      <c r="AY76" s="80" t="s">
        <v>8615</v>
      </c>
      <c r="AZ76" s="80" t="s">
        <v>428</v>
      </c>
      <c r="BA76" s="80" t="s">
        <v>314</v>
      </c>
      <c r="BB76" s="83" t="str">
        <f>HYPERLINK("https://api.twitter.com/1.1/geo/id/7ae9e2f2ff7a87cd.json")</f>
        <v>https://api.twitter.com/1.1/geo/id/7ae9e2f2ff7a87cd.json</v>
      </c>
      <c r="BC76" s="80">
        <v>1</v>
      </c>
      <c r="BD76" s="79" t="str">
        <f>REPLACE(INDEX(GroupVertices[Group],MATCH(Edges63[[#This Row],[Vertex 1]],GroupVertices[Vertex],0)),1,1,"")</f>
        <v>4</v>
      </c>
      <c r="BE76" s="79" t="str">
        <f>REPLACE(INDEX(GroupVertices[Group],MATCH(Edges63[[#This Row],[Vertex 2]],GroupVertices[Vertex],0)),1,1,"")</f>
        <v>4</v>
      </c>
      <c r="BF76" s="49"/>
      <c r="BG76" s="50"/>
      <c r="BH76" s="49"/>
      <c r="BI76" s="50"/>
      <c r="BJ76" s="49"/>
      <c r="BK76" s="50"/>
      <c r="BL76" s="49"/>
      <c r="BM76" s="50"/>
      <c r="BN76" s="49"/>
    </row>
    <row r="77" spans="1:66" ht="15">
      <c r="A77" s="65" t="s">
        <v>243</v>
      </c>
      <c r="B77" s="65" t="s">
        <v>259</v>
      </c>
      <c r="C77" s="66"/>
      <c r="D77" s="67"/>
      <c r="E77" s="68"/>
      <c r="F77" s="69"/>
      <c r="G77" s="66"/>
      <c r="H77" s="70"/>
      <c r="I77" s="71"/>
      <c r="J77" s="71"/>
      <c r="K77" s="35" t="s">
        <v>65</v>
      </c>
      <c r="L77" s="78">
        <v>77</v>
      </c>
      <c r="M77" s="78"/>
      <c r="N77" s="73"/>
      <c r="O77" s="80" t="s">
        <v>268</v>
      </c>
      <c r="P77" s="82">
        <v>44464.25806712963</v>
      </c>
      <c r="Q77" s="80" t="s">
        <v>8502</v>
      </c>
      <c r="R77" s="83" t="str">
        <f>HYPERLINK("https://twitter.com/David_Tennant/status/1441356345408569350")</f>
        <v>https://twitter.com/David_Tennant/status/1441356345408569350</v>
      </c>
      <c r="S77" s="80" t="s">
        <v>273</v>
      </c>
      <c r="T77" s="80"/>
      <c r="U77" s="80"/>
      <c r="V77" s="83" t="str">
        <f>HYPERLINK("https://pbs.twimg.com/profile_images/882332213211144192/QaICxgs-_normal.jpg")</f>
        <v>https://pbs.twimg.com/profile_images/882332213211144192/QaICxgs-_normal.jpg</v>
      </c>
      <c r="W77" s="82">
        <v>44464.25806712963</v>
      </c>
      <c r="X77" s="88">
        <v>44464</v>
      </c>
      <c r="Y77" s="85" t="s">
        <v>8533</v>
      </c>
      <c r="Z77" s="83" t="str">
        <f>HYPERLINK("https://twitter.com/lizgrant360/status/1441646554570366983")</f>
        <v>https://twitter.com/lizgrant360/status/1441646554570366983</v>
      </c>
      <c r="AA77" s="80"/>
      <c r="AB77" s="80"/>
      <c r="AC77" s="85" t="s">
        <v>8569</v>
      </c>
      <c r="AD77" s="80"/>
      <c r="AE77" s="80" t="b">
        <v>0</v>
      </c>
      <c r="AF77" s="80">
        <v>9</v>
      </c>
      <c r="AG77" s="85" t="s">
        <v>296</v>
      </c>
      <c r="AH77" s="80" t="b">
        <v>1</v>
      </c>
      <c r="AI77" s="80" t="s">
        <v>298</v>
      </c>
      <c r="AJ77" s="80"/>
      <c r="AK77" s="85" t="s">
        <v>8610</v>
      </c>
      <c r="AL77" s="80" t="b">
        <v>0</v>
      </c>
      <c r="AM77" s="80">
        <v>0</v>
      </c>
      <c r="AN77" s="85" t="s">
        <v>296</v>
      </c>
      <c r="AO77" s="85" t="s">
        <v>307</v>
      </c>
      <c r="AP77" s="80" t="b">
        <v>0</v>
      </c>
      <c r="AQ77" s="85" t="s">
        <v>8569</v>
      </c>
      <c r="AR77" s="80" t="s">
        <v>204</v>
      </c>
      <c r="AS77" s="80">
        <v>0</v>
      </c>
      <c r="AT77" s="80">
        <v>0</v>
      </c>
      <c r="AU77" s="80" t="s">
        <v>8614</v>
      </c>
      <c r="AV77" s="80" t="s">
        <v>310</v>
      </c>
      <c r="AW77" s="80" t="s">
        <v>312</v>
      </c>
      <c r="AX77" s="80" t="s">
        <v>430</v>
      </c>
      <c r="AY77" s="80" t="s">
        <v>8615</v>
      </c>
      <c r="AZ77" s="80" t="s">
        <v>428</v>
      </c>
      <c r="BA77" s="80" t="s">
        <v>314</v>
      </c>
      <c r="BB77" s="83" t="str">
        <f>HYPERLINK("https://api.twitter.com/1.1/geo/id/7ae9e2f2ff7a87cd.json")</f>
        <v>https://api.twitter.com/1.1/geo/id/7ae9e2f2ff7a87cd.json</v>
      </c>
      <c r="BC77" s="80">
        <v>1</v>
      </c>
      <c r="BD77" s="79" t="str">
        <f>REPLACE(INDEX(GroupVertices[Group],MATCH(Edges63[[#This Row],[Vertex 1]],GroupVertices[Vertex],0)),1,1,"")</f>
        <v>4</v>
      </c>
      <c r="BE77" s="79" t="str">
        <f>REPLACE(INDEX(GroupVertices[Group],MATCH(Edges63[[#This Row],[Vertex 2]],GroupVertices[Vertex],0)),1,1,"")</f>
        <v>1</v>
      </c>
      <c r="BF77" s="49"/>
      <c r="BG77" s="50"/>
      <c r="BH77" s="49"/>
      <c r="BI77" s="50"/>
      <c r="BJ77" s="49"/>
      <c r="BK77" s="50"/>
      <c r="BL77" s="49"/>
      <c r="BM77" s="50"/>
      <c r="BN77" s="49"/>
    </row>
    <row r="78" spans="1:66" ht="15">
      <c r="A78" s="65" t="s">
        <v>243</v>
      </c>
      <c r="B78" s="65" t="s">
        <v>245</v>
      </c>
      <c r="C78" s="66"/>
      <c r="D78" s="67"/>
      <c r="E78" s="68"/>
      <c r="F78" s="69"/>
      <c r="G78" s="66"/>
      <c r="H78" s="70"/>
      <c r="I78" s="71"/>
      <c r="J78" s="71"/>
      <c r="K78" s="35" t="s">
        <v>65</v>
      </c>
      <c r="L78" s="78">
        <v>78</v>
      </c>
      <c r="M78" s="78"/>
      <c r="N78" s="73"/>
      <c r="O78" s="80" t="s">
        <v>268</v>
      </c>
      <c r="P78" s="82">
        <v>44464.25806712963</v>
      </c>
      <c r="Q78" s="80" t="s">
        <v>8502</v>
      </c>
      <c r="R78" s="83" t="str">
        <f>HYPERLINK("https://twitter.com/David_Tennant/status/1441356345408569350")</f>
        <v>https://twitter.com/David_Tennant/status/1441356345408569350</v>
      </c>
      <c r="S78" s="80" t="s">
        <v>273</v>
      </c>
      <c r="T78" s="80"/>
      <c r="U78" s="80"/>
      <c r="V78" s="83" t="str">
        <f>HYPERLINK("https://pbs.twimg.com/profile_images/882332213211144192/QaICxgs-_normal.jpg")</f>
        <v>https://pbs.twimg.com/profile_images/882332213211144192/QaICxgs-_normal.jpg</v>
      </c>
      <c r="W78" s="82">
        <v>44464.25806712963</v>
      </c>
      <c r="X78" s="88">
        <v>44464</v>
      </c>
      <c r="Y78" s="85" t="s">
        <v>8533</v>
      </c>
      <c r="Z78" s="83" t="str">
        <f>HYPERLINK("https://twitter.com/lizgrant360/status/1441646554570366983")</f>
        <v>https://twitter.com/lizgrant360/status/1441646554570366983</v>
      </c>
      <c r="AA78" s="80"/>
      <c r="AB78" s="80"/>
      <c r="AC78" s="85" t="s">
        <v>8569</v>
      </c>
      <c r="AD78" s="80"/>
      <c r="AE78" s="80" t="b">
        <v>0</v>
      </c>
      <c r="AF78" s="80">
        <v>9</v>
      </c>
      <c r="AG78" s="85" t="s">
        <v>296</v>
      </c>
      <c r="AH78" s="80" t="b">
        <v>1</v>
      </c>
      <c r="AI78" s="80" t="s">
        <v>298</v>
      </c>
      <c r="AJ78" s="80"/>
      <c r="AK78" s="85" t="s">
        <v>8610</v>
      </c>
      <c r="AL78" s="80" t="b">
        <v>0</v>
      </c>
      <c r="AM78" s="80">
        <v>0</v>
      </c>
      <c r="AN78" s="85" t="s">
        <v>296</v>
      </c>
      <c r="AO78" s="85" t="s">
        <v>307</v>
      </c>
      <c r="AP78" s="80" t="b">
        <v>0</v>
      </c>
      <c r="AQ78" s="85" t="s">
        <v>8569</v>
      </c>
      <c r="AR78" s="80" t="s">
        <v>204</v>
      </c>
      <c r="AS78" s="80">
        <v>0</v>
      </c>
      <c r="AT78" s="80">
        <v>0</v>
      </c>
      <c r="AU78" s="80" t="s">
        <v>8614</v>
      </c>
      <c r="AV78" s="80" t="s">
        <v>310</v>
      </c>
      <c r="AW78" s="80" t="s">
        <v>312</v>
      </c>
      <c r="AX78" s="80" t="s">
        <v>430</v>
      </c>
      <c r="AY78" s="80" t="s">
        <v>8615</v>
      </c>
      <c r="AZ78" s="80" t="s">
        <v>428</v>
      </c>
      <c r="BA78" s="80" t="s">
        <v>314</v>
      </c>
      <c r="BB78" s="83" t="str">
        <f>HYPERLINK("https://api.twitter.com/1.1/geo/id/7ae9e2f2ff7a87cd.json")</f>
        <v>https://api.twitter.com/1.1/geo/id/7ae9e2f2ff7a87cd.json</v>
      </c>
      <c r="BC78" s="80">
        <v>1</v>
      </c>
      <c r="BD78" s="79" t="str">
        <f>REPLACE(INDEX(GroupVertices[Group],MATCH(Edges63[[#This Row],[Vertex 1]],GroupVertices[Vertex],0)),1,1,"")</f>
        <v>4</v>
      </c>
      <c r="BE78" s="79" t="str">
        <f>REPLACE(INDEX(GroupVertices[Group],MATCH(Edges63[[#This Row],[Vertex 2]],GroupVertices[Vertex],0)),1,1,"")</f>
        <v>4</v>
      </c>
      <c r="BF78" s="49">
        <v>2</v>
      </c>
      <c r="BG78" s="50">
        <v>4.878048780487805</v>
      </c>
      <c r="BH78" s="49">
        <v>0</v>
      </c>
      <c r="BI78" s="50">
        <v>0</v>
      </c>
      <c r="BJ78" s="49">
        <v>0</v>
      </c>
      <c r="BK78" s="50">
        <v>0</v>
      </c>
      <c r="BL78" s="49">
        <v>39</v>
      </c>
      <c r="BM78" s="50">
        <v>95.1219512195122</v>
      </c>
      <c r="BN78" s="49">
        <v>41</v>
      </c>
    </row>
    <row r="79" spans="1:66" ht="15">
      <c r="A79" s="65" t="s">
        <v>242</v>
      </c>
      <c r="B79" s="65" t="s">
        <v>8488</v>
      </c>
      <c r="C79" s="66"/>
      <c r="D79" s="67"/>
      <c r="E79" s="68"/>
      <c r="F79" s="69"/>
      <c r="G79" s="66"/>
      <c r="H79" s="70"/>
      <c r="I79" s="71"/>
      <c r="J79" s="71"/>
      <c r="K79" s="35" t="s">
        <v>65</v>
      </c>
      <c r="L79" s="78">
        <v>79</v>
      </c>
      <c r="M79" s="78"/>
      <c r="N79" s="73"/>
      <c r="O79" s="80" t="s">
        <v>268</v>
      </c>
      <c r="P79" s="82">
        <v>44465.47152777778</v>
      </c>
      <c r="Q79" s="80" t="s">
        <v>8503</v>
      </c>
      <c r="R79" s="83" t="str">
        <f>HYPERLINK("https://us02web.zoom.us/meeting/register/tZYscu-srTMrE9BtY61iV6s6GydG6mYQSRWr")</f>
        <v>https://us02web.zoom.us/meeting/register/tZYscu-srTMrE9BtY61iV6s6GydG6mYQSRWr</v>
      </c>
      <c r="S79" s="80" t="s">
        <v>274</v>
      </c>
      <c r="T79" s="85" t="s">
        <v>8524</v>
      </c>
      <c r="U79" s="80"/>
      <c r="V79" s="83" t="str">
        <f>HYPERLINK("https://pbs.twimg.com/profile_images/723243525291175937/ZhjpZ1Eg_normal.jpg")</f>
        <v>https://pbs.twimg.com/profile_images/723243525291175937/ZhjpZ1Eg_normal.jpg</v>
      </c>
      <c r="W79" s="82">
        <v>44465.47152777778</v>
      </c>
      <c r="X79" s="88">
        <v>44465</v>
      </c>
      <c r="Y79" s="85" t="s">
        <v>8534</v>
      </c>
      <c r="Z79" s="83" t="str">
        <f>HYPERLINK("https://twitter.com/justinvanfleet/status/1442086297116545024")</f>
        <v>https://twitter.com/justinvanfleet/status/1442086297116545024</v>
      </c>
      <c r="AA79" s="80"/>
      <c r="AB79" s="80"/>
      <c r="AC79" s="85" t="s">
        <v>8570</v>
      </c>
      <c r="AD79" s="80"/>
      <c r="AE79" s="80" t="b">
        <v>0</v>
      </c>
      <c r="AF79" s="80">
        <v>0</v>
      </c>
      <c r="AG79" s="85" t="s">
        <v>296</v>
      </c>
      <c r="AH79" s="80" t="b">
        <v>0</v>
      </c>
      <c r="AI79" s="80" t="s">
        <v>298</v>
      </c>
      <c r="AJ79" s="80"/>
      <c r="AK79" s="85" t="s">
        <v>296</v>
      </c>
      <c r="AL79" s="80" t="b">
        <v>0</v>
      </c>
      <c r="AM79" s="80">
        <v>0</v>
      </c>
      <c r="AN79" s="85" t="s">
        <v>296</v>
      </c>
      <c r="AO79" s="85" t="s">
        <v>308</v>
      </c>
      <c r="AP79" s="80" t="b">
        <v>0</v>
      </c>
      <c r="AQ79" s="85" t="s">
        <v>8570</v>
      </c>
      <c r="AR79" s="80" t="s">
        <v>204</v>
      </c>
      <c r="AS79" s="80">
        <v>0</v>
      </c>
      <c r="AT79" s="80">
        <v>0</v>
      </c>
      <c r="AU79" s="80"/>
      <c r="AV79" s="80"/>
      <c r="AW79" s="80"/>
      <c r="AX79" s="80"/>
      <c r="AY79" s="80"/>
      <c r="AZ79" s="80"/>
      <c r="BA79" s="80"/>
      <c r="BB79" s="80"/>
      <c r="BC79" s="80">
        <v>1</v>
      </c>
      <c r="BD79" s="79" t="str">
        <f>REPLACE(INDEX(GroupVertices[Group],MATCH(Edges63[[#This Row],[Vertex 1]],GroupVertices[Vertex],0)),1,1,"")</f>
        <v>1</v>
      </c>
      <c r="BE79" s="79" t="str">
        <f>REPLACE(INDEX(GroupVertices[Group],MATCH(Edges63[[#This Row],[Vertex 2]],GroupVertices[Vertex],0)),1,1,"")</f>
        <v>1</v>
      </c>
      <c r="BF79" s="49"/>
      <c r="BG79" s="50"/>
      <c r="BH79" s="49"/>
      <c r="BI79" s="50"/>
      <c r="BJ79" s="49"/>
      <c r="BK79" s="50"/>
      <c r="BL79" s="49"/>
      <c r="BM79" s="50"/>
      <c r="BN79" s="49"/>
    </row>
    <row r="80" spans="1:66" ht="15">
      <c r="A80" s="65" t="s">
        <v>242</v>
      </c>
      <c r="B80" s="65" t="s">
        <v>8489</v>
      </c>
      <c r="C80" s="66"/>
      <c r="D80" s="67"/>
      <c r="E80" s="68"/>
      <c r="F80" s="69"/>
      <c r="G80" s="66"/>
      <c r="H80" s="70"/>
      <c r="I80" s="71"/>
      <c r="J80" s="71"/>
      <c r="K80" s="35" t="s">
        <v>65</v>
      </c>
      <c r="L80" s="78">
        <v>80</v>
      </c>
      <c r="M80" s="78"/>
      <c r="N80" s="73"/>
      <c r="O80" s="80" t="s">
        <v>268</v>
      </c>
      <c r="P80" s="82">
        <v>44465.47152777778</v>
      </c>
      <c r="Q80" s="80" t="s">
        <v>8503</v>
      </c>
      <c r="R80" s="83" t="str">
        <f>HYPERLINK("https://us02web.zoom.us/meeting/register/tZYscu-srTMrE9BtY61iV6s6GydG6mYQSRWr")</f>
        <v>https://us02web.zoom.us/meeting/register/tZYscu-srTMrE9BtY61iV6s6GydG6mYQSRWr</v>
      </c>
      <c r="S80" s="80" t="s">
        <v>274</v>
      </c>
      <c r="T80" s="85" t="s">
        <v>8524</v>
      </c>
      <c r="U80" s="80"/>
      <c r="V80" s="83" t="str">
        <f>HYPERLINK("https://pbs.twimg.com/profile_images/723243525291175937/ZhjpZ1Eg_normal.jpg")</f>
        <v>https://pbs.twimg.com/profile_images/723243525291175937/ZhjpZ1Eg_normal.jpg</v>
      </c>
      <c r="W80" s="82">
        <v>44465.47152777778</v>
      </c>
      <c r="X80" s="88">
        <v>44465</v>
      </c>
      <c r="Y80" s="85" t="s">
        <v>8534</v>
      </c>
      <c r="Z80" s="83" t="str">
        <f>HYPERLINK("https://twitter.com/justinvanfleet/status/1442086297116545024")</f>
        <v>https://twitter.com/justinvanfleet/status/1442086297116545024</v>
      </c>
      <c r="AA80" s="80"/>
      <c r="AB80" s="80"/>
      <c r="AC80" s="85" t="s">
        <v>8570</v>
      </c>
      <c r="AD80" s="80"/>
      <c r="AE80" s="80" t="b">
        <v>0</v>
      </c>
      <c r="AF80" s="80">
        <v>0</v>
      </c>
      <c r="AG80" s="85" t="s">
        <v>296</v>
      </c>
      <c r="AH80" s="80" t="b">
        <v>0</v>
      </c>
      <c r="AI80" s="80" t="s">
        <v>298</v>
      </c>
      <c r="AJ80" s="80"/>
      <c r="AK80" s="85" t="s">
        <v>296</v>
      </c>
      <c r="AL80" s="80" t="b">
        <v>0</v>
      </c>
      <c r="AM80" s="80">
        <v>0</v>
      </c>
      <c r="AN80" s="85" t="s">
        <v>296</v>
      </c>
      <c r="AO80" s="85" t="s">
        <v>308</v>
      </c>
      <c r="AP80" s="80" t="b">
        <v>0</v>
      </c>
      <c r="AQ80" s="85" t="s">
        <v>8570</v>
      </c>
      <c r="AR80" s="80" t="s">
        <v>204</v>
      </c>
      <c r="AS80" s="80">
        <v>0</v>
      </c>
      <c r="AT80" s="80">
        <v>0</v>
      </c>
      <c r="AU80" s="80"/>
      <c r="AV80" s="80"/>
      <c r="AW80" s="80"/>
      <c r="AX80" s="80"/>
      <c r="AY80" s="80"/>
      <c r="AZ80" s="80"/>
      <c r="BA80" s="80"/>
      <c r="BB80" s="80"/>
      <c r="BC80" s="80">
        <v>1</v>
      </c>
      <c r="BD80" s="79" t="str">
        <f>REPLACE(INDEX(GroupVertices[Group],MATCH(Edges63[[#This Row],[Vertex 1]],GroupVertices[Vertex],0)),1,1,"")</f>
        <v>1</v>
      </c>
      <c r="BE80" s="79" t="str">
        <f>REPLACE(INDEX(GroupVertices[Group],MATCH(Edges63[[#This Row],[Vertex 2]],GroupVertices[Vertex],0)),1,1,"")</f>
        <v>1</v>
      </c>
      <c r="BF80" s="49"/>
      <c r="BG80" s="50"/>
      <c r="BH80" s="49"/>
      <c r="BI80" s="50"/>
      <c r="BJ80" s="49"/>
      <c r="BK80" s="50"/>
      <c r="BL80" s="49"/>
      <c r="BM80" s="50"/>
      <c r="BN80" s="49"/>
    </row>
    <row r="81" spans="1:66" ht="15">
      <c r="A81" s="65" t="s">
        <v>242</v>
      </c>
      <c r="B81" s="65" t="s">
        <v>259</v>
      </c>
      <c r="C81" s="66"/>
      <c r="D81" s="67"/>
      <c r="E81" s="68"/>
      <c r="F81" s="69"/>
      <c r="G81" s="66"/>
      <c r="H81" s="70"/>
      <c r="I81" s="71"/>
      <c r="J81" s="71"/>
      <c r="K81" s="35" t="s">
        <v>65</v>
      </c>
      <c r="L81" s="78">
        <v>81</v>
      </c>
      <c r="M81" s="78"/>
      <c r="N81" s="73"/>
      <c r="O81" s="80" t="s">
        <v>268</v>
      </c>
      <c r="P81" s="82">
        <v>44465.47152777778</v>
      </c>
      <c r="Q81" s="80" t="s">
        <v>8503</v>
      </c>
      <c r="R81" s="83" t="str">
        <f>HYPERLINK("https://us02web.zoom.us/meeting/register/tZYscu-srTMrE9BtY61iV6s6GydG6mYQSRWr")</f>
        <v>https://us02web.zoom.us/meeting/register/tZYscu-srTMrE9BtY61iV6s6GydG6mYQSRWr</v>
      </c>
      <c r="S81" s="80" t="s">
        <v>274</v>
      </c>
      <c r="T81" s="85" t="s">
        <v>8524</v>
      </c>
      <c r="U81" s="80"/>
      <c r="V81" s="83" t="str">
        <f>HYPERLINK("https://pbs.twimg.com/profile_images/723243525291175937/ZhjpZ1Eg_normal.jpg")</f>
        <v>https://pbs.twimg.com/profile_images/723243525291175937/ZhjpZ1Eg_normal.jpg</v>
      </c>
      <c r="W81" s="82">
        <v>44465.47152777778</v>
      </c>
      <c r="X81" s="88">
        <v>44465</v>
      </c>
      <c r="Y81" s="85" t="s">
        <v>8534</v>
      </c>
      <c r="Z81" s="83" t="str">
        <f>HYPERLINK("https://twitter.com/justinvanfleet/status/1442086297116545024")</f>
        <v>https://twitter.com/justinvanfleet/status/1442086297116545024</v>
      </c>
      <c r="AA81" s="80"/>
      <c r="AB81" s="80"/>
      <c r="AC81" s="85" t="s">
        <v>8570</v>
      </c>
      <c r="AD81" s="80"/>
      <c r="AE81" s="80" t="b">
        <v>0</v>
      </c>
      <c r="AF81" s="80">
        <v>0</v>
      </c>
      <c r="AG81" s="85" t="s">
        <v>296</v>
      </c>
      <c r="AH81" s="80" t="b">
        <v>0</v>
      </c>
      <c r="AI81" s="80" t="s">
        <v>298</v>
      </c>
      <c r="AJ81" s="80"/>
      <c r="AK81" s="85" t="s">
        <v>296</v>
      </c>
      <c r="AL81" s="80" t="b">
        <v>0</v>
      </c>
      <c r="AM81" s="80">
        <v>0</v>
      </c>
      <c r="AN81" s="85" t="s">
        <v>296</v>
      </c>
      <c r="AO81" s="85" t="s">
        <v>308</v>
      </c>
      <c r="AP81" s="80" t="b">
        <v>0</v>
      </c>
      <c r="AQ81" s="85" t="s">
        <v>8570</v>
      </c>
      <c r="AR81" s="80" t="s">
        <v>204</v>
      </c>
      <c r="AS81" s="80">
        <v>0</v>
      </c>
      <c r="AT81" s="80">
        <v>0</v>
      </c>
      <c r="AU81" s="80"/>
      <c r="AV81" s="80"/>
      <c r="AW81" s="80"/>
      <c r="AX81" s="80"/>
      <c r="AY81" s="80"/>
      <c r="AZ81" s="80"/>
      <c r="BA81" s="80"/>
      <c r="BB81" s="80"/>
      <c r="BC81" s="80">
        <v>1</v>
      </c>
      <c r="BD81" s="79" t="str">
        <f>REPLACE(INDEX(GroupVertices[Group],MATCH(Edges63[[#This Row],[Vertex 1]],GroupVertices[Vertex],0)),1,1,"")</f>
        <v>1</v>
      </c>
      <c r="BE81" s="79" t="str">
        <f>REPLACE(INDEX(GroupVertices[Group],MATCH(Edges63[[#This Row],[Vertex 2]],GroupVertices[Vertex],0)),1,1,"")</f>
        <v>1</v>
      </c>
      <c r="BF81" s="49"/>
      <c r="BG81" s="50"/>
      <c r="BH81" s="49"/>
      <c r="BI81" s="50"/>
      <c r="BJ81" s="49"/>
      <c r="BK81" s="50"/>
      <c r="BL81" s="49"/>
      <c r="BM81" s="50"/>
      <c r="BN81" s="49"/>
    </row>
    <row r="82" spans="1:66" ht="15">
      <c r="A82" s="65" t="s">
        <v>242</v>
      </c>
      <c r="B82" s="65" t="s">
        <v>7168</v>
      </c>
      <c r="C82" s="66"/>
      <c r="D82" s="67"/>
      <c r="E82" s="68"/>
      <c r="F82" s="69"/>
      <c r="G82" s="66"/>
      <c r="H82" s="70"/>
      <c r="I82" s="71"/>
      <c r="J82" s="71"/>
      <c r="K82" s="35" t="s">
        <v>65</v>
      </c>
      <c r="L82" s="78">
        <v>82</v>
      </c>
      <c r="M82" s="78"/>
      <c r="N82" s="73"/>
      <c r="O82" s="80" t="s">
        <v>268</v>
      </c>
      <c r="P82" s="82">
        <v>44465.47152777778</v>
      </c>
      <c r="Q82" s="80" t="s">
        <v>8503</v>
      </c>
      <c r="R82" s="83" t="str">
        <f>HYPERLINK("https://us02web.zoom.us/meeting/register/tZYscu-srTMrE9BtY61iV6s6GydG6mYQSRWr")</f>
        <v>https://us02web.zoom.us/meeting/register/tZYscu-srTMrE9BtY61iV6s6GydG6mYQSRWr</v>
      </c>
      <c r="S82" s="80" t="s">
        <v>274</v>
      </c>
      <c r="T82" s="85" t="s">
        <v>8524</v>
      </c>
      <c r="U82" s="80"/>
      <c r="V82" s="83" t="str">
        <f>HYPERLINK("https://pbs.twimg.com/profile_images/723243525291175937/ZhjpZ1Eg_normal.jpg")</f>
        <v>https://pbs.twimg.com/profile_images/723243525291175937/ZhjpZ1Eg_normal.jpg</v>
      </c>
      <c r="W82" s="82">
        <v>44465.47152777778</v>
      </c>
      <c r="X82" s="88">
        <v>44465</v>
      </c>
      <c r="Y82" s="85" t="s">
        <v>8534</v>
      </c>
      <c r="Z82" s="83" t="str">
        <f>HYPERLINK("https://twitter.com/justinvanfleet/status/1442086297116545024")</f>
        <v>https://twitter.com/justinvanfleet/status/1442086297116545024</v>
      </c>
      <c r="AA82" s="80"/>
      <c r="AB82" s="80"/>
      <c r="AC82" s="85" t="s">
        <v>8570</v>
      </c>
      <c r="AD82" s="80"/>
      <c r="AE82" s="80" t="b">
        <v>0</v>
      </c>
      <c r="AF82" s="80">
        <v>0</v>
      </c>
      <c r="AG82" s="85" t="s">
        <v>296</v>
      </c>
      <c r="AH82" s="80" t="b">
        <v>0</v>
      </c>
      <c r="AI82" s="80" t="s">
        <v>298</v>
      </c>
      <c r="AJ82" s="80"/>
      <c r="AK82" s="85" t="s">
        <v>296</v>
      </c>
      <c r="AL82" s="80" t="b">
        <v>0</v>
      </c>
      <c r="AM82" s="80">
        <v>0</v>
      </c>
      <c r="AN82" s="85" t="s">
        <v>296</v>
      </c>
      <c r="AO82" s="85" t="s">
        <v>308</v>
      </c>
      <c r="AP82" s="80" t="b">
        <v>0</v>
      </c>
      <c r="AQ82" s="85" t="s">
        <v>8570</v>
      </c>
      <c r="AR82" s="80" t="s">
        <v>204</v>
      </c>
      <c r="AS82" s="80">
        <v>0</v>
      </c>
      <c r="AT82" s="80">
        <v>0</v>
      </c>
      <c r="AU82" s="80"/>
      <c r="AV82" s="80"/>
      <c r="AW82" s="80"/>
      <c r="AX82" s="80"/>
      <c r="AY82" s="80"/>
      <c r="AZ82" s="80"/>
      <c r="BA82" s="80"/>
      <c r="BB82" s="80"/>
      <c r="BC82" s="80">
        <v>1</v>
      </c>
      <c r="BD82" s="79" t="str">
        <f>REPLACE(INDEX(GroupVertices[Group],MATCH(Edges63[[#This Row],[Vertex 1]],GroupVertices[Vertex],0)),1,1,"")</f>
        <v>1</v>
      </c>
      <c r="BE82" s="79" t="str">
        <f>REPLACE(INDEX(GroupVertices[Group],MATCH(Edges63[[#This Row],[Vertex 2]],GroupVertices[Vertex],0)),1,1,"")</f>
        <v>1</v>
      </c>
      <c r="BF82" s="49">
        <v>2</v>
      </c>
      <c r="BG82" s="50">
        <v>5.405405405405405</v>
      </c>
      <c r="BH82" s="49">
        <v>1</v>
      </c>
      <c r="BI82" s="50">
        <v>2.7027027027027026</v>
      </c>
      <c r="BJ82" s="49">
        <v>0</v>
      </c>
      <c r="BK82" s="50">
        <v>0</v>
      </c>
      <c r="BL82" s="49">
        <v>34</v>
      </c>
      <c r="BM82" s="50">
        <v>91.89189189189189</v>
      </c>
      <c r="BN82" s="49">
        <v>37</v>
      </c>
    </row>
    <row r="83" spans="1:66" ht="15">
      <c r="A83" s="65" t="s">
        <v>8451</v>
      </c>
      <c r="B83" s="65" t="s">
        <v>259</v>
      </c>
      <c r="C83" s="66"/>
      <c r="D83" s="67"/>
      <c r="E83" s="68"/>
      <c r="F83" s="69"/>
      <c r="G83" s="66"/>
      <c r="H83" s="70"/>
      <c r="I83" s="71"/>
      <c r="J83" s="71"/>
      <c r="K83" s="35" t="s">
        <v>65</v>
      </c>
      <c r="L83" s="78">
        <v>83</v>
      </c>
      <c r="M83" s="78"/>
      <c r="N83" s="73"/>
      <c r="O83" s="80" t="s">
        <v>268</v>
      </c>
      <c r="P83" s="82">
        <v>44462.260243055556</v>
      </c>
      <c r="Q83" s="80" t="s">
        <v>8504</v>
      </c>
      <c r="R83" s="83" t="str">
        <f>HYPERLINK("https://twitter.com/sap4good/status/1440918857678471174")</f>
        <v>https://twitter.com/sap4good/status/1440918857678471174</v>
      </c>
      <c r="S83" s="80" t="s">
        <v>273</v>
      </c>
      <c r="T83" s="80"/>
      <c r="U83" s="80"/>
      <c r="V83" s="83" t="str">
        <f>HYPERLINK("https://pbs.twimg.com/profile_images/1359219677554171919/4PRCBFxS_normal.jpg")</f>
        <v>https://pbs.twimg.com/profile_images/1359219677554171919/4PRCBFxS_normal.jpg</v>
      </c>
      <c r="W83" s="82">
        <v>44462.260243055556</v>
      </c>
      <c r="X83" s="88">
        <v>44462</v>
      </c>
      <c r="Y83" s="85" t="s">
        <v>8535</v>
      </c>
      <c r="Z83" s="83" t="str">
        <f>HYPERLINK("https://twitter.com/tbenkel/status/1440922564268789764")</f>
        <v>https://twitter.com/tbenkel/status/1440922564268789764</v>
      </c>
      <c r="AA83" s="80"/>
      <c r="AB83" s="80"/>
      <c r="AC83" s="85" t="s">
        <v>8571</v>
      </c>
      <c r="AD83" s="80"/>
      <c r="AE83" s="80" t="b">
        <v>0</v>
      </c>
      <c r="AF83" s="80">
        <v>0</v>
      </c>
      <c r="AG83" s="85" t="s">
        <v>296</v>
      </c>
      <c r="AH83" s="80" t="b">
        <v>1</v>
      </c>
      <c r="AI83" s="80" t="s">
        <v>298</v>
      </c>
      <c r="AJ83" s="80"/>
      <c r="AK83" s="85" t="s">
        <v>8594</v>
      </c>
      <c r="AL83" s="80" t="b">
        <v>0</v>
      </c>
      <c r="AM83" s="80">
        <v>0</v>
      </c>
      <c r="AN83" s="85" t="s">
        <v>296</v>
      </c>
      <c r="AO83" s="85" t="s">
        <v>8611</v>
      </c>
      <c r="AP83" s="80" t="b">
        <v>0</v>
      </c>
      <c r="AQ83" s="85" t="s">
        <v>8571</v>
      </c>
      <c r="AR83" s="80" t="s">
        <v>204</v>
      </c>
      <c r="AS83" s="80">
        <v>0</v>
      </c>
      <c r="AT83" s="80">
        <v>0</v>
      </c>
      <c r="AU83" s="80"/>
      <c r="AV83" s="80"/>
      <c r="AW83" s="80"/>
      <c r="AX83" s="80"/>
      <c r="AY83" s="80"/>
      <c r="AZ83" s="80"/>
      <c r="BA83" s="80"/>
      <c r="BB83" s="80"/>
      <c r="BC83" s="80">
        <v>2</v>
      </c>
      <c r="BD83" s="79" t="str">
        <f>REPLACE(INDEX(GroupVertices[Group],MATCH(Edges63[[#This Row],[Vertex 1]],GroupVertices[Vertex],0)),1,1,"")</f>
        <v>1</v>
      </c>
      <c r="BE83" s="79" t="str">
        <f>REPLACE(INDEX(GroupVertices[Group],MATCH(Edges63[[#This Row],[Vertex 2]],GroupVertices[Vertex],0)),1,1,"")</f>
        <v>1</v>
      </c>
      <c r="BF83" s="49"/>
      <c r="BG83" s="50"/>
      <c r="BH83" s="49"/>
      <c r="BI83" s="50"/>
      <c r="BJ83" s="49"/>
      <c r="BK83" s="50"/>
      <c r="BL83" s="49"/>
      <c r="BM83" s="50"/>
      <c r="BN83" s="49"/>
    </row>
    <row r="84" spans="1:66" ht="15">
      <c r="A84" s="65" t="s">
        <v>8451</v>
      </c>
      <c r="B84" s="65" t="s">
        <v>8462</v>
      </c>
      <c r="C84" s="66"/>
      <c r="D84" s="67"/>
      <c r="E84" s="68"/>
      <c r="F84" s="69"/>
      <c r="G84" s="66"/>
      <c r="H84" s="70"/>
      <c r="I84" s="71"/>
      <c r="J84" s="71"/>
      <c r="K84" s="35" t="s">
        <v>65</v>
      </c>
      <c r="L84" s="78">
        <v>84</v>
      </c>
      <c r="M84" s="78"/>
      <c r="N84" s="73"/>
      <c r="O84" s="80" t="s">
        <v>268</v>
      </c>
      <c r="P84" s="82">
        <v>44462.260243055556</v>
      </c>
      <c r="Q84" s="80" t="s">
        <v>8504</v>
      </c>
      <c r="R84" s="83" t="str">
        <f>HYPERLINK("https://twitter.com/sap4good/status/1440918857678471174")</f>
        <v>https://twitter.com/sap4good/status/1440918857678471174</v>
      </c>
      <c r="S84" s="80" t="s">
        <v>273</v>
      </c>
      <c r="T84" s="80"/>
      <c r="U84" s="80"/>
      <c r="V84" s="83" t="str">
        <f>HYPERLINK("https://pbs.twimg.com/profile_images/1359219677554171919/4PRCBFxS_normal.jpg")</f>
        <v>https://pbs.twimg.com/profile_images/1359219677554171919/4PRCBFxS_normal.jpg</v>
      </c>
      <c r="W84" s="82">
        <v>44462.260243055556</v>
      </c>
      <c r="X84" s="88">
        <v>44462</v>
      </c>
      <c r="Y84" s="85" t="s">
        <v>8535</v>
      </c>
      <c r="Z84" s="83" t="str">
        <f>HYPERLINK("https://twitter.com/tbenkel/status/1440922564268789764")</f>
        <v>https://twitter.com/tbenkel/status/1440922564268789764</v>
      </c>
      <c r="AA84" s="80"/>
      <c r="AB84" s="80"/>
      <c r="AC84" s="85" t="s">
        <v>8571</v>
      </c>
      <c r="AD84" s="80"/>
      <c r="AE84" s="80" t="b">
        <v>0</v>
      </c>
      <c r="AF84" s="80">
        <v>0</v>
      </c>
      <c r="AG84" s="85" t="s">
        <v>296</v>
      </c>
      <c r="AH84" s="80" t="b">
        <v>1</v>
      </c>
      <c r="AI84" s="80" t="s">
        <v>298</v>
      </c>
      <c r="AJ84" s="80"/>
      <c r="AK84" s="85" t="s">
        <v>8594</v>
      </c>
      <c r="AL84" s="80" t="b">
        <v>0</v>
      </c>
      <c r="AM84" s="80">
        <v>0</v>
      </c>
      <c r="AN84" s="85" t="s">
        <v>296</v>
      </c>
      <c r="AO84" s="85" t="s">
        <v>8611</v>
      </c>
      <c r="AP84" s="80" t="b">
        <v>0</v>
      </c>
      <c r="AQ84" s="85" t="s">
        <v>8571</v>
      </c>
      <c r="AR84" s="80" t="s">
        <v>204</v>
      </c>
      <c r="AS84" s="80">
        <v>0</v>
      </c>
      <c r="AT84" s="80">
        <v>0</v>
      </c>
      <c r="AU84" s="80"/>
      <c r="AV84" s="80"/>
      <c r="AW84" s="80"/>
      <c r="AX84" s="80"/>
      <c r="AY84" s="80"/>
      <c r="AZ84" s="80"/>
      <c r="BA84" s="80"/>
      <c r="BB84" s="80"/>
      <c r="BC84" s="80">
        <v>2</v>
      </c>
      <c r="BD84" s="79" t="str">
        <f>REPLACE(INDEX(GroupVertices[Group],MATCH(Edges63[[#This Row],[Vertex 1]],GroupVertices[Vertex],0)),1,1,"")</f>
        <v>1</v>
      </c>
      <c r="BE84" s="79" t="str">
        <f>REPLACE(INDEX(GroupVertices[Group],MATCH(Edges63[[#This Row],[Vertex 2]],GroupVertices[Vertex],0)),1,1,"")</f>
        <v>1</v>
      </c>
      <c r="BF84" s="49">
        <v>1</v>
      </c>
      <c r="BG84" s="50">
        <v>2.7777777777777777</v>
      </c>
      <c r="BH84" s="49">
        <v>1</v>
      </c>
      <c r="BI84" s="50">
        <v>2.7777777777777777</v>
      </c>
      <c r="BJ84" s="49">
        <v>0</v>
      </c>
      <c r="BK84" s="50">
        <v>0</v>
      </c>
      <c r="BL84" s="49">
        <v>34</v>
      </c>
      <c r="BM84" s="50">
        <v>94.44444444444444</v>
      </c>
      <c r="BN84" s="49">
        <v>36</v>
      </c>
    </row>
    <row r="85" spans="1:66" ht="15">
      <c r="A85" s="65" t="s">
        <v>8451</v>
      </c>
      <c r="B85" s="65" t="s">
        <v>8458</v>
      </c>
      <c r="C85" s="66"/>
      <c r="D85" s="67"/>
      <c r="E85" s="68"/>
      <c r="F85" s="69"/>
      <c r="G85" s="66"/>
      <c r="H85" s="70"/>
      <c r="I85" s="71"/>
      <c r="J85" s="71"/>
      <c r="K85" s="35" t="s">
        <v>65</v>
      </c>
      <c r="L85" s="78">
        <v>85</v>
      </c>
      <c r="M85" s="78"/>
      <c r="N85" s="73"/>
      <c r="O85" s="80" t="s">
        <v>268</v>
      </c>
      <c r="P85" s="82">
        <v>44466.09355324074</v>
      </c>
      <c r="Q85" s="80" t="s">
        <v>8505</v>
      </c>
      <c r="R85" s="83" t="str">
        <f>HYPERLINK("http://gbc-education.org/pledge")</f>
        <v>http://gbc-education.org/pledge</v>
      </c>
      <c r="S85" s="80" t="s">
        <v>276</v>
      </c>
      <c r="T85" s="80"/>
      <c r="U85" s="80"/>
      <c r="V85" s="83" t="str">
        <f>HYPERLINK("https://pbs.twimg.com/profile_images/1359219677554171919/4PRCBFxS_normal.jpg")</f>
        <v>https://pbs.twimg.com/profile_images/1359219677554171919/4PRCBFxS_normal.jpg</v>
      </c>
      <c r="W85" s="82">
        <v>44466.09355324074</v>
      </c>
      <c r="X85" s="88">
        <v>44466</v>
      </c>
      <c r="Y85" s="85" t="s">
        <v>8536</v>
      </c>
      <c r="Z85" s="83" t="str">
        <f>HYPERLINK("https://twitter.com/tbenkel/status/1442311711030009857")</f>
        <v>https://twitter.com/tbenkel/status/1442311711030009857</v>
      </c>
      <c r="AA85" s="80"/>
      <c r="AB85" s="80"/>
      <c r="AC85" s="85" t="s">
        <v>8572</v>
      </c>
      <c r="AD85" s="80"/>
      <c r="AE85" s="80" t="b">
        <v>0</v>
      </c>
      <c r="AF85" s="80">
        <v>1</v>
      </c>
      <c r="AG85" s="85" t="s">
        <v>296</v>
      </c>
      <c r="AH85" s="80" t="b">
        <v>0</v>
      </c>
      <c r="AI85" s="80" t="s">
        <v>298</v>
      </c>
      <c r="AJ85" s="80"/>
      <c r="AK85" s="85" t="s">
        <v>296</v>
      </c>
      <c r="AL85" s="80" t="b">
        <v>0</v>
      </c>
      <c r="AM85" s="80">
        <v>0</v>
      </c>
      <c r="AN85" s="85" t="s">
        <v>296</v>
      </c>
      <c r="AO85" s="85" t="s">
        <v>8611</v>
      </c>
      <c r="AP85" s="80" t="b">
        <v>0</v>
      </c>
      <c r="AQ85" s="85" t="s">
        <v>8572</v>
      </c>
      <c r="AR85" s="80" t="s">
        <v>204</v>
      </c>
      <c r="AS85" s="80">
        <v>0</v>
      </c>
      <c r="AT85" s="80">
        <v>0</v>
      </c>
      <c r="AU85" s="80"/>
      <c r="AV85" s="80"/>
      <c r="AW85" s="80"/>
      <c r="AX85" s="80"/>
      <c r="AY85" s="80"/>
      <c r="AZ85" s="80"/>
      <c r="BA85" s="80"/>
      <c r="BB85" s="80"/>
      <c r="BC85" s="80">
        <v>1</v>
      </c>
      <c r="BD85" s="79" t="str">
        <f>REPLACE(INDEX(GroupVertices[Group],MATCH(Edges63[[#This Row],[Vertex 1]],GroupVertices[Vertex],0)),1,1,"")</f>
        <v>1</v>
      </c>
      <c r="BE85" s="79" t="str">
        <f>REPLACE(INDEX(GroupVertices[Group],MATCH(Edges63[[#This Row],[Vertex 2]],GroupVertices[Vertex],0)),1,1,"")</f>
        <v>1</v>
      </c>
      <c r="BF85" s="49">
        <v>1</v>
      </c>
      <c r="BG85" s="50">
        <v>2.7027027027027026</v>
      </c>
      <c r="BH85" s="49">
        <v>1</v>
      </c>
      <c r="BI85" s="50">
        <v>2.7027027027027026</v>
      </c>
      <c r="BJ85" s="49">
        <v>0</v>
      </c>
      <c r="BK85" s="50">
        <v>0</v>
      </c>
      <c r="BL85" s="49">
        <v>35</v>
      </c>
      <c r="BM85" s="50">
        <v>94.5945945945946</v>
      </c>
      <c r="BN85" s="49">
        <v>37</v>
      </c>
    </row>
    <row r="86" spans="1:66" ht="15">
      <c r="A86" s="65" t="s">
        <v>8451</v>
      </c>
      <c r="B86" s="65" t="s">
        <v>259</v>
      </c>
      <c r="C86" s="66"/>
      <c r="D86" s="67"/>
      <c r="E86" s="68"/>
      <c r="F86" s="69"/>
      <c r="G86" s="66"/>
      <c r="H86" s="70"/>
      <c r="I86" s="71"/>
      <c r="J86" s="71"/>
      <c r="K86" s="35" t="s">
        <v>65</v>
      </c>
      <c r="L86" s="78">
        <v>86</v>
      </c>
      <c r="M86" s="78"/>
      <c r="N86" s="73"/>
      <c r="O86" s="80" t="s">
        <v>268</v>
      </c>
      <c r="P86" s="82">
        <v>44466.09355324074</v>
      </c>
      <c r="Q86" s="80" t="s">
        <v>8505</v>
      </c>
      <c r="R86" s="83" t="str">
        <f>HYPERLINK("http://gbc-education.org/pledge")</f>
        <v>http://gbc-education.org/pledge</v>
      </c>
      <c r="S86" s="80" t="s">
        <v>276</v>
      </c>
      <c r="T86" s="80"/>
      <c r="U86" s="80"/>
      <c r="V86" s="83" t="str">
        <f>HYPERLINK("https://pbs.twimg.com/profile_images/1359219677554171919/4PRCBFxS_normal.jpg")</f>
        <v>https://pbs.twimg.com/profile_images/1359219677554171919/4PRCBFxS_normal.jpg</v>
      </c>
      <c r="W86" s="82">
        <v>44466.09355324074</v>
      </c>
      <c r="X86" s="88">
        <v>44466</v>
      </c>
      <c r="Y86" s="85" t="s">
        <v>8536</v>
      </c>
      <c r="Z86" s="83" t="str">
        <f>HYPERLINK("https://twitter.com/tbenkel/status/1442311711030009857")</f>
        <v>https://twitter.com/tbenkel/status/1442311711030009857</v>
      </c>
      <c r="AA86" s="80"/>
      <c r="AB86" s="80"/>
      <c r="AC86" s="85" t="s">
        <v>8572</v>
      </c>
      <c r="AD86" s="80"/>
      <c r="AE86" s="80" t="b">
        <v>0</v>
      </c>
      <c r="AF86" s="80">
        <v>1</v>
      </c>
      <c r="AG86" s="85" t="s">
        <v>296</v>
      </c>
      <c r="AH86" s="80" t="b">
        <v>0</v>
      </c>
      <c r="AI86" s="80" t="s">
        <v>298</v>
      </c>
      <c r="AJ86" s="80"/>
      <c r="AK86" s="85" t="s">
        <v>296</v>
      </c>
      <c r="AL86" s="80" t="b">
        <v>0</v>
      </c>
      <c r="AM86" s="80">
        <v>0</v>
      </c>
      <c r="AN86" s="85" t="s">
        <v>296</v>
      </c>
      <c r="AO86" s="85" t="s">
        <v>8611</v>
      </c>
      <c r="AP86" s="80" t="b">
        <v>0</v>
      </c>
      <c r="AQ86" s="85" t="s">
        <v>8572</v>
      </c>
      <c r="AR86" s="80" t="s">
        <v>204</v>
      </c>
      <c r="AS86" s="80">
        <v>0</v>
      </c>
      <c r="AT86" s="80">
        <v>0</v>
      </c>
      <c r="AU86" s="80"/>
      <c r="AV86" s="80"/>
      <c r="AW86" s="80"/>
      <c r="AX86" s="80"/>
      <c r="AY86" s="80"/>
      <c r="AZ86" s="80"/>
      <c r="BA86" s="80"/>
      <c r="BB86" s="80"/>
      <c r="BC86" s="80">
        <v>2</v>
      </c>
      <c r="BD86" s="79" t="str">
        <f>REPLACE(INDEX(GroupVertices[Group],MATCH(Edges63[[#This Row],[Vertex 1]],GroupVertices[Vertex],0)),1,1,"")</f>
        <v>1</v>
      </c>
      <c r="BE86" s="79" t="str">
        <f>REPLACE(INDEX(GroupVertices[Group],MATCH(Edges63[[#This Row],[Vertex 2]],GroupVertices[Vertex],0)),1,1,"")</f>
        <v>1</v>
      </c>
      <c r="BF86" s="49"/>
      <c r="BG86" s="50"/>
      <c r="BH86" s="49"/>
      <c r="BI86" s="50"/>
      <c r="BJ86" s="49"/>
      <c r="BK86" s="50"/>
      <c r="BL86" s="49"/>
      <c r="BM86" s="50"/>
      <c r="BN86" s="49"/>
    </row>
    <row r="87" spans="1:66" ht="15">
      <c r="A87" s="65" t="s">
        <v>8451</v>
      </c>
      <c r="B87" s="65" t="s">
        <v>8462</v>
      </c>
      <c r="C87" s="66"/>
      <c r="D87" s="67"/>
      <c r="E87" s="68"/>
      <c r="F87" s="69"/>
      <c r="G87" s="66"/>
      <c r="H87" s="70"/>
      <c r="I87" s="71"/>
      <c r="J87" s="71"/>
      <c r="K87" s="35" t="s">
        <v>65</v>
      </c>
      <c r="L87" s="78">
        <v>87</v>
      </c>
      <c r="M87" s="78"/>
      <c r="N87" s="73"/>
      <c r="O87" s="80" t="s">
        <v>268</v>
      </c>
      <c r="P87" s="82">
        <v>44466.09355324074</v>
      </c>
      <c r="Q87" s="80" t="s">
        <v>8505</v>
      </c>
      <c r="R87" s="83" t="str">
        <f>HYPERLINK("http://gbc-education.org/pledge")</f>
        <v>http://gbc-education.org/pledge</v>
      </c>
      <c r="S87" s="80" t="s">
        <v>276</v>
      </c>
      <c r="T87" s="80"/>
      <c r="U87" s="80"/>
      <c r="V87" s="83" t="str">
        <f>HYPERLINK("https://pbs.twimg.com/profile_images/1359219677554171919/4PRCBFxS_normal.jpg")</f>
        <v>https://pbs.twimg.com/profile_images/1359219677554171919/4PRCBFxS_normal.jpg</v>
      </c>
      <c r="W87" s="82">
        <v>44466.09355324074</v>
      </c>
      <c r="X87" s="88">
        <v>44466</v>
      </c>
      <c r="Y87" s="85" t="s">
        <v>8536</v>
      </c>
      <c r="Z87" s="83" t="str">
        <f>HYPERLINK("https://twitter.com/tbenkel/status/1442311711030009857")</f>
        <v>https://twitter.com/tbenkel/status/1442311711030009857</v>
      </c>
      <c r="AA87" s="80"/>
      <c r="AB87" s="80"/>
      <c r="AC87" s="85" t="s">
        <v>8572</v>
      </c>
      <c r="AD87" s="80"/>
      <c r="AE87" s="80" t="b">
        <v>0</v>
      </c>
      <c r="AF87" s="80">
        <v>1</v>
      </c>
      <c r="AG87" s="85" t="s">
        <v>296</v>
      </c>
      <c r="AH87" s="80" t="b">
        <v>0</v>
      </c>
      <c r="AI87" s="80" t="s">
        <v>298</v>
      </c>
      <c r="AJ87" s="80"/>
      <c r="AK87" s="85" t="s">
        <v>296</v>
      </c>
      <c r="AL87" s="80" t="b">
        <v>0</v>
      </c>
      <c r="AM87" s="80">
        <v>0</v>
      </c>
      <c r="AN87" s="85" t="s">
        <v>296</v>
      </c>
      <c r="AO87" s="85" t="s">
        <v>8611</v>
      </c>
      <c r="AP87" s="80" t="b">
        <v>0</v>
      </c>
      <c r="AQ87" s="85" t="s">
        <v>8572</v>
      </c>
      <c r="AR87" s="80" t="s">
        <v>204</v>
      </c>
      <c r="AS87" s="80">
        <v>0</v>
      </c>
      <c r="AT87" s="80">
        <v>0</v>
      </c>
      <c r="AU87" s="80"/>
      <c r="AV87" s="80"/>
      <c r="AW87" s="80"/>
      <c r="AX87" s="80"/>
      <c r="AY87" s="80"/>
      <c r="AZ87" s="80"/>
      <c r="BA87" s="80"/>
      <c r="BB87" s="80"/>
      <c r="BC87" s="80">
        <v>2</v>
      </c>
      <c r="BD87" s="79" t="str">
        <f>REPLACE(INDEX(GroupVertices[Group],MATCH(Edges63[[#This Row],[Vertex 1]],GroupVertices[Vertex],0)),1,1,"")</f>
        <v>1</v>
      </c>
      <c r="BE87" s="79" t="str">
        <f>REPLACE(INDEX(GroupVertices[Group],MATCH(Edges63[[#This Row],[Vertex 2]],GroupVertices[Vertex],0)),1,1,"")</f>
        <v>1</v>
      </c>
      <c r="BF87" s="49"/>
      <c r="BG87" s="50"/>
      <c r="BH87" s="49"/>
      <c r="BI87" s="50"/>
      <c r="BJ87" s="49"/>
      <c r="BK87" s="50"/>
      <c r="BL87" s="49"/>
      <c r="BM87" s="50"/>
      <c r="BN87" s="49"/>
    </row>
    <row r="88" spans="1:66" ht="15">
      <c r="A88" s="65" t="s">
        <v>8452</v>
      </c>
      <c r="B88" s="65" t="s">
        <v>8458</v>
      </c>
      <c r="C88" s="66"/>
      <c r="D88" s="67"/>
      <c r="E88" s="68"/>
      <c r="F88" s="69"/>
      <c r="G88" s="66"/>
      <c r="H88" s="70"/>
      <c r="I88" s="71"/>
      <c r="J88" s="71"/>
      <c r="K88" s="35" t="s">
        <v>65</v>
      </c>
      <c r="L88" s="78">
        <v>88</v>
      </c>
      <c r="M88" s="78"/>
      <c r="N88" s="73"/>
      <c r="O88" s="80" t="s">
        <v>266</v>
      </c>
      <c r="P88" s="82">
        <v>44466.212789351855</v>
      </c>
      <c r="Q88" s="80" t="s">
        <v>8506</v>
      </c>
      <c r="R88" s="83" t="str">
        <f>HYPERLINK("http://gbc-education.org/pledge")</f>
        <v>http://gbc-education.org/pledge</v>
      </c>
      <c r="S88" s="80" t="s">
        <v>276</v>
      </c>
      <c r="T88" s="80"/>
      <c r="U88" s="83" t="str">
        <f>HYPERLINK("https://pbs.twimg.com/media/FAQUoLWVUAU68Y6.jpg")</f>
        <v>https://pbs.twimg.com/media/FAQUoLWVUAU68Y6.jpg</v>
      </c>
      <c r="V88" s="83" t="str">
        <f>HYPERLINK("https://pbs.twimg.com/media/FAQUoLWVUAU68Y6.jpg")</f>
        <v>https://pbs.twimg.com/media/FAQUoLWVUAU68Y6.jpg</v>
      </c>
      <c r="W88" s="82">
        <v>44466.212789351855</v>
      </c>
      <c r="X88" s="88">
        <v>44466</v>
      </c>
      <c r="Y88" s="85" t="s">
        <v>8537</v>
      </c>
      <c r="Z88" s="83" t="str">
        <f>HYPERLINK("https://twitter.com/sushmashivaraj/status/1442354922612158466")</f>
        <v>https://twitter.com/sushmashivaraj/status/1442354922612158466</v>
      </c>
      <c r="AA88" s="80"/>
      <c r="AB88" s="80"/>
      <c r="AC88" s="85" t="s">
        <v>8573</v>
      </c>
      <c r="AD88" s="80"/>
      <c r="AE88" s="80" t="b">
        <v>0</v>
      </c>
      <c r="AF88" s="80">
        <v>0</v>
      </c>
      <c r="AG88" s="85" t="s">
        <v>296</v>
      </c>
      <c r="AH88" s="80" t="b">
        <v>0</v>
      </c>
      <c r="AI88" s="80" t="s">
        <v>298</v>
      </c>
      <c r="AJ88" s="80"/>
      <c r="AK88" s="85" t="s">
        <v>296</v>
      </c>
      <c r="AL88" s="80" t="b">
        <v>0</v>
      </c>
      <c r="AM88" s="80">
        <v>7</v>
      </c>
      <c r="AN88" s="85" t="s">
        <v>8589</v>
      </c>
      <c r="AO88" s="85" t="s">
        <v>306</v>
      </c>
      <c r="AP88" s="80" t="b">
        <v>0</v>
      </c>
      <c r="AQ88" s="85" t="s">
        <v>8589</v>
      </c>
      <c r="AR88" s="80" t="s">
        <v>204</v>
      </c>
      <c r="AS88" s="80">
        <v>0</v>
      </c>
      <c r="AT88" s="80">
        <v>0</v>
      </c>
      <c r="AU88" s="80"/>
      <c r="AV88" s="80"/>
      <c r="AW88" s="80"/>
      <c r="AX88" s="80"/>
      <c r="AY88" s="80"/>
      <c r="AZ88" s="80"/>
      <c r="BA88" s="80"/>
      <c r="BB88" s="80"/>
      <c r="BC88" s="80">
        <v>1</v>
      </c>
      <c r="BD88" s="79" t="str">
        <f>REPLACE(INDEX(GroupVertices[Group],MATCH(Edges63[[#This Row],[Vertex 1]],GroupVertices[Vertex],0)),1,1,"")</f>
        <v>1</v>
      </c>
      <c r="BE88" s="79" t="str">
        <f>REPLACE(INDEX(GroupVertices[Group],MATCH(Edges63[[#This Row],[Vertex 2]],GroupVertices[Vertex],0)),1,1,"")</f>
        <v>1</v>
      </c>
      <c r="BF88" s="49"/>
      <c r="BG88" s="50"/>
      <c r="BH88" s="49"/>
      <c r="BI88" s="50"/>
      <c r="BJ88" s="49"/>
      <c r="BK88" s="50"/>
      <c r="BL88" s="49"/>
      <c r="BM88" s="50"/>
      <c r="BN88" s="49"/>
    </row>
    <row r="89" spans="1:66" ht="15">
      <c r="A89" s="65" t="s">
        <v>8452</v>
      </c>
      <c r="B89" s="65" t="s">
        <v>259</v>
      </c>
      <c r="C89" s="66"/>
      <c r="D89" s="67"/>
      <c r="E89" s="68"/>
      <c r="F89" s="69"/>
      <c r="G89" s="66"/>
      <c r="H89" s="70"/>
      <c r="I89" s="71"/>
      <c r="J89" s="71"/>
      <c r="K89" s="35" t="s">
        <v>65</v>
      </c>
      <c r="L89" s="78">
        <v>89</v>
      </c>
      <c r="M89" s="78"/>
      <c r="N89" s="73"/>
      <c r="O89" s="80" t="s">
        <v>266</v>
      </c>
      <c r="P89" s="82">
        <v>44466.212789351855</v>
      </c>
      <c r="Q89" s="80" t="s">
        <v>8506</v>
      </c>
      <c r="R89" s="83" t="str">
        <f>HYPERLINK("http://gbc-education.org/pledge")</f>
        <v>http://gbc-education.org/pledge</v>
      </c>
      <c r="S89" s="80" t="s">
        <v>276</v>
      </c>
      <c r="T89" s="80"/>
      <c r="U89" s="83" t="str">
        <f>HYPERLINK("https://pbs.twimg.com/media/FAQUoLWVUAU68Y6.jpg")</f>
        <v>https://pbs.twimg.com/media/FAQUoLWVUAU68Y6.jpg</v>
      </c>
      <c r="V89" s="83" t="str">
        <f>HYPERLINK("https://pbs.twimg.com/media/FAQUoLWVUAU68Y6.jpg")</f>
        <v>https://pbs.twimg.com/media/FAQUoLWVUAU68Y6.jpg</v>
      </c>
      <c r="W89" s="82">
        <v>44466.212789351855</v>
      </c>
      <c r="X89" s="88">
        <v>44466</v>
      </c>
      <c r="Y89" s="85" t="s">
        <v>8537</v>
      </c>
      <c r="Z89" s="83" t="str">
        <f>HYPERLINK("https://twitter.com/sushmashivaraj/status/1442354922612158466")</f>
        <v>https://twitter.com/sushmashivaraj/status/1442354922612158466</v>
      </c>
      <c r="AA89" s="80"/>
      <c r="AB89" s="80"/>
      <c r="AC89" s="85" t="s">
        <v>8573</v>
      </c>
      <c r="AD89" s="80"/>
      <c r="AE89" s="80" t="b">
        <v>0</v>
      </c>
      <c r="AF89" s="80">
        <v>0</v>
      </c>
      <c r="AG89" s="85" t="s">
        <v>296</v>
      </c>
      <c r="AH89" s="80" t="b">
        <v>0</v>
      </c>
      <c r="AI89" s="80" t="s">
        <v>298</v>
      </c>
      <c r="AJ89" s="80"/>
      <c r="AK89" s="85" t="s">
        <v>296</v>
      </c>
      <c r="AL89" s="80" t="b">
        <v>0</v>
      </c>
      <c r="AM89" s="80">
        <v>7</v>
      </c>
      <c r="AN89" s="85" t="s">
        <v>8589</v>
      </c>
      <c r="AO89" s="85" t="s">
        <v>306</v>
      </c>
      <c r="AP89" s="80" t="b">
        <v>0</v>
      </c>
      <c r="AQ89" s="85" t="s">
        <v>8589</v>
      </c>
      <c r="AR89" s="80" t="s">
        <v>204</v>
      </c>
      <c r="AS89" s="80">
        <v>0</v>
      </c>
      <c r="AT89" s="80">
        <v>0</v>
      </c>
      <c r="AU89" s="80"/>
      <c r="AV89" s="80"/>
      <c r="AW89" s="80"/>
      <c r="AX89" s="80"/>
      <c r="AY89" s="80"/>
      <c r="AZ89" s="80"/>
      <c r="BA89" s="80"/>
      <c r="BB89" s="80"/>
      <c r="BC89" s="80">
        <v>1</v>
      </c>
      <c r="BD89" s="79" t="str">
        <f>REPLACE(INDEX(GroupVertices[Group],MATCH(Edges63[[#This Row],[Vertex 1]],GroupVertices[Vertex],0)),1,1,"")</f>
        <v>1</v>
      </c>
      <c r="BE89" s="79" t="str">
        <f>REPLACE(INDEX(GroupVertices[Group],MATCH(Edges63[[#This Row],[Vertex 2]],GroupVertices[Vertex],0)),1,1,"")</f>
        <v>1</v>
      </c>
      <c r="BF89" s="49"/>
      <c r="BG89" s="50"/>
      <c r="BH89" s="49"/>
      <c r="BI89" s="50"/>
      <c r="BJ89" s="49"/>
      <c r="BK89" s="50"/>
      <c r="BL89" s="49"/>
      <c r="BM89" s="50"/>
      <c r="BN89" s="49"/>
    </row>
    <row r="90" spans="1:66" ht="15">
      <c r="A90" s="65" t="s">
        <v>8452</v>
      </c>
      <c r="B90" s="65" t="s">
        <v>8462</v>
      </c>
      <c r="C90" s="66"/>
      <c r="D90" s="67"/>
      <c r="E90" s="68"/>
      <c r="F90" s="69"/>
      <c r="G90" s="66"/>
      <c r="H90" s="70"/>
      <c r="I90" s="71"/>
      <c r="J90" s="71"/>
      <c r="K90" s="35" t="s">
        <v>65</v>
      </c>
      <c r="L90" s="78">
        <v>90</v>
      </c>
      <c r="M90" s="78"/>
      <c r="N90" s="73"/>
      <c r="O90" s="80" t="s">
        <v>266</v>
      </c>
      <c r="P90" s="82">
        <v>44466.212789351855</v>
      </c>
      <c r="Q90" s="80" t="s">
        <v>8506</v>
      </c>
      <c r="R90" s="83" t="str">
        <f>HYPERLINK("http://gbc-education.org/pledge")</f>
        <v>http://gbc-education.org/pledge</v>
      </c>
      <c r="S90" s="80" t="s">
        <v>276</v>
      </c>
      <c r="T90" s="80"/>
      <c r="U90" s="83" t="str">
        <f>HYPERLINK("https://pbs.twimg.com/media/FAQUoLWVUAU68Y6.jpg")</f>
        <v>https://pbs.twimg.com/media/FAQUoLWVUAU68Y6.jpg</v>
      </c>
      <c r="V90" s="83" t="str">
        <f>HYPERLINK("https://pbs.twimg.com/media/FAQUoLWVUAU68Y6.jpg")</f>
        <v>https://pbs.twimg.com/media/FAQUoLWVUAU68Y6.jpg</v>
      </c>
      <c r="W90" s="82">
        <v>44466.212789351855</v>
      </c>
      <c r="X90" s="88">
        <v>44466</v>
      </c>
      <c r="Y90" s="85" t="s">
        <v>8537</v>
      </c>
      <c r="Z90" s="83" t="str">
        <f>HYPERLINK("https://twitter.com/sushmashivaraj/status/1442354922612158466")</f>
        <v>https://twitter.com/sushmashivaraj/status/1442354922612158466</v>
      </c>
      <c r="AA90" s="80"/>
      <c r="AB90" s="80"/>
      <c r="AC90" s="85" t="s">
        <v>8573</v>
      </c>
      <c r="AD90" s="80"/>
      <c r="AE90" s="80" t="b">
        <v>0</v>
      </c>
      <c r="AF90" s="80">
        <v>0</v>
      </c>
      <c r="AG90" s="85" t="s">
        <v>296</v>
      </c>
      <c r="AH90" s="80" t="b">
        <v>0</v>
      </c>
      <c r="AI90" s="80" t="s">
        <v>298</v>
      </c>
      <c r="AJ90" s="80"/>
      <c r="AK90" s="85" t="s">
        <v>296</v>
      </c>
      <c r="AL90" s="80" t="b">
        <v>0</v>
      </c>
      <c r="AM90" s="80">
        <v>7</v>
      </c>
      <c r="AN90" s="85" t="s">
        <v>8589</v>
      </c>
      <c r="AO90" s="85" t="s">
        <v>306</v>
      </c>
      <c r="AP90" s="80" t="b">
        <v>0</v>
      </c>
      <c r="AQ90" s="85" t="s">
        <v>8589</v>
      </c>
      <c r="AR90" s="80" t="s">
        <v>204</v>
      </c>
      <c r="AS90" s="80">
        <v>0</v>
      </c>
      <c r="AT90" s="80">
        <v>0</v>
      </c>
      <c r="AU90" s="80"/>
      <c r="AV90" s="80"/>
      <c r="AW90" s="80"/>
      <c r="AX90" s="80"/>
      <c r="AY90" s="80"/>
      <c r="AZ90" s="80"/>
      <c r="BA90" s="80"/>
      <c r="BB90" s="80"/>
      <c r="BC90" s="80">
        <v>2</v>
      </c>
      <c r="BD90" s="79" t="str">
        <f>REPLACE(INDEX(GroupVertices[Group],MATCH(Edges63[[#This Row],[Vertex 1]],GroupVertices[Vertex],0)),1,1,"")</f>
        <v>1</v>
      </c>
      <c r="BE90" s="79" t="str">
        <f>REPLACE(INDEX(GroupVertices[Group],MATCH(Edges63[[#This Row],[Vertex 2]],GroupVertices[Vertex],0)),1,1,"")</f>
        <v>1</v>
      </c>
      <c r="BF90" s="49"/>
      <c r="BG90" s="50"/>
      <c r="BH90" s="49"/>
      <c r="BI90" s="50"/>
      <c r="BJ90" s="49"/>
      <c r="BK90" s="50"/>
      <c r="BL90" s="49"/>
      <c r="BM90" s="50"/>
      <c r="BN90" s="49"/>
    </row>
    <row r="91" spans="1:66" ht="15">
      <c r="A91" s="65" t="s">
        <v>8452</v>
      </c>
      <c r="B91" s="65" t="s">
        <v>8462</v>
      </c>
      <c r="C91" s="66"/>
      <c r="D91" s="67"/>
      <c r="E91" s="68"/>
      <c r="F91" s="69"/>
      <c r="G91" s="66"/>
      <c r="H91" s="70"/>
      <c r="I91" s="71"/>
      <c r="J91" s="71"/>
      <c r="K91" s="35" t="s">
        <v>65</v>
      </c>
      <c r="L91" s="78">
        <v>91</v>
      </c>
      <c r="M91" s="78"/>
      <c r="N91" s="73"/>
      <c r="O91" s="80" t="s">
        <v>267</v>
      </c>
      <c r="P91" s="82">
        <v>44466.212789351855</v>
      </c>
      <c r="Q91" s="80" t="s">
        <v>8506</v>
      </c>
      <c r="R91" s="83" t="str">
        <f>HYPERLINK("http://gbc-education.org/pledge")</f>
        <v>http://gbc-education.org/pledge</v>
      </c>
      <c r="S91" s="80" t="s">
        <v>276</v>
      </c>
      <c r="T91" s="80"/>
      <c r="U91" s="83" t="str">
        <f>HYPERLINK("https://pbs.twimg.com/media/FAQUoLWVUAU68Y6.jpg")</f>
        <v>https://pbs.twimg.com/media/FAQUoLWVUAU68Y6.jpg</v>
      </c>
      <c r="V91" s="83" t="str">
        <f>HYPERLINK("https://pbs.twimg.com/media/FAQUoLWVUAU68Y6.jpg")</f>
        <v>https://pbs.twimg.com/media/FAQUoLWVUAU68Y6.jpg</v>
      </c>
      <c r="W91" s="82">
        <v>44466.212789351855</v>
      </c>
      <c r="X91" s="88">
        <v>44466</v>
      </c>
      <c r="Y91" s="85" t="s">
        <v>8537</v>
      </c>
      <c r="Z91" s="83" t="str">
        <f>HYPERLINK("https://twitter.com/sushmashivaraj/status/1442354922612158466")</f>
        <v>https://twitter.com/sushmashivaraj/status/1442354922612158466</v>
      </c>
      <c r="AA91" s="80"/>
      <c r="AB91" s="80"/>
      <c r="AC91" s="85" t="s">
        <v>8573</v>
      </c>
      <c r="AD91" s="80"/>
      <c r="AE91" s="80" t="b">
        <v>0</v>
      </c>
      <c r="AF91" s="80">
        <v>0</v>
      </c>
      <c r="AG91" s="85" t="s">
        <v>296</v>
      </c>
      <c r="AH91" s="80" t="b">
        <v>0</v>
      </c>
      <c r="AI91" s="80" t="s">
        <v>298</v>
      </c>
      <c r="AJ91" s="80"/>
      <c r="AK91" s="85" t="s">
        <v>296</v>
      </c>
      <c r="AL91" s="80" t="b">
        <v>0</v>
      </c>
      <c r="AM91" s="80">
        <v>7</v>
      </c>
      <c r="AN91" s="85" t="s">
        <v>8589</v>
      </c>
      <c r="AO91" s="85" t="s">
        <v>306</v>
      </c>
      <c r="AP91" s="80" t="b">
        <v>0</v>
      </c>
      <c r="AQ91" s="85" t="s">
        <v>8589</v>
      </c>
      <c r="AR91" s="80" t="s">
        <v>204</v>
      </c>
      <c r="AS91" s="80">
        <v>0</v>
      </c>
      <c r="AT91" s="80">
        <v>0</v>
      </c>
      <c r="AU91" s="80"/>
      <c r="AV91" s="80"/>
      <c r="AW91" s="80"/>
      <c r="AX91" s="80"/>
      <c r="AY91" s="80"/>
      <c r="AZ91" s="80"/>
      <c r="BA91" s="80"/>
      <c r="BB91" s="80"/>
      <c r="BC91" s="80">
        <v>2</v>
      </c>
      <c r="BD91" s="79" t="str">
        <f>REPLACE(INDEX(GroupVertices[Group],MATCH(Edges63[[#This Row],[Vertex 1]],GroupVertices[Vertex],0)),1,1,"")</f>
        <v>1</v>
      </c>
      <c r="BE91" s="79" t="str">
        <f>REPLACE(INDEX(GroupVertices[Group],MATCH(Edges63[[#This Row],[Vertex 2]],GroupVertices[Vertex],0)),1,1,"")</f>
        <v>1</v>
      </c>
      <c r="BF91" s="49">
        <v>1</v>
      </c>
      <c r="BG91" s="50">
        <v>2.7027027027027026</v>
      </c>
      <c r="BH91" s="49">
        <v>1</v>
      </c>
      <c r="BI91" s="50">
        <v>2.7027027027027026</v>
      </c>
      <c r="BJ91" s="49">
        <v>0</v>
      </c>
      <c r="BK91" s="50">
        <v>0</v>
      </c>
      <c r="BL91" s="49">
        <v>35</v>
      </c>
      <c r="BM91" s="50">
        <v>94.5945945945946</v>
      </c>
      <c r="BN91" s="49">
        <v>37</v>
      </c>
    </row>
    <row r="92" spans="1:66" ht="15">
      <c r="A92" s="65" t="s">
        <v>8453</v>
      </c>
      <c r="B92" s="65" t="s">
        <v>8458</v>
      </c>
      <c r="C92" s="66"/>
      <c r="D92" s="67"/>
      <c r="E92" s="68"/>
      <c r="F92" s="69"/>
      <c r="G92" s="66"/>
      <c r="H92" s="70"/>
      <c r="I92" s="71"/>
      <c r="J92" s="71"/>
      <c r="K92" s="35" t="s">
        <v>65</v>
      </c>
      <c r="L92" s="78">
        <v>92</v>
      </c>
      <c r="M92" s="78"/>
      <c r="N92" s="73"/>
      <c r="O92" s="80" t="s">
        <v>266</v>
      </c>
      <c r="P92" s="82">
        <v>44466.214837962965</v>
      </c>
      <c r="Q92" s="80" t="s">
        <v>8506</v>
      </c>
      <c r="R92" s="83" t="str">
        <f>HYPERLINK("http://gbc-education.org/pledge")</f>
        <v>http://gbc-education.org/pledge</v>
      </c>
      <c r="S92" s="80" t="s">
        <v>276</v>
      </c>
      <c r="T92" s="80"/>
      <c r="U92" s="83" t="str">
        <f>HYPERLINK("https://pbs.twimg.com/media/FAQUoLWVUAU68Y6.jpg")</f>
        <v>https://pbs.twimg.com/media/FAQUoLWVUAU68Y6.jpg</v>
      </c>
      <c r="V92" s="83" t="str">
        <f>HYPERLINK("https://pbs.twimg.com/media/FAQUoLWVUAU68Y6.jpg")</f>
        <v>https://pbs.twimg.com/media/FAQUoLWVUAU68Y6.jpg</v>
      </c>
      <c r="W92" s="82">
        <v>44466.214837962965</v>
      </c>
      <c r="X92" s="88">
        <v>44466</v>
      </c>
      <c r="Y92" s="85" t="s">
        <v>8538</v>
      </c>
      <c r="Z92" s="83" t="str">
        <f>HYPERLINK("https://twitter.com/mrcuteanish/status/1442355661489070082")</f>
        <v>https://twitter.com/mrcuteanish/status/1442355661489070082</v>
      </c>
      <c r="AA92" s="80"/>
      <c r="AB92" s="80"/>
      <c r="AC92" s="85" t="s">
        <v>8574</v>
      </c>
      <c r="AD92" s="80"/>
      <c r="AE92" s="80" t="b">
        <v>0</v>
      </c>
      <c r="AF92" s="80">
        <v>0</v>
      </c>
      <c r="AG92" s="85" t="s">
        <v>296</v>
      </c>
      <c r="AH92" s="80" t="b">
        <v>0</v>
      </c>
      <c r="AI92" s="80" t="s">
        <v>298</v>
      </c>
      <c r="AJ92" s="80"/>
      <c r="AK92" s="85" t="s">
        <v>296</v>
      </c>
      <c r="AL92" s="80" t="b">
        <v>0</v>
      </c>
      <c r="AM92" s="80">
        <v>7</v>
      </c>
      <c r="AN92" s="85" t="s">
        <v>8589</v>
      </c>
      <c r="AO92" s="85" t="s">
        <v>305</v>
      </c>
      <c r="AP92" s="80" t="b">
        <v>0</v>
      </c>
      <c r="AQ92" s="85" t="s">
        <v>8589</v>
      </c>
      <c r="AR92" s="80" t="s">
        <v>204</v>
      </c>
      <c r="AS92" s="80">
        <v>0</v>
      </c>
      <c r="AT92" s="80">
        <v>0</v>
      </c>
      <c r="AU92" s="80"/>
      <c r="AV92" s="80"/>
      <c r="AW92" s="80"/>
      <c r="AX92" s="80"/>
      <c r="AY92" s="80"/>
      <c r="AZ92" s="80"/>
      <c r="BA92" s="80"/>
      <c r="BB92" s="80"/>
      <c r="BC92" s="80">
        <v>2</v>
      </c>
      <c r="BD92" s="79" t="str">
        <f>REPLACE(INDEX(GroupVertices[Group],MATCH(Edges63[[#This Row],[Vertex 1]],GroupVertices[Vertex],0)),1,1,"")</f>
        <v>1</v>
      </c>
      <c r="BE92" s="79" t="str">
        <f>REPLACE(INDEX(GroupVertices[Group],MATCH(Edges63[[#This Row],[Vertex 2]],GroupVertices[Vertex],0)),1,1,"")</f>
        <v>1</v>
      </c>
      <c r="BF92" s="49"/>
      <c r="BG92" s="50"/>
      <c r="BH92" s="49"/>
      <c r="BI92" s="50"/>
      <c r="BJ92" s="49"/>
      <c r="BK92" s="50"/>
      <c r="BL92" s="49"/>
      <c r="BM92" s="50"/>
      <c r="BN92" s="49"/>
    </row>
    <row r="93" spans="1:66" ht="15">
      <c r="A93" s="65" t="s">
        <v>8453</v>
      </c>
      <c r="B93" s="65" t="s">
        <v>259</v>
      </c>
      <c r="C93" s="66"/>
      <c r="D93" s="67"/>
      <c r="E93" s="68"/>
      <c r="F93" s="69"/>
      <c r="G93" s="66"/>
      <c r="H93" s="70"/>
      <c r="I93" s="71"/>
      <c r="J93" s="71"/>
      <c r="K93" s="35" t="s">
        <v>65</v>
      </c>
      <c r="L93" s="78">
        <v>93</v>
      </c>
      <c r="M93" s="78"/>
      <c r="N93" s="73"/>
      <c r="O93" s="80" t="s">
        <v>266</v>
      </c>
      <c r="P93" s="82">
        <v>44466.214837962965</v>
      </c>
      <c r="Q93" s="80" t="s">
        <v>8506</v>
      </c>
      <c r="R93" s="83" t="str">
        <f>HYPERLINK("http://gbc-education.org/pledge")</f>
        <v>http://gbc-education.org/pledge</v>
      </c>
      <c r="S93" s="80" t="s">
        <v>276</v>
      </c>
      <c r="T93" s="80"/>
      <c r="U93" s="83" t="str">
        <f>HYPERLINK("https://pbs.twimg.com/media/FAQUoLWVUAU68Y6.jpg")</f>
        <v>https://pbs.twimg.com/media/FAQUoLWVUAU68Y6.jpg</v>
      </c>
      <c r="V93" s="83" t="str">
        <f>HYPERLINK("https://pbs.twimg.com/media/FAQUoLWVUAU68Y6.jpg")</f>
        <v>https://pbs.twimg.com/media/FAQUoLWVUAU68Y6.jpg</v>
      </c>
      <c r="W93" s="82">
        <v>44466.214837962965</v>
      </c>
      <c r="X93" s="88">
        <v>44466</v>
      </c>
      <c r="Y93" s="85" t="s">
        <v>8538</v>
      </c>
      <c r="Z93" s="83" t="str">
        <f>HYPERLINK("https://twitter.com/mrcuteanish/status/1442355661489070082")</f>
        <v>https://twitter.com/mrcuteanish/status/1442355661489070082</v>
      </c>
      <c r="AA93" s="80"/>
      <c r="AB93" s="80"/>
      <c r="AC93" s="85" t="s">
        <v>8574</v>
      </c>
      <c r="AD93" s="80"/>
      <c r="AE93" s="80" t="b">
        <v>0</v>
      </c>
      <c r="AF93" s="80">
        <v>0</v>
      </c>
      <c r="AG93" s="85" t="s">
        <v>296</v>
      </c>
      <c r="AH93" s="80" t="b">
        <v>0</v>
      </c>
      <c r="AI93" s="80" t="s">
        <v>298</v>
      </c>
      <c r="AJ93" s="80"/>
      <c r="AK93" s="85" t="s">
        <v>296</v>
      </c>
      <c r="AL93" s="80" t="b">
        <v>0</v>
      </c>
      <c r="AM93" s="80">
        <v>7</v>
      </c>
      <c r="AN93" s="85" t="s">
        <v>8589</v>
      </c>
      <c r="AO93" s="85" t="s">
        <v>305</v>
      </c>
      <c r="AP93" s="80" t="b">
        <v>0</v>
      </c>
      <c r="AQ93" s="85" t="s">
        <v>8589</v>
      </c>
      <c r="AR93" s="80" t="s">
        <v>204</v>
      </c>
      <c r="AS93" s="80">
        <v>0</v>
      </c>
      <c r="AT93" s="80">
        <v>0</v>
      </c>
      <c r="AU93" s="80"/>
      <c r="AV93" s="80"/>
      <c r="AW93" s="80"/>
      <c r="AX93" s="80"/>
      <c r="AY93" s="80"/>
      <c r="AZ93" s="80"/>
      <c r="BA93" s="80"/>
      <c r="BB93" s="80"/>
      <c r="BC93" s="80">
        <v>2</v>
      </c>
      <c r="BD93" s="79" t="str">
        <f>REPLACE(INDEX(GroupVertices[Group],MATCH(Edges63[[#This Row],[Vertex 1]],GroupVertices[Vertex],0)),1,1,"")</f>
        <v>1</v>
      </c>
      <c r="BE93" s="79" t="str">
        <f>REPLACE(INDEX(GroupVertices[Group],MATCH(Edges63[[#This Row],[Vertex 2]],GroupVertices[Vertex],0)),1,1,"")</f>
        <v>1</v>
      </c>
      <c r="BF93" s="49"/>
      <c r="BG93" s="50"/>
      <c r="BH93" s="49"/>
      <c r="BI93" s="50"/>
      <c r="BJ93" s="49"/>
      <c r="BK93" s="50"/>
      <c r="BL93" s="49"/>
      <c r="BM93" s="50"/>
      <c r="BN93" s="49"/>
    </row>
    <row r="94" spans="1:66" ht="15">
      <c r="A94" s="65" t="s">
        <v>8453</v>
      </c>
      <c r="B94" s="65" t="s">
        <v>8462</v>
      </c>
      <c r="C94" s="66"/>
      <c r="D94" s="67"/>
      <c r="E94" s="68"/>
      <c r="F94" s="69"/>
      <c r="G94" s="66"/>
      <c r="H94" s="70"/>
      <c r="I94" s="71"/>
      <c r="J94" s="71"/>
      <c r="K94" s="35" t="s">
        <v>65</v>
      </c>
      <c r="L94" s="78">
        <v>94</v>
      </c>
      <c r="M94" s="78"/>
      <c r="N94" s="73"/>
      <c r="O94" s="80" t="s">
        <v>266</v>
      </c>
      <c r="P94" s="82">
        <v>44466.214837962965</v>
      </c>
      <c r="Q94" s="80" t="s">
        <v>8506</v>
      </c>
      <c r="R94" s="83" t="str">
        <f>HYPERLINK("http://gbc-education.org/pledge")</f>
        <v>http://gbc-education.org/pledge</v>
      </c>
      <c r="S94" s="80" t="s">
        <v>276</v>
      </c>
      <c r="T94" s="80"/>
      <c r="U94" s="83" t="str">
        <f>HYPERLINK("https://pbs.twimg.com/media/FAQUoLWVUAU68Y6.jpg")</f>
        <v>https://pbs.twimg.com/media/FAQUoLWVUAU68Y6.jpg</v>
      </c>
      <c r="V94" s="83" t="str">
        <f>HYPERLINK("https://pbs.twimg.com/media/FAQUoLWVUAU68Y6.jpg")</f>
        <v>https://pbs.twimg.com/media/FAQUoLWVUAU68Y6.jpg</v>
      </c>
      <c r="W94" s="82">
        <v>44466.214837962965</v>
      </c>
      <c r="X94" s="88">
        <v>44466</v>
      </c>
      <c r="Y94" s="85" t="s">
        <v>8538</v>
      </c>
      <c r="Z94" s="83" t="str">
        <f>HYPERLINK("https://twitter.com/mrcuteanish/status/1442355661489070082")</f>
        <v>https://twitter.com/mrcuteanish/status/1442355661489070082</v>
      </c>
      <c r="AA94" s="80"/>
      <c r="AB94" s="80"/>
      <c r="AC94" s="85" t="s">
        <v>8574</v>
      </c>
      <c r="AD94" s="80"/>
      <c r="AE94" s="80" t="b">
        <v>0</v>
      </c>
      <c r="AF94" s="80">
        <v>0</v>
      </c>
      <c r="AG94" s="85" t="s">
        <v>296</v>
      </c>
      <c r="AH94" s="80" t="b">
        <v>0</v>
      </c>
      <c r="AI94" s="80" t="s">
        <v>298</v>
      </c>
      <c r="AJ94" s="80"/>
      <c r="AK94" s="85" t="s">
        <v>296</v>
      </c>
      <c r="AL94" s="80" t="b">
        <v>0</v>
      </c>
      <c r="AM94" s="80">
        <v>7</v>
      </c>
      <c r="AN94" s="85" t="s">
        <v>8589</v>
      </c>
      <c r="AO94" s="85" t="s">
        <v>305</v>
      </c>
      <c r="AP94" s="80" t="b">
        <v>0</v>
      </c>
      <c r="AQ94" s="85" t="s">
        <v>8589</v>
      </c>
      <c r="AR94" s="80" t="s">
        <v>204</v>
      </c>
      <c r="AS94" s="80">
        <v>0</v>
      </c>
      <c r="AT94" s="80">
        <v>0</v>
      </c>
      <c r="AU94" s="80"/>
      <c r="AV94" s="80"/>
      <c r="AW94" s="80"/>
      <c r="AX94" s="80"/>
      <c r="AY94" s="80"/>
      <c r="AZ94" s="80"/>
      <c r="BA94" s="80"/>
      <c r="BB94" s="80"/>
      <c r="BC94" s="80">
        <v>3</v>
      </c>
      <c r="BD94" s="79" t="str">
        <f>REPLACE(INDEX(GroupVertices[Group],MATCH(Edges63[[#This Row],[Vertex 1]],GroupVertices[Vertex],0)),1,1,"")</f>
        <v>1</v>
      </c>
      <c r="BE94" s="79" t="str">
        <f>REPLACE(INDEX(GroupVertices[Group],MATCH(Edges63[[#This Row],[Vertex 2]],GroupVertices[Vertex],0)),1,1,"")</f>
        <v>1</v>
      </c>
      <c r="BF94" s="49"/>
      <c r="BG94" s="50"/>
      <c r="BH94" s="49"/>
      <c r="BI94" s="50"/>
      <c r="BJ94" s="49"/>
      <c r="BK94" s="50"/>
      <c r="BL94" s="49"/>
      <c r="BM94" s="50"/>
      <c r="BN94" s="49"/>
    </row>
    <row r="95" spans="1:66" ht="15">
      <c r="A95" s="65" t="s">
        <v>8453</v>
      </c>
      <c r="B95" s="65" t="s">
        <v>8462</v>
      </c>
      <c r="C95" s="66"/>
      <c r="D95" s="67"/>
      <c r="E95" s="68"/>
      <c r="F95" s="69"/>
      <c r="G95" s="66"/>
      <c r="H95" s="70"/>
      <c r="I95" s="71"/>
      <c r="J95" s="71"/>
      <c r="K95" s="35" t="s">
        <v>65</v>
      </c>
      <c r="L95" s="78">
        <v>95</v>
      </c>
      <c r="M95" s="78"/>
      <c r="N95" s="73"/>
      <c r="O95" s="80" t="s">
        <v>267</v>
      </c>
      <c r="P95" s="82">
        <v>44466.214837962965</v>
      </c>
      <c r="Q95" s="80" t="s">
        <v>8506</v>
      </c>
      <c r="R95" s="83" t="str">
        <f>HYPERLINK("http://gbc-education.org/pledge")</f>
        <v>http://gbc-education.org/pledge</v>
      </c>
      <c r="S95" s="80" t="s">
        <v>276</v>
      </c>
      <c r="T95" s="80"/>
      <c r="U95" s="83" t="str">
        <f>HYPERLINK("https://pbs.twimg.com/media/FAQUoLWVUAU68Y6.jpg")</f>
        <v>https://pbs.twimg.com/media/FAQUoLWVUAU68Y6.jpg</v>
      </c>
      <c r="V95" s="83" t="str">
        <f>HYPERLINK("https://pbs.twimg.com/media/FAQUoLWVUAU68Y6.jpg")</f>
        <v>https://pbs.twimg.com/media/FAQUoLWVUAU68Y6.jpg</v>
      </c>
      <c r="W95" s="82">
        <v>44466.214837962965</v>
      </c>
      <c r="X95" s="88">
        <v>44466</v>
      </c>
      <c r="Y95" s="85" t="s">
        <v>8538</v>
      </c>
      <c r="Z95" s="83" t="str">
        <f>HYPERLINK("https://twitter.com/mrcuteanish/status/1442355661489070082")</f>
        <v>https://twitter.com/mrcuteanish/status/1442355661489070082</v>
      </c>
      <c r="AA95" s="80"/>
      <c r="AB95" s="80"/>
      <c r="AC95" s="85" t="s">
        <v>8574</v>
      </c>
      <c r="AD95" s="80"/>
      <c r="AE95" s="80" t="b">
        <v>0</v>
      </c>
      <c r="AF95" s="80">
        <v>0</v>
      </c>
      <c r="AG95" s="85" t="s">
        <v>296</v>
      </c>
      <c r="AH95" s="80" t="b">
        <v>0</v>
      </c>
      <c r="AI95" s="80" t="s">
        <v>298</v>
      </c>
      <c r="AJ95" s="80"/>
      <c r="AK95" s="85" t="s">
        <v>296</v>
      </c>
      <c r="AL95" s="80" t="b">
        <v>0</v>
      </c>
      <c r="AM95" s="80">
        <v>7</v>
      </c>
      <c r="AN95" s="85" t="s">
        <v>8589</v>
      </c>
      <c r="AO95" s="85" t="s">
        <v>305</v>
      </c>
      <c r="AP95" s="80" t="b">
        <v>0</v>
      </c>
      <c r="AQ95" s="85" t="s">
        <v>8589</v>
      </c>
      <c r="AR95" s="80" t="s">
        <v>204</v>
      </c>
      <c r="AS95" s="80">
        <v>0</v>
      </c>
      <c r="AT95" s="80">
        <v>0</v>
      </c>
      <c r="AU95" s="80"/>
      <c r="AV95" s="80"/>
      <c r="AW95" s="80"/>
      <c r="AX95" s="80"/>
      <c r="AY95" s="80"/>
      <c r="AZ95" s="80"/>
      <c r="BA95" s="80"/>
      <c r="BB95" s="80"/>
      <c r="BC95" s="80">
        <v>3</v>
      </c>
      <c r="BD95" s="79" t="str">
        <f>REPLACE(INDEX(GroupVertices[Group],MATCH(Edges63[[#This Row],[Vertex 1]],GroupVertices[Vertex],0)),1,1,"")</f>
        <v>1</v>
      </c>
      <c r="BE95" s="79" t="str">
        <f>REPLACE(INDEX(GroupVertices[Group],MATCH(Edges63[[#This Row],[Vertex 2]],GroupVertices[Vertex],0)),1,1,"")</f>
        <v>1</v>
      </c>
      <c r="BF95" s="49">
        <v>1</v>
      </c>
      <c r="BG95" s="50">
        <v>2.7027027027027026</v>
      </c>
      <c r="BH95" s="49">
        <v>1</v>
      </c>
      <c r="BI95" s="50">
        <v>2.7027027027027026</v>
      </c>
      <c r="BJ95" s="49">
        <v>0</v>
      </c>
      <c r="BK95" s="50">
        <v>0</v>
      </c>
      <c r="BL95" s="49">
        <v>35</v>
      </c>
      <c r="BM95" s="50">
        <v>94.5945945945946</v>
      </c>
      <c r="BN95" s="49">
        <v>37</v>
      </c>
    </row>
    <row r="96" spans="1:66" ht="15">
      <c r="A96" s="65" t="s">
        <v>8453</v>
      </c>
      <c r="B96" s="65" t="s">
        <v>259</v>
      </c>
      <c r="C96" s="66"/>
      <c r="D96" s="67"/>
      <c r="E96" s="68"/>
      <c r="F96" s="69"/>
      <c r="G96" s="66"/>
      <c r="H96" s="70"/>
      <c r="I96" s="71"/>
      <c r="J96" s="71"/>
      <c r="K96" s="35" t="s">
        <v>65</v>
      </c>
      <c r="L96" s="78">
        <v>96</v>
      </c>
      <c r="M96" s="78"/>
      <c r="N96" s="73"/>
      <c r="O96" s="80" t="s">
        <v>266</v>
      </c>
      <c r="P96" s="82">
        <v>44466.21498842593</v>
      </c>
      <c r="Q96" s="80" t="s">
        <v>8507</v>
      </c>
      <c r="R96" s="83" t="str">
        <f>HYPERLINK("https://twitter.com/sap4good/status/1442300464737894403")</f>
        <v>https://twitter.com/sap4good/status/1442300464737894403</v>
      </c>
      <c r="S96" s="80" t="s">
        <v>273</v>
      </c>
      <c r="T96" s="85" t="s">
        <v>278</v>
      </c>
      <c r="U96" s="80"/>
      <c r="V96" s="83" t="str">
        <f>HYPERLINK("https://pbs.twimg.com/profile_images/1359130277340016640/R-xiah4B_normal.jpg")</f>
        <v>https://pbs.twimg.com/profile_images/1359130277340016640/R-xiah4B_normal.jpg</v>
      </c>
      <c r="W96" s="82">
        <v>44466.21498842593</v>
      </c>
      <c r="X96" s="88">
        <v>44466</v>
      </c>
      <c r="Y96" s="85" t="s">
        <v>8539</v>
      </c>
      <c r="Z96" s="83" t="str">
        <f>HYPERLINK("https://twitter.com/mrcuteanish/status/1442355717600542728")</f>
        <v>https://twitter.com/mrcuteanish/status/1442355717600542728</v>
      </c>
      <c r="AA96" s="80"/>
      <c r="AB96" s="80"/>
      <c r="AC96" s="85" t="s">
        <v>8575</v>
      </c>
      <c r="AD96" s="80"/>
      <c r="AE96" s="80" t="b">
        <v>0</v>
      </c>
      <c r="AF96" s="80">
        <v>0</v>
      </c>
      <c r="AG96" s="85" t="s">
        <v>296</v>
      </c>
      <c r="AH96" s="80" t="b">
        <v>1</v>
      </c>
      <c r="AI96" s="80" t="s">
        <v>300</v>
      </c>
      <c r="AJ96" s="80"/>
      <c r="AK96" s="85" t="s">
        <v>8589</v>
      </c>
      <c r="AL96" s="80" t="b">
        <v>0</v>
      </c>
      <c r="AM96" s="80">
        <v>4</v>
      </c>
      <c r="AN96" s="85" t="s">
        <v>8580</v>
      </c>
      <c r="AO96" s="85" t="s">
        <v>305</v>
      </c>
      <c r="AP96" s="80" t="b">
        <v>0</v>
      </c>
      <c r="AQ96" s="85" t="s">
        <v>8580</v>
      </c>
      <c r="AR96" s="80" t="s">
        <v>204</v>
      </c>
      <c r="AS96" s="80">
        <v>0</v>
      </c>
      <c r="AT96" s="80">
        <v>0</v>
      </c>
      <c r="AU96" s="80"/>
      <c r="AV96" s="80"/>
      <c r="AW96" s="80"/>
      <c r="AX96" s="80"/>
      <c r="AY96" s="80"/>
      <c r="AZ96" s="80"/>
      <c r="BA96" s="80"/>
      <c r="BB96" s="80"/>
      <c r="BC96" s="80">
        <v>2</v>
      </c>
      <c r="BD96" s="79" t="str">
        <f>REPLACE(INDEX(GroupVertices[Group],MATCH(Edges63[[#This Row],[Vertex 1]],GroupVertices[Vertex],0)),1,1,"")</f>
        <v>1</v>
      </c>
      <c r="BE96" s="79" t="str">
        <f>REPLACE(INDEX(GroupVertices[Group],MATCH(Edges63[[#This Row],[Vertex 2]],GroupVertices[Vertex],0)),1,1,"")</f>
        <v>1</v>
      </c>
      <c r="BF96" s="49"/>
      <c r="BG96" s="50"/>
      <c r="BH96" s="49"/>
      <c r="BI96" s="50"/>
      <c r="BJ96" s="49"/>
      <c r="BK96" s="50"/>
      <c r="BL96" s="49"/>
      <c r="BM96" s="50"/>
      <c r="BN96" s="49"/>
    </row>
    <row r="97" spans="1:66" ht="15">
      <c r="A97" s="65" t="s">
        <v>8453</v>
      </c>
      <c r="B97" s="65" t="s">
        <v>7168</v>
      </c>
      <c r="C97" s="66"/>
      <c r="D97" s="67"/>
      <c r="E97" s="68"/>
      <c r="F97" s="69"/>
      <c r="G97" s="66"/>
      <c r="H97" s="70"/>
      <c r="I97" s="71"/>
      <c r="J97" s="71"/>
      <c r="K97" s="35" t="s">
        <v>65</v>
      </c>
      <c r="L97" s="78">
        <v>97</v>
      </c>
      <c r="M97" s="78"/>
      <c r="N97" s="73"/>
      <c r="O97" s="80" t="s">
        <v>266</v>
      </c>
      <c r="P97" s="82">
        <v>44466.21498842593</v>
      </c>
      <c r="Q97" s="80" t="s">
        <v>8507</v>
      </c>
      <c r="R97" s="83" t="str">
        <f>HYPERLINK("https://twitter.com/sap4good/status/1442300464737894403")</f>
        <v>https://twitter.com/sap4good/status/1442300464737894403</v>
      </c>
      <c r="S97" s="80" t="s">
        <v>273</v>
      </c>
      <c r="T97" s="85" t="s">
        <v>278</v>
      </c>
      <c r="U97" s="80"/>
      <c r="V97" s="83" t="str">
        <f>HYPERLINK("https://pbs.twimg.com/profile_images/1359130277340016640/R-xiah4B_normal.jpg")</f>
        <v>https://pbs.twimg.com/profile_images/1359130277340016640/R-xiah4B_normal.jpg</v>
      </c>
      <c r="W97" s="82">
        <v>44466.21498842593</v>
      </c>
      <c r="X97" s="88">
        <v>44466</v>
      </c>
      <c r="Y97" s="85" t="s">
        <v>8539</v>
      </c>
      <c r="Z97" s="83" t="str">
        <f>HYPERLINK("https://twitter.com/mrcuteanish/status/1442355717600542728")</f>
        <v>https://twitter.com/mrcuteanish/status/1442355717600542728</v>
      </c>
      <c r="AA97" s="80"/>
      <c r="AB97" s="80"/>
      <c r="AC97" s="85" t="s">
        <v>8575</v>
      </c>
      <c r="AD97" s="80"/>
      <c r="AE97" s="80" t="b">
        <v>0</v>
      </c>
      <c r="AF97" s="80">
        <v>0</v>
      </c>
      <c r="AG97" s="85" t="s">
        <v>296</v>
      </c>
      <c r="AH97" s="80" t="b">
        <v>1</v>
      </c>
      <c r="AI97" s="80" t="s">
        <v>300</v>
      </c>
      <c r="AJ97" s="80"/>
      <c r="AK97" s="85" t="s">
        <v>8589</v>
      </c>
      <c r="AL97" s="80" t="b">
        <v>0</v>
      </c>
      <c r="AM97" s="80">
        <v>4</v>
      </c>
      <c r="AN97" s="85" t="s">
        <v>8580</v>
      </c>
      <c r="AO97" s="85" t="s">
        <v>305</v>
      </c>
      <c r="AP97" s="80" t="b">
        <v>0</v>
      </c>
      <c r="AQ97" s="85" t="s">
        <v>8580</v>
      </c>
      <c r="AR97" s="80" t="s">
        <v>204</v>
      </c>
      <c r="AS97" s="80">
        <v>0</v>
      </c>
      <c r="AT97" s="80">
        <v>0</v>
      </c>
      <c r="AU97" s="80"/>
      <c r="AV97" s="80"/>
      <c r="AW97" s="80"/>
      <c r="AX97" s="80"/>
      <c r="AY97" s="80"/>
      <c r="AZ97" s="80"/>
      <c r="BA97" s="80"/>
      <c r="BB97" s="80"/>
      <c r="BC97" s="80">
        <v>1</v>
      </c>
      <c r="BD97" s="79" t="str">
        <f>REPLACE(INDEX(GroupVertices[Group],MATCH(Edges63[[#This Row],[Vertex 1]],GroupVertices[Vertex],0)),1,1,"")</f>
        <v>1</v>
      </c>
      <c r="BE97" s="79" t="str">
        <f>REPLACE(INDEX(GroupVertices[Group],MATCH(Edges63[[#This Row],[Vertex 2]],GroupVertices[Vertex],0)),1,1,"")</f>
        <v>1</v>
      </c>
      <c r="BF97" s="49"/>
      <c r="BG97" s="50"/>
      <c r="BH97" s="49"/>
      <c r="BI97" s="50"/>
      <c r="BJ97" s="49"/>
      <c r="BK97" s="50"/>
      <c r="BL97" s="49"/>
      <c r="BM97" s="50"/>
      <c r="BN97" s="49"/>
    </row>
    <row r="98" spans="1:66" ht="15">
      <c r="A98" s="65" t="s">
        <v>8453</v>
      </c>
      <c r="B98" s="65" t="s">
        <v>8462</v>
      </c>
      <c r="C98" s="66"/>
      <c r="D98" s="67"/>
      <c r="E98" s="68"/>
      <c r="F98" s="69"/>
      <c r="G98" s="66"/>
      <c r="H98" s="70"/>
      <c r="I98" s="71"/>
      <c r="J98" s="71"/>
      <c r="K98" s="35" t="s">
        <v>65</v>
      </c>
      <c r="L98" s="78">
        <v>98</v>
      </c>
      <c r="M98" s="78"/>
      <c r="N98" s="73"/>
      <c r="O98" s="80" t="s">
        <v>266</v>
      </c>
      <c r="P98" s="82">
        <v>44466.21498842593</v>
      </c>
      <c r="Q98" s="80" t="s">
        <v>8507</v>
      </c>
      <c r="R98" s="83" t="str">
        <f>HYPERLINK("https://twitter.com/sap4good/status/1442300464737894403")</f>
        <v>https://twitter.com/sap4good/status/1442300464737894403</v>
      </c>
      <c r="S98" s="80" t="s">
        <v>273</v>
      </c>
      <c r="T98" s="85" t="s">
        <v>278</v>
      </c>
      <c r="U98" s="80"/>
      <c r="V98" s="83" t="str">
        <f>HYPERLINK("https://pbs.twimg.com/profile_images/1359130277340016640/R-xiah4B_normal.jpg")</f>
        <v>https://pbs.twimg.com/profile_images/1359130277340016640/R-xiah4B_normal.jpg</v>
      </c>
      <c r="W98" s="82">
        <v>44466.21498842593</v>
      </c>
      <c r="X98" s="88">
        <v>44466</v>
      </c>
      <c r="Y98" s="85" t="s">
        <v>8539</v>
      </c>
      <c r="Z98" s="83" t="str">
        <f>HYPERLINK("https://twitter.com/mrcuteanish/status/1442355717600542728")</f>
        <v>https://twitter.com/mrcuteanish/status/1442355717600542728</v>
      </c>
      <c r="AA98" s="80"/>
      <c r="AB98" s="80"/>
      <c r="AC98" s="85" t="s">
        <v>8575</v>
      </c>
      <c r="AD98" s="80"/>
      <c r="AE98" s="80" t="b">
        <v>0</v>
      </c>
      <c r="AF98" s="80">
        <v>0</v>
      </c>
      <c r="AG98" s="85" t="s">
        <v>296</v>
      </c>
      <c r="AH98" s="80" t="b">
        <v>1</v>
      </c>
      <c r="AI98" s="80" t="s">
        <v>300</v>
      </c>
      <c r="AJ98" s="80"/>
      <c r="AK98" s="85" t="s">
        <v>8589</v>
      </c>
      <c r="AL98" s="80" t="b">
        <v>0</v>
      </c>
      <c r="AM98" s="80">
        <v>4</v>
      </c>
      <c r="AN98" s="85" t="s">
        <v>8580</v>
      </c>
      <c r="AO98" s="85" t="s">
        <v>305</v>
      </c>
      <c r="AP98" s="80" t="b">
        <v>0</v>
      </c>
      <c r="AQ98" s="85" t="s">
        <v>8580</v>
      </c>
      <c r="AR98" s="80" t="s">
        <v>204</v>
      </c>
      <c r="AS98" s="80">
        <v>0</v>
      </c>
      <c r="AT98" s="80">
        <v>0</v>
      </c>
      <c r="AU98" s="80"/>
      <c r="AV98" s="80"/>
      <c r="AW98" s="80"/>
      <c r="AX98" s="80"/>
      <c r="AY98" s="80"/>
      <c r="AZ98" s="80"/>
      <c r="BA98" s="80"/>
      <c r="BB98" s="80"/>
      <c r="BC98" s="80">
        <v>3</v>
      </c>
      <c r="BD98" s="79" t="str">
        <f>REPLACE(INDEX(GroupVertices[Group],MATCH(Edges63[[#This Row],[Vertex 1]],GroupVertices[Vertex],0)),1,1,"")</f>
        <v>1</v>
      </c>
      <c r="BE98" s="79" t="str">
        <f>REPLACE(INDEX(GroupVertices[Group],MATCH(Edges63[[#This Row],[Vertex 2]],GroupVertices[Vertex],0)),1,1,"")</f>
        <v>1</v>
      </c>
      <c r="BF98" s="49"/>
      <c r="BG98" s="50"/>
      <c r="BH98" s="49"/>
      <c r="BI98" s="50"/>
      <c r="BJ98" s="49"/>
      <c r="BK98" s="50"/>
      <c r="BL98" s="49"/>
      <c r="BM98" s="50"/>
      <c r="BN98" s="49"/>
    </row>
    <row r="99" spans="1:66" ht="15">
      <c r="A99" s="65" t="s">
        <v>8453</v>
      </c>
      <c r="B99" s="65" t="s">
        <v>8460</v>
      </c>
      <c r="C99" s="66"/>
      <c r="D99" s="67"/>
      <c r="E99" s="68"/>
      <c r="F99" s="69"/>
      <c r="G99" s="66"/>
      <c r="H99" s="70"/>
      <c r="I99" s="71"/>
      <c r="J99" s="71"/>
      <c r="K99" s="35" t="s">
        <v>65</v>
      </c>
      <c r="L99" s="78">
        <v>99</v>
      </c>
      <c r="M99" s="78"/>
      <c r="N99" s="73"/>
      <c r="O99" s="80" t="s">
        <v>266</v>
      </c>
      <c r="P99" s="82">
        <v>44466.21498842593</v>
      </c>
      <c r="Q99" s="80" t="s">
        <v>8507</v>
      </c>
      <c r="R99" s="83" t="str">
        <f>HYPERLINK("https://twitter.com/sap4good/status/1442300464737894403")</f>
        <v>https://twitter.com/sap4good/status/1442300464737894403</v>
      </c>
      <c r="S99" s="80" t="s">
        <v>273</v>
      </c>
      <c r="T99" s="85" t="s">
        <v>278</v>
      </c>
      <c r="U99" s="80"/>
      <c r="V99" s="83" t="str">
        <f>HYPERLINK("https://pbs.twimg.com/profile_images/1359130277340016640/R-xiah4B_normal.jpg")</f>
        <v>https://pbs.twimg.com/profile_images/1359130277340016640/R-xiah4B_normal.jpg</v>
      </c>
      <c r="W99" s="82">
        <v>44466.21498842593</v>
      </c>
      <c r="X99" s="88">
        <v>44466</v>
      </c>
      <c r="Y99" s="85" t="s">
        <v>8539</v>
      </c>
      <c r="Z99" s="83" t="str">
        <f>HYPERLINK("https://twitter.com/mrcuteanish/status/1442355717600542728")</f>
        <v>https://twitter.com/mrcuteanish/status/1442355717600542728</v>
      </c>
      <c r="AA99" s="80"/>
      <c r="AB99" s="80"/>
      <c r="AC99" s="85" t="s">
        <v>8575</v>
      </c>
      <c r="AD99" s="80"/>
      <c r="AE99" s="80" t="b">
        <v>0</v>
      </c>
      <c r="AF99" s="80">
        <v>0</v>
      </c>
      <c r="AG99" s="85" t="s">
        <v>296</v>
      </c>
      <c r="AH99" s="80" t="b">
        <v>1</v>
      </c>
      <c r="AI99" s="80" t="s">
        <v>300</v>
      </c>
      <c r="AJ99" s="80"/>
      <c r="AK99" s="85" t="s">
        <v>8589</v>
      </c>
      <c r="AL99" s="80" t="b">
        <v>0</v>
      </c>
      <c r="AM99" s="80">
        <v>4</v>
      </c>
      <c r="AN99" s="85" t="s">
        <v>8580</v>
      </c>
      <c r="AO99" s="85" t="s">
        <v>305</v>
      </c>
      <c r="AP99" s="80" t="b">
        <v>0</v>
      </c>
      <c r="AQ99" s="85" t="s">
        <v>8580</v>
      </c>
      <c r="AR99" s="80" t="s">
        <v>204</v>
      </c>
      <c r="AS99" s="80">
        <v>0</v>
      </c>
      <c r="AT99" s="80">
        <v>0</v>
      </c>
      <c r="AU99" s="80"/>
      <c r="AV99" s="80"/>
      <c r="AW99" s="80"/>
      <c r="AX99" s="80"/>
      <c r="AY99" s="80"/>
      <c r="AZ99" s="80"/>
      <c r="BA99" s="80"/>
      <c r="BB99" s="80"/>
      <c r="BC99" s="80">
        <v>1</v>
      </c>
      <c r="BD99" s="79" t="str">
        <f>REPLACE(INDEX(GroupVertices[Group],MATCH(Edges63[[#This Row],[Vertex 1]],GroupVertices[Vertex],0)),1,1,"")</f>
        <v>1</v>
      </c>
      <c r="BE99" s="79" t="str">
        <f>REPLACE(INDEX(GroupVertices[Group],MATCH(Edges63[[#This Row],[Vertex 2]],GroupVertices[Vertex],0)),1,1,"")</f>
        <v>1</v>
      </c>
      <c r="BF99" s="49">
        <v>0</v>
      </c>
      <c r="BG99" s="50">
        <v>0</v>
      </c>
      <c r="BH99" s="49">
        <v>1</v>
      </c>
      <c r="BI99" s="50">
        <v>20</v>
      </c>
      <c r="BJ99" s="49">
        <v>0</v>
      </c>
      <c r="BK99" s="50">
        <v>0</v>
      </c>
      <c r="BL99" s="49">
        <v>4</v>
      </c>
      <c r="BM99" s="50">
        <v>80</v>
      </c>
      <c r="BN99" s="49">
        <v>5</v>
      </c>
    </row>
    <row r="100" spans="1:66" ht="15">
      <c r="A100" s="65" t="s">
        <v>8453</v>
      </c>
      <c r="B100" s="65" t="s">
        <v>8458</v>
      </c>
      <c r="C100" s="66"/>
      <c r="D100" s="67"/>
      <c r="E100" s="68"/>
      <c r="F100" s="69"/>
      <c r="G100" s="66"/>
      <c r="H100" s="70"/>
      <c r="I100" s="71"/>
      <c r="J100" s="71"/>
      <c r="K100" s="35" t="s">
        <v>65</v>
      </c>
      <c r="L100" s="78">
        <v>100</v>
      </c>
      <c r="M100" s="78"/>
      <c r="N100" s="73"/>
      <c r="O100" s="80" t="s">
        <v>267</v>
      </c>
      <c r="P100" s="82">
        <v>44466.21498842593</v>
      </c>
      <c r="Q100" s="80" t="s">
        <v>8507</v>
      </c>
      <c r="R100" s="83" t="str">
        <f>HYPERLINK("https://twitter.com/sap4good/status/1442300464737894403")</f>
        <v>https://twitter.com/sap4good/status/1442300464737894403</v>
      </c>
      <c r="S100" s="80" t="s">
        <v>273</v>
      </c>
      <c r="T100" s="85" t="s">
        <v>278</v>
      </c>
      <c r="U100" s="80"/>
      <c r="V100" s="83" t="str">
        <f>HYPERLINK("https://pbs.twimg.com/profile_images/1359130277340016640/R-xiah4B_normal.jpg")</f>
        <v>https://pbs.twimg.com/profile_images/1359130277340016640/R-xiah4B_normal.jpg</v>
      </c>
      <c r="W100" s="82">
        <v>44466.21498842593</v>
      </c>
      <c r="X100" s="88">
        <v>44466</v>
      </c>
      <c r="Y100" s="85" t="s">
        <v>8539</v>
      </c>
      <c r="Z100" s="83" t="str">
        <f>HYPERLINK("https://twitter.com/mrcuteanish/status/1442355717600542728")</f>
        <v>https://twitter.com/mrcuteanish/status/1442355717600542728</v>
      </c>
      <c r="AA100" s="80"/>
      <c r="AB100" s="80"/>
      <c r="AC100" s="85" t="s">
        <v>8575</v>
      </c>
      <c r="AD100" s="80"/>
      <c r="AE100" s="80" t="b">
        <v>0</v>
      </c>
      <c r="AF100" s="80">
        <v>0</v>
      </c>
      <c r="AG100" s="85" t="s">
        <v>296</v>
      </c>
      <c r="AH100" s="80" t="b">
        <v>1</v>
      </c>
      <c r="AI100" s="80" t="s">
        <v>300</v>
      </c>
      <c r="AJ100" s="80"/>
      <c r="AK100" s="85" t="s">
        <v>8589</v>
      </c>
      <c r="AL100" s="80" t="b">
        <v>0</v>
      </c>
      <c r="AM100" s="80">
        <v>4</v>
      </c>
      <c r="AN100" s="85" t="s">
        <v>8580</v>
      </c>
      <c r="AO100" s="85" t="s">
        <v>305</v>
      </c>
      <c r="AP100" s="80" t="b">
        <v>0</v>
      </c>
      <c r="AQ100" s="85" t="s">
        <v>8580</v>
      </c>
      <c r="AR100" s="80" t="s">
        <v>204</v>
      </c>
      <c r="AS100" s="80">
        <v>0</v>
      </c>
      <c r="AT100" s="80">
        <v>0</v>
      </c>
      <c r="AU100" s="80"/>
      <c r="AV100" s="80"/>
      <c r="AW100" s="80"/>
      <c r="AX100" s="80"/>
      <c r="AY100" s="80"/>
      <c r="AZ100" s="80"/>
      <c r="BA100" s="80"/>
      <c r="BB100" s="80"/>
      <c r="BC100" s="80">
        <v>2</v>
      </c>
      <c r="BD100" s="79" t="str">
        <f>REPLACE(INDEX(GroupVertices[Group],MATCH(Edges63[[#This Row],[Vertex 1]],GroupVertices[Vertex],0)),1,1,"")</f>
        <v>1</v>
      </c>
      <c r="BE100" s="79" t="str">
        <f>REPLACE(INDEX(GroupVertices[Group],MATCH(Edges63[[#This Row],[Vertex 2]],GroupVertices[Vertex],0)),1,1,"")</f>
        <v>1</v>
      </c>
      <c r="BF100" s="49"/>
      <c r="BG100" s="50"/>
      <c r="BH100" s="49"/>
      <c r="BI100" s="50"/>
      <c r="BJ100" s="49"/>
      <c r="BK100" s="50"/>
      <c r="BL100" s="49"/>
      <c r="BM100" s="50"/>
      <c r="BN100" s="49"/>
    </row>
    <row r="101" spans="1:66" ht="15">
      <c r="A101" s="65" t="s">
        <v>8454</v>
      </c>
      <c r="B101" s="65" t="s">
        <v>8458</v>
      </c>
      <c r="C101" s="66"/>
      <c r="D101" s="67"/>
      <c r="E101" s="68"/>
      <c r="F101" s="69"/>
      <c r="G101" s="66"/>
      <c r="H101" s="70"/>
      <c r="I101" s="71"/>
      <c r="J101" s="71"/>
      <c r="K101" s="35" t="s">
        <v>65</v>
      </c>
      <c r="L101" s="78">
        <v>101</v>
      </c>
      <c r="M101" s="78"/>
      <c r="N101" s="73"/>
      <c r="O101" s="80" t="s">
        <v>266</v>
      </c>
      <c r="P101" s="82">
        <v>44466.246354166666</v>
      </c>
      <c r="Q101" s="80" t="s">
        <v>8506</v>
      </c>
      <c r="R101" s="83" t="str">
        <f>HYPERLINK("http://gbc-education.org/pledge")</f>
        <v>http://gbc-education.org/pledge</v>
      </c>
      <c r="S101" s="80" t="s">
        <v>276</v>
      </c>
      <c r="T101" s="80"/>
      <c r="U101" s="83" t="str">
        <f>HYPERLINK("https://pbs.twimg.com/media/FAQUoLWVUAU68Y6.jpg")</f>
        <v>https://pbs.twimg.com/media/FAQUoLWVUAU68Y6.jpg</v>
      </c>
      <c r="V101" s="83" t="str">
        <f>HYPERLINK("https://pbs.twimg.com/media/FAQUoLWVUAU68Y6.jpg")</f>
        <v>https://pbs.twimg.com/media/FAQUoLWVUAU68Y6.jpg</v>
      </c>
      <c r="W101" s="82">
        <v>44466.246354166666</v>
      </c>
      <c r="X101" s="88">
        <v>44466</v>
      </c>
      <c r="Y101" s="85" t="s">
        <v>8540</v>
      </c>
      <c r="Z101" s="83" t="str">
        <f>HYPERLINK("https://twitter.com/david_ruizb/status/1442367085879996416")</f>
        <v>https://twitter.com/david_ruizb/status/1442367085879996416</v>
      </c>
      <c r="AA101" s="80"/>
      <c r="AB101" s="80"/>
      <c r="AC101" s="85" t="s">
        <v>8576</v>
      </c>
      <c r="AD101" s="80"/>
      <c r="AE101" s="80" t="b">
        <v>0</v>
      </c>
      <c r="AF101" s="80">
        <v>0</v>
      </c>
      <c r="AG101" s="85" t="s">
        <v>296</v>
      </c>
      <c r="AH101" s="80" t="b">
        <v>0</v>
      </c>
      <c r="AI101" s="80" t="s">
        <v>298</v>
      </c>
      <c r="AJ101" s="80"/>
      <c r="AK101" s="85" t="s">
        <v>296</v>
      </c>
      <c r="AL101" s="80" t="b">
        <v>0</v>
      </c>
      <c r="AM101" s="80">
        <v>7</v>
      </c>
      <c r="AN101" s="85" t="s">
        <v>8589</v>
      </c>
      <c r="AO101" s="85" t="s">
        <v>305</v>
      </c>
      <c r="AP101" s="80" t="b">
        <v>0</v>
      </c>
      <c r="AQ101" s="85" t="s">
        <v>8589</v>
      </c>
      <c r="AR101" s="80" t="s">
        <v>204</v>
      </c>
      <c r="AS101" s="80">
        <v>0</v>
      </c>
      <c r="AT101" s="80">
        <v>0</v>
      </c>
      <c r="AU101" s="80"/>
      <c r="AV101" s="80"/>
      <c r="AW101" s="80"/>
      <c r="AX101" s="80"/>
      <c r="AY101" s="80"/>
      <c r="AZ101" s="80"/>
      <c r="BA101" s="80"/>
      <c r="BB101" s="80"/>
      <c r="BC101" s="80">
        <v>1</v>
      </c>
      <c r="BD101" s="79" t="str">
        <f>REPLACE(INDEX(GroupVertices[Group],MATCH(Edges63[[#This Row],[Vertex 1]],GroupVertices[Vertex],0)),1,1,"")</f>
        <v>1</v>
      </c>
      <c r="BE101" s="79" t="str">
        <f>REPLACE(INDEX(GroupVertices[Group],MATCH(Edges63[[#This Row],[Vertex 2]],GroupVertices[Vertex],0)),1,1,"")</f>
        <v>1</v>
      </c>
      <c r="BF101" s="49"/>
      <c r="BG101" s="50"/>
      <c r="BH101" s="49"/>
      <c r="BI101" s="50"/>
      <c r="BJ101" s="49"/>
      <c r="BK101" s="50"/>
      <c r="BL101" s="49"/>
      <c r="BM101" s="50"/>
      <c r="BN101" s="49"/>
    </row>
    <row r="102" spans="1:66" ht="15">
      <c r="A102" s="65" t="s">
        <v>8454</v>
      </c>
      <c r="B102" s="65" t="s">
        <v>259</v>
      </c>
      <c r="C102" s="66"/>
      <c r="D102" s="67"/>
      <c r="E102" s="68"/>
      <c r="F102" s="69"/>
      <c r="G102" s="66"/>
      <c r="H102" s="70"/>
      <c r="I102" s="71"/>
      <c r="J102" s="71"/>
      <c r="K102" s="35" t="s">
        <v>65</v>
      </c>
      <c r="L102" s="78">
        <v>102</v>
      </c>
      <c r="M102" s="78"/>
      <c r="N102" s="73"/>
      <c r="O102" s="80" t="s">
        <v>266</v>
      </c>
      <c r="P102" s="82">
        <v>44466.246354166666</v>
      </c>
      <c r="Q102" s="80" t="s">
        <v>8506</v>
      </c>
      <c r="R102" s="83" t="str">
        <f>HYPERLINK("http://gbc-education.org/pledge")</f>
        <v>http://gbc-education.org/pledge</v>
      </c>
      <c r="S102" s="80" t="s">
        <v>276</v>
      </c>
      <c r="T102" s="80"/>
      <c r="U102" s="83" t="str">
        <f>HYPERLINK("https://pbs.twimg.com/media/FAQUoLWVUAU68Y6.jpg")</f>
        <v>https://pbs.twimg.com/media/FAQUoLWVUAU68Y6.jpg</v>
      </c>
      <c r="V102" s="83" t="str">
        <f>HYPERLINK("https://pbs.twimg.com/media/FAQUoLWVUAU68Y6.jpg")</f>
        <v>https://pbs.twimg.com/media/FAQUoLWVUAU68Y6.jpg</v>
      </c>
      <c r="W102" s="82">
        <v>44466.246354166666</v>
      </c>
      <c r="X102" s="88">
        <v>44466</v>
      </c>
      <c r="Y102" s="85" t="s">
        <v>8540</v>
      </c>
      <c r="Z102" s="83" t="str">
        <f>HYPERLINK("https://twitter.com/david_ruizb/status/1442367085879996416")</f>
        <v>https://twitter.com/david_ruizb/status/1442367085879996416</v>
      </c>
      <c r="AA102" s="80"/>
      <c r="AB102" s="80"/>
      <c r="AC102" s="85" t="s">
        <v>8576</v>
      </c>
      <c r="AD102" s="80"/>
      <c r="AE102" s="80" t="b">
        <v>0</v>
      </c>
      <c r="AF102" s="80">
        <v>0</v>
      </c>
      <c r="AG102" s="85" t="s">
        <v>296</v>
      </c>
      <c r="AH102" s="80" t="b">
        <v>0</v>
      </c>
      <c r="AI102" s="80" t="s">
        <v>298</v>
      </c>
      <c r="AJ102" s="80"/>
      <c r="AK102" s="85" t="s">
        <v>296</v>
      </c>
      <c r="AL102" s="80" t="b">
        <v>0</v>
      </c>
      <c r="AM102" s="80">
        <v>7</v>
      </c>
      <c r="AN102" s="85" t="s">
        <v>8589</v>
      </c>
      <c r="AO102" s="85" t="s">
        <v>305</v>
      </c>
      <c r="AP102" s="80" t="b">
        <v>0</v>
      </c>
      <c r="AQ102" s="85" t="s">
        <v>8589</v>
      </c>
      <c r="AR102" s="80" t="s">
        <v>204</v>
      </c>
      <c r="AS102" s="80">
        <v>0</v>
      </c>
      <c r="AT102" s="80">
        <v>0</v>
      </c>
      <c r="AU102" s="80"/>
      <c r="AV102" s="80"/>
      <c r="AW102" s="80"/>
      <c r="AX102" s="80"/>
      <c r="AY102" s="80"/>
      <c r="AZ102" s="80"/>
      <c r="BA102" s="80"/>
      <c r="BB102" s="80"/>
      <c r="BC102" s="80">
        <v>1</v>
      </c>
      <c r="BD102" s="79" t="str">
        <f>REPLACE(INDEX(GroupVertices[Group],MATCH(Edges63[[#This Row],[Vertex 1]],GroupVertices[Vertex],0)),1,1,"")</f>
        <v>1</v>
      </c>
      <c r="BE102" s="79" t="str">
        <f>REPLACE(INDEX(GroupVertices[Group],MATCH(Edges63[[#This Row],[Vertex 2]],GroupVertices[Vertex],0)),1,1,"")</f>
        <v>1</v>
      </c>
      <c r="BF102" s="49"/>
      <c r="BG102" s="50"/>
      <c r="BH102" s="49"/>
      <c r="BI102" s="50"/>
      <c r="BJ102" s="49"/>
      <c r="BK102" s="50"/>
      <c r="BL102" s="49"/>
      <c r="BM102" s="50"/>
      <c r="BN102" s="49"/>
    </row>
    <row r="103" spans="1:66" ht="15">
      <c r="A103" s="65" t="s">
        <v>8454</v>
      </c>
      <c r="B103" s="65" t="s">
        <v>8462</v>
      </c>
      <c r="C103" s="66"/>
      <c r="D103" s="67"/>
      <c r="E103" s="68"/>
      <c r="F103" s="69"/>
      <c r="G103" s="66"/>
      <c r="H103" s="70"/>
      <c r="I103" s="71"/>
      <c r="J103" s="71"/>
      <c r="K103" s="35" t="s">
        <v>65</v>
      </c>
      <c r="L103" s="78">
        <v>103</v>
      </c>
      <c r="M103" s="78"/>
      <c r="N103" s="73"/>
      <c r="O103" s="80" t="s">
        <v>266</v>
      </c>
      <c r="P103" s="82">
        <v>44466.246354166666</v>
      </c>
      <c r="Q103" s="80" t="s">
        <v>8506</v>
      </c>
      <c r="R103" s="83" t="str">
        <f>HYPERLINK("http://gbc-education.org/pledge")</f>
        <v>http://gbc-education.org/pledge</v>
      </c>
      <c r="S103" s="80" t="s">
        <v>276</v>
      </c>
      <c r="T103" s="80"/>
      <c r="U103" s="83" t="str">
        <f>HYPERLINK("https://pbs.twimg.com/media/FAQUoLWVUAU68Y6.jpg")</f>
        <v>https://pbs.twimg.com/media/FAQUoLWVUAU68Y6.jpg</v>
      </c>
      <c r="V103" s="83" t="str">
        <f>HYPERLINK("https://pbs.twimg.com/media/FAQUoLWVUAU68Y6.jpg")</f>
        <v>https://pbs.twimg.com/media/FAQUoLWVUAU68Y6.jpg</v>
      </c>
      <c r="W103" s="82">
        <v>44466.246354166666</v>
      </c>
      <c r="X103" s="88">
        <v>44466</v>
      </c>
      <c r="Y103" s="85" t="s">
        <v>8540</v>
      </c>
      <c r="Z103" s="83" t="str">
        <f>HYPERLINK("https://twitter.com/david_ruizb/status/1442367085879996416")</f>
        <v>https://twitter.com/david_ruizb/status/1442367085879996416</v>
      </c>
      <c r="AA103" s="80"/>
      <c r="AB103" s="80"/>
      <c r="AC103" s="85" t="s">
        <v>8576</v>
      </c>
      <c r="AD103" s="80"/>
      <c r="AE103" s="80" t="b">
        <v>0</v>
      </c>
      <c r="AF103" s="80">
        <v>0</v>
      </c>
      <c r="AG103" s="85" t="s">
        <v>296</v>
      </c>
      <c r="AH103" s="80" t="b">
        <v>0</v>
      </c>
      <c r="AI103" s="80" t="s">
        <v>298</v>
      </c>
      <c r="AJ103" s="80"/>
      <c r="AK103" s="85" t="s">
        <v>296</v>
      </c>
      <c r="AL103" s="80" t="b">
        <v>0</v>
      </c>
      <c r="AM103" s="80">
        <v>7</v>
      </c>
      <c r="AN103" s="85" t="s">
        <v>8589</v>
      </c>
      <c r="AO103" s="85" t="s">
        <v>305</v>
      </c>
      <c r="AP103" s="80" t="b">
        <v>0</v>
      </c>
      <c r="AQ103" s="85" t="s">
        <v>8589</v>
      </c>
      <c r="AR103" s="80" t="s">
        <v>204</v>
      </c>
      <c r="AS103" s="80">
        <v>0</v>
      </c>
      <c r="AT103" s="80">
        <v>0</v>
      </c>
      <c r="AU103" s="80"/>
      <c r="AV103" s="80"/>
      <c r="AW103" s="80"/>
      <c r="AX103" s="80"/>
      <c r="AY103" s="80"/>
      <c r="AZ103" s="80"/>
      <c r="BA103" s="80"/>
      <c r="BB103" s="80"/>
      <c r="BC103" s="80">
        <v>2</v>
      </c>
      <c r="BD103" s="79" t="str">
        <f>REPLACE(INDEX(GroupVertices[Group],MATCH(Edges63[[#This Row],[Vertex 1]],GroupVertices[Vertex],0)),1,1,"")</f>
        <v>1</v>
      </c>
      <c r="BE103" s="79" t="str">
        <f>REPLACE(INDEX(GroupVertices[Group],MATCH(Edges63[[#This Row],[Vertex 2]],GroupVertices[Vertex],0)),1,1,"")</f>
        <v>1</v>
      </c>
      <c r="BF103" s="49"/>
      <c r="BG103" s="50"/>
      <c r="BH103" s="49"/>
      <c r="BI103" s="50"/>
      <c r="BJ103" s="49"/>
      <c r="BK103" s="50"/>
      <c r="BL103" s="49"/>
      <c r="BM103" s="50"/>
      <c r="BN103" s="49"/>
    </row>
    <row r="104" spans="1:66" ht="15">
      <c r="A104" s="65" t="s">
        <v>8454</v>
      </c>
      <c r="B104" s="65" t="s">
        <v>8462</v>
      </c>
      <c r="C104" s="66"/>
      <c r="D104" s="67"/>
      <c r="E104" s="68"/>
      <c r="F104" s="69"/>
      <c r="G104" s="66"/>
      <c r="H104" s="70"/>
      <c r="I104" s="71"/>
      <c r="J104" s="71"/>
      <c r="K104" s="35" t="s">
        <v>65</v>
      </c>
      <c r="L104" s="78">
        <v>104</v>
      </c>
      <c r="M104" s="78"/>
      <c r="N104" s="73"/>
      <c r="O104" s="80" t="s">
        <v>267</v>
      </c>
      <c r="P104" s="82">
        <v>44466.246354166666</v>
      </c>
      <c r="Q104" s="80" t="s">
        <v>8506</v>
      </c>
      <c r="R104" s="83" t="str">
        <f>HYPERLINK("http://gbc-education.org/pledge")</f>
        <v>http://gbc-education.org/pledge</v>
      </c>
      <c r="S104" s="80" t="s">
        <v>276</v>
      </c>
      <c r="T104" s="80"/>
      <c r="U104" s="83" t="str">
        <f>HYPERLINK("https://pbs.twimg.com/media/FAQUoLWVUAU68Y6.jpg")</f>
        <v>https://pbs.twimg.com/media/FAQUoLWVUAU68Y6.jpg</v>
      </c>
      <c r="V104" s="83" t="str">
        <f>HYPERLINK("https://pbs.twimg.com/media/FAQUoLWVUAU68Y6.jpg")</f>
        <v>https://pbs.twimg.com/media/FAQUoLWVUAU68Y6.jpg</v>
      </c>
      <c r="W104" s="82">
        <v>44466.246354166666</v>
      </c>
      <c r="X104" s="88">
        <v>44466</v>
      </c>
      <c r="Y104" s="85" t="s">
        <v>8540</v>
      </c>
      <c r="Z104" s="83" t="str">
        <f>HYPERLINK("https://twitter.com/david_ruizb/status/1442367085879996416")</f>
        <v>https://twitter.com/david_ruizb/status/1442367085879996416</v>
      </c>
      <c r="AA104" s="80"/>
      <c r="AB104" s="80"/>
      <c r="AC104" s="85" t="s">
        <v>8576</v>
      </c>
      <c r="AD104" s="80"/>
      <c r="AE104" s="80" t="b">
        <v>0</v>
      </c>
      <c r="AF104" s="80">
        <v>0</v>
      </c>
      <c r="AG104" s="85" t="s">
        <v>296</v>
      </c>
      <c r="AH104" s="80" t="b">
        <v>0</v>
      </c>
      <c r="AI104" s="80" t="s">
        <v>298</v>
      </c>
      <c r="AJ104" s="80"/>
      <c r="AK104" s="85" t="s">
        <v>296</v>
      </c>
      <c r="AL104" s="80" t="b">
        <v>0</v>
      </c>
      <c r="AM104" s="80">
        <v>7</v>
      </c>
      <c r="AN104" s="85" t="s">
        <v>8589</v>
      </c>
      <c r="AO104" s="85" t="s">
        <v>305</v>
      </c>
      <c r="AP104" s="80" t="b">
        <v>0</v>
      </c>
      <c r="AQ104" s="85" t="s">
        <v>8589</v>
      </c>
      <c r="AR104" s="80" t="s">
        <v>204</v>
      </c>
      <c r="AS104" s="80">
        <v>0</v>
      </c>
      <c r="AT104" s="80">
        <v>0</v>
      </c>
      <c r="AU104" s="80"/>
      <c r="AV104" s="80"/>
      <c r="AW104" s="80"/>
      <c r="AX104" s="80"/>
      <c r="AY104" s="80"/>
      <c r="AZ104" s="80"/>
      <c r="BA104" s="80"/>
      <c r="BB104" s="80"/>
      <c r="BC104" s="80">
        <v>2</v>
      </c>
      <c r="BD104" s="79" t="str">
        <f>REPLACE(INDEX(GroupVertices[Group],MATCH(Edges63[[#This Row],[Vertex 1]],GroupVertices[Vertex],0)),1,1,"")</f>
        <v>1</v>
      </c>
      <c r="BE104" s="79" t="str">
        <f>REPLACE(INDEX(GroupVertices[Group],MATCH(Edges63[[#This Row],[Vertex 2]],GroupVertices[Vertex],0)),1,1,"")</f>
        <v>1</v>
      </c>
      <c r="BF104" s="49">
        <v>1</v>
      </c>
      <c r="BG104" s="50">
        <v>2.7027027027027026</v>
      </c>
      <c r="BH104" s="49">
        <v>1</v>
      </c>
      <c r="BI104" s="50">
        <v>2.7027027027027026</v>
      </c>
      <c r="BJ104" s="49">
        <v>0</v>
      </c>
      <c r="BK104" s="50">
        <v>0</v>
      </c>
      <c r="BL104" s="49">
        <v>35</v>
      </c>
      <c r="BM104" s="50">
        <v>94.5945945945946</v>
      </c>
      <c r="BN104" s="49">
        <v>37</v>
      </c>
    </row>
    <row r="105" spans="1:66" ht="15">
      <c r="A105" s="65" t="s">
        <v>8455</v>
      </c>
      <c r="B105" s="65" t="s">
        <v>8458</v>
      </c>
      <c r="C105" s="66"/>
      <c r="D105" s="67"/>
      <c r="E105" s="68"/>
      <c r="F105" s="69"/>
      <c r="G105" s="66"/>
      <c r="H105" s="70"/>
      <c r="I105" s="71"/>
      <c r="J105" s="71"/>
      <c r="K105" s="35" t="s">
        <v>65</v>
      </c>
      <c r="L105" s="78">
        <v>105</v>
      </c>
      <c r="M105" s="78"/>
      <c r="N105" s="73"/>
      <c r="O105" s="80" t="s">
        <v>266</v>
      </c>
      <c r="P105" s="82">
        <v>44466.24738425926</v>
      </c>
      <c r="Q105" s="80" t="s">
        <v>8506</v>
      </c>
      <c r="R105" s="83" t="str">
        <f>HYPERLINK("http://gbc-education.org/pledge")</f>
        <v>http://gbc-education.org/pledge</v>
      </c>
      <c r="S105" s="80" t="s">
        <v>276</v>
      </c>
      <c r="T105" s="80"/>
      <c r="U105" s="83" t="str">
        <f>HYPERLINK("https://pbs.twimg.com/media/FAQUoLWVUAU68Y6.jpg")</f>
        <v>https://pbs.twimg.com/media/FAQUoLWVUAU68Y6.jpg</v>
      </c>
      <c r="V105" s="83" t="str">
        <f>HYPERLINK("https://pbs.twimg.com/media/FAQUoLWVUAU68Y6.jpg")</f>
        <v>https://pbs.twimg.com/media/FAQUoLWVUAU68Y6.jpg</v>
      </c>
      <c r="W105" s="82">
        <v>44466.24738425926</v>
      </c>
      <c r="X105" s="88">
        <v>44466</v>
      </c>
      <c r="Y105" s="85" t="s">
        <v>8541</v>
      </c>
      <c r="Z105" s="83" t="str">
        <f>HYPERLINK("https://twitter.com/bjpinto/status/1442367457876799496")</f>
        <v>https://twitter.com/bjpinto/status/1442367457876799496</v>
      </c>
      <c r="AA105" s="80"/>
      <c r="AB105" s="80"/>
      <c r="AC105" s="85" t="s">
        <v>8577</v>
      </c>
      <c r="AD105" s="80"/>
      <c r="AE105" s="80" t="b">
        <v>0</v>
      </c>
      <c r="AF105" s="80">
        <v>0</v>
      </c>
      <c r="AG105" s="85" t="s">
        <v>296</v>
      </c>
      <c r="AH105" s="80" t="b">
        <v>0</v>
      </c>
      <c r="AI105" s="80" t="s">
        <v>298</v>
      </c>
      <c r="AJ105" s="80"/>
      <c r="AK105" s="85" t="s">
        <v>296</v>
      </c>
      <c r="AL105" s="80" t="b">
        <v>0</v>
      </c>
      <c r="AM105" s="80">
        <v>7</v>
      </c>
      <c r="AN105" s="85" t="s">
        <v>8589</v>
      </c>
      <c r="AO105" s="85" t="s">
        <v>307</v>
      </c>
      <c r="AP105" s="80" t="b">
        <v>0</v>
      </c>
      <c r="AQ105" s="85" t="s">
        <v>8589</v>
      </c>
      <c r="AR105" s="80" t="s">
        <v>204</v>
      </c>
      <c r="AS105" s="80">
        <v>0</v>
      </c>
      <c r="AT105" s="80">
        <v>0</v>
      </c>
      <c r="AU105" s="80"/>
      <c r="AV105" s="80"/>
      <c r="AW105" s="80"/>
      <c r="AX105" s="80"/>
      <c r="AY105" s="80"/>
      <c r="AZ105" s="80"/>
      <c r="BA105" s="80"/>
      <c r="BB105" s="80"/>
      <c r="BC105" s="80">
        <v>1</v>
      </c>
      <c r="BD105" s="79" t="str">
        <f>REPLACE(INDEX(GroupVertices[Group],MATCH(Edges63[[#This Row],[Vertex 1]],GroupVertices[Vertex],0)),1,1,"")</f>
        <v>1</v>
      </c>
      <c r="BE105" s="79" t="str">
        <f>REPLACE(INDEX(GroupVertices[Group],MATCH(Edges63[[#This Row],[Vertex 2]],GroupVertices[Vertex],0)),1,1,"")</f>
        <v>1</v>
      </c>
      <c r="BF105" s="49"/>
      <c r="BG105" s="50"/>
      <c r="BH105" s="49"/>
      <c r="BI105" s="50"/>
      <c r="BJ105" s="49"/>
      <c r="BK105" s="50"/>
      <c r="BL105" s="49"/>
      <c r="BM105" s="50"/>
      <c r="BN105" s="49"/>
    </row>
    <row r="106" spans="1:66" ht="15">
      <c r="A106" s="65" t="s">
        <v>8455</v>
      </c>
      <c r="B106" s="65" t="s">
        <v>259</v>
      </c>
      <c r="C106" s="66"/>
      <c r="D106" s="67"/>
      <c r="E106" s="68"/>
      <c r="F106" s="69"/>
      <c r="G106" s="66"/>
      <c r="H106" s="70"/>
      <c r="I106" s="71"/>
      <c r="J106" s="71"/>
      <c r="K106" s="35" t="s">
        <v>65</v>
      </c>
      <c r="L106" s="78">
        <v>106</v>
      </c>
      <c r="M106" s="78"/>
      <c r="N106" s="73"/>
      <c r="O106" s="80" t="s">
        <v>266</v>
      </c>
      <c r="P106" s="82">
        <v>44466.24738425926</v>
      </c>
      <c r="Q106" s="80" t="s">
        <v>8506</v>
      </c>
      <c r="R106" s="83" t="str">
        <f>HYPERLINK("http://gbc-education.org/pledge")</f>
        <v>http://gbc-education.org/pledge</v>
      </c>
      <c r="S106" s="80" t="s">
        <v>276</v>
      </c>
      <c r="T106" s="80"/>
      <c r="U106" s="83" t="str">
        <f>HYPERLINK("https://pbs.twimg.com/media/FAQUoLWVUAU68Y6.jpg")</f>
        <v>https://pbs.twimg.com/media/FAQUoLWVUAU68Y6.jpg</v>
      </c>
      <c r="V106" s="83" t="str">
        <f>HYPERLINK("https://pbs.twimg.com/media/FAQUoLWVUAU68Y6.jpg")</f>
        <v>https://pbs.twimg.com/media/FAQUoLWVUAU68Y6.jpg</v>
      </c>
      <c r="W106" s="82">
        <v>44466.24738425926</v>
      </c>
      <c r="X106" s="88">
        <v>44466</v>
      </c>
      <c r="Y106" s="85" t="s">
        <v>8541</v>
      </c>
      <c r="Z106" s="83" t="str">
        <f>HYPERLINK("https://twitter.com/bjpinto/status/1442367457876799496")</f>
        <v>https://twitter.com/bjpinto/status/1442367457876799496</v>
      </c>
      <c r="AA106" s="80"/>
      <c r="AB106" s="80"/>
      <c r="AC106" s="85" t="s">
        <v>8577</v>
      </c>
      <c r="AD106" s="80"/>
      <c r="AE106" s="80" t="b">
        <v>0</v>
      </c>
      <c r="AF106" s="80">
        <v>0</v>
      </c>
      <c r="AG106" s="85" t="s">
        <v>296</v>
      </c>
      <c r="AH106" s="80" t="b">
        <v>0</v>
      </c>
      <c r="AI106" s="80" t="s">
        <v>298</v>
      </c>
      <c r="AJ106" s="80"/>
      <c r="AK106" s="85" t="s">
        <v>296</v>
      </c>
      <c r="AL106" s="80" t="b">
        <v>0</v>
      </c>
      <c r="AM106" s="80">
        <v>7</v>
      </c>
      <c r="AN106" s="85" t="s">
        <v>8589</v>
      </c>
      <c r="AO106" s="85" t="s">
        <v>307</v>
      </c>
      <c r="AP106" s="80" t="b">
        <v>0</v>
      </c>
      <c r="AQ106" s="85" t="s">
        <v>8589</v>
      </c>
      <c r="AR106" s="80" t="s">
        <v>204</v>
      </c>
      <c r="AS106" s="80">
        <v>0</v>
      </c>
      <c r="AT106" s="80">
        <v>0</v>
      </c>
      <c r="AU106" s="80"/>
      <c r="AV106" s="80"/>
      <c r="AW106" s="80"/>
      <c r="AX106" s="80"/>
      <c r="AY106" s="80"/>
      <c r="AZ106" s="80"/>
      <c r="BA106" s="80"/>
      <c r="BB106" s="80"/>
      <c r="BC106" s="80">
        <v>1</v>
      </c>
      <c r="BD106" s="79" t="str">
        <f>REPLACE(INDEX(GroupVertices[Group],MATCH(Edges63[[#This Row],[Vertex 1]],GroupVertices[Vertex],0)),1,1,"")</f>
        <v>1</v>
      </c>
      <c r="BE106" s="79" t="str">
        <f>REPLACE(INDEX(GroupVertices[Group],MATCH(Edges63[[#This Row],[Vertex 2]],GroupVertices[Vertex],0)),1,1,"")</f>
        <v>1</v>
      </c>
      <c r="BF106" s="49"/>
      <c r="BG106" s="50"/>
      <c r="BH106" s="49"/>
      <c r="BI106" s="50"/>
      <c r="BJ106" s="49"/>
      <c r="BK106" s="50"/>
      <c r="BL106" s="49"/>
      <c r="BM106" s="50"/>
      <c r="BN106" s="49"/>
    </row>
    <row r="107" spans="1:66" ht="15">
      <c r="A107" s="65" t="s">
        <v>8455</v>
      </c>
      <c r="B107" s="65" t="s">
        <v>8462</v>
      </c>
      <c r="C107" s="66"/>
      <c r="D107" s="67"/>
      <c r="E107" s="68"/>
      <c r="F107" s="69"/>
      <c r="G107" s="66"/>
      <c r="H107" s="70"/>
      <c r="I107" s="71"/>
      <c r="J107" s="71"/>
      <c r="K107" s="35" t="s">
        <v>65</v>
      </c>
      <c r="L107" s="78">
        <v>107</v>
      </c>
      <c r="M107" s="78"/>
      <c r="N107" s="73"/>
      <c r="O107" s="80" t="s">
        <v>266</v>
      </c>
      <c r="P107" s="82">
        <v>44466.24738425926</v>
      </c>
      <c r="Q107" s="80" t="s">
        <v>8506</v>
      </c>
      <c r="R107" s="83" t="str">
        <f>HYPERLINK("http://gbc-education.org/pledge")</f>
        <v>http://gbc-education.org/pledge</v>
      </c>
      <c r="S107" s="80" t="s">
        <v>276</v>
      </c>
      <c r="T107" s="80"/>
      <c r="U107" s="83" t="str">
        <f>HYPERLINK("https://pbs.twimg.com/media/FAQUoLWVUAU68Y6.jpg")</f>
        <v>https://pbs.twimg.com/media/FAQUoLWVUAU68Y6.jpg</v>
      </c>
      <c r="V107" s="83" t="str">
        <f>HYPERLINK("https://pbs.twimg.com/media/FAQUoLWVUAU68Y6.jpg")</f>
        <v>https://pbs.twimg.com/media/FAQUoLWVUAU68Y6.jpg</v>
      </c>
      <c r="W107" s="82">
        <v>44466.24738425926</v>
      </c>
      <c r="X107" s="88">
        <v>44466</v>
      </c>
      <c r="Y107" s="85" t="s">
        <v>8541</v>
      </c>
      <c r="Z107" s="83" t="str">
        <f>HYPERLINK("https://twitter.com/bjpinto/status/1442367457876799496")</f>
        <v>https://twitter.com/bjpinto/status/1442367457876799496</v>
      </c>
      <c r="AA107" s="80"/>
      <c r="AB107" s="80"/>
      <c r="AC107" s="85" t="s">
        <v>8577</v>
      </c>
      <c r="AD107" s="80"/>
      <c r="AE107" s="80" t="b">
        <v>0</v>
      </c>
      <c r="AF107" s="80">
        <v>0</v>
      </c>
      <c r="AG107" s="85" t="s">
        <v>296</v>
      </c>
      <c r="AH107" s="80" t="b">
        <v>0</v>
      </c>
      <c r="AI107" s="80" t="s">
        <v>298</v>
      </c>
      <c r="AJ107" s="80"/>
      <c r="AK107" s="85" t="s">
        <v>296</v>
      </c>
      <c r="AL107" s="80" t="b">
        <v>0</v>
      </c>
      <c r="AM107" s="80">
        <v>7</v>
      </c>
      <c r="AN107" s="85" t="s">
        <v>8589</v>
      </c>
      <c r="AO107" s="85" t="s">
        <v>307</v>
      </c>
      <c r="AP107" s="80" t="b">
        <v>0</v>
      </c>
      <c r="AQ107" s="85" t="s">
        <v>8589</v>
      </c>
      <c r="AR107" s="80" t="s">
        <v>204</v>
      </c>
      <c r="AS107" s="80">
        <v>0</v>
      </c>
      <c r="AT107" s="80">
        <v>0</v>
      </c>
      <c r="AU107" s="80"/>
      <c r="AV107" s="80"/>
      <c r="AW107" s="80"/>
      <c r="AX107" s="80"/>
      <c r="AY107" s="80"/>
      <c r="AZ107" s="80"/>
      <c r="BA107" s="80"/>
      <c r="BB107" s="80"/>
      <c r="BC107" s="80">
        <v>2</v>
      </c>
      <c r="BD107" s="79" t="str">
        <f>REPLACE(INDEX(GroupVertices[Group],MATCH(Edges63[[#This Row],[Vertex 1]],GroupVertices[Vertex],0)),1,1,"")</f>
        <v>1</v>
      </c>
      <c r="BE107" s="79" t="str">
        <f>REPLACE(INDEX(GroupVertices[Group],MATCH(Edges63[[#This Row],[Vertex 2]],GroupVertices[Vertex],0)),1,1,"")</f>
        <v>1</v>
      </c>
      <c r="BF107" s="49"/>
      <c r="BG107" s="50"/>
      <c r="BH107" s="49"/>
      <c r="BI107" s="50"/>
      <c r="BJ107" s="49"/>
      <c r="BK107" s="50"/>
      <c r="BL107" s="49"/>
      <c r="BM107" s="50"/>
      <c r="BN107" s="49"/>
    </row>
    <row r="108" spans="1:66" ht="15">
      <c r="A108" s="65" t="s">
        <v>8455</v>
      </c>
      <c r="B108" s="65" t="s">
        <v>8462</v>
      </c>
      <c r="C108" s="66"/>
      <c r="D108" s="67"/>
      <c r="E108" s="68"/>
      <c r="F108" s="69"/>
      <c r="G108" s="66"/>
      <c r="H108" s="70"/>
      <c r="I108" s="71"/>
      <c r="J108" s="71"/>
      <c r="K108" s="35" t="s">
        <v>65</v>
      </c>
      <c r="L108" s="78">
        <v>108</v>
      </c>
      <c r="M108" s="78"/>
      <c r="N108" s="73"/>
      <c r="O108" s="80" t="s">
        <v>267</v>
      </c>
      <c r="P108" s="82">
        <v>44466.24738425926</v>
      </c>
      <c r="Q108" s="80" t="s">
        <v>8506</v>
      </c>
      <c r="R108" s="83" t="str">
        <f>HYPERLINK("http://gbc-education.org/pledge")</f>
        <v>http://gbc-education.org/pledge</v>
      </c>
      <c r="S108" s="80" t="s">
        <v>276</v>
      </c>
      <c r="T108" s="80"/>
      <c r="U108" s="83" t="str">
        <f>HYPERLINK("https://pbs.twimg.com/media/FAQUoLWVUAU68Y6.jpg")</f>
        <v>https://pbs.twimg.com/media/FAQUoLWVUAU68Y6.jpg</v>
      </c>
      <c r="V108" s="83" t="str">
        <f>HYPERLINK("https://pbs.twimg.com/media/FAQUoLWVUAU68Y6.jpg")</f>
        <v>https://pbs.twimg.com/media/FAQUoLWVUAU68Y6.jpg</v>
      </c>
      <c r="W108" s="82">
        <v>44466.24738425926</v>
      </c>
      <c r="X108" s="88">
        <v>44466</v>
      </c>
      <c r="Y108" s="85" t="s">
        <v>8541</v>
      </c>
      <c r="Z108" s="83" t="str">
        <f>HYPERLINK("https://twitter.com/bjpinto/status/1442367457876799496")</f>
        <v>https://twitter.com/bjpinto/status/1442367457876799496</v>
      </c>
      <c r="AA108" s="80"/>
      <c r="AB108" s="80"/>
      <c r="AC108" s="85" t="s">
        <v>8577</v>
      </c>
      <c r="AD108" s="80"/>
      <c r="AE108" s="80" t="b">
        <v>0</v>
      </c>
      <c r="AF108" s="80">
        <v>0</v>
      </c>
      <c r="AG108" s="85" t="s">
        <v>296</v>
      </c>
      <c r="AH108" s="80" t="b">
        <v>0</v>
      </c>
      <c r="AI108" s="80" t="s">
        <v>298</v>
      </c>
      <c r="AJ108" s="80"/>
      <c r="AK108" s="85" t="s">
        <v>296</v>
      </c>
      <c r="AL108" s="80" t="b">
        <v>0</v>
      </c>
      <c r="AM108" s="80">
        <v>7</v>
      </c>
      <c r="AN108" s="85" t="s">
        <v>8589</v>
      </c>
      <c r="AO108" s="85" t="s">
        <v>307</v>
      </c>
      <c r="AP108" s="80" t="b">
        <v>0</v>
      </c>
      <c r="AQ108" s="85" t="s">
        <v>8589</v>
      </c>
      <c r="AR108" s="80" t="s">
        <v>204</v>
      </c>
      <c r="AS108" s="80">
        <v>0</v>
      </c>
      <c r="AT108" s="80">
        <v>0</v>
      </c>
      <c r="AU108" s="80"/>
      <c r="AV108" s="80"/>
      <c r="AW108" s="80"/>
      <c r="AX108" s="80"/>
      <c r="AY108" s="80"/>
      <c r="AZ108" s="80"/>
      <c r="BA108" s="80"/>
      <c r="BB108" s="80"/>
      <c r="BC108" s="80">
        <v>2</v>
      </c>
      <c r="BD108" s="79" t="str">
        <f>REPLACE(INDEX(GroupVertices[Group],MATCH(Edges63[[#This Row],[Vertex 1]],GroupVertices[Vertex],0)),1,1,"")</f>
        <v>1</v>
      </c>
      <c r="BE108" s="79" t="str">
        <f>REPLACE(INDEX(GroupVertices[Group],MATCH(Edges63[[#This Row],[Vertex 2]],GroupVertices[Vertex],0)),1,1,"")</f>
        <v>1</v>
      </c>
      <c r="BF108" s="49">
        <v>1</v>
      </c>
      <c r="BG108" s="50">
        <v>2.7027027027027026</v>
      </c>
      <c r="BH108" s="49">
        <v>1</v>
      </c>
      <c r="BI108" s="50">
        <v>2.7027027027027026</v>
      </c>
      <c r="BJ108" s="49">
        <v>0</v>
      </c>
      <c r="BK108" s="50">
        <v>0</v>
      </c>
      <c r="BL108" s="49">
        <v>35</v>
      </c>
      <c r="BM108" s="50">
        <v>94.5945945945946</v>
      </c>
      <c r="BN108" s="49">
        <v>37</v>
      </c>
    </row>
    <row r="109" spans="1:66" ht="15">
      <c r="A109" s="65" t="s">
        <v>8456</v>
      </c>
      <c r="B109" s="65" t="s">
        <v>259</v>
      </c>
      <c r="C109" s="66"/>
      <c r="D109" s="67"/>
      <c r="E109" s="68"/>
      <c r="F109" s="69"/>
      <c r="G109" s="66"/>
      <c r="H109" s="70"/>
      <c r="I109" s="71"/>
      <c r="J109" s="71"/>
      <c r="K109" s="35" t="s">
        <v>65</v>
      </c>
      <c r="L109" s="78">
        <v>109</v>
      </c>
      <c r="M109" s="78"/>
      <c r="N109" s="73"/>
      <c r="O109" s="80" t="s">
        <v>268</v>
      </c>
      <c r="P109" s="82">
        <v>44466.27824074074</v>
      </c>
      <c r="Q109" s="80" t="s">
        <v>8508</v>
      </c>
      <c r="R109" s="80"/>
      <c r="S109" s="80"/>
      <c r="T109" s="80"/>
      <c r="U109" s="80"/>
      <c r="V109" s="83" t="str">
        <f>HYPERLINK("https://pbs.twimg.com/profile_images/1170339596640518144/4qaSKXj6_normal.jpg")</f>
        <v>https://pbs.twimg.com/profile_images/1170339596640518144/4qaSKXj6_normal.jpg</v>
      </c>
      <c r="W109" s="82">
        <v>44466.27824074074</v>
      </c>
      <c r="X109" s="88">
        <v>44466</v>
      </c>
      <c r="Y109" s="85" t="s">
        <v>8542</v>
      </c>
      <c r="Z109" s="83" t="str">
        <f>HYPERLINK("https://twitter.com/srini_bala/status/1442378639446732812")</f>
        <v>https://twitter.com/srini_bala/status/1442378639446732812</v>
      </c>
      <c r="AA109" s="80"/>
      <c r="AB109" s="80"/>
      <c r="AC109" s="85" t="s">
        <v>8578</v>
      </c>
      <c r="AD109" s="85" t="s">
        <v>8580</v>
      </c>
      <c r="AE109" s="80" t="b">
        <v>0</v>
      </c>
      <c r="AF109" s="80">
        <v>0</v>
      </c>
      <c r="AG109" s="85" t="s">
        <v>8608</v>
      </c>
      <c r="AH109" s="80" t="b">
        <v>0</v>
      </c>
      <c r="AI109" s="80" t="s">
        <v>298</v>
      </c>
      <c r="AJ109" s="80"/>
      <c r="AK109" s="85" t="s">
        <v>296</v>
      </c>
      <c r="AL109" s="80" t="b">
        <v>0</v>
      </c>
      <c r="AM109" s="80">
        <v>0</v>
      </c>
      <c r="AN109" s="85" t="s">
        <v>296</v>
      </c>
      <c r="AO109" s="85" t="s">
        <v>305</v>
      </c>
      <c r="AP109" s="80" t="b">
        <v>0</v>
      </c>
      <c r="AQ109" s="85" t="s">
        <v>8580</v>
      </c>
      <c r="AR109" s="80" t="s">
        <v>204</v>
      </c>
      <c r="AS109" s="80">
        <v>0</v>
      </c>
      <c r="AT109" s="80">
        <v>0</v>
      </c>
      <c r="AU109" s="80"/>
      <c r="AV109" s="80"/>
      <c r="AW109" s="80"/>
      <c r="AX109" s="80"/>
      <c r="AY109" s="80"/>
      <c r="AZ109" s="80"/>
      <c r="BA109" s="80"/>
      <c r="BB109" s="80"/>
      <c r="BC109" s="80">
        <v>1</v>
      </c>
      <c r="BD109" s="79" t="str">
        <f>REPLACE(INDEX(GroupVertices[Group],MATCH(Edges63[[#This Row],[Vertex 1]],GroupVertices[Vertex],0)),1,1,"")</f>
        <v>1</v>
      </c>
      <c r="BE109" s="79" t="str">
        <f>REPLACE(INDEX(GroupVertices[Group],MATCH(Edges63[[#This Row],[Vertex 2]],GroupVertices[Vertex],0)),1,1,"")</f>
        <v>1</v>
      </c>
      <c r="BF109" s="49"/>
      <c r="BG109" s="50"/>
      <c r="BH109" s="49"/>
      <c r="BI109" s="50"/>
      <c r="BJ109" s="49"/>
      <c r="BK109" s="50"/>
      <c r="BL109" s="49"/>
      <c r="BM109" s="50"/>
      <c r="BN109" s="49"/>
    </row>
    <row r="110" spans="1:66" ht="15">
      <c r="A110" s="65" t="s">
        <v>8456</v>
      </c>
      <c r="B110" s="65" t="s">
        <v>7168</v>
      </c>
      <c r="C110" s="66"/>
      <c r="D110" s="67"/>
      <c r="E110" s="68"/>
      <c r="F110" s="69"/>
      <c r="G110" s="66"/>
      <c r="H110" s="70"/>
      <c r="I110" s="71"/>
      <c r="J110" s="71"/>
      <c r="K110" s="35" t="s">
        <v>65</v>
      </c>
      <c r="L110" s="78">
        <v>110</v>
      </c>
      <c r="M110" s="78"/>
      <c r="N110" s="73"/>
      <c r="O110" s="80" t="s">
        <v>268</v>
      </c>
      <c r="P110" s="82">
        <v>44466.27824074074</v>
      </c>
      <c r="Q110" s="80" t="s">
        <v>8508</v>
      </c>
      <c r="R110" s="80"/>
      <c r="S110" s="80"/>
      <c r="T110" s="80"/>
      <c r="U110" s="80"/>
      <c r="V110" s="83" t="str">
        <f>HYPERLINK("https://pbs.twimg.com/profile_images/1170339596640518144/4qaSKXj6_normal.jpg")</f>
        <v>https://pbs.twimg.com/profile_images/1170339596640518144/4qaSKXj6_normal.jpg</v>
      </c>
      <c r="W110" s="82">
        <v>44466.27824074074</v>
      </c>
      <c r="X110" s="88">
        <v>44466</v>
      </c>
      <c r="Y110" s="85" t="s">
        <v>8542</v>
      </c>
      <c r="Z110" s="83" t="str">
        <f>HYPERLINK("https://twitter.com/srini_bala/status/1442378639446732812")</f>
        <v>https://twitter.com/srini_bala/status/1442378639446732812</v>
      </c>
      <c r="AA110" s="80"/>
      <c r="AB110" s="80"/>
      <c r="AC110" s="85" t="s">
        <v>8578</v>
      </c>
      <c r="AD110" s="85" t="s">
        <v>8580</v>
      </c>
      <c r="AE110" s="80" t="b">
        <v>0</v>
      </c>
      <c r="AF110" s="80">
        <v>0</v>
      </c>
      <c r="AG110" s="85" t="s">
        <v>8608</v>
      </c>
      <c r="AH110" s="80" t="b">
        <v>0</v>
      </c>
      <c r="AI110" s="80" t="s">
        <v>298</v>
      </c>
      <c r="AJ110" s="80"/>
      <c r="AK110" s="85" t="s">
        <v>296</v>
      </c>
      <c r="AL110" s="80" t="b">
        <v>0</v>
      </c>
      <c r="AM110" s="80">
        <v>0</v>
      </c>
      <c r="AN110" s="85" t="s">
        <v>296</v>
      </c>
      <c r="AO110" s="85" t="s">
        <v>305</v>
      </c>
      <c r="AP110" s="80" t="b">
        <v>0</v>
      </c>
      <c r="AQ110" s="85" t="s">
        <v>8580</v>
      </c>
      <c r="AR110" s="80" t="s">
        <v>204</v>
      </c>
      <c r="AS110" s="80">
        <v>0</v>
      </c>
      <c r="AT110" s="80">
        <v>0</v>
      </c>
      <c r="AU110" s="80"/>
      <c r="AV110" s="80"/>
      <c r="AW110" s="80"/>
      <c r="AX110" s="80"/>
      <c r="AY110" s="80"/>
      <c r="AZ110" s="80"/>
      <c r="BA110" s="80"/>
      <c r="BB110" s="80"/>
      <c r="BC110" s="80">
        <v>1</v>
      </c>
      <c r="BD110" s="79" t="str">
        <f>REPLACE(INDEX(GroupVertices[Group],MATCH(Edges63[[#This Row],[Vertex 1]],GroupVertices[Vertex],0)),1,1,"")</f>
        <v>1</v>
      </c>
      <c r="BE110" s="79" t="str">
        <f>REPLACE(INDEX(GroupVertices[Group],MATCH(Edges63[[#This Row],[Vertex 2]],GroupVertices[Vertex],0)),1,1,"")</f>
        <v>1</v>
      </c>
      <c r="BF110" s="49"/>
      <c r="BG110" s="50"/>
      <c r="BH110" s="49"/>
      <c r="BI110" s="50"/>
      <c r="BJ110" s="49"/>
      <c r="BK110" s="50"/>
      <c r="BL110" s="49"/>
      <c r="BM110" s="50"/>
      <c r="BN110" s="49"/>
    </row>
    <row r="111" spans="1:66" ht="15">
      <c r="A111" s="65" t="s">
        <v>8456</v>
      </c>
      <c r="B111" s="65" t="s">
        <v>8462</v>
      </c>
      <c r="C111" s="66"/>
      <c r="D111" s="67"/>
      <c r="E111" s="68"/>
      <c r="F111" s="69"/>
      <c r="G111" s="66"/>
      <c r="H111" s="70"/>
      <c r="I111" s="71"/>
      <c r="J111" s="71"/>
      <c r="K111" s="35" t="s">
        <v>65</v>
      </c>
      <c r="L111" s="78">
        <v>111</v>
      </c>
      <c r="M111" s="78"/>
      <c r="N111" s="73"/>
      <c r="O111" s="80" t="s">
        <v>268</v>
      </c>
      <c r="P111" s="82">
        <v>44466.27824074074</v>
      </c>
      <c r="Q111" s="80" t="s">
        <v>8508</v>
      </c>
      <c r="R111" s="80"/>
      <c r="S111" s="80"/>
      <c r="T111" s="80"/>
      <c r="U111" s="80"/>
      <c r="V111" s="83" t="str">
        <f>HYPERLINK("https://pbs.twimg.com/profile_images/1170339596640518144/4qaSKXj6_normal.jpg")</f>
        <v>https://pbs.twimg.com/profile_images/1170339596640518144/4qaSKXj6_normal.jpg</v>
      </c>
      <c r="W111" s="82">
        <v>44466.27824074074</v>
      </c>
      <c r="X111" s="88">
        <v>44466</v>
      </c>
      <c r="Y111" s="85" t="s">
        <v>8542</v>
      </c>
      <c r="Z111" s="83" t="str">
        <f>HYPERLINK("https://twitter.com/srini_bala/status/1442378639446732812")</f>
        <v>https://twitter.com/srini_bala/status/1442378639446732812</v>
      </c>
      <c r="AA111" s="80"/>
      <c r="AB111" s="80"/>
      <c r="AC111" s="85" t="s">
        <v>8578</v>
      </c>
      <c r="AD111" s="85" t="s">
        <v>8580</v>
      </c>
      <c r="AE111" s="80" t="b">
        <v>0</v>
      </c>
      <c r="AF111" s="80">
        <v>0</v>
      </c>
      <c r="AG111" s="85" t="s">
        <v>8608</v>
      </c>
      <c r="AH111" s="80" t="b">
        <v>0</v>
      </c>
      <c r="AI111" s="80" t="s">
        <v>298</v>
      </c>
      <c r="AJ111" s="80"/>
      <c r="AK111" s="85" t="s">
        <v>296</v>
      </c>
      <c r="AL111" s="80" t="b">
        <v>0</v>
      </c>
      <c r="AM111" s="80">
        <v>0</v>
      </c>
      <c r="AN111" s="85" t="s">
        <v>296</v>
      </c>
      <c r="AO111" s="85" t="s">
        <v>305</v>
      </c>
      <c r="AP111" s="80" t="b">
        <v>0</v>
      </c>
      <c r="AQ111" s="85" t="s">
        <v>8580</v>
      </c>
      <c r="AR111" s="80" t="s">
        <v>204</v>
      </c>
      <c r="AS111" s="80">
        <v>0</v>
      </c>
      <c r="AT111" s="80">
        <v>0</v>
      </c>
      <c r="AU111" s="80"/>
      <c r="AV111" s="80"/>
      <c r="AW111" s="80"/>
      <c r="AX111" s="80"/>
      <c r="AY111" s="80"/>
      <c r="AZ111" s="80"/>
      <c r="BA111" s="80"/>
      <c r="BB111" s="80"/>
      <c r="BC111" s="80">
        <v>1</v>
      </c>
      <c r="BD111" s="79" t="str">
        <f>REPLACE(INDEX(GroupVertices[Group],MATCH(Edges63[[#This Row],[Vertex 1]],GroupVertices[Vertex],0)),1,1,"")</f>
        <v>1</v>
      </c>
      <c r="BE111" s="79" t="str">
        <f>REPLACE(INDEX(GroupVertices[Group],MATCH(Edges63[[#This Row],[Vertex 2]],GroupVertices[Vertex],0)),1,1,"")</f>
        <v>1</v>
      </c>
      <c r="BF111" s="49"/>
      <c r="BG111" s="50"/>
      <c r="BH111" s="49"/>
      <c r="BI111" s="50"/>
      <c r="BJ111" s="49"/>
      <c r="BK111" s="50"/>
      <c r="BL111" s="49"/>
      <c r="BM111" s="50"/>
      <c r="BN111" s="49"/>
    </row>
    <row r="112" spans="1:66" ht="15">
      <c r="A112" s="65" t="s">
        <v>8456</v>
      </c>
      <c r="B112" s="65" t="s">
        <v>8460</v>
      </c>
      <c r="C112" s="66"/>
      <c r="D112" s="67"/>
      <c r="E112" s="68"/>
      <c r="F112" s="69"/>
      <c r="G112" s="66"/>
      <c r="H112" s="70"/>
      <c r="I112" s="71"/>
      <c r="J112" s="71"/>
      <c r="K112" s="35" t="s">
        <v>65</v>
      </c>
      <c r="L112" s="78">
        <v>112</v>
      </c>
      <c r="M112" s="78"/>
      <c r="N112" s="73"/>
      <c r="O112" s="80" t="s">
        <v>268</v>
      </c>
      <c r="P112" s="82">
        <v>44466.27824074074</v>
      </c>
      <c r="Q112" s="80" t="s">
        <v>8508</v>
      </c>
      <c r="R112" s="80"/>
      <c r="S112" s="80"/>
      <c r="T112" s="80"/>
      <c r="U112" s="80"/>
      <c r="V112" s="83" t="str">
        <f>HYPERLINK("https://pbs.twimg.com/profile_images/1170339596640518144/4qaSKXj6_normal.jpg")</f>
        <v>https://pbs.twimg.com/profile_images/1170339596640518144/4qaSKXj6_normal.jpg</v>
      </c>
      <c r="W112" s="82">
        <v>44466.27824074074</v>
      </c>
      <c r="X112" s="88">
        <v>44466</v>
      </c>
      <c r="Y112" s="85" t="s">
        <v>8542</v>
      </c>
      <c r="Z112" s="83" t="str">
        <f>HYPERLINK("https://twitter.com/srini_bala/status/1442378639446732812")</f>
        <v>https://twitter.com/srini_bala/status/1442378639446732812</v>
      </c>
      <c r="AA112" s="80"/>
      <c r="AB112" s="80"/>
      <c r="AC112" s="85" t="s">
        <v>8578</v>
      </c>
      <c r="AD112" s="85" t="s">
        <v>8580</v>
      </c>
      <c r="AE112" s="80" t="b">
        <v>0</v>
      </c>
      <c r="AF112" s="80">
        <v>0</v>
      </c>
      <c r="AG112" s="85" t="s">
        <v>8608</v>
      </c>
      <c r="AH112" s="80" t="b">
        <v>0</v>
      </c>
      <c r="AI112" s="80" t="s">
        <v>298</v>
      </c>
      <c r="AJ112" s="80"/>
      <c r="AK112" s="85" t="s">
        <v>296</v>
      </c>
      <c r="AL112" s="80" t="b">
        <v>0</v>
      </c>
      <c r="AM112" s="80">
        <v>0</v>
      </c>
      <c r="AN112" s="85" t="s">
        <v>296</v>
      </c>
      <c r="AO112" s="85" t="s">
        <v>305</v>
      </c>
      <c r="AP112" s="80" t="b">
        <v>0</v>
      </c>
      <c r="AQ112" s="85" t="s">
        <v>8580</v>
      </c>
      <c r="AR112" s="80" t="s">
        <v>204</v>
      </c>
      <c r="AS112" s="80">
        <v>0</v>
      </c>
      <c r="AT112" s="80">
        <v>0</v>
      </c>
      <c r="AU112" s="80"/>
      <c r="AV112" s="80"/>
      <c r="AW112" s="80"/>
      <c r="AX112" s="80"/>
      <c r="AY112" s="80"/>
      <c r="AZ112" s="80"/>
      <c r="BA112" s="80"/>
      <c r="BB112" s="80"/>
      <c r="BC112" s="80">
        <v>1</v>
      </c>
      <c r="BD112" s="79" t="str">
        <f>REPLACE(INDEX(GroupVertices[Group],MATCH(Edges63[[#This Row],[Vertex 1]],GroupVertices[Vertex],0)),1,1,"")</f>
        <v>1</v>
      </c>
      <c r="BE112" s="79" t="str">
        <f>REPLACE(INDEX(GroupVertices[Group],MATCH(Edges63[[#This Row],[Vertex 2]],GroupVertices[Vertex],0)),1,1,"")</f>
        <v>1</v>
      </c>
      <c r="BF112" s="49"/>
      <c r="BG112" s="50"/>
      <c r="BH112" s="49"/>
      <c r="BI112" s="50"/>
      <c r="BJ112" s="49"/>
      <c r="BK112" s="50"/>
      <c r="BL112" s="49"/>
      <c r="BM112" s="50"/>
      <c r="BN112" s="49"/>
    </row>
    <row r="113" spans="1:66" ht="15">
      <c r="A113" s="65" t="s">
        <v>8456</v>
      </c>
      <c r="B113" s="65" t="s">
        <v>8458</v>
      </c>
      <c r="C113" s="66"/>
      <c r="D113" s="67"/>
      <c r="E113" s="68"/>
      <c r="F113" s="69"/>
      <c r="G113" s="66"/>
      <c r="H113" s="70"/>
      <c r="I113" s="71"/>
      <c r="J113" s="71"/>
      <c r="K113" s="35" t="s">
        <v>65</v>
      </c>
      <c r="L113" s="78">
        <v>113</v>
      </c>
      <c r="M113" s="78"/>
      <c r="N113" s="73"/>
      <c r="O113" s="80" t="s">
        <v>269</v>
      </c>
      <c r="P113" s="82">
        <v>44466.27824074074</v>
      </c>
      <c r="Q113" s="80" t="s">
        <v>8508</v>
      </c>
      <c r="R113" s="80"/>
      <c r="S113" s="80"/>
      <c r="T113" s="80"/>
      <c r="U113" s="80"/>
      <c r="V113" s="83" t="str">
        <f>HYPERLINK("https://pbs.twimg.com/profile_images/1170339596640518144/4qaSKXj6_normal.jpg")</f>
        <v>https://pbs.twimg.com/profile_images/1170339596640518144/4qaSKXj6_normal.jpg</v>
      </c>
      <c r="W113" s="82">
        <v>44466.27824074074</v>
      </c>
      <c r="X113" s="88">
        <v>44466</v>
      </c>
      <c r="Y113" s="85" t="s">
        <v>8542</v>
      </c>
      <c r="Z113" s="83" t="str">
        <f>HYPERLINK("https://twitter.com/srini_bala/status/1442378639446732812")</f>
        <v>https://twitter.com/srini_bala/status/1442378639446732812</v>
      </c>
      <c r="AA113" s="80"/>
      <c r="AB113" s="80"/>
      <c r="AC113" s="85" t="s">
        <v>8578</v>
      </c>
      <c r="AD113" s="85" t="s">
        <v>8580</v>
      </c>
      <c r="AE113" s="80" t="b">
        <v>0</v>
      </c>
      <c r="AF113" s="80">
        <v>0</v>
      </c>
      <c r="AG113" s="85" t="s">
        <v>8608</v>
      </c>
      <c r="AH113" s="80" t="b">
        <v>0</v>
      </c>
      <c r="AI113" s="80" t="s">
        <v>298</v>
      </c>
      <c r="AJ113" s="80"/>
      <c r="AK113" s="85" t="s">
        <v>296</v>
      </c>
      <c r="AL113" s="80" t="b">
        <v>0</v>
      </c>
      <c r="AM113" s="80">
        <v>0</v>
      </c>
      <c r="AN113" s="85" t="s">
        <v>296</v>
      </c>
      <c r="AO113" s="85" t="s">
        <v>305</v>
      </c>
      <c r="AP113" s="80" t="b">
        <v>0</v>
      </c>
      <c r="AQ113" s="85" t="s">
        <v>8580</v>
      </c>
      <c r="AR113" s="80" t="s">
        <v>204</v>
      </c>
      <c r="AS113" s="80">
        <v>0</v>
      </c>
      <c r="AT113" s="80">
        <v>0</v>
      </c>
      <c r="AU113" s="80"/>
      <c r="AV113" s="80"/>
      <c r="AW113" s="80"/>
      <c r="AX113" s="80"/>
      <c r="AY113" s="80"/>
      <c r="AZ113" s="80"/>
      <c r="BA113" s="80"/>
      <c r="BB113" s="80"/>
      <c r="BC113" s="80">
        <v>1</v>
      </c>
      <c r="BD113" s="79" t="str">
        <f>REPLACE(INDEX(GroupVertices[Group],MATCH(Edges63[[#This Row],[Vertex 1]],GroupVertices[Vertex],0)),1,1,"")</f>
        <v>1</v>
      </c>
      <c r="BE113" s="79" t="str">
        <f>REPLACE(INDEX(GroupVertices[Group],MATCH(Edges63[[#This Row],[Vertex 2]],GroupVertices[Vertex],0)),1,1,"")</f>
        <v>1</v>
      </c>
      <c r="BF113" s="49">
        <v>3</v>
      </c>
      <c r="BG113" s="50">
        <v>7.6923076923076925</v>
      </c>
      <c r="BH113" s="49">
        <v>1</v>
      </c>
      <c r="BI113" s="50">
        <v>2.5641025641025643</v>
      </c>
      <c r="BJ113" s="49">
        <v>0</v>
      </c>
      <c r="BK113" s="50">
        <v>0</v>
      </c>
      <c r="BL113" s="49">
        <v>35</v>
      </c>
      <c r="BM113" s="50">
        <v>89.74358974358974</v>
      </c>
      <c r="BN113" s="49">
        <v>39</v>
      </c>
    </row>
    <row r="114" spans="1:66" ht="15">
      <c r="A114" s="65" t="s">
        <v>8457</v>
      </c>
      <c r="B114" s="65" t="s">
        <v>8458</v>
      </c>
      <c r="C114" s="66"/>
      <c r="D114" s="67"/>
      <c r="E114" s="68"/>
      <c r="F114" s="69"/>
      <c r="G114" s="66"/>
      <c r="H114" s="70"/>
      <c r="I114" s="71"/>
      <c r="J114" s="71"/>
      <c r="K114" s="35" t="s">
        <v>65</v>
      </c>
      <c r="L114" s="78">
        <v>114</v>
      </c>
      <c r="M114" s="78"/>
      <c r="N114" s="73"/>
      <c r="O114" s="80" t="s">
        <v>266</v>
      </c>
      <c r="P114" s="82">
        <v>44466.41027777778</v>
      </c>
      <c r="Q114" s="80" t="s">
        <v>8506</v>
      </c>
      <c r="R114" s="83" t="str">
        <f>HYPERLINK("http://gbc-education.org/pledge")</f>
        <v>http://gbc-education.org/pledge</v>
      </c>
      <c r="S114" s="80" t="s">
        <v>276</v>
      </c>
      <c r="T114" s="80"/>
      <c r="U114" s="83" t="str">
        <f>HYPERLINK("https://pbs.twimg.com/media/FAQUoLWVUAU68Y6.jpg")</f>
        <v>https://pbs.twimg.com/media/FAQUoLWVUAU68Y6.jpg</v>
      </c>
      <c r="V114" s="83" t="str">
        <f>HYPERLINK("https://pbs.twimg.com/media/FAQUoLWVUAU68Y6.jpg")</f>
        <v>https://pbs.twimg.com/media/FAQUoLWVUAU68Y6.jpg</v>
      </c>
      <c r="W114" s="82">
        <v>44466.41027777778</v>
      </c>
      <c r="X114" s="88">
        <v>44466</v>
      </c>
      <c r="Y114" s="85" t="s">
        <v>8543</v>
      </c>
      <c r="Z114" s="83" t="str">
        <f>HYPERLINK("https://twitter.com/ayanmushir/status/1442426488863690753")</f>
        <v>https://twitter.com/ayanmushir/status/1442426488863690753</v>
      </c>
      <c r="AA114" s="80"/>
      <c r="AB114" s="80"/>
      <c r="AC114" s="85" t="s">
        <v>8579</v>
      </c>
      <c r="AD114" s="80"/>
      <c r="AE114" s="80" t="b">
        <v>0</v>
      </c>
      <c r="AF114" s="80">
        <v>0</v>
      </c>
      <c r="AG114" s="85" t="s">
        <v>296</v>
      </c>
      <c r="AH114" s="80" t="b">
        <v>0</v>
      </c>
      <c r="AI114" s="80" t="s">
        <v>298</v>
      </c>
      <c r="AJ114" s="80"/>
      <c r="AK114" s="85" t="s">
        <v>296</v>
      </c>
      <c r="AL114" s="80" t="b">
        <v>0</v>
      </c>
      <c r="AM114" s="80">
        <v>7</v>
      </c>
      <c r="AN114" s="85" t="s">
        <v>8589</v>
      </c>
      <c r="AO114" s="85" t="s">
        <v>305</v>
      </c>
      <c r="AP114" s="80" t="b">
        <v>0</v>
      </c>
      <c r="AQ114" s="85" t="s">
        <v>8589</v>
      </c>
      <c r="AR114" s="80" t="s">
        <v>204</v>
      </c>
      <c r="AS114" s="80">
        <v>0</v>
      </c>
      <c r="AT114" s="80">
        <v>0</v>
      </c>
      <c r="AU114" s="80"/>
      <c r="AV114" s="80"/>
      <c r="AW114" s="80"/>
      <c r="AX114" s="80"/>
      <c r="AY114" s="80"/>
      <c r="AZ114" s="80"/>
      <c r="BA114" s="80"/>
      <c r="BB114" s="80"/>
      <c r="BC114" s="80">
        <v>1</v>
      </c>
      <c r="BD114" s="79" t="str">
        <f>REPLACE(INDEX(GroupVertices[Group],MATCH(Edges63[[#This Row],[Vertex 1]],GroupVertices[Vertex],0)),1,1,"")</f>
        <v>1</v>
      </c>
      <c r="BE114" s="79" t="str">
        <f>REPLACE(INDEX(GroupVertices[Group],MATCH(Edges63[[#This Row],[Vertex 2]],GroupVertices[Vertex],0)),1,1,"")</f>
        <v>1</v>
      </c>
      <c r="BF114" s="49"/>
      <c r="BG114" s="50"/>
      <c r="BH114" s="49"/>
      <c r="BI114" s="50"/>
      <c r="BJ114" s="49"/>
      <c r="BK114" s="50"/>
      <c r="BL114" s="49"/>
      <c r="BM114" s="50"/>
      <c r="BN114" s="49"/>
    </row>
    <row r="115" spans="1:66" ht="15">
      <c r="A115" s="65" t="s">
        <v>8457</v>
      </c>
      <c r="B115" s="65" t="s">
        <v>259</v>
      </c>
      <c r="C115" s="66"/>
      <c r="D115" s="67"/>
      <c r="E115" s="68"/>
      <c r="F115" s="69"/>
      <c r="G115" s="66"/>
      <c r="H115" s="70"/>
      <c r="I115" s="71"/>
      <c r="J115" s="71"/>
      <c r="K115" s="35" t="s">
        <v>65</v>
      </c>
      <c r="L115" s="78">
        <v>115</v>
      </c>
      <c r="M115" s="78"/>
      <c r="N115" s="73"/>
      <c r="O115" s="80" t="s">
        <v>266</v>
      </c>
      <c r="P115" s="82">
        <v>44466.41027777778</v>
      </c>
      <c r="Q115" s="80" t="s">
        <v>8506</v>
      </c>
      <c r="R115" s="83" t="str">
        <f>HYPERLINK("http://gbc-education.org/pledge")</f>
        <v>http://gbc-education.org/pledge</v>
      </c>
      <c r="S115" s="80" t="s">
        <v>276</v>
      </c>
      <c r="T115" s="80"/>
      <c r="U115" s="83" t="str">
        <f>HYPERLINK("https://pbs.twimg.com/media/FAQUoLWVUAU68Y6.jpg")</f>
        <v>https://pbs.twimg.com/media/FAQUoLWVUAU68Y6.jpg</v>
      </c>
      <c r="V115" s="83" t="str">
        <f>HYPERLINK("https://pbs.twimg.com/media/FAQUoLWVUAU68Y6.jpg")</f>
        <v>https://pbs.twimg.com/media/FAQUoLWVUAU68Y6.jpg</v>
      </c>
      <c r="W115" s="82">
        <v>44466.41027777778</v>
      </c>
      <c r="X115" s="88">
        <v>44466</v>
      </c>
      <c r="Y115" s="85" t="s">
        <v>8543</v>
      </c>
      <c r="Z115" s="83" t="str">
        <f>HYPERLINK("https://twitter.com/ayanmushir/status/1442426488863690753")</f>
        <v>https://twitter.com/ayanmushir/status/1442426488863690753</v>
      </c>
      <c r="AA115" s="80"/>
      <c r="AB115" s="80"/>
      <c r="AC115" s="85" t="s">
        <v>8579</v>
      </c>
      <c r="AD115" s="80"/>
      <c r="AE115" s="80" t="b">
        <v>0</v>
      </c>
      <c r="AF115" s="80">
        <v>0</v>
      </c>
      <c r="AG115" s="85" t="s">
        <v>296</v>
      </c>
      <c r="AH115" s="80" t="b">
        <v>0</v>
      </c>
      <c r="AI115" s="80" t="s">
        <v>298</v>
      </c>
      <c r="AJ115" s="80"/>
      <c r="AK115" s="85" t="s">
        <v>296</v>
      </c>
      <c r="AL115" s="80" t="b">
        <v>0</v>
      </c>
      <c r="AM115" s="80">
        <v>7</v>
      </c>
      <c r="AN115" s="85" t="s">
        <v>8589</v>
      </c>
      <c r="AO115" s="85" t="s">
        <v>305</v>
      </c>
      <c r="AP115" s="80" t="b">
        <v>0</v>
      </c>
      <c r="AQ115" s="85" t="s">
        <v>8589</v>
      </c>
      <c r="AR115" s="80" t="s">
        <v>204</v>
      </c>
      <c r="AS115" s="80">
        <v>0</v>
      </c>
      <c r="AT115" s="80">
        <v>0</v>
      </c>
      <c r="AU115" s="80"/>
      <c r="AV115" s="80"/>
      <c r="AW115" s="80"/>
      <c r="AX115" s="80"/>
      <c r="AY115" s="80"/>
      <c r="AZ115" s="80"/>
      <c r="BA115" s="80"/>
      <c r="BB115" s="80"/>
      <c r="BC115" s="80">
        <v>1</v>
      </c>
      <c r="BD115" s="79" t="str">
        <f>REPLACE(INDEX(GroupVertices[Group],MATCH(Edges63[[#This Row],[Vertex 1]],GroupVertices[Vertex],0)),1,1,"")</f>
        <v>1</v>
      </c>
      <c r="BE115" s="79" t="str">
        <f>REPLACE(INDEX(GroupVertices[Group],MATCH(Edges63[[#This Row],[Vertex 2]],GroupVertices[Vertex],0)),1,1,"")</f>
        <v>1</v>
      </c>
      <c r="BF115" s="49"/>
      <c r="BG115" s="50"/>
      <c r="BH115" s="49"/>
      <c r="BI115" s="50"/>
      <c r="BJ115" s="49"/>
      <c r="BK115" s="50"/>
      <c r="BL115" s="49"/>
      <c r="BM115" s="50"/>
      <c r="BN115" s="49"/>
    </row>
    <row r="116" spans="1:66" ht="15">
      <c r="A116" s="65" t="s">
        <v>8457</v>
      </c>
      <c r="B116" s="65" t="s">
        <v>8462</v>
      </c>
      <c r="C116" s="66"/>
      <c r="D116" s="67"/>
      <c r="E116" s="68"/>
      <c r="F116" s="69"/>
      <c r="G116" s="66"/>
      <c r="H116" s="70"/>
      <c r="I116" s="71"/>
      <c r="J116" s="71"/>
      <c r="K116" s="35" t="s">
        <v>65</v>
      </c>
      <c r="L116" s="78">
        <v>116</v>
      </c>
      <c r="M116" s="78"/>
      <c r="N116" s="73"/>
      <c r="O116" s="80" t="s">
        <v>266</v>
      </c>
      <c r="P116" s="82">
        <v>44466.41027777778</v>
      </c>
      <c r="Q116" s="80" t="s">
        <v>8506</v>
      </c>
      <c r="R116" s="83" t="str">
        <f>HYPERLINK("http://gbc-education.org/pledge")</f>
        <v>http://gbc-education.org/pledge</v>
      </c>
      <c r="S116" s="80" t="s">
        <v>276</v>
      </c>
      <c r="T116" s="80"/>
      <c r="U116" s="83" t="str">
        <f>HYPERLINK("https://pbs.twimg.com/media/FAQUoLWVUAU68Y6.jpg")</f>
        <v>https://pbs.twimg.com/media/FAQUoLWVUAU68Y6.jpg</v>
      </c>
      <c r="V116" s="83" t="str">
        <f>HYPERLINK("https://pbs.twimg.com/media/FAQUoLWVUAU68Y6.jpg")</f>
        <v>https://pbs.twimg.com/media/FAQUoLWVUAU68Y6.jpg</v>
      </c>
      <c r="W116" s="82">
        <v>44466.41027777778</v>
      </c>
      <c r="X116" s="88">
        <v>44466</v>
      </c>
      <c r="Y116" s="85" t="s">
        <v>8543</v>
      </c>
      <c r="Z116" s="83" t="str">
        <f>HYPERLINK("https://twitter.com/ayanmushir/status/1442426488863690753")</f>
        <v>https://twitter.com/ayanmushir/status/1442426488863690753</v>
      </c>
      <c r="AA116" s="80"/>
      <c r="AB116" s="80"/>
      <c r="AC116" s="85" t="s">
        <v>8579</v>
      </c>
      <c r="AD116" s="80"/>
      <c r="AE116" s="80" t="b">
        <v>0</v>
      </c>
      <c r="AF116" s="80">
        <v>0</v>
      </c>
      <c r="AG116" s="85" t="s">
        <v>296</v>
      </c>
      <c r="AH116" s="80" t="b">
        <v>0</v>
      </c>
      <c r="AI116" s="80" t="s">
        <v>298</v>
      </c>
      <c r="AJ116" s="80"/>
      <c r="AK116" s="85" t="s">
        <v>296</v>
      </c>
      <c r="AL116" s="80" t="b">
        <v>0</v>
      </c>
      <c r="AM116" s="80">
        <v>7</v>
      </c>
      <c r="AN116" s="85" t="s">
        <v>8589</v>
      </c>
      <c r="AO116" s="85" t="s">
        <v>305</v>
      </c>
      <c r="AP116" s="80" t="b">
        <v>0</v>
      </c>
      <c r="AQ116" s="85" t="s">
        <v>8589</v>
      </c>
      <c r="AR116" s="80" t="s">
        <v>204</v>
      </c>
      <c r="AS116" s="80">
        <v>0</v>
      </c>
      <c r="AT116" s="80">
        <v>0</v>
      </c>
      <c r="AU116" s="80"/>
      <c r="AV116" s="80"/>
      <c r="AW116" s="80"/>
      <c r="AX116" s="80"/>
      <c r="AY116" s="80"/>
      <c r="AZ116" s="80"/>
      <c r="BA116" s="80"/>
      <c r="BB116" s="80"/>
      <c r="BC116" s="80">
        <v>2</v>
      </c>
      <c r="BD116" s="79" t="str">
        <f>REPLACE(INDEX(GroupVertices[Group],MATCH(Edges63[[#This Row],[Vertex 1]],GroupVertices[Vertex],0)),1,1,"")</f>
        <v>1</v>
      </c>
      <c r="BE116" s="79" t="str">
        <f>REPLACE(INDEX(GroupVertices[Group],MATCH(Edges63[[#This Row],[Vertex 2]],GroupVertices[Vertex],0)),1,1,"")</f>
        <v>1</v>
      </c>
      <c r="BF116" s="49"/>
      <c r="BG116" s="50"/>
      <c r="BH116" s="49"/>
      <c r="BI116" s="50"/>
      <c r="BJ116" s="49"/>
      <c r="BK116" s="50"/>
      <c r="BL116" s="49"/>
      <c r="BM116" s="50"/>
      <c r="BN116" s="49"/>
    </row>
    <row r="117" spans="1:66" ht="15">
      <c r="A117" s="65" t="s">
        <v>8457</v>
      </c>
      <c r="B117" s="65" t="s">
        <v>8462</v>
      </c>
      <c r="C117" s="66"/>
      <c r="D117" s="67"/>
      <c r="E117" s="68"/>
      <c r="F117" s="69"/>
      <c r="G117" s="66"/>
      <c r="H117" s="70"/>
      <c r="I117" s="71"/>
      <c r="J117" s="71"/>
      <c r="K117" s="35" t="s">
        <v>65</v>
      </c>
      <c r="L117" s="78">
        <v>117</v>
      </c>
      <c r="M117" s="78"/>
      <c r="N117" s="73"/>
      <c r="O117" s="80" t="s">
        <v>267</v>
      </c>
      <c r="P117" s="82">
        <v>44466.41027777778</v>
      </c>
      <c r="Q117" s="80" t="s">
        <v>8506</v>
      </c>
      <c r="R117" s="83" t="str">
        <f>HYPERLINK("http://gbc-education.org/pledge")</f>
        <v>http://gbc-education.org/pledge</v>
      </c>
      <c r="S117" s="80" t="s">
        <v>276</v>
      </c>
      <c r="T117" s="80"/>
      <c r="U117" s="83" t="str">
        <f>HYPERLINK("https://pbs.twimg.com/media/FAQUoLWVUAU68Y6.jpg")</f>
        <v>https://pbs.twimg.com/media/FAQUoLWVUAU68Y6.jpg</v>
      </c>
      <c r="V117" s="83" t="str">
        <f>HYPERLINK("https://pbs.twimg.com/media/FAQUoLWVUAU68Y6.jpg")</f>
        <v>https://pbs.twimg.com/media/FAQUoLWVUAU68Y6.jpg</v>
      </c>
      <c r="W117" s="82">
        <v>44466.41027777778</v>
      </c>
      <c r="X117" s="88">
        <v>44466</v>
      </c>
      <c r="Y117" s="85" t="s">
        <v>8543</v>
      </c>
      <c r="Z117" s="83" t="str">
        <f>HYPERLINK("https://twitter.com/ayanmushir/status/1442426488863690753")</f>
        <v>https://twitter.com/ayanmushir/status/1442426488863690753</v>
      </c>
      <c r="AA117" s="80"/>
      <c r="AB117" s="80"/>
      <c r="AC117" s="85" t="s">
        <v>8579</v>
      </c>
      <c r="AD117" s="80"/>
      <c r="AE117" s="80" t="b">
        <v>0</v>
      </c>
      <c r="AF117" s="80">
        <v>0</v>
      </c>
      <c r="AG117" s="85" t="s">
        <v>296</v>
      </c>
      <c r="AH117" s="80" t="b">
        <v>0</v>
      </c>
      <c r="AI117" s="80" t="s">
        <v>298</v>
      </c>
      <c r="AJ117" s="80"/>
      <c r="AK117" s="85" t="s">
        <v>296</v>
      </c>
      <c r="AL117" s="80" t="b">
        <v>0</v>
      </c>
      <c r="AM117" s="80">
        <v>7</v>
      </c>
      <c r="AN117" s="85" t="s">
        <v>8589</v>
      </c>
      <c r="AO117" s="85" t="s">
        <v>305</v>
      </c>
      <c r="AP117" s="80" t="b">
        <v>0</v>
      </c>
      <c r="AQ117" s="85" t="s">
        <v>8589</v>
      </c>
      <c r="AR117" s="80" t="s">
        <v>204</v>
      </c>
      <c r="AS117" s="80">
        <v>0</v>
      </c>
      <c r="AT117" s="80">
        <v>0</v>
      </c>
      <c r="AU117" s="80"/>
      <c r="AV117" s="80"/>
      <c r="AW117" s="80"/>
      <c r="AX117" s="80"/>
      <c r="AY117" s="80"/>
      <c r="AZ117" s="80"/>
      <c r="BA117" s="80"/>
      <c r="BB117" s="80"/>
      <c r="BC117" s="80">
        <v>2</v>
      </c>
      <c r="BD117" s="79" t="str">
        <f>REPLACE(INDEX(GroupVertices[Group],MATCH(Edges63[[#This Row],[Vertex 1]],GroupVertices[Vertex],0)),1,1,"")</f>
        <v>1</v>
      </c>
      <c r="BE117" s="79" t="str">
        <f>REPLACE(INDEX(GroupVertices[Group],MATCH(Edges63[[#This Row],[Vertex 2]],GroupVertices[Vertex],0)),1,1,"")</f>
        <v>1</v>
      </c>
      <c r="BF117" s="49">
        <v>1</v>
      </c>
      <c r="BG117" s="50">
        <v>2.7027027027027026</v>
      </c>
      <c r="BH117" s="49">
        <v>1</v>
      </c>
      <c r="BI117" s="50">
        <v>2.7027027027027026</v>
      </c>
      <c r="BJ117" s="49">
        <v>0</v>
      </c>
      <c r="BK117" s="50">
        <v>0</v>
      </c>
      <c r="BL117" s="49">
        <v>35</v>
      </c>
      <c r="BM117" s="50">
        <v>94.5945945945946</v>
      </c>
      <c r="BN117" s="49">
        <v>37</v>
      </c>
    </row>
    <row r="118" spans="1:66" ht="15">
      <c r="A118" s="65" t="s">
        <v>8458</v>
      </c>
      <c r="B118" s="65" t="s">
        <v>7168</v>
      </c>
      <c r="C118" s="66"/>
      <c r="D118" s="67"/>
      <c r="E118" s="68"/>
      <c r="F118" s="69"/>
      <c r="G118" s="66"/>
      <c r="H118" s="70"/>
      <c r="I118" s="71"/>
      <c r="J118" s="71"/>
      <c r="K118" s="35" t="s">
        <v>65</v>
      </c>
      <c r="L118" s="78">
        <v>118</v>
      </c>
      <c r="M118" s="78"/>
      <c r="N118" s="73"/>
      <c r="O118" s="80" t="s">
        <v>268</v>
      </c>
      <c r="P118" s="82">
        <v>44466.208645833336</v>
      </c>
      <c r="Q118" s="80" t="s">
        <v>8507</v>
      </c>
      <c r="R118" s="83" t="str">
        <f>HYPERLINK("https://twitter.com/sap4good/status/1442300464737894403")</f>
        <v>https://twitter.com/sap4good/status/1442300464737894403</v>
      </c>
      <c r="S118" s="80" t="s">
        <v>273</v>
      </c>
      <c r="T118" s="85" t="s">
        <v>278</v>
      </c>
      <c r="U118" s="80"/>
      <c r="V118" s="83" t="str">
        <f>HYPERLINK("https://pbs.twimg.com/profile_images/965815098366464000/JqA_D8hd_normal.jpg")</f>
        <v>https://pbs.twimg.com/profile_images/965815098366464000/JqA_D8hd_normal.jpg</v>
      </c>
      <c r="W118" s="82">
        <v>44466.208645833336</v>
      </c>
      <c r="X118" s="88">
        <v>44466</v>
      </c>
      <c r="Y118" s="85" t="s">
        <v>8544</v>
      </c>
      <c r="Z118" s="83" t="str">
        <f>HYPERLINK("https://twitter.com/gangadharansind/status/1442353419008843782")</f>
        <v>https://twitter.com/gangadharansind/status/1442353419008843782</v>
      </c>
      <c r="AA118" s="80"/>
      <c r="AB118" s="80"/>
      <c r="AC118" s="85" t="s">
        <v>8580</v>
      </c>
      <c r="AD118" s="80"/>
      <c r="AE118" s="80" t="b">
        <v>0</v>
      </c>
      <c r="AF118" s="80">
        <v>20</v>
      </c>
      <c r="AG118" s="85" t="s">
        <v>296</v>
      </c>
      <c r="AH118" s="80" t="b">
        <v>1</v>
      </c>
      <c r="AI118" s="80" t="s">
        <v>300</v>
      </c>
      <c r="AJ118" s="80"/>
      <c r="AK118" s="85" t="s">
        <v>8589</v>
      </c>
      <c r="AL118" s="80" t="b">
        <v>0</v>
      </c>
      <c r="AM118" s="80">
        <v>4</v>
      </c>
      <c r="AN118" s="85" t="s">
        <v>296</v>
      </c>
      <c r="AO118" s="85" t="s">
        <v>306</v>
      </c>
      <c r="AP118" s="80" t="b">
        <v>0</v>
      </c>
      <c r="AQ118" s="85" t="s">
        <v>8580</v>
      </c>
      <c r="AR118" s="80" t="s">
        <v>204</v>
      </c>
      <c r="AS118" s="80">
        <v>0</v>
      </c>
      <c r="AT118" s="80">
        <v>0</v>
      </c>
      <c r="AU118" s="80"/>
      <c r="AV118" s="80"/>
      <c r="AW118" s="80"/>
      <c r="AX118" s="80"/>
      <c r="AY118" s="80"/>
      <c r="AZ118" s="80"/>
      <c r="BA118" s="80"/>
      <c r="BB118" s="80"/>
      <c r="BC118" s="80">
        <v>1</v>
      </c>
      <c r="BD118" s="79" t="str">
        <f>REPLACE(INDEX(GroupVertices[Group],MATCH(Edges63[[#This Row],[Vertex 1]],GroupVertices[Vertex],0)),1,1,"")</f>
        <v>1</v>
      </c>
      <c r="BE118" s="79" t="str">
        <f>REPLACE(INDEX(GroupVertices[Group],MATCH(Edges63[[#This Row],[Vertex 2]],GroupVertices[Vertex],0)),1,1,"")</f>
        <v>1</v>
      </c>
      <c r="BF118" s="49"/>
      <c r="BG118" s="50"/>
      <c r="BH118" s="49"/>
      <c r="BI118" s="50"/>
      <c r="BJ118" s="49"/>
      <c r="BK118" s="50"/>
      <c r="BL118" s="49"/>
      <c r="BM118" s="50"/>
      <c r="BN118" s="49"/>
    </row>
    <row r="119" spans="1:66" ht="15">
      <c r="A119" s="65" t="s">
        <v>8459</v>
      </c>
      <c r="B119" s="65" t="s">
        <v>7168</v>
      </c>
      <c r="C119" s="66"/>
      <c r="D119" s="67"/>
      <c r="E119" s="68"/>
      <c r="F119" s="69"/>
      <c r="G119" s="66"/>
      <c r="H119" s="70"/>
      <c r="I119" s="71"/>
      <c r="J119" s="71"/>
      <c r="K119" s="35" t="s">
        <v>65</v>
      </c>
      <c r="L119" s="78">
        <v>119</v>
      </c>
      <c r="M119" s="78"/>
      <c r="N119" s="73"/>
      <c r="O119" s="80" t="s">
        <v>266</v>
      </c>
      <c r="P119" s="82">
        <v>44466.65247685185</v>
      </c>
      <c r="Q119" s="80" t="s">
        <v>8507</v>
      </c>
      <c r="R119" s="83" t="str">
        <f>HYPERLINK("https://twitter.com/sap4good/status/1442300464737894403")</f>
        <v>https://twitter.com/sap4good/status/1442300464737894403</v>
      </c>
      <c r="S119" s="80" t="s">
        <v>273</v>
      </c>
      <c r="T119" s="85" t="s">
        <v>278</v>
      </c>
      <c r="U119" s="80"/>
      <c r="V119" s="83" t="str">
        <f>HYPERLINK("https://pbs.twimg.com/profile_images/993494449106796544/NiADopfI_normal.jpg")</f>
        <v>https://pbs.twimg.com/profile_images/993494449106796544/NiADopfI_normal.jpg</v>
      </c>
      <c r="W119" s="82">
        <v>44466.65247685185</v>
      </c>
      <c r="X119" s="88">
        <v>44466</v>
      </c>
      <c r="Y119" s="85" t="s">
        <v>8545</v>
      </c>
      <c r="Z119" s="83" t="str">
        <f>HYPERLINK("https://twitter.com/gunjancpatel/status/1442514260479787019")</f>
        <v>https://twitter.com/gunjancpatel/status/1442514260479787019</v>
      </c>
      <c r="AA119" s="80"/>
      <c r="AB119" s="80"/>
      <c r="AC119" s="85" t="s">
        <v>8581</v>
      </c>
      <c r="AD119" s="80"/>
      <c r="AE119" s="80" t="b">
        <v>0</v>
      </c>
      <c r="AF119" s="80">
        <v>0</v>
      </c>
      <c r="AG119" s="85" t="s">
        <v>296</v>
      </c>
      <c r="AH119" s="80" t="b">
        <v>1</v>
      </c>
      <c r="AI119" s="80" t="s">
        <v>300</v>
      </c>
      <c r="AJ119" s="80"/>
      <c r="AK119" s="85" t="s">
        <v>8589</v>
      </c>
      <c r="AL119" s="80" t="b">
        <v>0</v>
      </c>
      <c r="AM119" s="80">
        <v>4</v>
      </c>
      <c r="AN119" s="85" t="s">
        <v>8580</v>
      </c>
      <c r="AO119" s="85" t="s">
        <v>307</v>
      </c>
      <c r="AP119" s="80" t="b">
        <v>0</v>
      </c>
      <c r="AQ119" s="85" t="s">
        <v>8580</v>
      </c>
      <c r="AR119" s="80" t="s">
        <v>204</v>
      </c>
      <c r="AS119" s="80">
        <v>0</v>
      </c>
      <c r="AT119" s="80">
        <v>0</v>
      </c>
      <c r="AU119" s="80"/>
      <c r="AV119" s="80"/>
      <c r="AW119" s="80"/>
      <c r="AX119" s="80"/>
      <c r="AY119" s="80"/>
      <c r="AZ119" s="80"/>
      <c r="BA119" s="80"/>
      <c r="BB119" s="80"/>
      <c r="BC119" s="80">
        <v>1</v>
      </c>
      <c r="BD119" s="79" t="str">
        <f>REPLACE(INDEX(GroupVertices[Group],MATCH(Edges63[[#This Row],[Vertex 1]],GroupVertices[Vertex],0)),1,1,"")</f>
        <v>1</v>
      </c>
      <c r="BE119" s="79" t="str">
        <f>REPLACE(INDEX(GroupVertices[Group],MATCH(Edges63[[#This Row],[Vertex 2]],GroupVertices[Vertex],0)),1,1,"")</f>
        <v>1</v>
      </c>
      <c r="BF119" s="49"/>
      <c r="BG119" s="50"/>
      <c r="BH119" s="49"/>
      <c r="BI119" s="50"/>
      <c r="BJ119" s="49"/>
      <c r="BK119" s="50"/>
      <c r="BL119" s="49"/>
      <c r="BM119" s="50"/>
      <c r="BN119" s="49"/>
    </row>
    <row r="120" spans="1:66" ht="15">
      <c r="A120" s="65" t="s">
        <v>8458</v>
      </c>
      <c r="B120" s="65" t="s">
        <v>8460</v>
      </c>
      <c r="C120" s="66"/>
      <c r="D120" s="67"/>
      <c r="E120" s="68"/>
      <c r="F120" s="69"/>
      <c r="G120" s="66"/>
      <c r="H120" s="70"/>
      <c r="I120" s="71"/>
      <c r="J120" s="71"/>
      <c r="K120" s="35" t="s">
        <v>66</v>
      </c>
      <c r="L120" s="78">
        <v>120</v>
      </c>
      <c r="M120" s="78"/>
      <c r="N120" s="73"/>
      <c r="O120" s="80" t="s">
        <v>268</v>
      </c>
      <c r="P120" s="82">
        <v>44466.208645833336</v>
      </c>
      <c r="Q120" s="80" t="s">
        <v>8507</v>
      </c>
      <c r="R120" s="83" t="str">
        <f>HYPERLINK("https://twitter.com/sap4good/status/1442300464737894403")</f>
        <v>https://twitter.com/sap4good/status/1442300464737894403</v>
      </c>
      <c r="S120" s="80" t="s">
        <v>273</v>
      </c>
      <c r="T120" s="85" t="s">
        <v>278</v>
      </c>
      <c r="U120" s="80"/>
      <c r="V120" s="83" t="str">
        <f>HYPERLINK("https://pbs.twimg.com/profile_images/965815098366464000/JqA_D8hd_normal.jpg")</f>
        <v>https://pbs.twimg.com/profile_images/965815098366464000/JqA_D8hd_normal.jpg</v>
      </c>
      <c r="W120" s="82">
        <v>44466.208645833336</v>
      </c>
      <c r="X120" s="88">
        <v>44466</v>
      </c>
      <c r="Y120" s="85" t="s">
        <v>8544</v>
      </c>
      <c r="Z120" s="83" t="str">
        <f>HYPERLINK("https://twitter.com/gangadharansind/status/1442353419008843782")</f>
        <v>https://twitter.com/gangadharansind/status/1442353419008843782</v>
      </c>
      <c r="AA120" s="80"/>
      <c r="AB120" s="80"/>
      <c r="AC120" s="85" t="s">
        <v>8580</v>
      </c>
      <c r="AD120" s="80"/>
      <c r="AE120" s="80" t="b">
        <v>0</v>
      </c>
      <c r="AF120" s="80">
        <v>20</v>
      </c>
      <c r="AG120" s="85" t="s">
        <v>296</v>
      </c>
      <c r="AH120" s="80" t="b">
        <v>1</v>
      </c>
      <c r="AI120" s="80" t="s">
        <v>300</v>
      </c>
      <c r="AJ120" s="80"/>
      <c r="AK120" s="85" t="s">
        <v>8589</v>
      </c>
      <c r="AL120" s="80" t="b">
        <v>0</v>
      </c>
      <c r="AM120" s="80">
        <v>4</v>
      </c>
      <c r="AN120" s="85" t="s">
        <v>296</v>
      </c>
      <c r="AO120" s="85" t="s">
        <v>306</v>
      </c>
      <c r="AP120" s="80" t="b">
        <v>0</v>
      </c>
      <c r="AQ120" s="85" t="s">
        <v>8580</v>
      </c>
      <c r="AR120" s="80" t="s">
        <v>204</v>
      </c>
      <c r="AS120" s="80">
        <v>0</v>
      </c>
      <c r="AT120" s="80">
        <v>0</v>
      </c>
      <c r="AU120" s="80"/>
      <c r="AV120" s="80"/>
      <c r="AW120" s="80"/>
      <c r="AX120" s="80"/>
      <c r="AY120" s="80"/>
      <c r="AZ120" s="80"/>
      <c r="BA120" s="80"/>
      <c r="BB120" s="80"/>
      <c r="BC120" s="80">
        <v>1</v>
      </c>
      <c r="BD120" s="79" t="str">
        <f>REPLACE(INDEX(GroupVertices[Group],MATCH(Edges63[[#This Row],[Vertex 1]],GroupVertices[Vertex],0)),1,1,"")</f>
        <v>1</v>
      </c>
      <c r="BE120" s="79" t="str">
        <f>REPLACE(INDEX(GroupVertices[Group],MATCH(Edges63[[#This Row],[Vertex 2]],GroupVertices[Vertex],0)),1,1,"")</f>
        <v>1</v>
      </c>
      <c r="BF120" s="49">
        <v>0</v>
      </c>
      <c r="BG120" s="50">
        <v>0</v>
      </c>
      <c r="BH120" s="49">
        <v>1</v>
      </c>
      <c r="BI120" s="50">
        <v>20</v>
      </c>
      <c r="BJ120" s="49">
        <v>0</v>
      </c>
      <c r="BK120" s="50">
        <v>0</v>
      </c>
      <c r="BL120" s="49">
        <v>4</v>
      </c>
      <c r="BM120" s="50">
        <v>80</v>
      </c>
      <c r="BN120" s="49">
        <v>5</v>
      </c>
    </row>
    <row r="121" spans="1:66" ht="15">
      <c r="A121" s="65" t="s">
        <v>8460</v>
      </c>
      <c r="B121" s="65" t="s">
        <v>8458</v>
      </c>
      <c r="C121" s="66"/>
      <c r="D121" s="67"/>
      <c r="E121" s="68"/>
      <c r="F121" s="69"/>
      <c r="G121" s="66"/>
      <c r="H121" s="70"/>
      <c r="I121" s="71"/>
      <c r="J121" s="71"/>
      <c r="K121" s="35" t="s">
        <v>66</v>
      </c>
      <c r="L121" s="78">
        <v>121</v>
      </c>
      <c r="M121" s="78"/>
      <c r="N121" s="73"/>
      <c r="O121" s="80" t="s">
        <v>266</v>
      </c>
      <c r="P121" s="82">
        <v>44466.25334490741</v>
      </c>
      <c r="Q121" s="80" t="s">
        <v>8506</v>
      </c>
      <c r="R121" s="83" t="str">
        <f>HYPERLINK("http://gbc-education.org/pledge")</f>
        <v>http://gbc-education.org/pledge</v>
      </c>
      <c r="S121" s="80" t="s">
        <v>276</v>
      </c>
      <c r="T121" s="80"/>
      <c r="U121" s="83" t="str">
        <f>HYPERLINK("https://pbs.twimg.com/media/FAQUoLWVUAU68Y6.jpg")</f>
        <v>https://pbs.twimg.com/media/FAQUoLWVUAU68Y6.jpg</v>
      </c>
      <c r="V121" s="83" t="str">
        <f>HYPERLINK("https://pbs.twimg.com/media/FAQUoLWVUAU68Y6.jpg")</f>
        <v>https://pbs.twimg.com/media/FAQUoLWVUAU68Y6.jpg</v>
      </c>
      <c r="W121" s="82">
        <v>44466.25334490741</v>
      </c>
      <c r="X121" s="88">
        <v>44466</v>
      </c>
      <c r="Y121" s="85" t="s">
        <v>8546</v>
      </c>
      <c r="Z121" s="83" t="str">
        <f>HYPERLINK("https://twitter.com/saplabsindia/status/1442369616550903811")</f>
        <v>https://twitter.com/saplabsindia/status/1442369616550903811</v>
      </c>
      <c r="AA121" s="80"/>
      <c r="AB121" s="80"/>
      <c r="AC121" s="85" t="s">
        <v>8582</v>
      </c>
      <c r="AD121" s="80"/>
      <c r="AE121" s="80" t="b">
        <v>0</v>
      </c>
      <c r="AF121" s="80">
        <v>0</v>
      </c>
      <c r="AG121" s="85" t="s">
        <v>296</v>
      </c>
      <c r="AH121" s="80" t="b">
        <v>0</v>
      </c>
      <c r="AI121" s="80" t="s">
        <v>298</v>
      </c>
      <c r="AJ121" s="80"/>
      <c r="AK121" s="85" t="s">
        <v>296</v>
      </c>
      <c r="AL121" s="80" t="b">
        <v>0</v>
      </c>
      <c r="AM121" s="80">
        <v>7</v>
      </c>
      <c r="AN121" s="85" t="s">
        <v>8589</v>
      </c>
      <c r="AO121" s="85" t="s">
        <v>306</v>
      </c>
      <c r="AP121" s="80" t="b">
        <v>0</v>
      </c>
      <c r="AQ121" s="85" t="s">
        <v>8589</v>
      </c>
      <c r="AR121" s="80" t="s">
        <v>204</v>
      </c>
      <c r="AS121" s="80">
        <v>0</v>
      </c>
      <c r="AT121" s="80">
        <v>0</v>
      </c>
      <c r="AU121" s="80"/>
      <c r="AV121" s="80"/>
      <c r="AW121" s="80"/>
      <c r="AX121" s="80"/>
      <c r="AY121" s="80"/>
      <c r="AZ121" s="80"/>
      <c r="BA121" s="80"/>
      <c r="BB121" s="80"/>
      <c r="BC121" s="80">
        <v>1</v>
      </c>
      <c r="BD121" s="79" t="str">
        <f>REPLACE(INDEX(GroupVertices[Group],MATCH(Edges63[[#This Row],[Vertex 1]],GroupVertices[Vertex],0)),1,1,"")</f>
        <v>1</v>
      </c>
      <c r="BE121" s="79" t="str">
        <f>REPLACE(INDEX(GroupVertices[Group],MATCH(Edges63[[#This Row],[Vertex 2]],GroupVertices[Vertex],0)),1,1,"")</f>
        <v>1</v>
      </c>
      <c r="BF121" s="49"/>
      <c r="BG121" s="50"/>
      <c r="BH121" s="49"/>
      <c r="BI121" s="50"/>
      <c r="BJ121" s="49"/>
      <c r="BK121" s="50"/>
      <c r="BL121" s="49"/>
      <c r="BM121" s="50"/>
      <c r="BN121" s="49"/>
    </row>
    <row r="122" spans="1:66" ht="15">
      <c r="A122" s="65" t="s">
        <v>8460</v>
      </c>
      <c r="B122" s="65" t="s">
        <v>259</v>
      </c>
      <c r="C122" s="66"/>
      <c r="D122" s="67"/>
      <c r="E122" s="68"/>
      <c r="F122" s="69"/>
      <c r="G122" s="66"/>
      <c r="H122" s="70"/>
      <c r="I122" s="71"/>
      <c r="J122" s="71"/>
      <c r="K122" s="35" t="s">
        <v>65</v>
      </c>
      <c r="L122" s="78">
        <v>122</v>
      </c>
      <c r="M122" s="78"/>
      <c r="N122" s="73"/>
      <c r="O122" s="80" t="s">
        <v>266</v>
      </c>
      <c r="P122" s="82">
        <v>44466.25334490741</v>
      </c>
      <c r="Q122" s="80" t="s">
        <v>8506</v>
      </c>
      <c r="R122" s="83" t="str">
        <f>HYPERLINK("http://gbc-education.org/pledge")</f>
        <v>http://gbc-education.org/pledge</v>
      </c>
      <c r="S122" s="80" t="s">
        <v>276</v>
      </c>
      <c r="T122" s="80"/>
      <c r="U122" s="83" t="str">
        <f>HYPERLINK("https://pbs.twimg.com/media/FAQUoLWVUAU68Y6.jpg")</f>
        <v>https://pbs.twimg.com/media/FAQUoLWVUAU68Y6.jpg</v>
      </c>
      <c r="V122" s="83" t="str">
        <f>HYPERLINK("https://pbs.twimg.com/media/FAQUoLWVUAU68Y6.jpg")</f>
        <v>https://pbs.twimg.com/media/FAQUoLWVUAU68Y6.jpg</v>
      </c>
      <c r="W122" s="82">
        <v>44466.25334490741</v>
      </c>
      <c r="X122" s="88">
        <v>44466</v>
      </c>
      <c r="Y122" s="85" t="s">
        <v>8546</v>
      </c>
      <c r="Z122" s="83" t="str">
        <f>HYPERLINK("https://twitter.com/saplabsindia/status/1442369616550903811")</f>
        <v>https://twitter.com/saplabsindia/status/1442369616550903811</v>
      </c>
      <c r="AA122" s="80"/>
      <c r="AB122" s="80"/>
      <c r="AC122" s="85" t="s">
        <v>8582</v>
      </c>
      <c r="AD122" s="80"/>
      <c r="AE122" s="80" t="b">
        <v>0</v>
      </c>
      <c r="AF122" s="80">
        <v>0</v>
      </c>
      <c r="AG122" s="85" t="s">
        <v>296</v>
      </c>
      <c r="AH122" s="80" t="b">
        <v>0</v>
      </c>
      <c r="AI122" s="80" t="s">
        <v>298</v>
      </c>
      <c r="AJ122" s="80"/>
      <c r="AK122" s="85" t="s">
        <v>296</v>
      </c>
      <c r="AL122" s="80" t="b">
        <v>0</v>
      </c>
      <c r="AM122" s="80">
        <v>7</v>
      </c>
      <c r="AN122" s="85" t="s">
        <v>8589</v>
      </c>
      <c r="AO122" s="85" t="s">
        <v>306</v>
      </c>
      <c r="AP122" s="80" t="b">
        <v>0</v>
      </c>
      <c r="AQ122" s="85" t="s">
        <v>8589</v>
      </c>
      <c r="AR122" s="80" t="s">
        <v>204</v>
      </c>
      <c r="AS122" s="80">
        <v>0</v>
      </c>
      <c r="AT122" s="80">
        <v>0</v>
      </c>
      <c r="AU122" s="80"/>
      <c r="AV122" s="80"/>
      <c r="AW122" s="80"/>
      <c r="AX122" s="80"/>
      <c r="AY122" s="80"/>
      <c r="AZ122" s="80"/>
      <c r="BA122" s="80"/>
      <c r="BB122" s="80"/>
      <c r="BC122" s="80">
        <v>1</v>
      </c>
      <c r="BD122" s="79" t="str">
        <f>REPLACE(INDEX(GroupVertices[Group],MATCH(Edges63[[#This Row],[Vertex 1]],GroupVertices[Vertex],0)),1,1,"")</f>
        <v>1</v>
      </c>
      <c r="BE122" s="79" t="str">
        <f>REPLACE(INDEX(GroupVertices[Group],MATCH(Edges63[[#This Row],[Vertex 2]],GroupVertices[Vertex],0)),1,1,"")</f>
        <v>1</v>
      </c>
      <c r="BF122" s="49"/>
      <c r="BG122" s="50"/>
      <c r="BH122" s="49"/>
      <c r="BI122" s="50"/>
      <c r="BJ122" s="49"/>
      <c r="BK122" s="50"/>
      <c r="BL122" s="49"/>
      <c r="BM122" s="50"/>
      <c r="BN122" s="49"/>
    </row>
    <row r="123" spans="1:66" ht="15">
      <c r="A123" s="65" t="s">
        <v>8460</v>
      </c>
      <c r="B123" s="65" t="s">
        <v>8462</v>
      </c>
      <c r="C123" s="66"/>
      <c r="D123" s="67"/>
      <c r="E123" s="68"/>
      <c r="F123" s="69"/>
      <c r="G123" s="66"/>
      <c r="H123" s="70"/>
      <c r="I123" s="71"/>
      <c r="J123" s="71"/>
      <c r="K123" s="35" t="s">
        <v>65</v>
      </c>
      <c r="L123" s="78">
        <v>123</v>
      </c>
      <c r="M123" s="78"/>
      <c r="N123" s="73"/>
      <c r="O123" s="80" t="s">
        <v>266</v>
      </c>
      <c r="P123" s="82">
        <v>44466.25334490741</v>
      </c>
      <c r="Q123" s="80" t="s">
        <v>8506</v>
      </c>
      <c r="R123" s="83" t="str">
        <f>HYPERLINK("http://gbc-education.org/pledge")</f>
        <v>http://gbc-education.org/pledge</v>
      </c>
      <c r="S123" s="80" t="s">
        <v>276</v>
      </c>
      <c r="T123" s="80"/>
      <c r="U123" s="83" t="str">
        <f>HYPERLINK("https://pbs.twimg.com/media/FAQUoLWVUAU68Y6.jpg")</f>
        <v>https://pbs.twimg.com/media/FAQUoLWVUAU68Y6.jpg</v>
      </c>
      <c r="V123" s="83" t="str">
        <f>HYPERLINK("https://pbs.twimg.com/media/FAQUoLWVUAU68Y6.jpg")</f>
        <v>https://pbs.twimg.com/media/FAQUoLWVUAU68Y6.jpg</v>
      </c>
      <c r="W123" s="82">
        <v>44466.25334490741</v>
      </c>
      <c r="X123" s="88">
        <v>44466</v>
      </c>
      <c r="Y123" s="85" t="s">
        <v>8546</v>
      </c>
      <c r="Z123" s="83" t="str">
        <f>HYPERLINK("https://twitter.com/saplabsindia/status/1442369616550903811")</f>
        <v>https://twitter.com/saplabsindia/status/1442369616550903811</v>
      </c>
      <c r="AA123" s="80"/>
      <c r="AB123" s="80"/>
      <c r="AC123" s="85" t="s">
        <v>8582</v>
      </c>
      <c r="AD123" s="80"/>
      <c r="AE123" s="80" t="b">
        <v>0</v>
      </c>
      <c r="AF123" s="80">
        <v>0</v>
      </c>
      <c r="AG123" s="85" t="s">
        <v>296</v>
      </c>
      <c r="AH123" s="80" t="b">
        <v>0</v>
      </c>
      <c r="AI123" s="80" t="s">
        <v>298</v>
      </c>
      <c r="AJ123" s="80"/>
      <c r="AK123" s="85" t="s">
        <v>296</v>
      </c>
      <c r="AL123" s="80" t="b">
        <v>0</v>
      </c>
      <c r="AM123" s="80">
        <v>7</v>
      </c>
      <c r="AN123" s="85" t="s">
        <v>8589</v>
      </c>
      <c r="AO123" s="85" t="s">
        <v>306</v>
      </c>
      <c r="AP123" s="80" t="b">
        <v>0</v>
      </c>
      <c r="AQ123" s="85" t="s">
        <v>8589</v>
      </c>
      <c r="AR123" s="80" t="s">
        <v>204</v>
      </c>
      <c r="AS123" s="80">
        <v>0</v>
      </c>
      <c r="AT123" s="80">
        <v>0</v>
      </c>
      <c r="AU123" s="80"/>
      <c r="AV123" s="80"/>
      <c r="AW123" s="80"/>
      <c r="AX123" s="80"/>
      <c r="AY123" s="80"/>
      <c r="AZ123" s="80"/>
      <c r="BA123" s="80"/>
      <c r="BB123" s="80"/>
      <c r="BC123" s="80">
        <v>2</v>
      </c>
      <c r="BD123" s="79" t="str">
        <f>REPLACE(INDEX(GroupVertices[Group],MATCH(Edges63[[#This Row],[Vertex 1]],GroupVertices[Vertex],0)),1,1,"")</f>
        <v>1</v>
      </c>
      <c r="BE123" s="79" t="str">
        <f>REPLACE(INDEX(GroupVertices[Group],MATCH(Edges63[[#This Row],[Vertex 2]],GroupVertices[Vertex],0)),1,1,"")</f>
        <v>1</v>
      </c>
      <c r="BF123" s="49"/>
      <c r="BG123" s="50"/>
      <c r="BH123" s="49"/>
      <c r="BI123" s="50"/>
      <c r="BJ123" s="49"/>
      <c r="BK123" s="50"/>
      <c r="BL123" s="49"/>
      <c r="BM123" s="50"/>
      <c r="BN123" s="49"/>
    </row>
    <row r="124" spans="1:66" ht="15">
      <c r="A124" s="65" t="s">
        <v>8460</v>
      </c>
      <c r="B124" s="65" t="s">
        <v>8462</v>
      </c>
      <c r="C124" s="66"/>
      <c r="D124" s="67"/>
      <c r="E124" s="68"/>
      <c r="F124" s="69"/>
      <c r="G124" s="66"/>
      <c r="H124" s="70"/>
      <c r="I124" s="71"/>
      <c r="J124" s="71"/>
      <c r="K124" s="35" t="s">
        <v>65</v>
      </c>
      <c r="L124" s="78">
        <v>124</v>
      </c>
      <c r="M124" s="78"/>
      <c r="N124" s="73"/>
      <c r="O124" s="80" t="s">
        <v>267</v>
      </c>
      <c r="P124" s="82">
        <v>44466.25334490741</v>
      </c>
      <c r="Q124" s="80" t="s">
        <v>8506</v>
      </c>
      <c r="R124" s="83" t="str">
        <f>HYPERLINK("http://gbc-education.org/pledge")</f>
        <v>http://gbc-education.org/pledge</v>
      </c>
      <c r="S124" s="80" t="s">
        <v>276</v>
      </c>
      <c r="T124" s="80"/>
      <c r="U124" s="83" t="str">
        <f>HYPERLINK("https://pbs.twimg.com/media/FAQUoLWVUAU68Y6.jpg")</f>
        <v>https://pbs.twimg.com/media/FAQUoLWVUAU68Y6.jpg</v>
      </c>
      <c r="V124" s="83" t="str">
        <f>HYPERLINK("https://pbs.twimg.com/media/FAQUoLWVUAU68Y6.jpg")</f>
        <v>https://pbs.twimg.com/media/FAQUoLWVUAU68Y6.jpg</v>
      </c>
      <c r="W124" s="82">
        <v>44466.25334490741</v>
      </c>
      <c r="X124" s="88">
        <v>44466</v>
      </c>
      <c r="Y124" s="85" t="s">
        <v>8546</v>
      </c>
      <c r="Z124" s="83" t="str">
        <f>HYPERLINK("https://twitter.com/saplabsindia/status/1442369616550903811")</f>
        <v>https://twitter.com/saplabsindia/status/1442369616550903811</v>
      </c>
      <c r="AA124" s="80"/>
      <c r="AB124" s="80"/>
      <c r="AC124" s="85" t="s">
        <v>8582</v>
      </c>
      <c r="AD124" s="80"/>
      <c r="AE124" s="80" t="b">
        <v>0</v>
      </c>
      <c r="AF124" s="80">
        <v>0</v>
      </c>
      <c r="AG124" s="85" t="s">
        <v>296</v>
      </c>
      <c r="AH124" s="80" t="b">
        <v>0</v>
      </c>
      <c r="AI124" s="80" t="s">
        <v>298</v>
      </c>
      <c r="AJ124" s="80"/>
      <c r="AK124" s="85" t="s">
        <v>296</v>
      </c>
      <c r="AL124" s="80" t="b">
        <v>0</v>
      </c>
      <c r="AM124" s="80">
        <v>7</v>
      </c>
      <c r="AN124" s="85" t="s">
        <v>8589</v>
      </c>
      <c r="AO124" s="85" t="s">
        <v>306</v>
      </c>
      <c r="AP124" s="80" t="b">
        <v>0</v>
      </c>
      <c r="AQ124" s="85" t="s">
        <v>8589</v>
      </c>
      <c r="AR124" s="80" t="s">
        <v>204</v>
      </c>
      <c r="AS124" s="80">
        <v>0</v>
      </c>
      <c r="AT124" s="80">
        <v>0</v>
      </c>
      <c r="AU124" s="80"/>
      <c r="AV124" s="80"/>
      <c r="AW124" s="80"/>
      <c r="AX124" s="80"/>
      <c r="AY124" s="80"/>
      <c r="AZ124" s="80"/>
      <c r="BA124" s="80"/>
      <c r="BB124" s="80"/>
      <c r="BC124" s="80">
        <v>2</v>
      </c>
      <c r="BD124" s="79" t="str">
        <f>REPLACE(INDEX(GroupVertices[Group],MATCH(Edges63[[#This Row],[Vertex 1]],GroupVertices[Vertex],0)),1,1,"")</f>
        <v>1</v>
      </c>
      <c r="BE124" s="79" t="str">
        <f>REPLACE(INDEX(GroupVertices[Group],MATCH(Edges63[[#This Row],[Vertex 2]],GroupVertices[Vertex],0)),1,1,"")</f>
        <v>1</v>
      </c>
      <c r="BF124" s="49">
        <v>1</v>
      </c>
      <c r="BG124" s="50">
        <v>2.7027027027027026</v>
      </c>
      <c r="BH124" s="49">
        <v>1</v>
      </c>
      <c r="BI124" s="50">
        <v>2.7027027027027026</v>
      </c>
      <c r="BJ124" s="49">
        <v>0</v>
      </c>
      <c r="BK124" s="50">
        <v>0</v>
      </c>
      <c r="BL124" s="49">
        <v>35</v>
      </c>
      <c r="BM124" s="50">
        <v>94.5945945945946</v>
      </c>
      <c r="BN124" s="49">
        <v>37</v>
      </c>
    </row>
    <row r="125" spans="1:66" ht="15">
      <c r="A125" s="65" t="s">
        <v>8459</v>
      </c>
      <c r="B125" s="65" t="s">
        <v>8460</v>
      </c>
      <c r="C125" s="66"/>
      <c r="D125" s="67"/>
      <c r="E125" s="68"/>
      <c r="F125" s="69"/>
      <c r="G125" s="66"/>
      <c r="H125" s="70"/>
      <c r="I125" s="71"/>
      <c r="J125" s="71"/>
      <c r="K125" s="35" t="s">
        <v>65</v>
      </c>
      <c r="L125" s="78">
        <v>125</v>
      </c>
      <c r="M125" s="78"/>
      <c r="N125" s="73"/>
      <c r="O125" s="80" t="s">
        <v>266</v>
      </c>
      <c r="P125" s="82">
        <v>44466.65247685185</v>
      </c>
      <c r="Q125" s="80" t="s">
        <v>8507</v>
      </c>
      <c r="R125" s="83" t="str">
        <f>HYPERLINK("https://twitter.com/sap4good/status/1442300464737894403")</f>
        <v>https://twitter.com/sap4good/status/1442300464737894403</v>
      </c>
      <c r="S125" s="80" t="s">
        <v>273</v>
      </c>
      <c r="T125" s="85" t="s">
        <v>278</v>
      </c>
      <c r="U125" s="80"/>
      <c r="V125" s="83" t="str">
        <f>HYPERLINK("https://pbs.twimg.com/profile_images/993494449106796544/NiADopfI_normal.jpg")</f>
        <v>https://pbs.twimg.com/profile_images/993494449106796544/NiADopfI_normal.jpg</v>
      </c>
      <c r="W125" s="82">
        <v>44466.65247685185</v>
      </c>
      <c r="X125" s="88">
        <v>44466</v>
      </c>
      <c r="Y125" s="85" t="s">
        <v>8545</v>
      </c>
      <c r="Z125" s="83" t="str">
        <f>HYPERLINK("https://twitter.com/gunjancpatel/status/1442514260479787019")</f>
        <v>https://twitter.com/gunjancpatel/status/1442514260479787019</v>
      </c>
      <c r="AA125" s="80"/>
      <c r="AB125" s="80"/>
      <c r="AC125" s="85" t="s">
        <v>8581</v>
      </c>
      <c r="AD125" s="80"/>
      <c r="AE125" s="80" t="b">
        <v>0</v>
      </c>
      <c r="AF125" s="80">
        <v>0</v>
      </c>
      <c r="AG125" s="85" t="s">
        <v>296</v>
      </c>
      <c r="AH125" s="80" t="b">
        <v>1</v>
      </c>
      <c r="AI125" s="80" t="s">
        <v>300</v>
      </c>
      <c r="AJ125" s="80"/>
      <c r="AK125" s="85" t="s">
        <v>8589</v>
      </c>
      <c r="AL125" s="80" t="b">
        <v>0</v>
      </c>
      <c r="AM125" s="80">
        <v>4</v>
      </c>
      <c r="AN125" s="85" t="s">
        <v>8580</v>
      </c>
      <c r="AO125" s="85" t="s">
        <v>307</v>
      </c>
      <c r="AP125" s="80" t="b">
        <v>0</v>
      </c>
      <c r="AQ125" s="85" t="s">
        <v>8580</v>
      </c>
      <c r="AR125" s="80" t="s">
        <v>204</v>
      </c>
      <c r="AS125" s="80">
        <v>0</v>
      </c>
      <c r="AT125" s="80">
        <v>0</v>
      </c>
      <c r="AU125" s="80"/>
      <c r="AV125" s="80"/>
      <c r="AW125" s="80"/>
      <c r="AX125" s="80"/>
      <c r="AY125" s="80"/>
      <c r="AZ125" s="80"/>
      <c r="BA125" s="80"/>
      <c r="BB125" s="80"/>
      <c r="BC125" s="80">
        <v>1</v>
      </c>
      <c r="BD125" s="79" t="str">
        <f>REPLACE(INDEX(GroupVertices[Group],MATCH(Edges63[[#This Row],[Vertex 1]],GroupVertices[Vertex],0)),1,1,"")</f>
        <v>1</v>
      </c>
      <c r="BE125" s="79" t="str">
        <f>REPLACE(INDEX(GroupVertices[Group],MATCH(Edges63[[#This Row],[Vertex 2]],GroupVertices[Vertex],0)),1,1,"")</f>
        <v>1</v>
      </c>
      <c r="BF125" s="49"/>
      <c r="BG125" s="50"/>
      <c r="BH125" s="49"/>
      <c r="BI125" s="50"/>
      <c r="BJ125" s="49"/>
      <c r="BK125" s="50"/>
      <c r="BL125" s="49"/>
      <c r="BM125" s="50"/>
      <c r="BN125" s="49"/>
    </row>
    <row r="126" spans="1:66" ht="15">
      <c r="A126" s="65" t="s">
        <v>8459</v>
      </c>
      <c r="B126" s="65" t="s">
        <v>8458</v>
      </c>
      <c r="C126" s="66"/>
      <c r="D126" s="67"/>
      <c r="E126" s="68"/>
      <c r="F126" s="69"/>
      <c r="G126" s="66"/>
      <c r="H126" s="70"/>
      <c r="I126" s="71"/>
      <c r="J126" s="71"/>
      <c r="K126" s="35" t="s">
        <v>65</v>
      </c>
      <c r="L126" s="78">
        <v>126</v>
      </c>
      <c r="M126" s="78"/>
      <c r="N126" s="73"/>
      <c r="O126" s="80" t="s">
        <v>266</v>
      </c>
      <c r="P126" s="82">
        <v>44466.65241898148</v>
      </c>
      <c r="Q126" s="80" t="s">
        <v>8506</v>
      </c>
      <c r="R126" s="83" t="str">
        <f>HYPERLINK("http://gbc-education.org/pledge")</f>
        <v>http://gbc-education.org/pledge</v>
      </c>
      <c r="S126" s="80" t="s">
        <v>276</v>
      </c>
      <c r="T126" s="80"/>
      <c r="U126" s="83" t="str">
        <f>HYPERLINK("https://pbs.twimg.com/media/FAQUoLWVUAU68Y6.jpg")</f>
        <v>https://pbs.twimg.com/media/FAQUoLWVUAU68Y6.jpg</v>
      </c>
      <c r="V126" s="83" t="str">
        <f>HYPERLINK("https://pbs.twimg.com/media/FAQUoLWVUAU68Y6.jpg")</f>
        <v>https://pbs.twimg.com/media/FAQUoLWVUAU68Y6.jpg</v>
      </c>
      <c r="W126" s="82">
        <v>44466.65241898148</v>
      </c>
      <c r="X126" s="88">
        <v>44466</v>
      </c>
      <c r="Y126" s="85" t="s">
        <v>8547</v>
      </c>
      <c r="Z126" s="83" t="str">
        <f>HYPERLINK("https://twitter.com/gunjancpatel/status/1442514236928757760")</f>
        <v>https://twitter.com/gunjancpatel/status/1442514236928757760</v>
      </c>
      <c r="AA126" s="80"/>
      <c r="AB126" s="80"/>
      <c r="AC126" s="85" t="s">
        <v>8583</v>
      </c>
      <c r="AD126" s="80"/>
      <c r="AE126" s="80" t="b">
        <v>0</v>
      </c>
      <c r="AF126" s="80">
        <v>0</v>
      </c>
      <c r="AG126" s="85" t="s">
        <v>296</v>
      </c>
      <c r="AH126" s="80" t="b">
        <v>0</v>
      </c>
      <c r="AI126" s="80" t="s">
        <v>298</v>
      </c>
      <c r="AJ126" s="80"/>
      <c r="AK126" s="85" t="s">
        <v>296</v>
      </c>
      <c r="AL126" s="80" t="b">
        <v>0</v>
      </c>
      <c r="AM126" s="80">
        <v>7</v>
      </c>
      <c r="AN126" s="85" t="s">
        <v>8589</v>
      </c>
      <c r="AO126" s="85" t="s">
        <v>307</v>
      </c>
      <c r="AP126" s="80" t="b">
        <v>0</v>
      </c>
      <c r="AQ126" s="85" t="s">
        <v>8589</v>
      </c>
      <c r="AR126" s="80" t="s">
        <v>204</v>
      </c>
      <c r="AS126" s="80">
        <v>0</v>
      </c>
      <c r="AT126" s="80">
        <v>0</v>
      </c>
      <c r="AU126" s="80"/>
      <c r="AV126" s="80"/>
      <c r="AW126" s="80"/>
      <c r="AX126" s="80"/>
      <c r="AY126" s="80"/>
      <c r="AZ126" s="80"/>
      <c r="BA126" s="80"/>
      <c r="BB126" s="80"/>
      <c r="BC126" s="80">
        <v>2</v>
      </c>
      <c r="BD126" s="79" t="str">
        <f>REPLACE(INDEX(GroupVertices[Group],MATCH(Edges63[[#This Row],[Vertex 1]],GroupVertices[Vertex],0)),1,1,"")</f>
        <v>1</v>
      </c>
      <c r="BE126" s="79" t="str">
        <f>REPLACE(INDEX(GroupVertices[Group],MATCH(Edges63[[#This Row],[Vertex 2]],GroupVertices[Vertex],0)),1,1,"")</f>
        <v>1</v>
      </c>
      <c r="BF126" s="49"/>
      <c r="BG126" s="50"/>
      <c r="BH126" s="49"/>
      <c r="BI126" s="50"/>
      <c r="BJ126" s="49"/>
      <c r="BK126" s="50"/>
      <c r="BL126" s="49"/>
      <c r="BM126" s="50"/>
      <c r="BN126" s="49"/>
    </row>
    <row r="127" spans="1:66" ht="15">
      <c r="A127" s="65" t="s">
        <v>8459</v>
      </c>
      <c r="B127" s="65" t="s">
        <v>259</v>
      </c>
      <c r="C127" s="66"/>
      <c r="D127" s="67"/>
      <c r="E127" s="68"/>
      <c r="F127" s="69"/>
      <c r="G127" s="66"/>
      <c r="H127" s="70"/>
      <c r="I127" s="71"/>
      <c r="J127" s="71"/>
      <c r="K127" s="35" t="s">
        <v>65</v>
      </c>
      <c r="L127" s="78">
        <v>127</v>
      </c>
      <c r="M127" s="78"/>
      <c r="N127" s="73"/>
      <c r="O127" s="80" t="s">
        <v>266</v>
      </c>
      <c r="P127" s="82">
        <v>44466.65241898148</v>
      </c>
      <c r="Q127" s="80" t="s">
        <v>8506</v>
      </c>
      <c r="R127" s="83" t="str">
        <f>HYPERLINK("http://gbc-education.org/pledge")</f>
        <v>http://gbc-education.org/pledge</v>
      </c>
      <c r="S127" s="80" t="s">
        <v>276</v>
      </c>
      <c r="T127" s="80"/>
      <c r="U127" s="83" t="str">
        <f>HYPERLINK("https://pbs.twimg.com/media/FAQUoLWVUAU68Y6.jpg")</f>
        <v>https://pbs.twimg.com/media/FAQUoLWVUAU68Y6.jpg</v>
      </c>
      <c r="V127" s="83" t="str">
        <f>HYPERLINK("https://pbs.twimg.com/media/FAQUoLWVUAU68Y6.jpg")</f>
        <v>https://pbs.twimg.com/media/FAQUoLWVUAU68Y6.jpg</v>
      </c>
      <c r="W127" s="82">
        <v>44466.65241898148</v>
      </c>
      <c r="X127" s="88">
        <v>44466</v>
      </c>
      <c r="Y127" s="85" t="s">
        <v>8547</v>
      </c>
      <c r="Z127" s="83" t="str">
        <f>HYPERLINK("https://twitter.com/gunjancpatel/status/1442514236928757760")</f>
        <v>https://twitter.com/gunjancpatel/status/1442514236928757760</v>
      </c>
      <c r="AA127" s="80"/>
      <c r="AB127" s="80"/>
      <c r="AC127" s="85" t="s">
        <v>8583</v>
      </c>
      <c r="AD127" s="80"/>
      <c r="AE127" s="80" t="b">
        <v>0</v>
      </c>
      <c r="AF127" s="80">
        <v>0</v>
      </c>
      <c r="AG127" s="85" t="s">
        <v>296</v>
      </c>
      <c r="AH127" s="80" t="b">
        <v>0</v>
      </c>
      <c r="AI127" s="80" t="s">
        <v>298</v>
      </c>
      <c r="AJ127" s="80"/>
      <c r="AK127" s="85" t="s">
        <v>296</v>
      </c>
      <c r="AL127" s="80" t="b">
        <v>0</v>
      </c>
      <c r="AM127" s="80">
        <v>7</v>
      </c>
      <c r="AN127" s="85" t="s">
        <v>8589</v>
      </c>
      <c r="AO127" s="85" t="s">
        <v>307</v>
      </c>
      <c r="AP127" s="80" t="b">
        <v>0</v>
      </c>
      <c r="AQ127" s="85" t="s">
        <v>8589</v>
      </c>
      <c r="AR127" s="80" t="s">
        <v>204</v>
      </c>
      <c r="AS127" s="80">
        <v>0</v>
      </c>
      <c r="AT127" s="80">
        <v>0</v>
      </c>
      <c r="AU127" s="80"/>
      <c r="AV127" s="80"/>
      <c r="AW127" s="80"/>
      <c r="AX127" s="80"/>
      <c r="AY127" s="80"/>
      <c r="AZ127" s="80"/>
      <c r="BA127" s="80"/>
      <c r="BB127" s="80"/>
      <c r="BC127" s="80">
        <v>2</v>
      </c>
      <c r="BD127" s="79" t="str">
        <f>REPLACE(INDEX(GroupVertices[Group],MATCH(Edges63[[#This Row],[Vertex 1]],GroupVertices[Vertex],0)),1,1,"")</f>
        <v>1</v>
      </c>
      <c r="BE127" s="79" t="str">
        <f>REPLACE(INDEX(GroupVertices[Group],MATCH(Edges63[[#This Row],[Vertex 2]],GroupVertices[Vertex],0)),1,1,"")</f>
        <v>1</v>
      </c>
      <c r="BF127" s="49"/>
      <c r="BG127" s="50"/>
      <c r="BH127" s="49"/>
      <c r="BI127" s="50"/>
      <c r="BJ127" s="49"/>
      <c r="BK127" s="50"/>
      <c r="BL127" s="49"/>
      <c r="BM127" s="50"/>
      <c r="BN127" s="49"/>
    </row>
    <row r="128" spans="1:66" ht="15">
      <c r="A128" s="65" t="s">
        <v>8459</v>
      </c>
      <c r="B128" s="65" t="s">
        <v>8462</v>
      </c>
      <c r="C128" s="66"/>
      <c r="D128" s="67"/>
      <c r="E128" s="68"/>
      <c r="F128" s="69"/>
      <c r="G128" s="66"/>
      <c r="H128" s="70"/>
      <c r="I128" s="71"/>
      <c r="J128" s="71"/>
      <c r="K128" s="35" t="s">
        <v>65</v>
      </c>
      <c r="L128" s="78">
        <v>128</v>
      </c>
      <c r="M128" s="78"/>
      <c r="N128" s="73"/>
      <c r="O128" s="80" t="s">
        <v>266</v>
      </c>
      <c r="P128" s="82">
        <v>44466.65241898148</v>
      </c>
      <c r="Q128" s="80" t="s">
        <v>8506</v>
      </c>
      <c r="R128" s="83" t="str">
        <f>HYPERLINK("http://gbc-education.org/pledge")</f>
        <v>http://gbc-education.org/pledge</v>
      </c>
      <c r="S128" s="80" t="s">
        <v>276</v>
      </c>
      <c r="T128" s="80"/>
      <c r="U128" s="83" t="str">
        <f>HYPERLINK("https://pbs.twimg.com/media/FAQUoLWVUAU68Y6.jpg")</f>
        <v>https://pbs.twimg.com/media/FAQUoLWVUAU68Y6.jpg</v>
      </c>
      <c r="V128" s="83" t="str">
        <f>HYPERLINK("https://pbs.twimg.com/media/FAQUoLWVUAU68Y6.jpg")</f>
        <v>https://pbs.twimg.com/media/FAQUoLWVUAU68Y6.jpg</v>
      </c>
      <c r="W128" s="82">
        <v>44466.65241898148</v>
      </c>
      <c r="X128" s="88">
        <v>44466</v>
      </c>
      <c r="Y128" s="85" t="s">
        <v>8547</v>
      </c>
      <c r="Z128" s="83" t="str">
        <f>HYPERLINK("https://twitter.com/gunjancpatel/status/1442514236928757760")</f>
        <v>https://twitter.com/gunjancpatel/status/1442514236928757760</v>
      </c>
      <c r="AA128" s="80"/>
      <c r="AB128" s="80"/>
      <c r="AC128" s="85" t="s">
        <v>8583</v>
      </c>
      <c r="AD128" s="80"/>
      <c r="AE128" s="80" t="b">
        <v>0</v>
      </c>
      <c r="AF128" s="80">
        <v>0</v>
      </c>
      <c r="AG128" s="85" t="s">
        <v>296</v>
      </c>
      <c r="AH128" s="80" t="b">
        <v>0</v>
      </c>
      <c r="AI128" s="80" t="s">
        <v>298</v>
      </c>
      <c r="AJ128" s="80"/>
      <c r="AK128" s="85" t="s">
        <v>296</v>
      </c>
      <c r="AL128" s="80" t="b">
        <v>0</v>
      </c>
      <c r="AM128" s="80">
        <v>7</v>
      </c>
      <c r="AN128" s="85" t="s">
        <v>8589</v>
      </c>
      <c r="AO128" s="85" t="s">
        <v>307</v>
      </c>
      <c r="AP128" s="80" t="b">
        <v>0</v>
      </c>
      <c r="AQ128" s="85" t="s">
        <v>8589</v>
      </c>
      <c r="AR128" s="80" t="s">
        <v>204</v>
      </c>
      <c r="AS128" s="80">
        <v>0</v>
      </c>
      <c r="AT128" s="80">
        <v>0</v>
      </c>
      <c r="AU128" s="80"/>
      <c r="AV128" s="80"/>
      <c r="AW128" s="80"/>
      <c r="AX128" s="80"/>
      <c r="AY128" s="80"/>
      <c r="AZ128" s="80"/>
      <c r="BA128" s="80"/>
      <c r="BB128" s="80"/>
      <c r="BC128" s="80">
        <v>3</v>
      </c>
      <c r="BD128" s="79" t="str">
        <f>REPLACE(INDEX(GroupVertices[Group],MATCH(Edges63[[#This Row],[Vertex 1]],GroupVertices[Vertex],0)),1,1,"")</f>
        <v>1</v>
      </c>
      <c r="BE128" s="79" t="str">
        <f>REPLACE(INDEX(GroupVertices[Group],MATCH(Edges63[[#This Row],[Vertex 2]],GroupVertices[Vertex],0)),1,1,"")</f>
        <v>1</v>
      </c>
      <c r="BF128" s="49"/>
      <c r="BG128" s="50"/>
      <c r="BH128" s="49"/>
      <c r="BI128" s="50"/>
      <c r="BJ128" s="49"/>
      <c r="BK128" s="50"/>
      <c r="BL128" s="49"/>
      <c r="BM128" s="50"/>
      <c r="BN128" s="49"/>
    </row>
    <row r="129" spans="1:66" ht="15">
      <c r="A129" s="65" t="s">
        <v>8459</v>
      </c>
      <c r="B129" s="65" t="s">
        <v>8462</v>
      </c>
      <c r="C129" s="66"/>
      <c r="D129" s="67"/>
      <c r="E129" s="68"/>
      <c r="F129" s="69"/>
      <c r="G129" s="66"/>
      <c r="H129" s="70"/>
      <c r="I129" s="71"/>
      <c r="J129" s="71"/>
      <c r="K129" s="35" t="s">
        <v>65</v>
      </c>
      <c r="L129" s="78">
        <v>129</v>
      </c>
      <c r="M129" s="78"/>
      <c r="N129" s="73"/>
      <c r="O129" s="80" t="s">
        <v>267</v>
      </c>
      <c r="P129" s="82">
        <v>44466.65241898148</v>
      </c>
      <c r="Q129" s="80" t="s">
        <v>8506</v>
      </c>
      <c r="R129" s="83" t="str">
        <f>HYPERLINK("http://gbc-education.org/pledge")</f>
        <v>http://gbc-education.org/pledge</v>
      </c>
      <c r="S129" s="80" t="s">
        <v>276</v>
      </c>
      <c r="T129" s="80"/>
      <c r="U129" s="83" t="str">
        <f>HYPERLINK("https://pbs.twimg.com/media/FAQUoLWVUAU68Y6.jpg")</f>
        <v>https://pbs.twimg.com/media/FAQUoLWVUAU68Y6.jpg</v>
      </c>
      <c r="V129" s="83" t="str">
        <f>HYPERLINK("https://pbs.twimg.com/media/FAQUoLWVUAU68Y6.jpg")</f>
        <v>https://pbs.twimg.com/media/FAQUoLWVUAU68Y6.jpg</v>
      </c>
      <c r="W129" s="82">
        <v>44466.65241898148</v>
      </c>
      <c r="X129" s="88">
        <v>44466</v>
      </c>
      <c r="Y129" s="85" t="s">
        <v>8547</v>
      </c>
      <c r="Z129" s="83" t="str">
        <f>HYPERLINK("https://twitter.com/gunjancpatel/status/1442514236928757760")</f>
        <v>https://twitter.com/gunjancpatel/status/1442514236928757760</v>
      </c>
      <c r="AA129" s="80"/>
      <c r="AB129" s="80"/>
      <c r="AC129" s="85" t="s">
        <v>8583</v>
      </c>
      <c r="AD129" s="80"/>
      <c r="AE129" s="80" t="b">
        <v>0</v>
      </c>
      <c r="AF129" s="80">
        <v>0</v>
      </c>
      <c r="AG129" s="85" t="s">
        <v>296</v>
      </c>
      <c r="AH129" s="80" t="b">
        <v>0</v>
      </c>
      <c r="AI129" s="80" t="s">
        <v>298</v>
      </c>
      <c r="AJ129" s="80"/>
      <c r="AK129" s="85" t="s">
        <v>296</v>
      </c>
      <c r="AL129" s="80" t="b">
        <v>0</v>
      </c>
      <c r="AM129" s="80">
        <v>7</v>
      </c>
      <c r="AN129" s="85" t="s">
        <v>8589</v>
      </c>
      <c r="AO129" s="85" t="s">
        <v>307</v>
      </c>
      <c r="AP129" s="80" t="b">
        <v>0</v>
      </c>
      <c r="AQ129" s="85" t="s">
        <v>8589</v>
      </c>
      <c r="AR129" s="80" t="s">
        <v>204</v>
      </c>
      <c r="AS129" s="80">
        <v>0</v>
      </c>
      <c r="AT129" s="80">
        <v>0</v>
      </c>
      <c r="AU129" s="80"/>
      <c r="AV129" s="80"/>
      <c r="AW129" s="80"/>
      <c r="AX129" s="80"/>
      <c r="AY129" s="80"/>
      <c r="AZ129" s="80"/>
      <c r="BA129" s="80"/>
      <c r="BB129" s="80"/>
      <c r="BC129" s="80">
        <v>3</v>
      </c>
      <c r="BD129" s="79" t="str">
        <f>REPLACE(INDEX(GroupVertices[Group],MATCH(Edges63[[#This Row],[Vertex 1]],GroupVertices[Vertex],0)),1,1,"")</f>
        <v>1</v>
      </c>
      <c r="BE129" s="79" t="str">
        <f>REPLACE(INDEX(GroupVertices[Group],MATCH(Edges63[[#This Row],[Vertex 2]],GroupVertices[Vertex],0)),1,1,"")</f>
        <v>1</v>
      </c>
      <c r="BF129" s="49">
        <v>1</v>
      </c>
      <c r="BG129" s="50">
        <v>2.7027027027027026</v>
      </c>
      <c r="BH129" s="49">
        <v>1</v>
      </c>
      <c r="BI129" s="50">
        <v>2.7027027027027026</v>
      </c>
      <c r="BJ129" s="49">
        <v>0</v>
      </c>
      <c r="BK129" s="50">
        <v>0</v>
      </c>
      <c r="BL129" s="49">
        <v>35</v>
      </c>
      <c r="BM129" s="50">
        <v>94.5945945945946</v>
      </c>
      <c r="BN129" s="49">
        <v>37</v>
      </c>
    </row>
    <row r="130" spans="1:66" ht="15">
      <c r="A130" s="65" t="s">
        <v>8459</v>
      </c>
      <c r="B130" s="65" t="s">
        <v>259</v>
      </c>
      <c r="C130" s="66"/>
      <c r="D130" s="67"/>
      <c r="E130" s="68"/>
      <c r="F130" s="69"/>
      <c r="G130" s="66"/>
      <c r="H130" s="70"/>
      <c r="I130" s="71"/>
      <c r="J130" s="71"/>
      <c r="K130" s="35" t="s">
        <v>65</v>
      </c>
      <c r="L130" s="78">
        <v>130</v>
      </c>
      <c r="M130" s="78"/>
      <c r="N130" s="73"/>
      <c r="O130" s="80" t="s">
        <v>266</v>
      </c>
      <c r="P130" s="82">
        <v>44466.65247685185</v>
      </c>
      <c r="Q130" s="80" t="s">
        <v>8507</v>
      </c>
      <c r="R130" s="83" t="str">
        <f>HYPERLINK("https://twitter.com/sap4good/status/1442300464737894403")</f>
        <v>https://twitter.com/sap4good/status/1442300464737894403</v>
      </c>
      <c r="S130" s="80" t="s">
        <v>273</v>
      </c>
      <c r="T130" s="85" t="s">
        <v>278</v>
      </c>
      <c r="U130" s="80"/>
      <c r="V130" s="83" t="str">
        <f>HYPERLINK("https://pbs.twimg.com/profile_images/993494449106796544/NiADopfI_normal.jpg")</f>
        <v>https://pbs.twimg.com/profile_images/993494449106796544/NiADopfI_normal.jpg</v>
      </c>
      <c r="W130" s="82">
        <v>44466.65247685185</v>
      </c>
      <c r="X130" s="88">
        <v>44466</v>
      </c>
      <c r="Y130" s="85" t="s">
        <v>8545</v>
      </c>
      <c r="Z130" s="83" t="str">
        <f>HYPERLINK("https://twitter.com/gunjancpatel/status/1442514260479787019")</f>
        <v>https://twitter.com/gunjancpatel/status/1442514260479787019</v>
      </c>
      <c r="AA130" s="80"/>
      <c r="AB130" s="80"/>
      <c r="AC130" s="85" t="s">
        <v>8581</v>
      </c>
      <c r="AD130" s="80"/>
      <c r="AE130" s="80" t="b">
        <v>0</v>
      </c>
      <c r="AF130" s="80">
        <v>0</v>
      </c>
      <c r="AG130" s="85" t="s">
        <v>296</v>
      </c>
      <c r="AH130" s="80" t="b">
        <v>1</v>
      </c>
      <c r="AI130" s="80" t="s">
        <v>300</v>
      </c>
      <c r="AJ130" s="80"/>
      <c r="AK130" s="85" t="s">
        <v>8589</v>
      </c>
      <c r="AL130" s="80" t="b">
        <v>0</v>
      </c>
      <c r="AM130" s="80">
        <v>4</v>
      </c>
      <c r="AN130" s="85" t="s">
        <v>8580</v>
      </c>
      <c r="AO130" s="85" t="s">
        <v>307</v>
      </c>
      <c r="AP130" s="80" t="b">
        <v>0</v>
      </c>
      <c r="AQ130" s="85" t="s">
        <v>8580</v>
      </c>
      <c r="AR130" s="80" t="s">
        <v>204</v>
      </c>
      <c r="AS130" s="80">
        <v>0</v>
      </c>
      <c r="AT130" s="80">
        <v>0</v>
      </c>
      <c r="AU130" s="80"/>
      <c r="AV130" s="80"/>
      <c r="AW130" s="80"/>
      <c r="AX130" s="80"/>
      <c r="AY130" s="80"/>
      <c r="AZ130" s="80"/>
      <c r="BA130" s="80"/>
      <c r="BB130" s="80"/>
      <c r="BC130" s="80">
        <v>2</v>
      </c>
      <c r="BD130" s="79" t="str">
        <f>REPLACE(INDEX(GroupVertices[Group],MATCH(Edges63[[#This Row],[Vertex 1]],GroupVertices[Vertex],0)),1,1,"")</f>
        <v>1</v>
      </c>
      <c r="BE130" s="79" t="str">
        <f>REPLACE(INDEX(GroupVertices[Group],MATCH(Edges63[[#This Row],[Vertex 2]],GroupVertices[Vertex],0)),1,1,"")</f>
        <v>1</v>
      </c>
      <c r="BF130" s="49"/>
      <c r="BG130" s="50"/>
      <c r="BH130" s="49"/>
      <c r="BI130" s="50"/>
      <c r="BJ130" s="49"/>
      <c r="BK130" s="50"/>
      <c r="BL130" s="49"/>
      <c r="BM130" s="50"/>
      <c r="BN130" s="49"/>
    </row>
    <row r="131" spans="1:66" ht="15">
      <c r="A131" s="65" t="s">
        <v>8459</v>
      </c>
      <c r="B131" s="65" t="s">
        <v>8462</v>
      </c>
      <c r="C131" s="66"/>
      <c r="D131" s="67"/>
      <c r="E131" s="68"/>
      <c r="F131" s="69"/>
      <c r="G131" s="66"/>
      <c r="H131" s="70"/>
      <c r="I131" s="71"/>
      <c r="J131" s="71"/>
      <c r="K131" s="35" t="s">
        <v>65</v>
      </c>
      <c r="L131" s="78">
        <v>131</v>
      </c>
      <c r="M131" s="78"/>
      <c r="N131" s="73"/>
      <c r="O131" s="80" t="s">
        <v>266</v>
      </c>
      <c r="P131" s="82">
        <v>44466.65247685185</v>
      </c>
      <c r="Q131" s="80" t="s">
        <v>8507</v>
      </c>
      <c r="R131" s="83" t="str">
        <f>HYPERLINK("https://twitter.com/sap4good/status/1442300464737894403")</f>
        <v>https://twitter.com/sap4good/status/1442300464737894403</v>
      </c>
      <c r="S131" s="80" t="s">
        <v>273</v>
      </c>
      <c r="T131" s="85" t="s">
        <v>278</v>
      </c>
      <c r="U131" s="80"/>
      <c r="V131" s="83" t="str">
        <f>HYPERLINK("https://pbs.twimg.com/profile_images/993494449106796544/NiADopfI_normal.jpg")</f>
        <v>https://pbs.twimg.com/profile_images/993494449106796544/NiADopfI_normal.jpg</v>
      </c>
      <c r="W131" s="82">
        <v>44466.65247685185</v>
      </c>
      <c r="X131" s="88">
        <v>44466</v>
      </c>
      <c r="Y131" s="85" t="s">
        <v>8545</v>
      </c>
      <c r="Z131" s="83" t="str">
        <f>HYPERLINK("https://twitter.com/gunjancpatel/status/1442514260479787019")</f>
        <v>https://twitter.com/gunjancpatel/status/1442514260479787019</v>
      </c>
      <c r="AA131" s="80"/>
      <c r="AB131" s="80"/>
      <c r="AC131" s="85" t="s">
        <v>8581</v>
      </c>
      <c r="AD131" s="80"/>
      <c r="AE131" s="80" t="b">
        <v>0</v>
      </c>
      <c r="AF131" s="80">
        <v>0</v>
      </c>
      <c r="AG131" s="85" t="s">
        <v>296</v>
      </c>
      <c r="AH131" s="80" t="b">
        <v>1</v>
      </c>
      <c r="AI131" s="80" t="s">
        <v>300</v>
      </c>
      <c r="AJ131" s="80"/>
      <c r="AK131" s="85" t="s">
        <v>8589</v>
      </c>
      <c r="AL131" s="80" t="b">
        <v>0</v>
      </c>
      <c r="AM131" s="80">
        <v>4</v>
      </c>
      <c r="AN131" s="85" t="s">
        <v>8580</v>
      </c>
      <c r="AO131" s="85" t="s">
        <v>307</v>
      </c>
      <c r="AP131" s="80" t="b">
        <v>0</v>
      </c>
      <c r="AQ131" s="85" t="s">
        <v>8580</v>
      </c>
      <c r="AR131" s="80" t="s">
        <v>204</v>
      </c>
      <c r="AS131" s="80">
        <v>0</v>
      </c>
      <c r="AT131" s="80">
        <v>0</v>
      </c>
      <c r="AU131" s="80"/>
      <c r="AV131" s="80"/>
      <c r="AW131" s="80"/>
      <c r="AX131" s="80"/>
      <c r="AY131" s="80"/>
      <c r="AZ131" s="80"/>
      <c r="BA131" s="80"/>
      <c r="BB131" s="80"/>
      <c r="BC131" s="80">
        <v>3</v>
      </c>
      <c r="BD131" s="79" t="str">
        <f>REPLACE(INDEX(GroupVertices[Group],MATCH(Edges63[[#This Row],[Vertex 1]],GroupVertices[Vertex],0)),1,1,"")</f>
        <v>1</v>
      </c>
      <c r="BE131" s="79" t="str">
        <f>REPLACE(INDEX(GroupVertices[Group],MATCH(Edges63[[#This Row],[Vertex 2]],GroupVertices[Vertex],0)),1,1,"")</f>
        <v>1</v>
      </c>
      <c r="BF131" s="49"/>
      <c r="BG131" s="50"/>
      <c r="BH131" s="49"/>
      <c r="BI131" s="50"/>
      <c r="BJ131" s="49"/>
      <c r="BK131" s="50"/>
      <c r="BL131" s="49"/>
      <c r="BM131" s="50"/>
      <c r="BN131" s="49"/>
    </row>
    <row r="132" spans="1:66" ht="15">
      <c r="A132" s="65" t="s">
        <v>8459</v>
      </c>
      <c r="B132" s="65" t="s">
        <v>8458</v>
      </c>
      <c r="C132" s="66"/>
      <c r="D132" s="67"/>
      <c r="E132" s="68"/>
      <c r="F132" s="69"/>
      <c r="G132" s="66"/>
      <c r="H132" s="70"/>
      <c r="I132" s="71"/>
      <c r="J132" s="71"/>
      <c r="K132" s="35" t="s">
        <v>65</v>
      </c>
      <c r="L132" s="78">
        <v>132</v>
      </c>
      <c r="M132" s="78"/>
      <c r="N132" s="73"/>
      <c r="O132" s="80" t="s">
        <v>267</v>
      </c>
      <c r="P132" s="82">
        <v>44466.65247685185</v>
      </c>
      <c r="Q132" s="80" t="s">
        <v>8507</v>
      </c>
      <c r="R132" s="83" t="str">
        <f>HYPERLINK("https://twitter.com/sap4good/status/1442300464737894403")</f>
        <v>https://twitter.com/sap4good/status/1442300464737894403</v>
      </c>
      <c r="S132" s="80" t="s">
        <v>273</v>
      </c>
      <c r="T132" s="85" t="s">
        <v>278</v>
      </c>
      <c r="U132" s="80"/>
      <c r="V132" s="83" t="str">
        <f>HYPERLINK("https://pbs.twimg.com/profile_images/993494449106796544/NiADopfI_normal.jpg")</f>
        <v>https://pbs.twimg.com/profile_images/993494449106796544/NiADopfI_normal.jpg</v>
      </c>
      <c r="W132" s="82">
        <v>44466.65247685185</v>
      </c>
      <c r="X132" s="88">
        <v>44466</v>
      </c>
      <c r="Y132" s="85" t="s">
        <v>8545</v>
      </c>
      <c r="Z132" s="83" t="str">
        <f>HYPERLINK("https://twitter.com/gunjancpatel/status/1442514260479787019")</f>
        <v>https://twitter.com/gunjancpatel/status/1442514260479787019</v>
      </c>
      <c r="AA132" s="80"/>
      <c r="AB132" s="80"/>
      <c r="AC132" s="85" t="s">
        <v>8581</v>
      </c>
      <c r="AD132" s="80"/>
      <c r="AE132" s="80" t="b">
        <v>0</v>
      </c>
      <c r="AF132" s="80">
        <v>0</v>
      </c>
      <c r="AG132" s="85" t="s">
        <v>296</v>
      </c>
      <c r="AH132" s="80" t="b">
        <v>1</v>
      </c>
      <c r="AI132" s="80" t="s">
        <v>300</v>
      </c>
      <c r="AJ132" s="80"/>
      <c r="AK132" s="85" t="s">
        <v>8589</v>
      </c>
      <c r="AL132" s="80" t="b">
        <v>0</v>
      </c>
      <c r="AM132" s="80">
        <v>4</v>
      </c>
      <c r="AN132" s="85" t="s">
        <v>8580</v>
      </c>
      <c r="AO132" s="85" t="s">
        <v>307</v>
      </c>
      <c r="AP132" s="80" t="b">
        <v>0</v>
      </c>
      <c r="AQ132" s="85" t="s">
        <v>8580</v>
      </c>
      <c r="AR132" s="80" t="s">
        <v>204</v>
      </c>
      <c r="AS132" s="80">
        <v>0</v>
      </c>
      <c r="AT132" s="80">
        <v>0</v>
      </c>
      <c r="AU132" s="80"/>
      <c r="AV132" s="80"/>
      <c r="AW132" s="80"/>
      <c r="AX132" s="80"/>
      <c r="AY132" s="80"/>
      <c r="AZ132" s="80"/>
      <c r="BA132" s="80"/>
      <c r="BB132" s="80"/>
      <c r="BC132" s="80">
        <v>2</v>
      </c>
      <c r="BD132" s="79" t="str">
        <f>REPLACE(INDEX(GroupVertices[Group],MATCH(Edges63[[#This Row],[Vertex 1]],GroupVertices[Vertex],0)),1,1,"")</f>
        <v>1</v>
      </c>
      <c r="BE132" s="79" t="str">
        <f>REPLACE(INDEX(GroupVertices[Group],MATCH(Edges63[[#This Row],[Vertex 2]],GroupVertices[Vertex],0)),1,1,"")</f>
        <v>1</v>
      </c>
      <c r="BF132" s="49">
        <v>0</v>
      </c>
      <c r="BG132" s="50">
        <v>0</v>
      </c>
      <c r="BH132" s="49">
        <v>1</v>
      </c>
      <c r="BI132" s="50">
        <v>20</v>
      </c>
      <c r="BJ132" s="49">
        <v>0</v>
      </c>
      <c r="BK132" s="50">
        <v>0</v>
      </c>
      <c r="BL132" s="49">
        <v>4</v>
      </c>
      <c r="BM132" s="50">
        <v>80</v>
      </c>
      <c r="BN132" s="49">
        <v>5</v>
      </c>
    </row>
    <row r="133" spans="1:66" ht="15">
      <c r="A133" s="65" t="s">
        <v>245</v>
      </c>
      <c r="B133" s="65" t="s">
        <v>250</v>
      </c>
      <c r="C133" s="66"/>
      <c r="D133" s="67"/>
      <c r="E133" s="68"/>
      <c r="F133" s="69"/>
      <c r="G133" s="66"/>
      <c r="H133" s="70"/>
      <c r="I133" s="71"/>
      <c r="J133" s="71"/>
      <c r="K133" s="35" t="s">
        <v>65</v>
      </c>
      <c r="L133" s="78">
        <v>133</v>
      </c>
      <c r="M133" s="78"/>
      <c r="N133" s="73"/>
      <c r="O133" s="80" t="s">
        <v>268</v>
      </c>
      <c r="P133" s="82">
        <v>44439.54583333333</v>
      </c>
      <c r="Q133" s="80" t="s">
        <v>270</v>
      </c>
      <c r="R133" s="83" t="str">
        <f>HYPERLINK("https://gbc-education.org/the-lego-foundation-interview/")</f>
        <v>https://gbc-education.org/the-lego-foundation-interview/</v>
      </c>
      <c r="S133" s="80" t="s">
        <v>276</v>
      </c>
      <c r="T133" s="85" t="s">
        <v>280</v>
      </c>
      <c r="U133" s="80"/>
      <c r="V133" s="83" t="str">
        <f>HYPERLINK("https://pbs.twimg.com/profile_images/378800000833479836/bc7776bfb324b4558732055cf66affed_normal.jpeg")</f>
        <v>https://pbs.twimg.com/profile_images/378800000833479836/bc7776bfb324b4558732055cf66affed_normal.jpeg</v>
      </c>
      <c r="W133" s="82">
        <v>44439.54583333333</v>
      </c>
      <c r="X133" s="88">
        <v>44439</v>
      </c>
      <c r="Y133" s="85" t="s">
        <v>285</v>
      </c>
      <c r="Z133" s="83" t="str">
        <f>HYPERLINK("https://twitter.com/theirworld/status/1432691141468696580")</f>
        <v>https://twitter.com/theirworld/status/1432691141468696580</v>
      </c>
      <c r="AA133" s="80"/>
      <c r="AB133" s="80"/>
      <c r="AC133" s="85" t="s">
        <v>291</v>
      </c>
      <c r="AD133" s="80"/>
      <c r="AE133" s="80" t="b">
        <v>0</v>
      </c>
      <c r="AF133" s="80">
        <v>35</v>
      </c>
      <c r="AG133" s="85" t="s">
        <v>296</v>
      </c>
      <c r="AH133" s="80" t="b">
        <v>0</v>
      </c>
      <c r="AI133" s="80" t="s">
        <v>298</v>
      </c>
      <c r="AJ133" s="80"/>
      <c r="AK133" s="85" t="s">
        <v>296</v>
      </c>
      <c r="AL133" s="80" t="b">
        <v>0</v>
      </c>
      <c r="AM133" s="80">
        <v>8</v>
      </c>
      <c r="AN133" s="85" t="s">
        <v>296</v>
      </c>
      <c r="AO133" s="85" t="s">
        <v>308</v>
      </c>
      <c r="AP133" s="80" t="b">
        <v>0</v>
      </c>
      <c r="AQ133" s="85" t="s">
        <v>291</v>
      </c>
      <c r="AR133" s="80" t="s">
        <v>267</v>
      </c>
      <c r="AS133" s="80">
        <v>0</v>
      </c>
      <c r="AT133" s="80">
        <v>0</v>
      </c>
      <c r="AU133" s="80"/>
      <c r="AV133" s="80"/>
      <c r="AW133" s="80"/>
      <c r="AX133" s="80"/>
      <c r="AY133" s="80"/>
      <c r="AZ133" s="80"/>
      <c r="BA133" s="80"/>
      <c r="BB133" s="80"/>
      <c r="BC133" s="80">
        <v>1</v>
      </c>
      <c r="BD133" s="79" t="str">
        <f>REPLACE(INDEX(GroupVertices[Group],MATCH(Edges63[[#This Row],[Vertex 1]],GroupVertices[Vertex],0)),1,1,"")</f>
        <v>4</v>
      </c>
      <c r="BE133" s="79" t="str">
        <f>REPLACE(INDEX(GroupVertices[Group],MATCH(Edges63[[#This Row],[Vertex 2]],GroupVertices[Vertex],0)),1,1,"")</f>
        <v>4</v>
      </c>
      <c r="BF133" s="49"/>
      <c r="BG133" s="50"/>
      <c r="BH133" s="49"/>
      <c r="BI133" s="50"/>
      <c r="BJ133" s="49"/>
      <c r="BK133" s="50"/>
      <c r="BL133" s="49"/>
      <c r="BM133" s="50"/>
      <c r="BN133" s="49"/>
    </row>
    <row r="134" spans="1:66" ht="15">
      <c r="A134" s="65" t="s">
        <v>244</v>
      </c>
      <c r="B134" s="65" t="s">
        <v>250</v>
      </c>
      <c r="C134" s="66"/>
      <c r="D134" s="67"/>
      <c r="E134" s="68"/>
      <c r="F134" s="69"/>
      <c r="G134" s="66"/>
      <c r="H134" s="70"/>
      <c r="I134" s="71"/>
      <c r="J134" s="71"/>
      <c r="K134" s="35" t="s">
        <v>65</v>
      </c>
      <c r="L134" s="78">
        <v>134</v>
      </c>
      <c r="M134" s="78"/>
      <c r="N134" s="73"/>
      <c r="O134" s="80" t="s">
        <v>266</v>
      </c>
      <c r="P134" s="82">
        <v>44466.65746527778</v>
      </c>
      <c r="Q134" s="80" t="s">
        <v>270</v>
      </c>
      <c r="R134" s="83" t="str">
        <f>HYPERLINK("https://gbc-education.org/the-lego-foundation-interview/")</f>
        <v>https://gbc-education.org/the-lego-foundation-interview/</v>
      </c>
      <c r="S134" s="80" t="s">
        <v>276</v>
      </c>
      <c r="T134" s="85" t="s">
        <v>280</v>
      </c>
      <c r="U134" s="80"/>
      <c r="V134" s="83" t="str">
        <f>HYPERLINK("https://pbs.twimg.com/profile_images/1329169184249536514/N4PpkUtm_normal.jpg")</f>
        <v>https://pbs.twimg.com/profile_images/1329169184249536514/N4PpkUtm_normal.jpg</v>
      </c>
      <c r="W134" s="82">
        <v>44466.65746527778</v>
      </c>
      <c r="X134" s="88">
        <v>44466</v>
      </c>
      <c r="Y134" s="85" t="s">
        <v>286</v>
      </c>
      <c r="Z134" s="83" t="str">
        <f>HYPERLINK("https://twitter.com/wilmshursteuan/status/1442516068182937602")</f>
        <v>https://twitter.com/wilmshursteuan/status/1442516068182937602</v>
      </c>
      <c r="AA134" s="80"/>
      <c r="AB134" s="80"/>
      <c r="AC134" s="85" t="s">
        <v>292</v>
      </c>
      <c r="AD134" s="80"/>
      <c r="AE134" s="80" t="b">
        <v>0</v>
      </c>
      <c r="AF134" s="80">
        <v>0</v>
      </c>
      <c r="AG134" s="85" t="s">
        <v>296</v>
      </c>
      <c r="AH134" s="80" t="b">
        <v>0</v>
      </c>
      <c r="AI134" s="80" t="s">
        <v>298</v>
      </c>
      <c r="AJ134" s="80"/>
      <c r="AK134" s="85" t="s">
        <v>296</v>
      </c>
      <c r="AL134" s="80" t="b">
        <v>0</v>
      </c>
      <c r="AM134" s="80">
        <v>8</v>
      </c>
      <c r="AN134" s="85" t="s">
        <v>291</v>
      </c>
      <c r="AO134" s="85" t="s">
        <v>307</v>
      </c>
      <c r="AP134" s="80" t="b">
        <v>0</v>
      </c>
      <c r="AQ134" s="85" t="s">
        <v>291</v>
      </c>
      <c r="AR134" s="80" t="s">
        <v>204</v>
      </c>
      <c r="AS134" s="80">
        <v>0</v>
      </c>
      <c r="AT134" s="80">
        <v>0</v>
      </c>
      <c r="AU134" s="80"/>
      <c r="AV134" s="80"/>
      <c r="AW134" s="80"/>
      <c r="AX134" s="80"/>
      <c r="AY134" s="80"/>
      <c r="AZ134" s="80"/>
      <c r="BA134" s="80"/>
      <c r="BB134" s="80"/>
      <c r="BC134" s="80">
        <v>1</v>
      </c>
      <c r="BD134" s="79" t="str">
        <f>REPLACE(INDEX(GroupVertices[Group],MATCH(Edges63[[#This Row],[Vertex 1]],GroupVertices[Vertex],0)),1,1,"")</f>
        <v>4</v>
      </c>
      <c r="BE134" s="79" t="str">
        <f>REPLACE(INDEX(GroupVertices[Group],MATCH(Edges63[[#This Row],[Vertex 2]],GroupVertices[Vertex],0)),1,1,"")</f>
        <v>4</v>
      </c>
      <c r="BF134" s="49"/>
      <c r="BG134" s="50"/>
      <c r="BH134" s="49"/>
      <c r="BI134" s="50"/>
      <c r="BJ134" s="49"/>
      <c r="BK134" s="50"/>
      <c r="BL134" s="49"/>
      <c r="BM134" s="50"/>
      <c r="BN134" s="49"/>
    </row>
    <row r="135" spans="1:66" ht="15">
      <c r="A135" s="65" t="s">
        <v>246</v>
      </c>
      <c r="B135" s="65" t="s">
        <v>250</v>
      </c>
      <c r="C135" s="66"/>
      <c r="D135" s="67"/>
      <c r="E135" s="68"/>
      <c r="F135" s="69"/>
      <c r="G135" s="66"/>
      <c r="H135" s="70"/>
      <c r="I135" s="71"/>
      <c r="J135" s="71"/>
      <c r="K135" s="35" t="s">
        <v>65</v>
      </c>
      <c r="L135" s="78">
        <v>135</v>
      </c>
      <c r="M135" s="78"/>
      <c r="N135" s="73"/>
      <c r="O135" s="80" t="s">
        <v>266</v>
      </c>
      <c r="P135" s="82">
        <v>44466.707916666666</v>
      </c>
      <c r="Q135" s="80" t="s">
        <v>270</v>
      </c>
      <c r="R135" s="83" t="str">
        <f>HYPERLINK("https://gbc-education.org/the-lego-foundation-interview/")</f>
        <v>https://gbc-education.org/the-lego-foundation-interview/</v>
      </c>
      <c r="S135" s="80" t="s">
        <v>276</v>
      </c>
      <c r="T135" s="85" t="s">
        <v>280</v>
      </c>
      <c r="U135" s="80"/>
      <c r="V135" s="83" t="str">
        <f>HYPERLINK("https://pbs.twimg.com/profile_images/879173330993115140/a9X2EWWj_normal.jpg")</f>
        <v>https://pbs.twimg.com/profile_images/879173330993115140/a9X2EWWj_normal.jpg</v>
      </c>
      <c r="W135" s="82">
        <v>44466.707916666666</v>
      </c>
      <c r="X135" s="88">
        <v>44466</v>
      </c>
      <c r="Y135" s="85" t="s">
        <v>287</v>
      </c>
      <c r="Z135" s="83" t="str">
        <f>HYPERLINK("https://twitter.com/dorothygithae/status/1442534350566739979")</f>
        <v>https://twitter.com/dorothygithae/status/1442534350566739979</v>
      </c>
      <c r="AA135" s="80"/>
      <c r="AB135" s="80"/>
      <c r="AC135" s="85" t="s">
        <v>293</v>
      </c>
      <c r="AD135" s="80"/>
      <c r="AE135" s="80" t="b">
        <v>0</v>
      </c>
      <c r="AF135" s="80">
        <v>0</v>
      </c>
      <c r="AG135" s="85" t="s">
        <v>296</v>
      </c>
      <c r="AH135" s="80" t="b">
        <v>0</v>
      </c>
      <c r="AI135" s="80" t="s">
        <v>298</v>
      </c>
      <c r="AJ135" s="80"/>
      <c r="AK135" s="85" t="s">
        <v>296</v>
      </c>
      <c r="AL135" s="80" t="b">
        <v>0</v>
      </c>
      <c r="AM135" s="80">
        <v>8</v>
      </c>
      <c r="AN135" s="85" t="s">
        <v>291</v>
      </c>
      <c r="AO135" s="85" t="s">
        <v>305</v>
      </c>
      <c r="AP135" s="80" t="b">
        <v>0</v>
      </c>
      <c r="AQ135" s="85" t="s">
        <v>291</v>
      </c>
      <c r="AR135" s="80" t="s">
        <v>204</v>
      </c>
      <c r="AS135" s="80">
        <v>0</v>
      </c>
      <c r="AT135" s="80">
        <v>0</v>
      </c>
      <c r="AU135" s="80"/>
      <c r="AV135" s="80"/>
      <c r="AW135" s="80"/>
      <c r="AX135" s="80"/>
      <c r="AY135" s="80"/>
      <c r="AZ135" s="80"/>
      <c r="BA135" s="80"/>
      <c r="BB135" s="80"/>
      <c r="BC135" s="80">
        <v>1</v>
      </c>
      <c r="BD135" s="79" t="str">
        <f>REPLACE(INDEX(GroupVertices[Group],MATCH(Edges63[[#This Row],[Vertex 1]],GroupVertices[Vertex],0)),1,1,"")</f>
        <v>4</v>
      </c>
      <c r="BE135" s="79" t="str">
        <f>REPLACE(INDEX(GroupVertices[Group],MATCH(Edges63[[#This Row],[Vertex 2]],GroupVertices[Vertex],0)),1,1,"")</f>
        <v>4</v>
      </c>
      <c r="BF135" s="49"/>
      <c r="BG135" s="50"/>
      <c r="BH135" s="49"/>
      <c r="BI135" s="50"/>
      <c r="BJ135" s="49"/>
      <c r="BK135" s="50"/>
      <c r="BL135" s="49"/>
      <c r="BM135" s="50"/>
      <c r="BN135" s="49"/>
    </row>
    <row r="136" spans="1:66" ht="15">
      <c r="A136" s="65" t="s">
        <v>245</v>
      </c>
      <c r="B136" s="65" t="s">
        <v>252</v>
      </c>
      <c r="C136" s="66"/>
      <c r="D136" s="67"/>
      <c r="E136" s="68"/>
      <c r="F136" s="69"/>
      <c r="G136" s="66"/>
      <c r="H136" s="70"/>
      <c r="I136" s="71"/>
      <c r="J136" s="71"/>
      <c r="K136" s="35" t="s">
        <v>65</v>
      </c>
      <c r="L136" s="78">
        <v>136</v>
      </c>
      <c r="M136" s="78"/>
      <c r="N136" s="73"/>
      <c r="O136" s="80" t="s">
        <v>268</v>
      </c>
      <c r="P136" s="82">
        <v>44439.54583333333</v>
      </c>
      <c r="Q136" s="80" t="s">
        <v>270</v>
      </c>
      <c r="R136" s="83" t="str">
        <f>HYPERLINK("https://gbc-education.org/the-lego-foundation-interview/")</f>
        <v>https://gbc-education.org/the-lego-foundation-interview/</v>
      </c>
      <c r="S136" s="80" t="s">
        <v>276</v>
      </c>
      <c r="T136" s="85" t="s">
        <v>280</v>
      </c>
      <c r="U136" s="80"/>
      <c r="V136" s="83" t="str">
        <f>HYPERLINK("https://pbs.twimg.com/profile_images/378800000833479836/bc7776bfb324b4558732055cf66affed_normal.jpeg")</f>
        <v>https://pbs.twimg.com/profile_images/378800000833479836/bc7776bfb324b4558732055cf66affed_normal.jpeg</v>
      </c>
      <c r="W136" s="82">
        <v>44439.54583333333</v>
      </c>
      <c r="X136" s="88">
        <v>44439</v>
      </c>
      <c r="Y136" s="85" t="s">
        <v>285</v>
      </c>
      <c r="Z136" s="83" t="str">
        <f>HYPERLINK("https://twitter.com/theirworld/status/1432691141468696580")</f>
        <v>https://twitter.com/theirworld/status/1432691141468696580</v>
      </c>
      <c r="AA136" s="80"/>
      <c r="AB136" s="80"/>
      <c r="AC136" s="85" t="s">
        <v>291</v>
      </c>
      <c r="AD136" s="80"/>
      <c r="AE136" s="80" t="b">
        <v>0</v>
      </c>
      <c r="AF136" s="80">
        <v>35</v>
      </c>
      <c r="AG136" s="85" t="s">
        <v>296</v>
      </c>
      <c r="AH136" s="80" t="b">
        <v>0</v>
      </c>
      <c r="AI136" s="80" t="s">
        <v>298</v>
      </c>
      <c r="AJ136" s="80"/>
      <c r="AK136" s="85" t="s">
        <v>296</v>
      </c>
      <c r="AL136" s="80" t="b">
        <v>0</v>
      </c>
      <c r="AM136" s="80">
        <v>8</v>
      </c>
      <c r="AN136" s="85" t="s">
        <v>296</v>
      </c>
      <c r="AO136" s="85" t="s">
        <v>308</v>
      </c>
      <c r="AP136" s="80" t="b">
        <v>0</v>
      </c>
      <c r="AQ136" s="85" t="s">
        <v>291</v>
      </c>
      <c r="AR136" s="80" t="s">
        <v>267</v>
      </c>
      <c r="AS136" s="80">
        <v>0</v>
      </c>
      <c r="AT136" s="80">
        <v>0</v>
      </c>
      <c r="AU136" s="80"/>
      <c r="AV136" s="80"/>
      <c r="AW136" s="80"/>
      <c r="AX136" s="80"/>
      <c r="AY136" s="80"/>
      <c r="AZ136" s="80"/>
      <c r="BA136" s="80"/>
      <c r="BB136" s="80"/>
      <c r="BC136" s="80">
        <v>1</v>
      </c>
      <c r="BD136" s="79" t="str">
        <f>REPLACE(INDEX(GroupVertices[Group],MATCH(Edges63[[#This Row],[Vertex 1]],GroupVertices[Vertex],0)),1,1,"")</f>
        <v>4</v>
      </c>
      <c r="BE136" s="79" t="str">
        <f>REPLACE(INDEX(GroupVertices[Group],MATCH(Edges63[[#This Row],[Vertex 2]],GroupVertices[Vertex],0)),1,1,"")</f>
        <v>4</v>
      </c>
      <c r="BF136" s="49">
        <v>2</v>
      </c>
      <c r="BG136" s="50">
        <v>9.523809523809524</v>
      </c>
      <c r="BH136" s="49">
        <v>0</v>
      </c>
      <c r="BI136" s="50">
        <v>0</v>
      </c>
      <c r="BJ136" s="49">
        <v>0</v>
      </c>
      <c r="BK136" s="50">
        <v>0</v>
      </c>
      <c r="BL136" s="49">
        <v>19</v>
      </c>
      <c r="BM136" s="50">
        <v>90.47619047619048</v>
      </c>
      <c r="BN136" s="49">
        <v>21</v>
      </c>
    </row>
    <row r="137" spans="1:66" ht="15">
      <c r="A137" s="65" t="s">
        <v>244</v>
      </c>
      <c r="B137" s="65" t="s">
        <v>252</v>
      </c>
      <c r="C137" s="66"/>
      <c r="D137" s="67"/>
      <c r="E137" s="68"/>
      <c r="F137" s="69"/>
      <c r="G137" s="66"/>
      <c r="H137" s="70"/>
      <c r="I137" s="71"/>
      <c r="J137" s="71"/>
      <c r="K137" s="35" t="s">
        <v>65</v>
      </c>
      <c r="L137" s="78">
        <v>137</v>
      </c>
      <c r="M137" s="78"/>
      <c r="N137" s="73"/>
      <c r="O137" s="80" t="s">
        <v>266</v>
      </c>
      <c r="P137" s="82">
        <v>44466.65746527778</v>
      </c>
      <c r="Q137" s="80" t="s">
        <v>270</v>
      </c>
      <c r="R137" s="83" t="str">
        <f>HYPERLINK("https://gbc-education.org/the-lego-foundation-interview/")</f>
        <v>https://gbc-education.org/the-lego-foundation-interview/</v>
      </c>
      <c r="S137" s="80" t="s">
        <v>276</v>
      </c>
      <c r="T137" s="85" t="s">
        <v>280</v>
      </c>
      <c r="U137" s="80"/>
      <c r="V137" s="83" t="str">
        <f>HYPERLINK("https://pbs.twimg.com/profile_images/1329169184249536514/N4PpkUtm_normal.jpg")</f>
        <v>https://pbs.twimg.com/profile_images/1329169184249536514/N4PpkUtm_normal.jpg</v>
      </c>
      <c r="W137" s="82">
        <v>44466.65746527778</v>
      </c>
      <c r="X137" s="88">
        <v>44466</v>
      </c>
      <c r="Y137" s="85" t="s">
        <v>286</v>
      </c>
      <c r="Z137" s="83" t="str">
        <f>HYPERLINK("https://twitter.com/wilmshursteuan/status/1442516068182937602")</f>
        <v>https://twitter.com/wilmshursteuan/status/1442516068182937602</v>
      </c>
      <c r="AA137" s="80"/>
      <c r="AB137" s="80"/>
      <c r="AC137" s="85" t="s">
        <v>292</v>
      </c>
      <c r="AD137" s="80"/>
      <c r="AE137" s="80" t="b">
        <v>0</v>
      </c>
      <c r="AF137" s="80">
        <v>0</v>
      </c>
      <c r="AG137" s="85" t="s">
        <v>296</v>
      </c>
      <c r="AH137" s="80" t="b">
        <v>0</v>
      </c>
      <c r="AI137" s="80" t="s">
        <v>298</v>
      </c>
      <c r="AJ137" s="80"/>
      <c r="AK137" s="85" t="s">
        <v>296</v>
      </c>
      <c r="AL137" s="80" t="b">
        <v>0</v>
      </c>
      <c r="AM137" s="80">
        <v>8</v>
      </c>
      <c r="AN137" s="85" t="s">
        <v>291</v>
      </c>
      <c r="AO137" s="85" t="s">
        <v>307</v>
      </c>
      <c r="AP137" s="80" t="b">
        <v>0</v>
      </c>
      <c r="AQ137" s="85" t="s">
        <v>291</v>
      </c>
      <c r="AR137" s="80" t="s">
        <v>204</v>
      </c>
      <c r="AS137" s="80">
        <v>0</v>
      </c>
      <c r="AT137" s="80">
        <v>0</v>
      </c>
      <c r="AU137" s="80"/>
      <c r="AV137" s="80"/>
      <c r="AW137" s="80"/>
      <c r="AX137" s="80"/>
      <c r="AY137" s="80"/>
      <c r="AZ137" s="80"/>
      <c r="BA137" s="80"/>
      <c r="BB137" s="80"/>
      <c r="BC137" s="80">
        <v>1</v>
      </c>
      <c r="BD137" s="79" t="str">
        <f>REPLACE(INDEX(GroupVertices[Group],MATCH(Edges63[[#This Row],[Vertex 1]],GroupVertices[Vertex],0)),1,1,"")</f>
        <v>4</v>
      </c>
      <c r="BE137" s="79" t="str">
        <f>REPLACE(INDEX(GroupVertices[Group],MATCH(Edges63[[#This Row],[Vertex 2]],GroupVertices[Vertex],0)),1,1,"")</f>
        <v>4</v>
      </c>
      <c r="BF137" s="49">
        <v>2</v>
      </c>
      <c r="BG137" s="50">
        <v>9.523809523809524</v>
      </c>
      <c r="BH137" s="49">
        <v>0</v>
      </c>
      <c r="BI137" s="50">
        <v>0</v>
      </c>
      <c r="BJ137" s="49">
        <v>0</v>
      </c>
      <c r="BK137" s="50">
        <v>0</v>
      </c>
      <c r="BL137" s="49">
        <v>19</v>
      </c>
      <c r="BM137" s="50">
        <v>90.47619047619048</v>
      </c>
      <c r="BN137" s="49">
        <v>21</v>
      </c>
    </row>
    <row r="138" spans="1:66" ht="15">
      <c r="A138" s="65" t="s">
        <v>246</v>
      </c>
      <c r="B138" s="65" t="s">
        <v>252</v>
      </c>
      <c r="C138" s="66"/>
      <c r="D138" s="67"/>
      <c r="E138" s="68"/>
      <c r="F138" s="69"/>
      <c r="G138" s="66"/>
      <c r="H138" s="70"/>
      <c r="I138" s="71"/>
      <c r="J138" s="71"/>
      <c r="K138" s="35" t="s">
        <v>65</v>
      </c>
      <c r="L138" s="78">
        <v>138</v>
      </c>
      <c r="M138" s="78"/>
      <c r="N138" s="73"/>
      <c r="O138" s="80" t="s">
        <v>266</v>
      </c>
      <c r="P138" s="82">
        <v>44466.707916666666</v>
      </c>
      <c r="Q138" s="80" t="s">
        <v>270</v>
      </c>
      <c r="R138" s="83" t="str">
        <f>HYPERLINK("https://gbc-education.org/the-lego-foundation-interview/")</f>
        <v>https://gbc-education.org/the-lego-foundation-interview/</v>
      </c>
      <c r="S138" s="80" t="s">
        <v>276</v>
      </c>
      <c r="T138" s="85" t="s">
        <v>280</v>
      </c>
      <c r="U138" s="80"/>
      <c r="V138" s="83" t="str">
        <f>HYPERLINK("https://pbs.twimg.com/profile_images/879173330993115140/a9X2EWWj_normal.jpg")</f>
        <v>https://pbs.twimg.com/profile_images/879173330993115140/a9X2EWWj_normal.jpg</v>
      </c>
      <c r="W138" s="82">
        <v>44466.707916666666</v>
      </c>
      <c r="X138" s="88">
        <v>44466</v>
      </c>
      <c r="Y138" s="85" t="s">
        <v>287</v>
      </c>
      <c r="Z138" s="83" t="str">
        <f>HYPERLINK("https://twitter.com/dorothygithae/status/1442534350566739979")</f>
        <v>https://twitter.com/dorothygithae/status/1442534350566739979</v>
      </c>
      <c r="AA138" s="80"/>
      <c r="AB138" s="80"/>
      <c r="AC138" s="85" t="s">
        <v>293</v>
      </c>
      <c r="AD138" s="80"/>
      <c r="AE138" s="80" t="b">
        <v>0</v>
      </c>
      <c r="AF138" s="80">
        <v>0</v>
      </c>
      <c r="AG138" s="85" t="s">
        <v>296</v>
      </c>
      <c r="AH138" s="80" t="b">
        <v>0</v>
      </c>
      <c r="AI138" s="80" t="s">
        <v>298</v>
      </c>
      <c r="AJ138" s="80"/>
      <c r="AK138" s="85" t="s">
        <v>296</v>
      </c>
      <c r="AL138" s="80" t="b">
        <v>0</v>
      </c>
      <c r="AM138" s="80">
        <v>8</v>
      </c>
      <c r="AN138" s="85" t="s">
        <v>291</v>
      </c>
      <c r="AO138" s="85" t="s">
        <v>305</v>
      </c>
      <c r="AP138" s="80" t="b">
        <v>0</v>
      </c>
      <c r="AQ138" s="85" t="s">
        <v>291</v>
      </c>
      <c r="AR138" s="80" t="s">
        <v>204</v>
      </c>
      <c r="AS138" s="80">
        <v>0</v>
      </c>
      <c r="AT138" s="80">
        <v>0</v>
      </c>
      <c r="AU138" s="80"/>
      <c r="AV138" s="80"/>
      <c r="AW138" s="80"/>
      <c r="AX138" s="80"/>
      <c r="AY138" s="80"/>
      <c r="AZ138" s="80"/>
      <c r="BA138" s="80"/>
      <c r="BB138" s="80"/>
      <c r="BC138" s="80">
        <v>1</v>
      </c>
      <c r="BD138" s="79" t="str">
        <f>REPLACE(INDEX(GroupVertices[Group],MATCH(Edges63[[#This Row],[Vertex 1]],GroupVertices[Vertex],0)),1,1,"")</f>
        <v>4</v>
      </c>
      <c r="BE138" s="79" t="str">
        <f>REPLACE(INDEX(GroupVertices[Group],MATCH(Edges63[[#This Row],[Vertex 2]],GroupVertices[Vertex],0)),1,1,"")</f>
        <v>4</v>
      </c>
      <c r="BF138" s="49">
        <v>2</v>
      </c>
      <c r="BG138" s="50">
        <v>9.523809523809524</v>
      </c>
      <c r="BH138" s="49">
        <v>0</v>
      </c>
      <c r="BI138" s="50">
        <v>0</v>
      </c>
      <c r="BJ138" s="49">
        <v>0</v>
      </c>
      <c r="BK138" s="50">
        <v>0</v>
      </c>
      <c r="BL138" s="49">
        <v>19</v>
      </c>
      <c r="BM138" s="50">
        <v>90.47619047619048</v>
      </c>
      <c r="BN138" s="49">
        <v>21</v>
      </c>
    </row>
    <row r="139" spans="1:66" ht="15">
      <c r="A139" s="65" t="s">
        <v>245</v>
      </c>
      <c r="B139" s="65" t="s">
        <v>244</v>
      </c>
      <c r="C139" s="66"/>
      <c r="D139" s="67"/>
      <c r="E139" s="68"/>
      <c r="F139" s="69"/>
      <c r="G139" s="66"/>
      <c r="H139" s="70"/>
      <c r="I139" s="71"/>
      <c r="J139" s="71"/>
      <c r="K139" s="35" t="s">
        <v>66</v>
      </c>
      <c r="L139" s="78">
        <v>139</v>
      </c>
      <c r="M139" s="78"/>
      <c r="N139" s="73"/>
      <c r="O139" s="80" t="s">
        <v>268</v>
      </c>
      <c r="P139" s="82">
        <v>44439.54583333333</v>
      </c>
      <c r="Q139" s="80" t="s">
        <v>270</v>
      </c>
      <c r="R139" s="83" t="str">
        <f>HYPERLINK("https://gbc-education.org/the-lego-foundation-interview/")</f>
        <v>https://gbc-education.org/the-lego-foundation-interview/</v>
      </c>
      <c r="S139" s="80" t="s">
        <v>276</v>
      </c>
      <c r="T139" s="85" t="s">
        <v>280</v>
      </c>
      <c r="U139" s="80"/>
      <c r="V139" s="83" t="str">
        <f>HYPERLINK("https://pbs.twimg.com/profile_images/378800000833479836/bc7776bfb324b4558732055cf66affed_normal.jpeg")</f>
        <v>https://pbs.twimg.com/profile_images/378800000833479836/bc7776bfb324b4558732055cf66affed_normal.jpeg</v>
      </c>
      <c r="W139" s="82">
        <v>44439.54583333333</v>
      </c>
      <c r="X139" s="88">
        <v>44439</v>
      </c>
      <c r="Y139" s="85" t="s">
        <v>285</v>
      </c>
      <c r="Z139" s="83" t="str">
        <f>HYPERLINK("https://twitter.com/theirworld/status/1432691141468696580")</f>
        <v>https://twitter.com/theirworld/status/1432691141468696580</v>
      </c>
      <c r="AA139" s="80"/>
      <c r="AB139" s="80"/>
      <c r="AC139" s="85" t="s">
        <v>291</v>
      </c>
      <c r="AD139" s="80"/>
      <c r="AE139" s="80" t="b">
        <v>0</v>
      </c>
      <c r="AF139" s="80">
        <v>35</v>
      </c>
      <c r="AG139" s="85" t="s">
        <v>296</v>
      </c>
      <c r="AH139" s="80" t="b">
        <v>0</v>
      </c>
      <c r="AI139" s="80" t="s">
        <v>298</v>
      </c>
      <c r="AJ139" s="80"/>
      <c r="AK139" s="85" t="s">
        <v>296</v>
      </c>
      <c r="AL139" s="80" t="b">
        <v>0</v>
      </c>
      <c r="AM139" s="80">
        <v>8</v>
      </c>
      <c r="AN139" s="85" t="s">
        <v>296</v>
      </c>
      <c r="AO139" s="85" t="s">
        <v>308</v>
      </c>
      <c r="AP139" s="80" t="b">
        <v>0</v>
      </c>
      <c r="AQ139" s="85" t="s">
        <v>291</v>
      </c>
      <c r="AR139" s="80" t="s">
        <v>267</v>
      </c>
      <c r="AS139" s="80">
        <v>0</v>
      </c>
      <c r="AT139" s="80">
        <v>0</v>
      </c>
      <c r="AU139" s="80"/>
      <c r="AV139" s="80"/>
      <c r="AW139" s="80"/>
      <c r="AX139" s="80"/>
      <c r="AY139" s="80"/>
      <c r="AZ139" s="80"/>
      <c r="BA139" s="80"/>
      <c r="BB139" s="80"/>
      <c r="BC139" s="80">
        <v>1</v>
      </c>
      <c r="BD139" s="79" t="str">
        <f>REPLACE(INDEX(GroupVertices[Group],MATCH(Edges63[[#This Row],[Vertex 1]],GroupVertices[Vertex],0)),1,1,"")</f>
        <v>4</v>
      </c>
      <c r="BE139" s="79" t="str">
        <f>REPLACE(INDEX(GroupVertices[Group],MATCH(Edges63[[#This Row],[Vertex 2]],GroupVertices[Vertex],0)),1,1,"")</f>
        <v>4</v>
      </c>
      <c r="BF139" s="49"/>
      <c r="BG139" s="50"/>
      <c r="BH139" s="49"/>
      <c r="BI139" s="50"/>
      <c r="BJ139" s="49"/>
      <c r="BK139" s="50"/>
      <c r="BL139" s="49"/>
      <c r="BM139" s="50"/>
      <c r="BN139" s="49"/>
    </row>
    <row r="140" spans="1:66" ht="15">
      <c r="A140" s="65" t="s">
        <v>244</v>
      </c>
      <c r="B140" s="65" t="s">
        <v>259</v>
      </c>
      <c r="C140" s="66"/>
      <c r="D140" s="67"/>
      <c r="E140" s="68"/>
      <c r="F140" s="69"/>
      <c r="G140" s="66"/>
      <c r="H140" s="70"/>
      <c r="I140" s="71"/>
      <c r="J140" s="71"/>
      <c r="K140" s="35" t="s">
        <v>65</v>
      </c>
      <c r="L140" s="78">
        <v>140</v>
      </c>
      <c r="M140" s="78"/>
      <c r="N140" s="73"/>
      <c r="O140" s="80" t="s">
        <v>266</v>
      </c>
      <c r="P140" s="82">
        <v>44466.65746527778</v>
      </c>
      <c r="Q140" s="80" t="s">
        <v>270</v>
      </c>
      <c r="R140" s="83" t="str">
        <f>HYPERLINK("https://gbc-education.org/the-lego-foundation-interview/")</f>
        <v>https://gbc-education.org/the-lego-foundation-interview/</v>
      </c>
      <c r="S140" s="80" t="s">
        <v>276</v>
      </c>
      <c r="T140" s="85" t="s">
        <v>280</v>
      </c>
      <c r="U140" s="80"/>
      <c r="V140" s="83" t="str">
        <f>HYPERLINK("https://pbs.twimg.com/profile_images/1329169184249536514/N4PpkUtm_normal.jpg")</f>
        <v>https://pbs.twimg.com/profile_images/1329169184249536514/N4PpkUtm_normal.jpg</v>
      </c>
      <c r="W140" s="82">
        <v>44466.65746527778</v>
      </c>
      <c r="X140" s="88">
        <v>44466</v>
      </c>
      <c r="Y140" s="85" t="s">
        <v>286</v>
      </c>
      <c r="Z140" s="83" t="str">
        <f>HYPERLINK("https://twitter.com/wilmshursteuan/status/1442516068182937602")</f>
        <v>https://twitter.com/wilmshursteuan/status/1442516068182937602</v>
      </c>
      <c r="AA140" s="80"/>
      <c r="AB140" s="80"/>
      <c r="AC140" s="85" t="s">
        <v>292</v>
      </c>
      <c r="AD140" s="80"/>
      <c r="AE140" s="80" t="b">
        <v>0</v>
      </c>
      <c r="AF140" s="80">
        <v>0</v>
      </c>
      <c r="AG140" s="85" t="s">
        <v>296</v>
      </c>
      <c r="AH140" s="80" t="b">
        <v>0</v>
      </c>
      <c r="AI140" s="80" t="s">
        <v>298</v>
      </c>
      <c r="AJ140" s="80"/>
      <c r="AK140" s="85" t="s">
        <v>296</v>
      </c>
      <c r="AL140" s="80" t="b">
        <v>0</v>
      </c>
      <c r="AM140" s="80">
        <v>8</v>
      </c>
      <c r="AN140" s="85" t="s">
        <v>291</v>
      </c>
      <c r="AO140" s="85" t="s">
        <v>307</v>
      </c>
      <c r="AP140" s="80" t="b">
        <v>0</v>
      </c>
      <c r="AQ140" s="85" t="s">
        <v>291</v>
      </c>
      <c r="AR140" s="80" t="s">
        <v>204</v>
      </c>
      <c r="AS140" s="80">
        <v>0</v>
      </c>
      <c r="AT140" s="80">
        <v>0</v>
      </c>
      <c r="AU140" s="80"/>
      <c r="AV140" s="80"/>
      <c r="AW140" s="80"/>
      <c r="AX140" s="80"/>
      <c r="AY140" s="80"/>
      <c r="AZ140" s="80"/>
      <c r="BA140" s="80"/>
      <c r="BB140" s="80"/>
      <c r="BC140" s="80">
        <v>1</v>
      </c>
      <c r="BD140" s="79" t="str">
        <f>REPLACE(INDEX(GroupVertices[Group],MATCH(Edges63[[#This Row],[Vertex 1]],GroupVertices[Vertex],0)),1,1,"")</f>
        <v>4</v>
      </c>
      <c r="BE140" s="79" t="str">
        <f>REPLACE(INDEX(GroupVertices[Group],MATCH(Edges63[[#This Row],[Vertex 2]],GroupVertices[Vertex],0)),1,1,"")</f>
        <v>1</v>
      </c>
      <c r="BF140" s="49"/>
      <c r="BG140" s="50"/>
      <c r="BH140" s="49"/>
      <c r="BI140" s="50"/>
      <c r="BJ140" s="49"/>
      <c r="BK140" s="50"/>
      <c r="BL140" s="49"/>
      <c r="BM140" s="50"/>
      <c r="BN140" s="49"/>
    </row>
    <row r="141" spans="1:66" ht="15">
      <c r="A141" s="65" t="s">
        <v>244</v>
      </c>
      <c r="B141" s="65" t="s">
        <v>245</v>
      </c>
      <c r="C141" s="66"/>
      <c r="D141" s="67"/>
      <c r="E141" s="68"/>
      <c r="F141" s="69"/>
      <c r="G141" s="66"/>
      <c r="H141" s="70"/>
      <c r="I141" s="71"/>
      <c r="J141" s="71"/>
      <c r="K141" s="35" t="s">
        <v>66</v>
      </c>
      <c r="L141" s="78">
        <v>141</v>
      </c>
      <c r="M141" s="78"/>
      <c r="N141" s="73"/>
      <c r="O141" s="80" t="s">
        <v>267</v>
      </c>
      <c r="P141" s="82">
        <v>44466.65746527778</v>
      </c>
      <c r="Q141" s="80" t="s">
        <v>270</v>
      </c>
      <c r="R141" s="83" t="str">
        <f>HYPERLINK("https://gbc-education.org/the-lego-foundation-interview/")</f>
        <v>https://gbc-education.org/the-lego-foundation-interview/</v>
      </c>
      <c r="S141" s="80" t="s">
        <v>276</v>
      </c>
      <c r="T141" s="85" t="s">
        <v>280</v>
      </c>
      <c r="U141" s="80"/>
      <c r="V141" s="83" t="str">
        <f>HYPERLINK("https://pbs.twimg.com/profile_images/1329169184249536514/N4PpkUtm_normal.jpg")</f>
        <v>https://pbs.twimg.com/profile_images/1329169184249536514/N4PpkUtm_normal.jpg</v>
      </c>
      <c r="W141" s="82">
        <v>44466.65746527778</v>
      </c>
      <c r="X141" s="88">
        <v>44466</v>
      </c>
      <c r="Y141" s="85" t="s">
        <v>286</v>
      </c>
      <c r="Z141" s="83" t="str">
        <f>HYPERLINK("https://twitter.com/wilmshursteuan/status/1442516068182937602")</f>
        <v>https://twitter.com/wilmshursteuan/status/1442516068182937602</v>
      </c>
      <c r="AA141" s="80"/>
      <c r="AB141" s="80"/>
      <c r="AC141" s="85" t="s">
        <v>292</v>
      </c>
      <c r="AD141" s="80"/>
      <c r="AE141" s="80" t="b">
        <v>0</v>
      </c>
      <c r="AF141" s="80">
        <v>0</v>
      </c>
      <c r="AG141" s="85" t="s">
        <v>296</v>
      </c>
      <c r="AH141" s="80" t="b">
        <v>0</v>
      </c>
      <c r="AI141" s="80" t="s">
        <v>298</v>
      </c>
      <c r="AJ141" s="80"/>
      <c r="AK141" s="85" t="s">
        <v>296</v>
      </c>
      <c r="AL141" s="80" t="b">
        <v>0</v>
      </c>
      <c r="AM141" s="80">
        <v>8</v>
      </c>
      <c r="AN141" s="85" t="s">
        <v>291</v>
      </c>
      <c r="AO141" s="85" t="s">
        <v>307</v>
      </c>
      <c r="AP141" s="80" t="b">
        <v>0</v>
      </c>
      <c r="AQ141" s="85" t="s">
        <v>291</v>
      </c>
      <c r="AR141" s="80" t="s">
        <v>204</v>
      </c>
      <c r="AS141" s="80">
        <v>0</v>
      </c>
      <c r="AT141" s="80">
        <v>0</v>
      </c>
      <c r="AU141" s="80"/>
      <c r="AV141" s="80"/>
      <c r="AW141" s="80"/>
      <c r="AX141" s="80"/>
      <c r="AY141" s="80"/>
      <c r="AZ141" s="80"/>
      <c r="BA141" s="80"/>
      <c r="BB141" s="80"/>
      <c r="BC141" s="80">
        <v>1</v>
      </c>
      <c r="BD141" s="79" t="str">
        <f>REPLACE(INDEX(GroupVertices[Group],MATCH(Edges63[[#This Row],[Vertex 1]],GroupVertices[Vertex],0)),1,1,"")</f>
        <v>4</v>
      </c>
      <c r="BE141" s="79" t="str">
        <f>REPLACE(INDEX(GroupVertices[Group],MATCH(Edges63[[#This Row],[Vertex 2]],GroupVertices[Vertex],0)),1,1,"")</f>
        <v>4</v>
      </c>
      <c r="BF141" s="49"/>
      <c r="BG141" s="50"/>
      <c r="BH141" s="49"/>
      <c r="BI141" s="50"/>
      <c r="BJ141" s="49"/>
      <c r="BK141" s="50"/>
      <c r="BL141" s="49"/>
      <c r="BM141" s="50"/>
      <c r="BN141" s="49"/>
    </row>
    <row r="142" spans="1:66" ht="15">
      <c r="A142" s="65" t="s">
        <v>246</v>
      </c>
      <c r="B142" s="65" t="s">
        <v>244</v>
      </c>
      <c r="C142" s="66"/>
      <c r="D142" s="67"/>
      <c r="E142" s="68"/>
      <c r="F142" s="69"/>
      <c r="G142" s="66"/>
      <c r="H142" s="70"/>
      <c r="I142" s="71"/>
      <c r="J142" s="71"/>
      <c r="K142" s="35" t="s">
        <v>65</v>
      </c>
      <c r="L142" s="78">
        <v>142</v>
      </c>
      <c r="M142" s="78"/>
      <c r="N142" s="73"/>
      <c r="O142" s="80" t="s">
        <v>266</v>
      </c>
      <c r="P142" s="82">
        <v>44466.707916666666</v>
      </c>
      <c r="Q142" s="80" t="s">
        <v>270</v>
      </c>
      <c r="R142" s="83" t="str">
        <f>HYPERLINK("https://gbc-education.org/the-lego-foundation-interview/")</f>
        <v>https://gbc-education.org/the-lego-foundation-interview/</v>
      </c>
      <c r="S142" s="80" t="s">
        <v>276</v>
      </c>
      <c r="T142" s="85" t="s">
        <v>280</v>
      </c>
      <c r="U142" s="80"/>
      <c r="V142" s="83" t="str">
        <f>HYPERLINK("https://pbs.twimg.com/profile_images/879173330993115140/a9X2EWWj_normal.jpg")</f>
        <v>https://pbs.twimg.com/profile_images/879173330993115140/a9X2EWWj_normal.jpg</v>
      </c>
      <c r="W142" s="82">
        <v>44466.707916666666</v>
      </c>
      <c r="X142" s="88">
        <v>44466</v>
      </c>
      <c r="Y142" s="85" t="s">
        <v>287</v>
      </c>
      <c r="Z142" s="83" t="str">
        <f>HYPERLINK("https://twitter.com/dorothygithae/status/1442534350566739979")</f>
        <v>https://twitter.com/dorothygithae/status/1442534350566739979</v>
      </c>
      <c r="AA142" s="80"/>
      <c r="AB142" s="80"/>
      <c r="AC142" s="85" t="s">
        <v>293</v>
      </c>
      <c r="AD142" s="80"/>
      <c r="AE142" s="80" t="b">
        <v>0</v>
      </c>
      <c r="AF142" s="80">
        <v>0</v>
      </c>
      <c r="AG142" s="85" t="s">
        <v>296</v>
      </c>
      <c r="AH142" s="80" t="b">
        <v>0</v>
      </c>
      <c r="AI142" s="80" t="s">
        <v>298</v>
      </c>
      <c r="AJ142" s="80"/>
      <c r="AK142" s="85" t="s">
        <v>296</v>
      </c>
      <c r="AL142" s="80" t="b">
        <v>0</v>
      </c>
      <c r="AM142" s="80">
        <v>8</v>
      </c>
      <c r="AN142" s="85" t="s">
        <v>291</v>
      </c>
      <c r="AO142" s="85" t="s">
        <v>305</v>
      </c>
      <c r="AP142" s="80" t="b">
        <v>0</v>
      </c>
      <c r="AQ142" s="85" t="s">
        <v>291</v>
      </c>
      <c r="AR142" s="80" t="s">
        <v>204</v>
      </c>
      <c r="AS142" s="80">
        <v>0</v>
      </c>
      <c r="AT142" s="80">
        <v>0</v>
      </c>
      <c r="AU142" s="80"/>
      <c r="AV142" s="80"/>
      <c r="AW142" s="80"/>
      <c r="AX142" s="80"/>
      <c r="AY142" s="80"/>
      <c r="AZ142" s="80"/>
      <c r="BA142" s="80"/>
      <c r="BB142" s="80"/>
      <c r="BC142" s="80">
        <v>1</v>
      </c>
      <c r="BD142" s="79" t="str">
        <f>REPLACE(INDEX(GroupVertices[Group],MATCH(Edges63[[#This Row],[Vertex 1]],GroupVertices[Vertex],0)),1,1,"")</f>
        <v>4</v>
      </c>
      <c r="BE142" s="79" t="str">
        <f>REPLACE(INDEX(GroupVertices[Group],MATCH(Edges63[[#This Row],[Vertex 2]],GroupVertices[Vertex],0)),1,1,"")</f>
        <v>4</v>
      </c>
      <c r="BF142" s="49"/>
      <c r="BG142" s="50"/>
      <c r="BH142" s="49"/>
      <c r="BI142" s="50"/>
      <c r="BJ142" s="49"/>
      <c r="BK142" s="50"/>
      <c r="BL142" s="49"/>
      <c r="BM142" s="50"/>
      <c r="BN142" s="49"/>
    </row>
    <row r="143" spans="1:66" ht="15">
      <c r="A143" s="65" t="s">
        <v>246</v>
      </c>
      <c r="B143" s="65" t="s">
        <v>259</v>
      </c>
      <c r="C143" s="66"/>
      <c r="D143" s="67"/>
      <c r="E143" s="68"/>
      <c r="F143" s="69"/>
      <c r="G143" s="66"/>
      <c r="H143" s="70"/>
      <c r="I143" s="71"/>
      <c r="J143" s="71"/>
      <c r="K143" s="35" t="s">
        <v>65</v>
      </c>
      <c r="L143" s="78">
        <v>143</v>
      </c>
      <c r="M143" s="78"/>
      <c r="N143" s="73"/>
      <c r="O143" s="80" t="s">
        <v>266</v>
      </c>
      <c r="P143" s="82">
        <v>44466.707916666666</v>
      </c>
      <c r="Q143" s="80" t="s">
        <v>270</v>
      </c>
      <c r="R143" s="83" t="str">
        <f>HYPERLINK("https://gbc-education.org/the-lego-foundation-interview/")</f>
        <v>https://gbc-education.org/the-lego-foundation-interview/</v>
      </c>
      <c r="S143" s="80" t="s">
        <v>276</v>
      </c>
      <c r="T143" s="85" t="s">
        <v>280</v>
      </c>
      <c r="U143" s="80"/>
      <c r="V143" s="83" t="str">
        <f>HYPERLINK("https://pbs.twimg.com/profile_images/879173330993115140/a9X2EWWj_normal.jpg")</f>
        <v>https://pbs.twimg.com/profile_images/879173330993115140/a9X2EWWj_normal.jpg</v>
      </c>
      <c r="W143" s="82">
        <v>44466.707916666666</v>
      </c>
      <c r="X143" s="88">
        <v>44466</v>
      </c>
      <c r="Y143" s="85" t="s">
        <v>287</v>
      </c>
      <c r="Z143" s="83" t="str">
        <f>HYPERLINK("https://twitter.com/dorothygithae/status/1442534350566739979")</f>
        <v>https://twitter.com/dorothygithae/status/1442534350566739979</v>
      </c>
      <c r="AA143" s="80"/>
      <c r="AB143" s="80"/>
      <c r="AC143" s="85" t="s">
        <v>293</v>
      </c>
      <c r="AD143" s="80"/>
      <c r="AE143" s="80" t="b">
        <v>0</v>
      </c>
      <c r="AF143" s="80">
        <v>0</v>
      </c>
      <c r="AG143" s="85" t="s">
        <v>296</v>
      </c>
      <c r="AH143" s="80" t="b">
        <v>0</v>
      </c>
      <c r="AI143" s="80" t="s">
        <v>298</v>
      </c>
      <c r="AJ143" s="80"/>
      <c r="AK143" s="85" t="s">
        <v>296</v>
      </c>
      <c r="AL143" s="80" t="b">
        <v>0</v>
      </c>
      <c r="AM143" s="80">
        <v>8</v>
      </c>
      <c r="AN143" s="85" t="s">
        <v>291</v>
      </c>
      <c r="AO143" s="85" t="s">
        <v>305</v>
      </c>
      <c r="AP143" s="80" t="b">
        <v>0</v>
      </c>
      <c r="AQ143" s="85" t="s">
        <v>291</v>
      </c>
      <c r="AR143" s="80" t="s">
        <v>204</v>
      </c>
      <c r="AS143" s="80">
        <v>0</v>
      </c>
      <c r="AT143" s="80">
        <v>0</v>
      </c>
      <c r="AU143" s="80"/>
      <c r="AV143" s="80"/>
      <c r="AW143" s="80"/>
      <c r="AX143" s="80"/>
      <c r="AY143" s="80"/>
      <c r="AZ143" s="80"/>
      <c r="BA143" s="80"/>
      <c r="BB143" s="80"/>
      <c r="BC143" s="80">
        <v>1</v>
      </c>
      <c r="BD143" s="79" t="str">
        <f>REPLACE(INDEX(GroupVertices[Group],MATCH(Edges63[[#This Row],[Vertex 1]],GroupVertices[Vertex],0)),1,1,"")</f>
        <v>4</v>
      </c>
      <c r="BE143" s="79" t="str">
        <f>REPLACE(INDEX(GroupVertices[Group],MATCH(Edges63[[#This Row],[Vertex 2]],GroupVertices[Vertex],0)),1,1,"")</f>
        <v>1</v>
      </c>
      <c r="BF143" s="49"/>
      <c r="BG143" s="50"/>
      <c r="BH143" s="49"/>
      <c r="BI143" s="50"/>
      <c r="BJ143" s="49"/>
      <c r="BK143" s="50"/>
      <c r="BL143" s="49"/>
      <c r="BM143" s="50"/>
      <c r="BN143" s="49"/>
    </row>
    <row r="144" spans="1:66" ht="15">
      <c r="A144" s="65" t="s">
        <v>246</v>
      </c>
      <c r="B144" s="65" t="s">
        <v>245</v>
      </c>
      <c r="C144" s="66"/>
      <c r="D144" s="67"/>
      <c r="E144" s="68"/>
      <c r="F144" s="69"/>
      <c r="G144" s="66"/>
      <c r="H144" s="70"/>
      <c r="I144" s="71"/>
      <c r="J144" s="71"/>
      <c r="K144" s="35" t="s">
        <v>65</v>
      </c>
      <c r="L144" s="78">
        <v>144</v>
      </c>
      <c r="M144" s="78"/>
      <c r="N144" s="73"/>
      <c r="O144" s="80" t="s">
        <v>267</v>
      </c>
      <c r="P144" s="82">
        <v>44466.707916666666</v>
      </c>
      <c r="Q144" s="80" t="s">
        <v>270</v>
      </c>
      <c r="R144" s="83" t="str">
        <f>HYPERLINK("https://gbc-education.org/the-lego-foundation-interview/")</f>
        <v>https://gbc-education.org/the-lego-foundation-interview/</v>
      </c>
      <c r="S144" s="80" t="s">
        <v>276</v>
      </c>
      <c r="T144" s="85" t="s">
        <v>280</v>
      </c>
      <c r="U144" s="80"/>
      <c r="V144" s="83" t="str">
        <f>HYPERLINK("https://pbs.twimg.com/profile_images/879173330993115140/a9X2EWWj_normal.jpg")</f>
        <v>https://pbs.twimg.com/profile_images/879173330993115140/a9X2EWWj_normal.jpg</v>
      </c>
      <c r="W144" s="82">
        <v>44466.707916666666</v>
      </c>
      <c r="X144" s="88">
        <v>44466</v>
      </c>
      <c r="Y144" s="85" t="s">
        <v>287</v>
      </c>
      <c r="Z144" s="83" t="str">
        <f>HYPERLINK("https://twitter.com/dorothygithae/status/1442534350566739979")</f>
        <v>https://twitter.com/dorothygithae/status/1442534350566739979</v>
      </c>
      <c r="AA144" s="80"/>
      <c r="AB144" s="80"/>
      <c r="AC144" s="85" t="s">
        <v>293</v>
      </c>
      <c r="AD144" s="80"/>
      <c r="AE144" s="80" t="b">
        <v>0</v>
      </c>
      <c r="AF144" s="80">
        <v>0</v>
      </c>
      <c r="AG144" s="85" t="s">
        <v>296</v>
      </c>
      <c r="AH144" s="80" t="b">
        <v>0</v>
      </c>
      <c r="AI144" s="80" t="s">
        <v>298</v>
      </c>
      <c r="AJ144" s="80"/>
      <c r="AK144" s="85" t="s">
        <v>296</v>
      </c>
      <c r="AL144" s="80" t="b">
        <v>0</v>
      </c>
      <c r="AM144" s="80">
        <v>8</v>
      </c>
      <c r="AN144" s="85" t="s">
        <v>291</v>
      </c>
      <c r="AO144" s="85" t="s">
        <v>305</v>
      </c>
      <c r="AP144" s="80" t="b">
        <v>0</v>
      </c>
      <c r="AQ144" s="85" t="s">
        <v>291</v>
      </c>
      <c r="AR144" s="80" t="s">
        <v>204</v>
      </c>
      <c r="AS144" s="80">
        <v>0</v>
      </c>
      <c r="AT144" s="80">
        <v>0</v>
      </c>
      <c r="AU144" s="80"/>
      <c r="AV144" s="80"/>
      <c r="AW144" s="80"/>
      <c r="AX144" s="80"/>
      <c r="AY144" s="80"/>
      <c r="AZ144" s="80"/>
      <c r="BA144" s="80"/>
      <c r="BB144" s="80"/>
      <c r="BC144" s="80">
        <v>1</v>
      </c>
      <c r="BD144" s="79" t="str">
        <f>REPLACE(INDEX(GroupVertices[Group],MATCH(Edges63[[#This Row],[Vertex 1]],GroupVertices[Vertex],0)),1,1,"")</f>
        <v>4</v>
      </c>
      <c r="BE144" s="79" t="str">
        <f>REPLACE(INDEX(GroupVertices[Group],MATCH(Edges63[[#This Row],[Vertex 2]],GroupVertices[Vertex],0)),1,1,"")</f>
        <v>4</v>
      </c>
      <c r="BF144" s="49"/>
      <c r="BG144" s="50"/>
      <c r="BH144" s="49"/>
      <c r="BI144" s="50"/>
      <c r="BJ144" s="49"/>
      <c r="BK144" s="50"/>
      <c r="BL144" s="49"/>
      <c r="BM144" s="50"/>
      <c r="BN144" s="49"/>
    </row>
    <row r="145" spans="1:66" ht="15">
      <c r="A145" s="65" t="s">
        <v>259</v>
      </c>
      <c r="B145" s="65" t="s">
        <v>251</v>
      </c>
      <c r="C145" s="66"/>
      <c r="D145" s="67"/>
      <c r="E145" s="68"/>
      <c r="F145" s="69"/>
      <c r="G145" s="66"/>
      <c r="H145" s="70"/>
      <c r="I145" s="71"/>
      <c r="J145" s="71"/>
      <c r="K145" s="35" t="s">
        <v>65</v>
      </c>
      <c r="L145" s="78">
        <v>145</v>
      </c>
      <c r="M145" s="78"/>
      <c r="N145" s="73"/>
      <c r="O145" s="80" t="s">
        <v>268</v>
      </c>
      <c r="P145" s="82">
        <v>44460.68755787037</v>
      </c>
      <c r="Q145" s="80" t="s">
        <v>8509</v>
      </c>
      <c r="R145" s="83" t="str">
        <f>HYPERLINK("https://gbc-education.org/gbc-education-welcomes-jakaya-kikwete-as-the-new-chair-of-the-global-partnership-for-education-board/?akid=8456.357432.h3rsQ-&amp;rd=1&amp;t=8")</f>
        <v>https://gbc-education.org/gbc-education-welcomes-jakaya-kikwete-as-the-new-chair-of-the-global-partnership-for-education-board/?akid=8456.357432.h3rsQ-&amp;rd=1&amp;t=8</v>
      </c>
      <c r="S145" s="80" t="s">
        <v>276</v>
      </c>
      <c r="T145" s="80"/>
      <c r="U145" s="80"/>
      <c r="V145" s="83" t="str">
        <f>HYPERLINK("https://pbs.twimg.com/profile_images/1067524324771344384/C72zKe50_normal.jpg")</f>
        <v>https://pbs.twimg.com/profile_images/1067524324771344384/C72zKe50_normal.jpg</v>
      </c>
      <c r="W145" s="82">
        <v>44460.68755787037</v>
      </c>
      <c r="X145" s="88">
        <v>44460</v>
      </c>
      <c r="Y145" s="85" t="s">
        <v>8548</v>
      </c>
      <c r="Z145" s="83" t="str">
        <f>HYPERLINK("https://twitter.com/gbceducation/status/1440352645714046982")</f>
        <v>https://twitter.com/gbceducation/status/1440352645714046982</v>
      </c>
      <c r="AA145" s="80"/>
      <c r="AB145" s="80"/>
      <c r="AC145" s="85" t="s">
        <v>8584</v>
      </c>
      <c r="AD145" s="80"/>
      <c r="AE145" s="80" t="b">
        <v>0</v>
      </c>
      <c r="AF145" s="80">
        <v>0</v>
      </c>
      <c r="AG145" s="85" t="s">
        <v>296</v>
      </c>
      <c r="AH145" s="80" t="b">
        <v>0</v>
      </c>
      <c r="AI145" s="80" t="s">
        <v>298</v>
      </c>
      <c r="AJ145" s="80"/>
      <c r="AK145" s="85" t="s">
        <v>296</v>
      </c>
      <c r="AL145" s="80" t="b">
        <v>0</v>
      </c>
      <c r="AM145" s="80">
        <v>0</v>
      </c>
      <c r="AN145" s="85" t="s">
        <v>296</v>
      </c>
      <c r="AO145" s="85" t="s">
        <v>308</v>
      </c>
      <c r="AP145" s="80" t="b">
        <v>0</v>
      </c>
      <c r="AQ145" s="85" t="s">
        <v>8584</v>
      </c>
      <c r="AR145" s="80" t="s">
        <v>204</v>
      </c>
      <c r="AS145" s="80">
        <v>0</v>
      </c>
      <c r="AT145" s="80">
        <v>0</v>
      </c>
      <c r="AU145" s="80"/>
      <c r="AV145" s="80"/>
      <c r="AW145" s="80"/>
      <c r="AX145" s="80"/>
      <c r="AY145" s="80"/>
      <c r="AZ145" s="80"/>
      <c r="BA145" s="80"/>
      <c r="BB145" s="80"/>
      <c r="BC145" s="80">
        <v>1</v>
      </c>
      <c r="BD145" s="79" t="str">
        <f>REPLACE(INDEX(GroupVertices[Group],MATCH(Edges63[[#This Row],[Vertex 1]],GroupVertices[Vertex],0)),1,1,"")</f>
        <v>1</v>
      </c>
      <c r="BE145" s="79" t="str">
        <f>REPLACE(INDEX(GroupVertices[Group],MATCH(Edges63[[#This Row],[Vertex 2]],GroupVertices[Vertex],0)),1,1,"")</f>
        <v>3</v>
      </c>
      <c r="BF145" s="49"/>
      <c r="BG145" s="50"/>
      <c r="BH145" s="49"/>
      <c r="BI145" s="50"/>
      <c r="BJ145" s="49"/>
      <c r="BK145" s="50"/>
      <c r="BL145" s="49"/>
      <c r="BM145" s="50"/>
      <c r="BN145" s="49"/>
    </row>
    <row r="146" spans="1:66" ht="15">
      <c r="A146" s="65" t="s">
        <v>259</v>
      </c>
      <c r="B146" s="65" t="s">
        <v>264</v>
      </c>
      <c r="C146" s="66"/>
      <c r="D146" s="67"/>
      <c r="E146" s="68"/>
      <c r="F146" s="69"/>
      <c r="G146" s="66"/>
      <c r="H146" s="70"/>
      <c r="I146" s="71"/>
      <c r="J146" s="71"/>
      <c r="K146" s="35" t="s">
        <v>65</v>
      </c>
      <c r="L146" s="78">
        <v>146</v>
      </c>
      <c r="M146" s="78"/>
      <c r="N146" s="73"/>
      <c r="O146" s="80" t="s">
        <v>268</v>
      </c>
      <c r="P146" s="82">
        <v>44460.68755787037</v>
      </c>
      <c r="Q146" s="80" t="s">
        <v>8509</v>
      </c>
      <c r="R146" s="83" t="str">
        <f>HYPERLINK("https://gbc-education.org/gbc-education-welcomes-jakaya-kikwete-as-the-new-chair-of-the-global-partnership-for-education-board/?akid=8456.357432.h3rsQ-&amp;rd=1&amp;t=8")</f>
        <v>https://gbc-education.org/gbc-education-welcomes-jakaya-kikwete-as-the-new-chair-of-the-global-partnership-for-education-board/?akid=8456.357432.h3rsQ-&amp;rd=1&amp;t=8</v>
      </c>
      <c r="S146" s="80" t="s">
        <v>276</v>
      </c>
      <c r="T146" s="80"/>
      <c r="U146" s="80"/>
      <c r="V146" s="83" t="str">
        <f>HYPERLINK("https://pbs.twimg.com/profile_images/1067524324771344384/C72zKe50_normal.jpg")</f>
        <v>https://pbs.twimg.com/profile_images/1067524324771344384/C72zKe50_normal.jpg</v>
      </c>
      <c r="W146" s="82">
        <v>44460.68755787037</v>
      </c>
      <c r="X146" s="88">
        <v>44460</v>
      </c>
      <c r="Y146" s="85" t="s">
        <v>8548</v>
      </c>
      <c r="Z146" s="83" t="str">
        <f>HYPERLINK("https://twitter.com/gbceducation/status/1440352645714046982")</f>
        <v>https://twitter.com/gbceducation/status/1440352645714046982</v>
      </c>
      <c r="AA146" s="80"/>
      <c r="AB146" s="80"/>
      <c r="AC146" s="85" t="s">
        <v>8584</v>
      </c>
      <c r="AD146" s="80"/>
      <c r="AE146" s="80" t="b">
        <v>0</v>
      </c>
      <c r="AF146" s="80">
        <v>0</v>
      </c>
      <c r="AG146" s="85" t="s">
        <v>296</v>
      </c>
      <c r="AH146" s="80" t="b">
        <v>0</v>
      </c>
      <c r="AI146" s="80" t="s">
        <v>298</v>
      </c>
      <c r="AJ146" s="80"/>
      <c r="AK146" s="85" t="s">
        <v>296</v>
      </c>
      <c r="AL146" s="80" t="b">
        <v>0</v>
      </c>
      <c r="AM146" s="80">
        <v>0</v>
      </c>
      <c r="AN146" s="85" t="s">
        <v>296</v>
      </c>
      <c r="AO146" s="85" t="s">
        <v>308</v>
      </c>
      <c r="AP146" s="80" t="b">
        <v>0</v>
      </c>
      <c r="AQ146" s="85" t="s">
        <v>8584</v>
      </c>
      <c r="AR146" s="80" t="s">
        <v>204</v>
      </c>
      <c r="AS146" s="80">
        <v>0</v>
      </c>
      <c r="AT146" s="80">
        <v>0</v>
      </c>
      <c r="AU146" s="80"/>
      <c r="AV146" s="80"/>
      <c r="AW146" s="80"/>
      <c r="AX146" s="80"/>
      <c r="AY146" s="80"/>
      <c r="AZ146" s="80"/>
      <c r="BA146" s="80"/>
      <c r="BB146" s="80"/>
      <c r="BC146" s="80">
        <v>1</v>
      </c>
      <c r="BD146" s="79" t="str">
        <f>REPLACE(INDEX(GroupVertices[Group],MATCH(Edges63[[#This Row],[Vertex 1]],GroupVertices[Vertex],0)),1,1,"")</f>
        <v>1</v>
      </c>
      <c r="BE146" s="79" t="str">
        <f>REPLACE(INDEX(GroupVertices[Group],MATCH(Edges63[[#This Row],[Vertex 2]],GroupVertices[Vertex],0)),1,1,"")</f>
        <v>1</v>
      </c>
      <c r="BF146" s="49">
        <v>2</v>
      </c>
      <c r="BG146" s="50">
        <v>14.285714285714286</v>
      </c>
      <c r="BH146" s="49">
        <v>0</v>
      </c>
      <c r="BI146" s="50">
        <v>0</v>
      </c>
      <c r="BJ146" s="49">
        <v>0</v>
      </c>
      <c r="BK146" s="50">
        <v>0</v>
      </c>
      <c r="BL146" s="49">
        <v>12</v>
      </c>
      <c r="BM146" s="50">
        <v>85.71428571428571</v>
      </c>
      <c r="BN146" s="49">
        <v>14</v>
      </c>
    </row>
    <row r="147" spans="1:66" ht="15">
      <c r="A147" s="65" t="s">
        <v>245</v>
      </c>
      <c r="B147" s="65" t="s">
        <v>8490</v>
      </c>
      <c r="C147" s="66"/>
      <c r="D147" s="67"/>
      <c r="E147" s="68"/>
      <c r="F147" s="69"/>
      <c r="G147" s="66"/>
      <c r="H147" s="70"/>
      <c r="I147" s="71"/>
      <c r="J147" s="71"/>
      <c r="K147" s="35" t="s">
        <v>65</v>
      </c>
      <c r="L147" s="78">
        <v>147</v>
      </c>
      <c r="M147" s="78"/>
      <c r="N147" s="73"/>
      <c r="O147" s="80" t="s">
        <v>268</v>
      </c>
      <c r="P147" s="82">
        <v>44456.330555555556</v>
      </c>
      <c r="Q147" s="80" t="s">
        <v>8510</v>
      </c>
      <c r="R147" s="83" t="str">
        <f>HYPERLINK("https://www.youtube.com/watch?v=MfYZGXWEfdc")</f>
        <v>https://www.youtube.com/watch?v=MfYZGXWEfdc</v>
      </c>
      <c r="S147" s="80" t="s">
        <v>272</v>
      </c>
      <c r="T147" s="80"/>
      <c r="U147" s="80"/>
      <c r="V147" s="83" t="str">
        <f>HYPERLINK("https://pbs.twimg.com/profile_images/378800000833479836/bc7776bfb324b4558732055cf66affed_normal.jpeg")</f>
        <v>https://pbs.twimg.com/profile_images/378800000833479836/bc7776bfb324b4558732055cf66affed_normal.jpeg</v>
      </c>
      <c r="W147" s="82">
        <v>44456.330555555556</v>
      </c>
      <c r="X147" s="88">
        <v>44456</v>
      </c>
      <c r="Y147" s="85" t="s">
        <v>8549</v>
      </c>
      <c r="Z147" s="83" t="str">
        <f>HYPERLINK("https://twitter.com/theirworld/status/1438773719799934977")</f>
        <v>https://twitter.com/theirworld/status/1438773719799934977</v>
      </c>
      <c r="AA147" s="80"/>
      <c r="AB147" s="80"/>
      <c r="AC147" s="85" t="s">
        <v>8585</v>
      </c>
      <c r="AD147" s="80"/>
      <c r="AE147" s="80" t="b">
        <v>0</v>
      </c>
      <c r="AF147" s="80">
        <v>7</v>
      </c>
      <c r="AG147" s="85" t="s">
        <v>296</v>
      </c>
      <c r="AH147" s="80" t="b">
        <v>0</v>
      </c>
      <c r="AI147" s="80" t="s">
        <v>298</v>
      </c>
      <c r="AJ147" s="80"/>
      <c r="AK147" s="85" t="s">
        <v>296</v>
      </c>
      <c r="AL147" s="80" t="b">
        <v>0</v>
      </c>
      <c r="AM147" s="80">
        <v>2</v>
      </c>
      <c r="AN147" s="85" t="s">
        <v>296</v>
      </c>
      <c r="AO147" s="85" t="s">
        <v>308</v>
      </c>
      <c r="AP147" s="80" t="b">
        <v>0</v>
      </c>
      <c r="AQ147" s="85" t="s">
        <v>8585</v>
      </c>
      <c r="AR147" s="80" t="s">
        <v>267</v>
      </c>
      <c r="AS147" s="80">
        <v>0</v>
      </c>
      <c r="AT147" s="80">
        <v>0</v>
      </c>
      <c r="AU147" s="80"/>
      <c r="AV147" s="80"/>
      <c r="AW147" s="80"/>
      <c r="AX147" s="80"/>
      <c r="AY147" s="80"/>
      <c r="AZ147" s="80"/>
      <c r="BA147" s="80"/>
      <c r="BB147" s="80"/>
      <c r="BC147" s="80">
        <v>1</v>
      </c>
      <c r="BD147" s="79" t="str">
        <f>REPLACE(INDEX(GroupVertices[Group],MATCH(Edges63[[#This Row],[Vertex 1]],GroupVertices[Vertex],0)),1,1,"")</f>
        <v>4</v>
      </c>
      <c r="BE147" s="79" t="str">
        <f>REPLACE(INDEX(GroupVertices[Group],MATCH(Edges63[[#This Row],[Vertex 2]],GroupVertices[Vertex],0)),1,1,"")</f>
        <v>4</v>
      </c>
      <c r="BF147" s="49"/>
      <c r="BG147" s="50"/>
      <c r="BH147" s="49"/>
      <c r="BI147" s="50"/>
      <c r="BJ147" s="49"/>
      <c r="BK147" s="50"/>
      <c r="BL147" s="49"/>
      <c r="BM147" s="50"/>
      <c r="BN147" s="49"/>
    </row>
    <row r="148" spans="1:66" ht="15">
      <c r="A148" s="65" t="s">
        <v>259</v>
      </c>
      <c r="B148" s="65" t="s">
        <v>8490</v>
      </c>
      <c r="C148" s="66"/>
      <c r="D148" s="67"/>
      <c r="E148" s="68"/>
      <c r="F148" s="69"/>
      <c r="G148" s="66"/>
      <c r="H148" s="70"/>
      <c r="I148" s="71"/>
      <c r="J148" s="71"/>
      <c r="K148" s="35" t="s">
        <v>65</v>
      </c>
      <c r="L148" s="78">
        <v>148</v>
      </c>
      <c r="M148" s="78"/>
      <c r="N148" s="73"/>
      <c r="O148" s="80" t="s">
        <v>266</v>
      </c>
      <c r="P148" s="82">
        <v>44460.76452546296</v>
      </c>
      <c r="Q148" s="80" t="s">
        <v>8510</v>
      </c>
      <c r="R148" s="83" t="str">
        <f>HYPERLINK("https://www.youtube.com/watch?v=MfYZGXWEfdc")</f>
        <v>https://www.youtube.com/watch?v=MfYZGXWEfdc</v>
      </c>
      <c r="S148" s="80" t="s">
        <v>272</v>
      </c>
      <c r="T148" s="80"/>
      <c r="U148" s="80"/>
      <c r="V148" s="83" t="str">
        <f>HYPERLINK("https://pbs.twimg.com/profile_images/1067524324771344384/C72zKe50_normal.jpg")</f>
        <v>https://pbs.twimg.com/profile_images/1067524324771344384/C72zKe50_normal.jpg</v>
      </c>
      <c r="W148" s="82">
        <v>44460.76452546296</v>
      </c>
      <c r="X148" s="88">
        <v>44460</v>
      </c>
      <c r="Y148" s="85" t="s">
        <v>8550</v>
      </c>
      <c r="Z148" s="83" t="str">
        <f>HYPERLINK("https://twitter.com/gbceducation/status/1440380537856671753")</f>
        <v>https://twitter.com/gbceducation/status/1440380537856671753</v>
      </c>
      <c r="AA148" s="80"/>
      <c r="AB148" s="80"/>
      <c r="AC148" s="85" t="s">
        <v>8586</v>
      </c>
      <c r="AD148" s="80"/>
      <c r="AE148" s="80" t="b">
        <v>0</v>
      </c>
      <c r="AF148" s="80">
        <v>0</v>
      </c>
      <c r="AG148" s="85" t="s">
        <v>296</v>
      </c>
      <c r="AH148" s="80" t="b">
        <v>0</v>
      </c>
      <c r="AI148" s="80" t="s">
        <v>298</v>
      </c>
      <c r="AJ148" s="80"/>
      <c r="AK148" s="85" t="s">
        <v>296</v>
      </c>
      <c r="AL148" s="80" t="b">
        <v>0</v>
      </c>
      <c r="AM148" s="80">
        <v>2</v>
      </c>
      <c r="AN148" s="85" t="s">
        <v>8585</v>
      </c>
      <c r="AO148" s="85" t="s">
        <v>306</v>
      </c>
      <c r="AP148" s="80" t="b">
        <v>0</v>
      </c>
      <c r="AQ148" s="85" t="s">
        <v>8585</v>
      </c>
      <c r="AR148" s="80" t="s">
        <v>204</v>
      </c>
      <c r="AS148" s="80">
        <v>0</v>
      </c>
      <c r="AT148" s="80">
        <v>0</v>
      </c>
      <c r="AU148" s="80"/>
      <c r="AV148" s="80"/>
      <c r="AW148" s="80"/>
      <c r="AX148" s="80"/>
      <c r="AY148" s="80"/>
      <c r="AZ148" s="80"/>
      <c r="BA148" s="80"/>
      <c r="BB148" s="80"/>
      <c r="BC148" s="80">
        <v>1</v>
      </c>
      <c r="BD148" s="79" t="str">
        <f>REPLACE(INDEX(GroupVertices[Group],MATCH(Edges63[[#This Row],[Vertex 1]],GroupVertices[Vertex],0)),1,1,"")</f>
        <v>1</v>
      </c>
      <c r="BE148" s="79" t="str">
        <f>REPLACE(INDEX(GroupVertices[Group],MATCH(Edges63[[#This Row],[Vertex 2]],GroupVertices[Vertex],0)),1,1,"")</f>
        <v>4</v>
      </c>
      <c r="BF148" s="49"/>
      <c r="BG148" s="50"/>
      <c r="BH148" s="49"/>
      <c r="BI148" s="50"/>
      <c r="BJ148" s="49"/>
      <c r="BK148" s="50"/>
      <c r="BL148" s="49"/>
      <c r="BM148" s="50"/>
      <c r="BN148" s="49"/>
    </row>
    <row r="149" spans="1:66" ht="15">
      <c r="A149" s="65" t="s">
        <v>245</v>
      </c>
      <c r="B149" s="65" t="s">
        <v>8491</v>
      </c>
      <c r="C149" s="66"/>
      <c r="D149" s="67"/>
      <c r="E149" s="68"/>
      <c r="F149" s="69"/>
      <c r="G149" s="66"/>
      <c r="H149" s="70"/>
      <c r="I149" s="71"/>
      <c r="J149" s="71"/>
      <c r="K149" s="35" t="s">
        <v>65</v>
      </c>
      <c r="L149" s="78">
        <v>149</v>
      </c>
      <c r="M149" s="78"/>
      <c r="N149" s="73"/>
      <c r="O149" s="80" t="s">
        <v>268</v>
      </c>
      <c r="P149" s="82">
        <v>44456.330555555556</v>
      </c>
      <c r="Q149" s="80" t="s">
        <v>8510</v>
      </c>
      <c r="R149" s="83" t="str">
        <f>HYPERLINK("https://www.youtube.com/watch?v=MfYZGXWEfdc")</f>
        <v>https://www.youtube.com/watch?v=MfYZGXWEfdc</v>
      </c>
      <c r="S149" s="80" t="s">
        <v>272</v>
      </c>
      <c r="T149" s="80"/>
      <c r="U149" s="80"/>
      <c r="V149" s="83" t="str">
        <f>HYPERLINK("https://pbs.twimg.com/profile_images/378800000833479836/bc7776bfb324b4558732055cf66affed_normal.jpeg")</f>
        <v>https://pbs.twimg.com/profile_images/378800000833479836/bc7776bfb324b4558732055cf66affed_normal.jpeg</v>
      </c>
      <c r="W149" s="82">
        <v>44456.330555555556</v>
      </c>
      <c r="X149" s="88">
        <v>44456</v>
      </c>
      <c r="Y149" s="85" t="s">
        <v>8549</v>
      </c>
      <c r="Z149" s="83" t="str">
        <f>HYPERLINK("https://twitter.com/theirworld/status/1438773719799934977")</f>
        <v>https://twitter.com/theirworld/status/1438773719799934977</v>
      </c>
      <c r="AA149" s="80"/>
      <c r="AB149" s="80"/>
      <c r="AC149" s="85" t="s">
        <v>8585</v>
      </c>
      <c r="AD149" s="80"/>
      <c r="AE149" s="80" t="b">
        <v>0</v>
      </c>
      <c r="AF149" s="80">
        <v>7</v>
      </c>
      <c r="AG149" s="85" t="s">
        <v>296</v>
      </c>
      <c r="AH149" s="80" t="b">
        <v>0</v>
      </c>
      <c r="AI149" s="80" t="s">
        <v>298</v>
      </c>
      <c r="AJ149" s="80"/>
      <c r="AK149" s="85" t="s">
        <v>296</v>
      </c>
      <c r="AL149" s="80" t="b">
        <v>0</v>
      </c>
      <c r="AM149" s="80">
        <v>2</v>
      </c>
      <c r="AN149" s="85" t="s">
        <v>296</v>
      </c>
      <c r="AO149" s="85" t="s">
        <v>308</v>
      </c>
      <c r="AP149" s="80" t="b">
        <v>0</v>
      </c>
      <c r="AQ149" s="85" t="s">
        <v>8585</v>
      </c>
      <c r="AR149" s="80" t="s">
        <v>267</v>
      </c>
      <c r="AS149" s="80">
        <v>0</v>
      </c>
      <c r="AT149" s="80">
        <v>0</v>
      </c>
      <c r="AU149" s="80"/>
      <c r="AV149" s="80"/>
      <c r="AW149" s="80"/>
      <c r="AX149" s="80"/>
      <c r="AY149" s="80"/>
      <c r="AZ149" s="80"/>
      <c r="BA149" s="80"/>
      <c r="BB149" s="80"/>
      <c r="BC149" s="80">
        <v>1</v>
      </c>
      <c r="BD149" s="79" t="str">
        <f>REPLACE(INDEX(GroupVertices[Group],MATCH(Edges63[[#This Row],[Vertex 1]],GroupVertices[Vertex],0)),1,1,"")</f>
        <v>4</v>
      </c>
      <c r="BE149" s="79" t="str">
        <f>REPLACE(INDEX(GroupVertices[Group],MATCH(Edges63[[#This Row],[Vertex 2]],GroupVertices[Vertex],0)),1,1,"")</f>
        <v>4</v>
      </c>
      <c r="BF149" s="49">
        <v>1</v>
      </c>
      <c r="BG149" s="50">
        <v>3.225806451612903</v>
      </c>
      <c r="BH149" s="49">
        <v>0</v>
      </c>
      <c r="BI149" s="50">
        <v>0</v>
      </c>
      <c r="BJ149" s="49">
        <v>0</v>
      </c>
      <c r="BK149" s="50">
        <v>0</v>
      </c>
      <c r="BL149" s="49">
        <v>30</v>
      </c>
      <c r="BM149" s="50">
        <v>96.7741935483871</v>
      </c>
      <c r="BN149" s="49">
        <v>31</v>
      </c>
    </row>
    <row r="150" spans="1:66" ht="15">
      <c r="A150" s="65" t="s">
        <v>259</v>
      </c>
      <c r="B150" s="65" t="s">
        <v>8491</v>
      </c>
      <c r="C150" s="66"/>
      <c r="D150" s="67"/>
      <c r="E150" s="68"/>
      <c r="F150" s="69"/>
      <c r="G150" s="66"/>
      <c r="H150" s="70"/>
      <c r="I150" s="71"/>
      <c r="J150" s="71"/>
      <c r="K150" s="35" t="s">
        <v>65</v>
      </c>
      <c r="L150" s="78">
        <v>150</v>
      </c>
      <c r="M150" s="78"/>
      <c r="N150" s="73"/>
      <c r="O150" s="80" t="s">
        <v>266</v>
      </c>
      <c r="P150" s="82">
        <v>44460.76452546296</v>
      </c>
      <c r="Q150" s="80" t="s">
        <v>8510</v>
      </c>
      <c r="R150" s="83" t="str">
        <f>HYPERLINK("https://www.youtube.com/watch?v=MfYZGXWEfdc")</f>
        <v>https://www.youtube.com/watch?v=MfYZGXWEfdc</v>
      </c>
      <c r="S150" s="80" t="s">
        <v>272</v>
      </c>
      <c r="T150" s="80"/>
      <c r="U150" s="80"/>
      <c r="V150" s="83" t="str">
        <f>HYPERLINK("https://pbs.twimg.com/profile_images/1067524324771344384/C72zKe50_normal.jpg")</f>
        <v>https://pbs.twimg.com/profile_images/1067524324771344384/C72zKe50_normal.jpg</v>
      </c>
      <c r="W150" s="82">
        <v>44460.76452546296</v>
      </c>
      <c r="X150" s="88">
        <v>44460</v>
      </c>
      <c r="Y150" s="85" t="s">
        <v>8550</v>
      </c>
      <c r="Z150" s="83" t="str">
        <f>HYPERLINK("https://twitter.com/gbceducation/status/1440380537856671753")</f>
        <v>https://twitter.com/gbceducation/status/1440380537856671753</v>
      </c>
      <c r="AA150" s="80"/>
      <c r="AB150" s="80"/>
      <c r="AC150" s="85" t="s">
        <v>8586</v>
      </c>
      <c r="AD150" s="80"/>
      <c r="AE150" s="80" t="b">
        <v>0</v>
      </c>
      <c r="AF150" s="80">
        <v>0</v>
      </c>
      <c r="AG150" s="85" t="s">
        <v>296</v>
      </c>
      <c r="AH150" s="80" t="b">
        <v>0</v>
      </c>
      <c r="AI150" s="80" t="s">
        <v>298</v>
      </c>
      <c r="AJ150" s="80"/>
      <c r="AK150" s="85" t="s">
        <v>296</v>
      </c>
      <c r="AL150" s="80" t="b">
        <v>0</v>
      </c>
      <c r="AM150" s="80">
        <v>2</v>
      </c>
      <c r="AN150" s="85" t="s">
        <v>8585</v>
      </c>
      <c r="AO150" s="85" t="s">
        <v>306</v>
      </c>
      <c r="AP150" s="80" t="b">
        <v>0</v>
      </c>
      <c r="AQ150" s="85" t="s">
        <v>8585</v>
      </c>
      <c r="AR150" s="80" t="s">
        <v>204</v>
      </c>
      <c r="AS150" s="80">
        <v>0</v>
      </c>
      <c r="AT150" s="80">
        <v>0</v>
      </c>
      <c r="AU150" s="80"/>
      <c r="AV150" s="80"/>
      <c r="AW150" s="80"/>
      <c r="AX150" s="80"/>
      <c r="AY150" s="80"/>
      <c r="AZ150" s="80"/>
      <c r="BA150" s="80"/>
      <c r="BB150" s="80"/>
      <c r="BC150" s="80">
        <v>1</v>
      </c>
      <c r="BD150" s="79" t="str">
        <f>REPLACE(INDEX(GroupVertices[Group],MATCH(Edges63[[#This Row],[Vertex 1]],GroupVertices[Vertex],0)),1,1,"")</f>
        <v>1</v>
      </c>
      <c r="BE150" s="79" t="str">
        <f>REPLACE(INDEX(GroupVertices[Group],MATCH(Edges63[[#This Row],[Vertex 2]],GroupVertices[Vertex],0)),1,1,"")</f>
        <v>4</v>
      </c>
      <c r="BF150" s="49">
        <v>1</v>
      </c>
      <c r="BG150" s="50">
        <v>3.225806451612903</v>
      </c>
      <c r="BH150" s="49">
        <v>0</v>
      </c>
      <c r="BI150" s="50">
        <v>0</v>
      </c>
      <c r="BJ150" s="49">
        <v>0</v>
      </c>
      <c r="BK150" s="50">
        <v>0</v>
      </c>
      <c r="BL150" s="49">
        <v>30</v>
      </c>
      <c r="BM150" s="50">
        <v>96.7741935483871</v>
      </c>
      <c r="BN150" s="49">
        <v>31</v>
      </c>
    </row>
    <row r="151" spans="1:66" ht="15">
      <c r="A151" s="65" t="s">
        <v>259</v>
      </c>
      <c r="B151" s="65" t="s">
        <v>255</v>
      </c>
      <c r="C151" s="66"/>
      <c r="D151" s="67"/>
      <c r="E151" s="68"/>
      <c r="F151" s="69"/>
      <c r="G151" s="66"/>
      <c r="H151" s="70"/>
      <c r="I151" s="71"/>
      <c r="J151" s="71"/>
      <c r="K151" s="35" t="s">
        <v>65</v>
      </c>
      <c r="L151" s="78">
        <v>151</v>
      </c>
      <c r="M151" s="78"/>
      <c r="N151" s="73"/>
      <c r="O151" s="80" t="s">
        <v>268</v>
      </c>
      <c r="P151" s="82">
        <v>44462.64333333333</v>
      </c>
      <c r="Q151" s="80" t="s">
        <v>8436</v>
      </c>
      <c r="R151" s="83" t="str">
        <f>HYPERLINK("https://twitter.com/WHO/status/1439736223833235461")</f>
        <v>https://twitter.com/WHO/status/1439736223833235461</v>
      </c>
      <c r="S151" s="80" t="s">
        <v>273</v>
      </c>
      <c r="T151" s="80"/>
      <c r="U151" s="80"/>
      <c r="V151" s="83" t="str">
        <f>HYPERLINK("https://pbs.twimg.com/profile_images/1067524324771344384/C72zKe50_normal.jpg")</f>
        <v>https://pbs.twimg.com/profile_images/1067524324771344384/C72zKe50_normal.jpg</v>
      </c>
      <c r="W151" s="82">
        <v>44462.64333333333</v>
      </c>
      <c r="X151" s="88">
        <v>44462</v>
      </c>
      <c r="Y151" s="85" t="s">
        <v>8437</v>
      </c>
      <c r="Z151" s="83" t="str">
        <f>HYPERLINK("https://twitter.com/gbceducation/status/1441061394724442112")</f>
        <v>https://twitter.com/gbceducation/status/1441061394724442112</v>
      </c>
      <c r="AA151" s="80"/>
      <c r="AB151" s="80"/>
      <c r="AC151" s="85" t="s">
        <v>8438</v>
      </c>
      <c r="AD151" s="80"/>
      <c r="AE151" s="80" t="b">
        <v>0</v>
      </c>
      <c r="AF151" s="80">
        <v>0</v>
      </c>
      <c r="AG151" s="85" t="s">
        <v>296</v>
      </c>
      <c r="AH151" s="80" t="b">
        <v>1</v>
      </c>
      <c r="AI151" s="80" t="s">
        <v>298</v>
      </c>
      <c r="AJ151" s="80"/>
      <c r="AK151" s="85" t="s">
        <v>304</v>
      </c>
      <c r="AL151" s="80" t="b">
        <v>0</v>
      </c>
      <c r="AM151" s="80">
        <v>0</v>
      </c>
      <c r="AN151" s="85" t="s">
        <v>296</v>
      </c>
      <c r="AO151" s="85" t="s">
        <v>306</v>
      </c>
      <c r="AP151" s="80" t="b">
        <v>0</v>
      </c>
      <c r="AQ151" s="85" t="s">
        <v>8438</v>
      </c>
      <c r="AR151" s="80" t="s">
        <v>204</v>
      </c>
      <c r="AS151" s="80">
        <v>0</v>
      </c>
      <c r="AT151" s="80">
        <v>0</v>
      </c>
      <c r="AU151" s="80"/>
      <c r="AV151" s="80"/>
      <c r="AW151" s="80"/>
      <c r="AX151" s="80"/>
      <c r="AY151" s="80"/>
      <c r="AZ151" s="80"/>
      <c r="BA151" s="80"/>
      <c r="BB151" s="80"/>
      <c r="BC151" s="80">
        <v>1</v>
      </c>
      <c r="BD151" s="79" t="str">
        <f>REPLACE(INDEX(GroupVertices[Group],MATCH(Edges63[[#This Row],[Vertex 1]],GroupVertices[Vertex],0)),1,1,"")</f>
        <v>1</v>
      </c>
      <c r="BE151" s="79" t="str">
        <f>REPLACE(INDEX(GroupVertices[Group],MATCH(Edges63[[#This Row],[Vertex 2]],GroupVertices[Vertex],0)),1,1,"")</f>
        <v>1</v>
      </c>
      <c r="BF151" s="49">
        <v>2</v>
      </c>
      <c r="BG151" s="50">
        <v>7.407407407407407</v>
      </c>
      <c r="BH151" s="49">
        <v>0</v>
      </c>
      <c r="BI151" s="50">
        <v>0</v>
      </c>
      <c r="BJ151" s="49">
        <v>0</v>
      </c>
      <c r="BK151" s="50">
        <v>0</v>
      </c>
      <c r="BL151" s="49">
        <v>25</v>
      </c>
      <c r="BM151" s="50">
        <v>92.5925925925926</v>
      </c>
      <c r="BN151" s="49">
        <v>27</v>
      </c>
    </row>
    <row r="152" spans="1:66" ht="15">
      <c r="A152" s="65" t="s">
        <v>8461</v>
      </c>
      <c r="B152" s="65" t="s">
        <v>8461</v>
      </c>
      <c r="C152" s="66"/>
      <c r="D152" s="67"/>
      <c r="E152" s="68"/>
      <c r="F152" s="69"/>
      <c r="G152" s="66"/>
      <c r="H152" s="70"/>
      <c r="I152" s="71"/>
      <c r="J152" s="71"/>
      <c r="K152" s="35" t="s">
        <v>65</v>
      </c>
      <c r="L152" s="78">
        <v>152</v>
      </c>
      <c r="M152" s="78"/>
      <c r="N152" s="73"/>
      <c r="O152" s="80" t="s">
        <v>204</v>
      </c>
      <c r="P152" s="82">
        <v>44461.751597222225</v>
      </c>
      <c r="Q152" s="80" t="s">
        <v>8511</v>
      </c>
      <c r="R152" s="80"/>
      <c r="S152" s="80"/>
      <c r="T152" s="85" t="s">
        <v>8525</v>
      </c>
      <c r="U152" s="83" t="str">
        <f>HYPERLINK("https://pbs.twimg.com/ext_tw_video_thumb/1440737392151830533/pu/img/j-teyf5CyK46UmJj.jpg")</f>
        <v>https://pbs.twimg.com/ext_tw_video_thumb/1440737392151830533/pu/img/j-teyf5CyK46UmJj.jpg</v>
      </c>
      <c r="V152" s="83" t="str">
        <f>HYPERLINK("https://pbs.twimg.com/ext_tw_video_thumb/1440737392151830533/pu/img/j-teyf5CyK46UmJj.jpg")</f>
        <v>https://pbs.twimg.com/ext_tw_video_thumb/1440737392151830533/pu/img/j-teyf5CyK46UmJj.jpg</v>
      </c>
      <c r="W152" s="82">
        <v>44461.751597222225</v>
      </c>
      <c r="X152" s="88">
        <v>44461</v>
      </c>
      <c r="Y152" s="85" t="s">
        <v>8551</v>
      </c>
      <c r="Z152" s="83" t="str">
        <f>HYPERLINK("https://twitter.com/princestrustint/status/1440738237484437507")</f>
        <v>https://twitter.com/princestrustint/status/1440738237484437507</v>
      </c>
      <c r="AA152" s="80"/>
      <c r="AB152" s="80"/>
      <c r="AC152" s="85" t="s">
        <v>8587</v>
      </c>
      <c r="AD152" s="80"/>
      <c r="AE152" s="80" t="b">
        <v>0</v>
      </c>
      <c r="AF152" s="80">
        <v>253</v>
      </c>
      <c r="AG152" s="85" t="s">
        <v>296</v>
      </c>
      <c r="AH152" s="80" t="b">
        <v>0</v>
      </c>
      <c r="AI152" s="80" t="s">
        <v>298</v>
      </c>
      <c r="AJ152" s="80"/>
      <c r="AK152" s="85" t="s">
        <v>296</v>
      </c>
      <c r="AL152" s="80" t="b">
        <v>0</v>
      </c>
      <c r="AM152" s="80">
        <v>30</v>
      </c>
      <c r="AN152" s="85" t="s">
        <v>296</v>
      </c>
      <c r="AO152" s="85" t="s">
        <v>306</v>
      </c>
      <c r="AP152" s="80" t="b">
        <v>0</v>
      </c>
      <c r="AQ152" s="85" t="s">
        <v>8587</v>
      </c>
      <c r="AR152" s="80" t="s">
        <v>267</v>
      </c>
      <c r="AS152" s="80">
        <v>0</v>
      </c>
      <c r="AT152" s="80">
        <v>0</v>
      </c>
      <c r="AU152" s="80"/>
      <c r="AV152" s="80"/>
      <c r="AW152" s="80"/>
      <c r="AX152" s="80"/>
      <c r="AY152" s="80"/>
      <c r="AZ152" s="80"/>
      <c r="BA152" s="80"/>
      <c r="BB152" s="80"/>
      <c r="BC152" s="80">
        <v>1</v>
      </c>
      <c r="BD152" s="79" t="str">
        <f>REPLACE(INDEX(GroupVertices[Group],MATCH(Edges63[[#This Row],[Vertex 1]],GroupVertices[Vertex],0)),1,1,"")</f>
        <v>1</v>
      </c>
      <c r="BE152" s="79" t="str">
        <f>REPLACE(INDEX(GroupVertices[Group],MATCH(Edges63[[#This Row],[Vertex 2]],GroupVertices[Vertex],0)),1,1,"")</f>
        <v>1</v>
      </c>
      <c r="BF152" s="49">
        <v>2</v>
      </c>
      <c r="BG152" s="50">
        <v>5.405405405405405</v>
      </c>
      <c r="BH152" s="49">
        <v>0</v>
      </c>
      <c r="BI152" s="50">
        <v>0</v>
      </c>
      <c r="BJ152" s="49">
        <v>0</v>
      </c>
      <c r="BK152" s="50">
        <v>0</v>
      </c>
      <c r="BL152" s="49">
        <v>35</v>
      </c>
      <c r="BM152" s="50">
        <v>94.5945945945946</v>
      </c>
      <c r="BN152" s="49">
        <v>37</v>
      </c>
    </row>
    <row r="153" spans="1:66" ht="15">
      <c r="A153" s="65" t="s">
        <v>259</v>
      </c>
      <c r="B153" s="65" t="s">
        <v>8461</v>
      </c>
      <c r="C153" s="66"/>
      <c r="D153" s="67"/>
      <c r="E153" s="68"/>
      <c r="F153" s="69"/>
      <c r="G153" s="66"/>
      <c r="H153" s="70"/>
      <c r="I153" s="71"/>
      <c r="J153" s="71"/>
      <c r="K153" s="35" t="s">
        <v>65</v>
      </c>
      <c r="L153" s="78">
        <v>153</v>
      </c>
      <c r="M153" s="78"/>
      <c r="N153" s="73"/>
      <c r="O153" s="80" t="s">
        <v>267</v>
      </c>
      <c r="P153" s="82">
        <v>44462.76474537037</v>
      </c>
      <c r="Q153" s="80" t="s">
        <v>8511</v>
      </c>
      <c r="R153" s="80"/>
      <c r="S153" s="80"/>
      <c r="T153" s="85" t="s">
        <v>8525</v>
      </c>
      <c r="U153" s="83" t="str">
        <f>HYPERLINK("https://pbs.twimg.com/ext_tw_video_thumb/1440737392151830533/pu/img/j-teyf5CyK46UmJj.jpg")</f>
        <v>https://pbs.twimg.com/ext_tw_video_thumb/1440737392151830533/pu/img/j-teyf5CyK46UmJj.jpg</v>
      </c>
      <c r="V153" s="83" t="str">
        <f>HYPERLINK("https://pbs.twimg.com/ext_tw_video_thumb/1440737392151830533/pu/img/j-teyf5CyK46UmJj.jpg")</f>
        <v>https://pbs.twimg.com/ext_tw_video_thumb/1440737392151830533/pu/img/j-teyf5CyK46UmJj.jpg</v>
      </c>
      <c r="W153" s="82">
        <v>44462.76474537037</v>
      </c>
      <c r="X153" s="88">
        <v>44462</v>
      </c>
      <c r="Y153" s="85" t="s">
        <v>8552</v>
      </c>
      <c r="Z153" s="83" t="str">
        <f>HYPERLINK("https://twitter.com/gbceducation/status/1441105391950065668")</f>
        <v>https://twitter.com/gbceducation/status/1441105391950065668</v>
      </c>
      <c r="AA153" s="80"/>
      <c r="AB153" s="80"/>
      <c r="AC153" s="85" t="s">
        <v>8588</v>
      </c>
      <c r="AD153" s="80"/>
      <c r="AE153" s="80" t="b">
        <v>0</v>
      </c>
      <c r="AF153" s="80">
        <v>0</v>
      </c>
      <c r="AG153" s="85" t="s">
        <v>296</v>
      </c>
      <c r="AH153" s="80" t="b">
        <v>0</v>
      </c>
      <c r="AI153" s="80" t="s">
        <v>298</v>
      </c>
      <c r="AJ153" s="80"/>
      <c r="AK153" s="85" t="s">
        <v>296</v>
      </c>
      <c r="AL153" s="80" t="b">
        <v>0</v>
      </c>
      <c r="AM153" s="80">
        <v>30</v>
      </c>
      <c r="AN153" s="85" t="s">
        <v>8587</v>
      </c>
      <c r="AO153" s="85" t="s">
        <v>306</v>
      </c>
      <c r="AP153" s="80" t="b">
        <v>0</v>
      </c>
      <c r="AQ153" s="85" t="s">
        <v>8587</v>
      </c>
      <c r="AR153" s="80" t="s">
        <v>204</v>
      </c>
      <c r="AS153" s="80">
        <v>0</v>
      </c>
      <c r="AT153" s="80">
        <v>0</v>
      </c>
      <c r="AU153" s="80"/>
      <c r="AV153" s="80"/>
      <c r="AW153" s="80"/>
      <c r="AX153" s="80"/>
      <c r="AY153" s="80"/>
      <c r="AZ153" s="80"/>
      <c r="BA153" s="80"/>
      <c r="BB153" s="80"/>
      <c r="BC153" s="80">
        <v>1</v>
      </c>
      <c r="BD153" s="79" t="str">
        <f>REPLACE(INDEX(GroupVertices[Group],MATCH(Edges63[[#This Row],[Vertex 1]],GroupVertices[Vertex],0)),1,1,"")</f>
        <v>1</v>
      </c>
      <c r="BE153" s="79" t="str">
        <f>REPLACE(INDEX(GroupVertices[Group],MATCH(Edges63[[#This Row],[Vertex 2]],GroupVertices[Vertex],0)),1,1,"")</f>
        <v>1</v>
      </c>
      <c r="BF153" s="49">
        <v>2</v>
      </c>
      <c r="BG153" s="50">
        <v>5.405405405405405</v>
      </c>
      <c r="BH153" s="49">
        <v>0</v>
      </c>
      <c r="BI153" s="50">
        <v>0</v>
      </c>
      <c r="BJ153" s="49">
        <v>0</v>
      </c>
      <c r="BK153" s="50">
        <v>0</v>
      </c>
      <c r="BL153" s="49">
        <v>35</v>
      </c>
      <c r="BM153" s="50">
        <v>94.5945945945946</v>
      </c>
      <c r="BN153" s="49">
        <v>37</v>
      </c>
    </row>
    <row r="154" spans="1:66" ht="15">
      <c r="A154" s="65" t="s">
        <v>8462</v>
      </c>
      <c r="B154" s="65" t="s">
        <v>8458</v>
      </c>
      <c r="C154" s="66"/>
      <c r="D154" s="67"/>
      <c r="E154" s="68"/>
      <c r="F154" s="69"/>
      <c r="G154" s="66"/>
      <c r="H154" s="70"/>
      <c r="I154" s="71"/>
      <c r="J154" s="71"/>
      <c r="K154" s="35" t="s">
        <v>66</v>
      </c>
      <c r="L154" s="78">
        <v>154</v>
      </c>
      <c r="M154" s="78"/>
      <c r="N154" s="73"/>
      <c r="O154" s="80" t="s">
        <v>268</v>
      </c>
      <c r="P154" s="82">
        <v>44466.062523148146</v>
      </c>
      <c r="Q154" s="80" t="s">
        <v>8506</v>
      </c>
      <c r="R154" s="83" t="str">
        <f>HYPERLINK("http://gbc-education.org/pledge")</f>
        <v>http://gbc-education.org/pledge</v>
      </c>
      <c r="S154" s="80" t="s">
        <v>276</v>
      </c>
      <c r="T154" s="80"/>
      <c r="U154" s="83" t="str">
        <f>HYPERLINK("https://pbs.twimg.com/media/FAQUoLWVUAU68Y6.jpg")</f>
        <v>https://pbs.twimg.com/media/FAQUoLWVUAU68Y6.jpg</v>
      </c>
      <c r="V154" s="83" t="str">
        <f>HYPERLINK("https://pbs.twimg.com/media/FAQUoLWVUAU68Y6.jpg")</f>
        <v>https://pbs.twimg.com/media/FAQUoLWVUAU68Y6.jpg</v>
      </c>
      <c r="W154" s="82">
        <v>44466.062523148146</v>
      </c>
      <c r="X154" s="88">
        <v>44466</v>
      </c>
      <c r="Y154" s="85" t="s">
        <v>8553</v>
      </c>
      <c r="Z154" s="83" t="str">
        <f>HYPERLINK("https://twitter.com/sap4good/status/1442300464737894403")</f>
        <v>https://twitter.com/sap4good/status/1442300464737894403</v>
      </c>
      <c r="AA154" s="80"/>
      <c r="AB154" s="80"/>
      <c r="AC154" s="85" t="s">
        <v>8589</v>
      </c>
      <c r="AD154" s="80"/>
      <c r="AE154" s="80" t="b">
        <v>0</v>
      </c>
      <c r="AF154" s="80">
        <v>20</v>
      </c>
      <c r="AG154" s="85" t="s">
        <v>296</v>
      </c>
      <c r="AH154" s="80" t="b">
        <v>0</v>
      </c>
      <c r="AI154" s="80" t="s">
        <v>298</v>
      </c>
      <c r="AJ154" s="80"/>
      <c r="AK154" s="85" t="s">
        <v>296</v>
      </c>
      <c r="AL154" s="80" t="b">
        <v>0</v>
      </c>
      <c r="AM154" s="80">
        <v>7</v>
      </c>
      <c r="AN154" s="85" t="s">
        <v>296</v>
      </c>
      <c r="AO154" s="85" t="s">
        <v>8612</v>
      </c>
      <c r="AP154" s="80" t="b">
        <v>0</v>
      </c>
      <c r="AQ154" s="85" t="s">
        <v>8589</v>
      </c>
      <c r="AR154" s="80" t="s">
        <v>204</v>
      </c>
      <c r="AS154" s="80">
        <v>0</v>
      </c>
      <c r="AT154" s="80">
        <v>0</v>
      </c>
      <c r="AU154" s="80"/>
      <c r="AV154" s="80"/>
      <c r="AW154" s="80"/>
      <c r="AX154" s="80"/>
      <c r="AY154" s="80"/>
      <c r="AZ154" s="80"/>
      <c r="BA154" s="80"/>
      <c r="BB154" s="80"/>
      <c r="BC154" s="80">
        <v>1</v>
      </c>
      <c r="BD154" s="79" t="str">
        <f>REPLACE(INDEX(GroupVertices[Group],MATCH(Edges63[[#This Row],[Vertex 1]],GroupVertices[Vertex],0)),1,1,"")</f>
        <v>1</v>
      </c>
      <c r="BE154" s="79" t="str">
        <f>REPLACE(INDEX(GroupVertices[Group],MATCH(Edges63[[#This Row],[Vertex 2]],GroupVertices[Vertex],0)),1,1,"")</f>
        <v>1</v>
      </c>
      <c r="BF154" s="49">
        <v>1</v>
      </c>
      <c r="BG154" s="50">
        <v>2.7027027027027026</v>
      </c>
      <c r="BH154" s="49">
        <v>1</v>
      </c>
      <c r="BI154" s="50">
        <v>2.7027027027027026</v>
      </c>
      <c r="BJ154" s="49">
        <v>0</v>
      </c>
      <c r="BK154" s="50">
        <v>0</v>
      </c>
      <c r="BL154" s="49">
        <v>35</v>
      </c>
      <c r="BM154" s="50">
        <v>94.5945945945946</v>
      </c>
      <c r="BN154" s="49">
        <v>37</v>
      </c>
    </row>
    <row r="155" spans="1:66" ht="15">
      <c r="A155" s="65" t="s">
        <v>8458</v>
      </c>
      <c r="B155" s="65" t="s">
        <v>259</v>
      </c>
      <c r="C155" s="66"/>
      <c r="D155" s="67"/>
      <c r="E155" s="68"/>
      <c r="F155" s="69"/>
      <c r="G155" s="66"/>
      <c r="H155" s="70"/>
      <c r="I155" s="71"/>
      <c r="J155" s="71"/>
      <c r="K155" s="35" t="s">
        <v>66</v>
      </c>
      <c r="L155" s="78">
        <v>155</v>
      </c>
      <c r="M155" s="78"/>
      <c r="N155" s="73"/>
      <c r="O155" s="80" t="s">
        <v>268</v>
      </c>
      <c r="P155" s="82">
        <v>44466.208645833336</v>
      </c>
      <c r="Q155" s="80" t="s">
        <v>8507</v>
      </c>
      <c r="R155" s="83" t="str">
        <f>HYPERLINK("https://twitter.com/sap4good/status/1442300464737894403")</f>
        <v>https://twitter.com/sap4good/status/1442300464737894403</v>
      </c>
      <c r="S155" s="80" t="s">
        <v>273</v>
      </c>
      <c r="T155" s="85" t="s">
        <v>278</v>
      </c>
      <c r="U155" s="80"/>
      <c r="V155" s="83" t="str">
        <f>HYPERLINK("https://pbs.twimg.com/profile_images/965815098366464000/JqA_D8hd_normal.jpg")</f>
        <v>https://pbs.twimg.com/profile_images/965815098366464000/JqA_D8hd_normal.jpg</v>
      </c>
      <c r="W155" s="82">
        <v>44466.208645833336</v>
      </c>
      <c r="X155" s="88">
        <v>44466</v>
      </c>
      <c r="Y155" s="85" t="s">
        <v>8544</v>
      </c>
      <c r="Z155" s="83" t="str">
        <f>HYPERLINK("https://twitter.com/gangadharansind/status/1442353419008843782")</f>
        <v>https://twitter.com/gangadharansind/status/1442353419008843782</v>
      </c>
      <c r="AA155" s="80"/>
      <c r="AB155" s="80"/>
      <c r="AC155" s="85" t="s">
        <v>8580</v>
      </c>
      <c r="AD155" s="80"/>
      <c r="AE155" s="80" t="b">
        <v>0</v>
      </c>
      <c r="AF155" s="80">
        <v>20</v>
      </c>
      <c r="AG155" s="85" t="s">
        <v>296</v>
      </c>
      <c r="AH155" s="80" t="b">
        <v>1</v>
      </c>
      <c r="AI155" s="80" t="s">
        <v>300</v>
      </c>
      <c r="AJ155" s="80"/>
      <c r="AK155" s="85" t="s">
        <v>8589</v>
      </c>
      <c r="AL155" s="80" t="b">
        <v>0</v>
      </c>
      <c r="AM155" s="80">
        <v>4</v>
      </c>
      <c r="AN155" s="85" t="s">
        <v>296</v>
      </c>
      <c r="AO155" s="85" t="s">
        <v>306</v>
      </c>
      <c r="AP155" s="80" t="b">
        <v>0</v>
      </c>
      <c r="AQ155" s="85" t="s">
        <v>8580</v>
      </c>
      <c r="AR155" s="80" t="s">
        <v>204</v>
      </c>
      <c r="AS155" s="80">
        <v>0</v>
      </c>
      <c r="AT155" s="80">
        <v>0</v>
      </c>
      <c r="AU155" s="80"/>
      <c r="AV155" s="80"/>
      <c r="AW155" s="80"/>
      <c r="AX155" s="80"/>
      <c r="AY155" s="80"/>
      <c r="AZ155" s="80"/>
      <c r="BA155" s="80"/>
      <c r="BB155" s="80"/>
      <c r="BC155" s="80">
        <v>1</v>
      </c>
      <c r="BD155" s="79" t="str">
        <f>REPLACE(INDEX(GroupVertices[Group],MATCH(Edges63[[#This Row],[Vertex 1]],GroupVertices[Vertex],0)),1,1,"")</f>
        <v>1</v>
      </c>
      <c r="BE155" s="79" t="str">
        <f>REPLACE(INDEX(GroupVertices[Group],MATCH(Edges63[[#This Row],[Vertex 2]],GroupVertices[Vertex],0)),1,1,"")</f>
        <v>1</v>
      </c>
      <c r="BF155" s="49"/>
      <c r="BG155" s="50"/>
      <c r="BH155" s="49"/>
      <c r="BI155" s="50"/>
      <c r="BJ155" s="49"/>
      <c r="BK155" s="50"/>
      <c r="BL155" s="49"/>
      <c r="BM155" s="50"/>
      <c r="BN155" s="49"/>
    </row>
    <row r="156" spans="1:66" ht="15">
      <c r="A156" s="65" t="s">
        <v>8458</v>
      </c>
      <c r="B156" s="65" t="s">
        <v>8462</v>
      </c>
      <c r="C156" s="66"/>
      <c r="D156" s="67"/>
      <c r="E156" s="68"/>
      <c r="F156" s="69"/>
      <c r="G156" s="66"/>
      <c r="H156" s="70"/>
      <c r="I156" s="71"/>
      <c r="J156" s="71"/>
      <c r="K156" s="35" t="s">
        <v>66</v>
      </c>
      <c r="L156" s="78">
        <v>156</v>
      </c>
      <c r="M156" s="78"/>
      <c r="N156" s="73"/>
      <c r="O156" s="80" t="s">
        <v>268</v>
      </c>
      <c r="P156" s="82">
        <v>44466.208645833336</v>
      </c>
      <c r="Q156" s="80" t="s">
        <v>8507</v>
      </c>
      <c r="R156" s="83" t="str">
        <f>HYPERLINK("https://twitter.com/sap4good/status/1442300464737894403")</f>
        <v>https://twitter.com/sap4good/status/1442300464737894403</v>
      </c>
      <c r="S156" s="80" t="s">
        <v>273</v>
      </c>
      <c r="T156" s="85" t="s">
        <v>278</v>
      </c>
      <c r="U156" s="80"/>
      <c r="V156" s="83" t="str">
        <f>HYPERLINK("https://pbs.twimg.com/profile_images/965815098366464000/JqA_D8hd_normal.jpg")</f>
        <v>https://pbs.twimg.com/profile_images/965815098366464000/JqA_D8hd_normal.jpg</v>
      </c>
      <c r="W156" s="82">
        <v>44466.208645833336</v>
      </c>
      <c r="X156" s="88">
        <v>44466</v>
      </c>
      <c r="Y156" s="85" t="s">
        <v>8544</v>
      </c>
      <c r="Z156" s="83" t="str">
        <f>HYPERLINK("https://twitter.com/gangadharansind/status/1442353419008843782")</f>
        <v>https://twitter.com/gangadharansind/status/1442353419008843782</v>
      </c>
      <c r="AA156" s="80"/>
      <c r="AB156" s="80"/>
      <c r="AC156" s="85" t="s">
        <v>8580</v>
      </c>
      <c r="AD156" s="80"/>
      <c r="AE156" s="80" t="b">
        <v>0</v>
      </c>
      <c r="AF156" s="80">
        <v>20</v>
      </c>
      <c r="AG156" s="85" t="s">
        <v>296</v>
      </c>
      <c r="AH156" s="80" t="b">
        <v>1</v>
      </c>
      <c r="AI156" s="80" t="s">
        <v>300</v>
      </c>
      <c r="AJ156" s="80"/>
      <c r="AK156" s="85" t="s">
        <v>8589</v>
      </c>
      <c r="AL156" s="80" t="b">
        <v>0</v>
      </c>
      <c r="AM156" s="80">
        <v>4</v>
      </c>
      <c r="AN156" s="85" t="s">
        <v>296</v>
      </c>
      <c r="AO156" s="85" t="s">
        <v>306</v>
      </c>
      <c r="AP156" s="80" t="b">
        <v>0</v>
      </c>
      <c r="AQ156" s="85" t="s">
        <v>8580</v>
      </c>
      <c r="AR156" s="80" t="s">
        <v>204</v>
      </c>
      <c r="AS156" s="80">
        <v>0</v>
      </c>
      <c r="AT156" s="80">
        <v>0</v>
      </c>
      <c r="AU156" s="80"/>
      <c r="AV156" s="80"/>
      <c r="AW156" s="80"/>
      <c r="AX156" s="80"/>
      <c r="AY156" s="80"/>
      <c r="AZ156" s="80"/>
      <c r="BA156" s="80"/>
      <c r="BB156" s="80"/>
      <c r="BC156" s="80">
        <v>1</v>
      </c>
      <c r="BD156" s="79" t="str">
        <f>REPLACE(INDEX(GroupVertices[Group],MATCH(Edges63[[#This Row],[Vertex 1]],GroupVertices[Vertex],0)),1,1,"")</f>
        <v>1</v>
      </c>
      <c r="BE156" s="79" t="str">
        <f>REPLACE(INDEX(GroupVertices[Group],MATCH(Edges63[[#This Row],[Vertex 2]],GroupVertices[Vertex],0)),1,1,"")</f>
        <v>1</v>
      </c>
      <c r="BF156" s="49"/>
      <c r="BG156" s="50"/>
      <c r="BH156" s="49"/>
      <c r="BI156" s="50"/>
      <c r="BJ156" s="49"/>
      <c r="BK156" s="50"/>
      <c r="BL156" s="49"/>
      <c r="BM156" s="50"/>
      <c r="BN156" s="49"/>
    </row>
    <row r="157" spans="1:66" ht="15">
      <c r="A157" s="65" t="s">
        <v>259</v>
      </c>
      <c r="B157" s="65" t="s">
        <v>8458</v>
      </c>
      <c r="C157" s="66"/>
      <c r="D157" s="67"/>
      <c r="E157" s="68"/>
      <c r="F157" s="69"/>
      <c r="G157" s="66"/>
      <c r="H157" s="70"/>
      <c r="I157" s="71"/>
      <c r="J157" s="71"/>
      <c r="K157" s="35" t="s">
        <v>66</v>
      </c>
      <c r="L157" s="78">
        <v>157</v>
      </c>
      <c r="M157" s="78"/>
      <c r="N157" s="73"/>
      <c r="O157" s="80" t="s">
        <v>268</v>
      </c>
      <c r="P157" s="82">
        <v>44466.61277777778</v>
      </c>
      <c r="Q157" s="80" t="s">
        <v>8512</v>
      </c>
      <c r="R157" s="83" t="str">
        <f>HYPERLINK("https://twitter.com/sap4good/status/1442300464737894403")</f>
        <v>https://twitter.com/sap4good/status/1442300464737894403</v>
      </c>
      <c r="S157" s="80" t="s">
        <v>273</v>
      </c>
      <c r="T157" s="85" t="s">
        <v>279</v>
      </c>
      <c r="U157" s="80"/>
      <c r="V157" s="83" t="str">
        <f>HYPERLINK("https://pbs.twimg.com/profile_images/1067524324771344384/C72zKe50_normal.jpg")</f>
        <v>https://pbs.twimg.com/profile_images/1067524324771344384/C72zKe50_normal.jpg</v>
      </c>
      <c r="W157" s="82">
        <v>44466.61277777778</v>
      </c>
      <c r="X157" s="88">
        <v>44466</v>
      </c>
      <c r="Y157" s="85" t="s">
        <v>284</v>
      </c>
      <c r="Z157" s="83" t="str">
        <f>HYPERLINK("https://twitter.com/gbceducation/status/1442499870045229059")</f>
        <v>https://twitter.com/gbceducation/status/1442499870045229059</v>
      </c>
      <c r="AA157" s="80"/>
      <c r="AB157" s="80"/>
      <c r="AC157" s="85" t="s">
        <v>8590</v>
      </c>
      <c r="AD157" s="80"/>
      <c r="AE157" s="80" t="b">
        <v>0</v>
      </c>
      <c r="AF157" s="80">
        <v>2</v>
      </c>
      <c r="AG157" s="85" t="s">
        <v>296</v>
      </c>
      <c r="AH157" s="80" t="b">
        <v>1</v>
      </c>
      <c r="AI157" s="80" t="s">
        <v>298</v>
      </c>
      <c r="AJ157" s="80"/>
      <c r="AK157" s="85" t="s">
        <v>8589</v>
      </c>
      <c r="AL157" s="80" t="b">
        <v>0</v>
      </c>
      <c r="AM157" s="80">
        <v>0</v>
      </c>
      <c r="AN157" s="85" t="s">
        <v>296</v>
      </c>
      <c r="AO157" s="85" t="s">
        <v>308</v>
      </c>
      <c r="AP157" s="80" t="b">
        <v>0</v>
      </c>
      <c r="AQ157" s="85" t="s">
        <v>8590</v>
      </c>
      <c r="AR157" s="80" t="s">
        <v>204</v>
      </c>
      <c r="AS157" s="80">
        <v>0</v>
      </c>
      <c r="AT157" s="80">
        <v>0</v>
      </c>
      <c r="AU157" s="80"/>
      <c r="AV157" s="80"/>
      <c r="AW157" s="80"/>
      <c r="AX157" s="80"/>
      <c r="AY157" s="80"/>
      <c r="AZ157" s="80"/>
      <c r="BA157" s="80"/>
      <c r="BB157" s="80"/>
      <c r="BC157" s="80">
        <v>1</v>
      </c>
      <c r="BD157" s="79" t="str">
        <f>REPLACE(INDEX(GroupVertices[Group],MATCH(Edges63[[#This Row],[Vertex 1]],GroupVertices[Vertex],0)),1,1,"")</f>
        <v>1</v>
      </c>
      <c r="BE157" s="79" t="str">
        <f>REPLACE(INDEX(GroupVertices[Group],MATCH(Edges63[[#This Row],[Vertex 2]],GroupVertices[Vertex],0)),1,1,"")</f>
        <v>1</v>
      </c>
      <c r="BF157" s="49">
        <v>6</v>
      </c>
      <c r="BG157" s="50">
        <v>18.181818181818183</v>
      </c>
      <c r="BH157" s="49">
        <v>0</v>
      </c>
      <c r="BI157" s="50">
        <v>0</v>
      </c>
      <c r="BJ157" s="49">
        <v>0</v>
      </c>
      <c r="BK157" s="50">
        <v>0</v>
      </c>
      <c r="BL157" s="49">
        <v>27</v>
      </c>
      <c r="BM157" s="50">
        <v>81.81818181818181</v>
      </c>
      <c r="BN157" s="49">
        <v>33</v>
      </c>
    </row>
    <row r="158" spans="1:66" ht="15">
      <c r="A158" s="65" t="s">
        <v>8463</v>
      </c>
      <c r="B158" s="65" t="s">
        <v>259</v>
      </c>
      <c r="C158" s="66"/>
      <c r="D158" s="67"/>
      <c r="E158" s="68"/>
      <c r="F158" s="69"/>
      <c r="G158" s="66"/>
      <c r="H158" s="70"/>
      <c r="I158" s="71"/>
      <c r="J158" s="71"/>
      <c r="K158" s="35" t="s">
        <v>66</v>
      </c>
      <c r="L158" s="78">
        <v>158</v>
      </c>
      <c r="M158" s="78"/>
      <c r="N158" s="73"/>
      <c r="O158" s="80" t="s">
        <v>268</v>
      </c>
      <c r="P158" s="82">
        <v>44463.72521990741</v>
      </c>
      <c r="Q158" s="80" t="s">
        <v>8513</v>
      </c>
      <c r="R158" s="80"/>
      <c r="S158" s="80"/>
      <c r="T158" s="85" t="s">
        <v>8526</v>
      </c>
      <c r="U158" s="83" t="str">
        <f>HYPERLINK("https://pbs.twimg.com/media/FAESDlyVQAkKll3.jpg")</f>
        <v>https://pbs.twimg.com/media/FAESDlyVQAkKll3.jpg</v>
      </c>
      <c r="V158" s="83" t="str">
        <f>HYPERLINK("https://pbs.twimg.com/media/FAESDlyVQAkKll3.jpg")</f>
        <v>https://pbs.twimg.com/media/FAESDlyVQAkKll3.jpg</v>
      </c>
      <c r="W158" s="82">
        <v>44463.72521990741</v>
      </c>
      <c r="X158" s="88">
        <v>44463</v>
      </c>
      <c r="Y158" s="85" t="s">
        <v>283</v>
      </c>
      <c r="Z158" s="83" t="str">
        <f>HYPERLINK("https://twitter.com/imaginablefut/status/1441453456481406978")</f>
        <v>https://twitter.com/imaginablefut/status/1441453456481406978</v>
      </c>
      <c r="AA158" s="80"/>
      <c r="AB158" s="80"/>
      <c r="AC158" s="85" t="s">
        <v>8591</v>
      </c>
      <c r="AD158" s="80"/>
      <c r="AE158" s="80" t="b">
        <v>0</v>
      </c>
      <c r="AF158" s="80">
        <v>4</v>
      </c>
      <c r="AG158" s="85" t="s">
        <v>296</v>
      </c>
      <c r="AH158" s="80" t="b">
        <v>0</v>
      </c>
      <c r="AI158" s="80" t="s">
        <v>298</v>
      </c>
      <c r="AJ158" s="80"/>
      <c r="AK158" s="85" t="s">
        <v>296</v>
      </c>
      <c r="AL158" s="80" t="b">
        <v>0</v>
      </c>
      <c r="AM158" s="80">
        <v>1</v>
      </c>
      <c r="AN158" s="85" t="s">
        <v>296</v>
      </c>
      <c r="AO158" s="85" t="s">
        <v>306</v>
      </c>
      <c r="AP158" s="80" t="b">
        <v>0</v>
      </c>
      <c r="AQ158" s="85" t="s">
        <v>8591</v>
      </c>
      <c r="AR158" s="80" t="s">
        <v>204</v>
      </c>
      <c r="AS158" s="80">
        <v>0</v>
      </c>
      <c r="AT158" s="80">
        <v>0</v>
      </c>
      <c r="AU158" s="80"/>
      <c r="AV158" s="80"/>
      <c r="AW158" s="80"/>
      <c r="AX158" s="80"/>
      <c r="AY158" s="80"/>
      <c r="AZ158" s="80"/>
      <c r="BA158" s="80"/>
      <c r="BB158" s="80"/>
      <c r="BC158" s="80">
        <v>1</v>
      </c>
      <c r="BD158" s="79" t="str">
        <f>REPLACE(INDEX(GroupVertices[Group],MATCH(Edges63[[#This Row],[Vertex 1]],GroupVertices[Vertex],0)),1,1,"")</f>
        <v>1</v>
      </c>
      <c r="BE158" s="79" t="str">
        <f>REPLACE(INDEX(GroupVertices[Group],MATCH(Edges63[[#This Row],[Vertex 2]],GroupVertices[Vertex],0)),1,1,"")</f>
        <v>1</v>
      </c>
      <c r="BF158" s="49">
        <v>2</v>
      </c>
      <c r="BG158" s="50">
        <v>5.405405405405405</v>
      </c>
      <c r="BH158" s="49">
        <v>0</v>
      </c>
      <c r="BI158" s="50">
        <v>0</v>
      </c>
      <c r="BJ158" s="49">
        <v>0</v>
      </c>
      <c r="BK158" s="50">
        <v>0</v>
      </c>
      <c r="BL158" s="49">
        <v>35</v>
      </c>
      <c r="BM158" s="50">
        <v>94.5945945945946</v>
      </c>
      <c r="BN158" s="49">
        <v>37</v>
      </c>
    </row>
    <row r="159" spans="1:66" ht="15">
      <c r="A159" s="65" t="s">
        <v>259</v>
      </c>
      <c r="B159" s="65" t="s">
        <v>8463</v>
      </c>
      <c r="C159" s="66"/>
      <c r="D159" s="67"/>
      <c r="E159" s="68"/>
      <c r="F159" s="69"/>
      <c r="G159" s="66"/>
      <c r="H159" s="70"/>
      <c r="I159" s="71"/>
      <c r="J159" s="71"/>
      <c r="K159" s="35" t="s">
        <v>66</v>
      </c>
      <c r="L159" s="78">
        <v>159</v>
      </c>
      <c r="M159" s="78"/>
      <c r="N159" s="73"/>
      <c r="O159" s="80" t="s">
        <v>267</v>
      </c>
      <c r="P159" s="82">
        <v>44466.62005787037</v>
      </c>
      <c r="Q159" s="80" t="s">
        <v>8513</v>
      </c>
      <c r="R159" s="80"/>
      <c r="S159" s="80"/>
      <c r="T159" s="85" t="s">
        <v>8526</v>
      </c>
      <c r="U159" s="83" t="str">
        <f>HYPERLINK("https://pbs.twimg.com/media/FAESDlyVQAkKll3.jpg")</f>
        <v>https://pbs.twimg.com/media/FAESDlyVQAkKll3.jpg</v>
      </c>
      <c r="V159" s="83" t="str">
        <f>HYPERLINK("https://pbs.twimg.com/media/FAESDlyVQAkKll3.jpg")</f>
        <v>https://pbs.twimg.com/media/FAESDlyVQAkKll3.jpg</v>
      </c>
      <c r="W159" s="82">
        <v>44466.62005787037</v>
      </c>
      <c r="X159" s="88">
        <v>44466</v>
      </c>
      <c r="Y159" s="85" t="s">
        <v>8554</v>
      </c>
      <c r="Z159" s="83" t="str">
        <f>HYPERLINK("https://twitter.com/gbceducation/status/1442502511361986560")</f>
        <v>https://twitter.com/gbceducation/status/1442502511361986560</v>
      </c>
      <c r="AA159" s="80"/>
      <c r="AB159" s="80"/>
      <c r="AC159" s="85" t="s">
        <v>8592</v>
      </c>
      <c r="AD159" s="80"/>
      <c r="AE159" s="80" t="b">
        <v>0</v>
      </c>
      <c r="AF159" s="80">
        <v>0</v>
      </c>
      <c r="AG159" s="85" t="s">
        <v>296</v>
      </c>
      <c r="AH159" s="80" t="b">
        <v>0</v>
      </c>
      <c r="AI159" s="80" t="s">
        <v>298</v>
      </c>
      <c r="AJ159" s="80"/>
      <c r="AK159" s="85" t="s">
        <v>296</v>
      </c>
      <c r="AL159" s="80" t="b">
        <v>0</v>
      </c>
      <c r="AM159" s="80">
        <v>1</v>
      </c>
      <c r="AN159" s="85" t="s">
        <v>8591</v>
      </c>
      <c r="AO159" s="85" t="s">
        <v>308</v>
      </c>
      <c r="AP159" s="80" t="b">
        <v>0</v>
      </c>
      <c r="AQ159" s="85" t="s">
        <v>8591</v>
      </c>
      <c r="AR159" s="80" t="s">
        <v>204</v>
      </c>
      <c r="AS159" s="80">
        <v>0</v>
      </c>
      <c r="AT159" s="80">
        <v>0</v>
      </c>
      <c r="AU159" s="80"/>
      <c r="AV159" s="80"/>
      <c r="AW159" s="80"/>
      <c r="AX159" s="80"/>
      <c r="AY159" s="80"/>
      <c r="AZ159" s="80"/>
      <c r="BA159" s="80"/>
      <c r="BB159" s="80"/>
      <c r="BC159" s="80">
        <v>1</v>
      </c>
      <c r="BD159" s="79" t="str">
        <f>REPLACE(INDEX(GroupVertices[Group],MATCH(Edges63[[#This Row],[Vertex 1]],GroupVertices[Vertex],0)),1,1,"")</f>
        <v>1</v>
      </c>
      <c r="BE159" s="79" t="str">
        <f>REPLACE(INDEX(GroupVertices[Group],MATCH(Edges63[[#This Row],[Vertex 2]],GroupVertices[Vertex],0)),1,1,"")</f>
        <v>1</v>
      </c>
      <c r="BF159" s="49">
        <v>2</v>
      </c>
      <c r="BG159" s="50">
        <v>5.405405405405405</v>
      </c>
      <c r="BH159" s="49">
        <v>0</v>
      </c>
      <c r="BI159" s="50">
        <v>0</v>
      </c>
      <c r="BJ159" s="49">
        <v>0</v>
      </c>
      <c r="BK159" s="50">
        <v>0</v>
      </c>
      <c r="BL159" s="49">
        <v>35</v>
      </c>
      <c r="BM159" s="50">
        <v>94.5945945945946</v>
      </c>
      <c r="BN159" s="49">
        <v>37</v>
      </c>
    </row>
    <row r="160" spans="1:66" ht="15">
      <c r="A160" s="65" t="s">
        <v>245</v>
      </c>
      <c r="B160" s="65" t="s">
        <v>259</v>
      </c>
      <c r="C160" s="66"/>
      <c r="D160" s="67"/>
      <c r="E160" s="68"/>
      <c r="F160" s="69"/>
      <c r="G160" s="66"/>
      <c r="H160" s="70"/>
      <c r="I160" s="71"/>
      <c r="J160" s="71"/>
      <c r="K160" s="35" t="s">
        <v>66</v>
      </c>
      <c r="L160" s="78">
        <v>160</v>
      </c>
      <c r="M160" s="78"/>
      <c r="N160" s="73"/>
      <c r="O160" s="80" t="s">
        <v>268</v>
      </c>
      <c r="P160" s="82">
        <v>44456.330555555556</v>
      </c>
      <c r="Q160" s="80" t="s">
        <v>8510</v>
      </c>
      <c r="R160" s="83" t="str">
        <f>HYPERLINK("https://www.youtube.com/watch?v=MfYZGXWEfdc")</f>
        <v>https://www.youtube.com/watch?v=MfYZGXWEfdc</v>
      </c>
      <c r="S160" s="80" t="s">
        <v>272</v>
      </c>
      <c r="T160" s="80"/>
      <c r="U160" s="80"/>
      <c r="V160" s="83" t="str">
        <f>HYPERLINK("https://pbs.twimg.com/profile_images/378800000833479836/bc7776bfb324b4558732055cf66affed_normal.jpeg")</f>
        <v>https://pbs.twimg.com/profile_images/378800000833479836/bc7776bfb324b4558732055cf66affed_normal.jpeg</v>
      </c>
      <c r="W160" s="82">
        <v>44456.330555555556</v>
      </c>
      <c r="X160" s="88">
        <v>44456</v>
      </c>
      <c r="Y160" s="85" t="s">
        <v>8549</v>
      </c>
      <c r="Z160" s="83" t="str">
        <f>HYPERLINK("https://twitter.com/theirworld/status/1438773719799934977")</f>
        <v>https://twitter.com/theirworld/status/1438773719799934977</v>
      </c>
      <c r="AA160" s="80"/>
      <c r="AB160" s="80"/>
      <c r="AC160" s="85" t="s">
        <v>8585</v>
      </c>
      <c r="AD160" s="80"/>
      <c r="AE160" s="80" t="b">
        <v>0</v>
      </c>
      <c r="AF160" s="80">
        <v>7</v>
      </c>
      <c r="AG160" s="85" t="s">
        <v>296</v>
      </c>
      <c r="AH160" s="80" t="b">
        <v>0</v>
      </c>
      <c r="AI160" s="80" t="s">
        <v>298</v>
      </c>
      <c r="AJ160" s="80"/>
      <c r="AK160" s="85" t="s">
        <v>296</v>
      </c>
      <c r="AL160" s="80" t="b">
        <v>0</v>
      </c>
      <c r="AM160" s="80">
        <v>2</v>
      </c>
      <c r="AN160" s="85" t="s">
        <v>296</v>
      </c>
      <c r="AO160" s="85" t="s">
        <v>308</v>
      </c>
      <c r="AP160" s="80" t="b">
        <v>0</v>
      </c>
      <c r="AQ160" s="85" t="s">
        <v>8585</v>
      </c>
      <c r="AR160" s="80" t="s">
        <v>267</v>
      </c>
      <c r="AS160" s="80">
        <v>0</v>
      </c>
      <c r="AT160" s="80">
        <v>0</v>
      </c>
      <c r="AU160" s="80"/>
      <c r="AV160" s="80"/>
      <c r="AW160" s="80"/>
      <c r="AX160" s="80"/>
      <c r="AY160" s="80"/>
      <c r="AZ160" s="80"/>
      <c r="BA160" s="80"/>
      <c r="BB160" s="80"/>
      <c r="BC160" s="80">
        <v>2</v>
      </c>
      <c r="BD160" s="79" t="str">
        <f>REPLACE(INDEX(GroupVertices[Group],MATCH(Edges63[[#This Row],[Vertex 1]],GroupVertices[Vertex],0)),1,1,"")</f>
        <v>4</v>
      </c>
      <c r="BE160" s="79" t="str">
        <f>REPLACE(INDEX(GroupVertices[Group],MATCH(Edges63[[#This Row],[Vertex 2]],GroupVertices[Vertex],0)),1,1,"")</f>
        <v>1</v>
      </c>
      <c r="BF160" s="49"/>
      <c r="BG160" s="50"/>
      <c r="BH160" s="49"/>
      <c r="BI160" s="50"/>
      <c r="BJ160" s="49"/>
      <c r="BK160" s="50"/>
      <c r="BL160" s="49"/>
      <c r="BM160" s="50"/>
      <c r="BN160" s="49"/>
    </row>
    <row r="161" spans="1:66" ht="15">
      <c r="A161" s="65" t="s">
        <v>245</v>
      </c>
      <c r="B161" s="65" t="s">
        <v>259</v>
      </c>
      <c r="C161" s="66"/>
      <c r="D161" s="67"/>
      <c r="E161" s="68"/>
      <c r="F161" s="69"/>
      <c r="G161" s="66"/>
      <c r="H161" s="70"/>
      <c r="I161" s="71"/>
      <c r="J161" s="71"/>
      <c r="K161" s="35" t="s">
        <v>66</v>
      </c>
      <c r="L161" s="78">
        <v>161</v>
      </c>
      <c r="M161" s="78"/>
      <c r="N161" s="73"/>
      <c r="O161" s="80" t="s">
        <v>268</v>
      </c>
      <c r="P161" s="82">
        <v>44439.54583333333</v>
      </c>
      <c r="Q161" s="80" t="s">
        <v>270</v>
      </c>
      <c r="R161" s="83" t="str">
        <f>HYPERLINK("https://gbc-education.org/the-lego-foundation-interview/")</f>
        <v>https://gbc-education.org/the-lego-foundation-interview/</v>
      </c>
      <c r="S161" s="80" t="s">
        <v>276</v>
      </c>
      <c r="T161" s="85" t="s">
        <v>280</v>
      </c>
      <c r="U161" s="80"/>
      <c r="V161" s="83" t="str">
        <f>HYPERLINK("https://pbs.twimg.com/profile_images/378800000833479836/bc7776bfb324b4558732055cf66affed_normal.jpeg")</f>
        <v>https://pbs.twimg.com/profile_images/378800000833479836/bc7776bfb324b4558732055cf66affed_normal.jpeg</v>
      </c>
      <c r="W161" s="82">
        <v>44439.54583333333</v>
      </c>
      <c r="X161" s="88">
        <v>44439</v>
      </c>
      <c r="Y161" s="85" t="s">
        <v>285</v>
      </c>
      <c r="Z161" s="83" t="str">
        <f>HYPERLINK("https://twitter.com/theirworld/status/1432691141468696580")</f>
        <v>https://twitter.com/theirworld/status/1432691141468696580</v>
      </c>
      <c r="AA161" s="80"/>
      <c r="AB161" s="80"/>
      <c r="AC161" s="85" t="s">
        <v>291</v>
      </c>
      <c r="AD161" s="80"/>
      <c r="AE161" s="80" t="b">
        <v>0</v>
      </c>
      <c r="AF161" s="80">
        <v>35</v>
      </c>
      <c r="AG161" s="85" t="s">
        <v>296</v>
      </c>
      <c r="AH161" s="80" t="b">
        <v>0</v>
      </c>
      <c r="AI161" s="80" t="s">
        <v>298</v>
      </c>
      <c r="AJ161" s="80"/>
      <c r="AK161" s="85" t="s">
        <v>296</v>
      </c>
      <c r="AL161" s="80" t="b">
        <v>0</v>
      </c>
      <c r="AM161" s="80">
        <v>8</v>
      </c>
      <c r="AN161" s="85" t="s">
        <v>296</v>
      </c>
      <c r="AO161" s="85" t="s">
        <v>308</v>
      </c>
      <c r="AP161" s="80" t="b">
        <v>0</v>
      </c>
      <c r="AQ161" s="85" t="s">
        <v>291</v>
      </c>
      <c r="AR161" s="80" t="s">
        <v>267</v>
      </c>
      <c r="AS161" s="80">
        <v>0</v>
      </c>
      <c r="AT161" s="80">
        <v>0</v>
      </c>
      <c r="AU161" s="80"/>
      <c r="AV161" s="80"/>
      <c r="AW161" s="80"/>
      <c r="AX161" s="80"/>
      <c r="AY161" s="80"/>
      <c r="AZ161" s="80"/>
      <c r="BA161" s="80"/>
      <c r="BB161" s="80"/>
      <c r="BC161" s="80">
        <v>2</v>
      </c>
      <c r="BD161" s="79" t="str">
        <f>REPLACE(INDEX(GroupVertices[Group],MATCH(Edges63[[#This Row],[Vertex 1]],GroupVertices[Vertex],0)),1,1,"")</f>
        <v>4</v>
      </c>
      <c r="BE161" s="79" t="str">
        <f>REPLACE(INDEX(GroupVertices[Group],MATCH(Edges63[[#This Row],[Vertex 2]],GroupVertices[Vertex],0)),1,1,"")</f>
        <v>1</v>
      </c>
      <c r="BF161" s="49"/>
      <c r="BG161" s="50"/>
      <c r="BH161" s="49"/>
      <c r="BI161" s="50"/>
      <c r="BJ161" s="49"/>
      <c r="BK161" s="50"/>
      <c r="BL161" s="49"/>
      <c r="BM161" s="50"/>
      <c r="BN161" s="49"/>
    </row>
    <row r="162" spans="1:66" ht="15">
      <c r="A162" s="65" t="s">
        <v>259</v>
      </c>
      <c r="B162" s="65" t="s">
        <v>245</v>
      </c>
      <c r="C162" s="66"/>
      <c r="D162" s="67"/>
      <c r="E162" s="68"/>
      <c r="F162" s="69"/>
      <c r="G162" s="66"/>
      <c r="H162" s="70"/>
      <c r="I162" s="71"/>
      <c r="J162" s="71"/>
      <c r="K162" s="35" t="s">
        <v>66</v>
      </c>
      <c r="L162" s="78">
        <v>162</v>
      </c>
      <c r="M162" s="78"/>
      <c r="N162" s="73"/>
      <c r="O162" s="80" t="s">
        <v>266</v>
      </c>
      <c r="P162" s="82">
        <v>44460.76452546296</v>
      </c>
      <c r="Q162" s="80" t="s">
        <v>8510</v>
      </c>
      <c r="R162" s="83" t="str">
        <f>HYPERLINK("https://www.youtube.com/watch?v=MfYZGXWEfdc")</f>
        <v>https://www.youtube.com/watch?v=MfYZGXWEfdc</v>
      </c>
      <c r="S162" s="80" t="s">
        <v>272</v>
      </c>
      <c r="T162" s="80"/>
      <c r="U162" s="80"/>
      <c r="V162" s="83" t="str">
        <f>HYPERLINK("https://pbs.twimg.com/profile_images/1067524324771344384/C72zKe50_normal.jpg")</f>
        <v>https://pbs.twimg.com/profile_images/1067524324771344384/C72zKe50_normal.jpg</v>
      </c>
      <c r="W162" s="82">
        <v>44460.76452546296</v>
      </c>
      <c r="X162" s="88">
        <v>44460</v>
      </c>
      <c r="Y162" s="85" t="s">
        <v>8550</v>
      </c>
      <c r="Z162" s="83" t="str">
        <f>HYPERLINK("https://twitter.com/gbceducation/status/1440380537856671753")</f>
        <v>https://twitter.com/gbceducation/status/1440380537856671753</v>
      </c>
      <c r="AA162" s="80"/>
      <c r="AB162" s="80"/>
      <c r="AC162" s="85" t="s">
        <v>8586</v>
      </c>
      <c r="AD162" s="80"/>
      <c r="AE162" s="80" t="b">
        <v>0</v>
      </c>
      <c r="AF162" s="80">
        <v>0</v>
      </c>
      <c r="AG162" s="85" t="s">
        <v>296</v>
      </c>
      <c r="AH162" s="80" t="b">
        <v>0</v>
      </c>
      <c r="AI162" s="80" t="s">
        <v>298</v>
      </c>
      <c r="AJ162" s="80"/>
      <c r="AK162" s="85" t="s">
        <v>296</v>
      </c>
      <c r="AL162" s="80" t="b">
        <v>0</v>
      </c>
      <c r="AM162" s="80">
        <v>2</v>
      </c>
      <c r="AN162" s="85" t="s">
        <v>8585</v>
      </c>
      <c r="AO162" s="85" t="s">
        <v>306</v>
      </c>
      <c r="AP162" s="80" t="b">
        <v>0</v>
      </c>
      <c r="AQ162" s="85" t="s">
        <v>8585</v>
      </c>
      <c r="AR162" s="80" t="s">
        <v>204</v>
      </c>
      <c r="AS162" s="80">
        <v>0</v>
      </c>
      <c r="AT162" s="80">
        <v>0</v>
      </c>
      <c r="AU162" s="80"/>
      <c r="AV162" s="80"/>
      <c r="AW162" s="80"/>
      <c r="AX162" s="80"/>
      <c r="AY162" s="80"/>
      <c r="AZ162" s="80"/>
      <c r="BA162" s="80"/>
      <c r="BB162" s="80"/>
      <c r="BC162" s="80">
        <v>3</v>
      </c>
      <c r="BD162" s="79" t="str">
        <f>REPLACE(INDEX(GroupVertices[Group],MATCH(Edges63[[#This Row],[Vertex 1]],GroupVertices[Vertex],0)),1,1,"")</f>
        <v>1</v>
      </c>
      <c r="BE162" s="79" t="str">
        <f>REPLACE(INDEX(GroupVertices[Group],MATCH(Edges63[[#This Row],[Vertex 2]],GroupVertices[Vertex],0)),1,1,"")</f>
        <v>4</v>
      </c>
      <c r="BF162" s="49"/>
      <c r="BG162" s="50"/>
      <c r="BH162" s="49"/>
      <c r="BI162" s="50"/>
      <c r="BJ162" s="49"/>
      <c r="BK162" s="50"/>
      <c r="BL162" s="49"/>
      <c r="BM162" s="50"/>
      <c r="BN162" s="49"/>
    </row>
    <row r="163" spans="1:66" ht="15">
      <c r="A163" s="65" t="s">
        <v>259</v>
      </c>
      <c r="B163" s="65" t="s">
        <v>245</v>
      </c>
      <c r="C163" s="66"/>
      <c r="D163" s="67"/>
      <c r="E163" s="68"/>
      <c r="F163" s="69"/>
      <c r="G163" s="66"/>
      <c r="H163" s="70"/>
      <c r="I163" s="71"/>
      <c r="J163" s="71"/>
      <c r="K163" s="35" t="s">
        <v>66</v>
      </c>
      <c r="L163" s="78">
        <v>163</v>
      </c>
      <c r="M163" s="78"/>
      <c r="N163" s="73"/>
      <c r="O163" s="80" t="s">
        <v>267</v>
      </c>
      <c r="P163" s="82">
        <v>44460.76452546296</v>
      </c>
      <c r="Q163" s="80" t="s">
        <v>8510</v>
      </c>
      <c r="R163" s="83" t="str">
        <f>HYPERLINK("https://www.youtube.com/watch?v=MfYZGXWEfdc")</f>
        <v>https://www.youtube.com/watch?v=MfYZGXWEfdc</v>
      </c>
      <c r="S163" s="80" t="s">
        <v>272</v>
      </c>
      <c r="T163" s="80"/>
      <c r="U163" s="80"/>
      <c r="V163" s="83" t="str">
        <f>HYPERLINK("https://pbs.twimg.com/profile_images/1067524324771344384/C72zKe50_normal.jpg")</f>
        <v>https://pbs.twimg.com/profile_images/1067524324771344384/C72zKe50_normal.jpg</v>
      </c>
      <c r="W163" s="82">
        <v>44460.76452546296</v>
      </c>
      <c r="X163" s="88">
        <v>44460</v>
      </c>
      <c r="Y163" s="85" t="s">
        <v>8550</v>
      </c>
      <c r="Z163" s="83" t="str">
        <f>HYPERLINK("https://twitter.com/gbceducation/status/1440380537856671753")</f>
        <v>https://twitter.com/gbceducation/status/1440380537856671753</v>
      </c>
      <c r="AA163" s="80"/>
      <c r="AB163" s="80"/>
      <c r="AC163" s="85" t="s">
        <v>8586</v>
      </c>
      <c r="AD163" s="80"/>
      <c r="AE163" s="80" t="b">
        <v>0</v>
      </c>
      <c r="AF163" s="80">
        <v>0</v>
      </c>
      <c r="AG163" s="85" t="s">
        <v>296</v>
      </c>
      <c r="AH163" s="80" t="b">
        <v>0</v>
      </c>
      <c r="AI163" s="80" t="s">
        <v>298</v>
      </c>
      <c r="AJ163" s="80"/>
      <c r="AK163" s="85" t="s">
        <v>296</v>
      </c>
      <c r="AL163" s="80" t="b">
        <v>0</v>
      </c>
      <c r="AM163" s="80">
        <v>2</v>
      </c>
      <c r="AN163" s="85" t="s">
        <v>8585</v>
      </c>
      <c r="AO163" s="85" t="s">
        <v>306</v>
      </c>
      <c r="AP163" s="80" t="b">
        <v>0</v>
      </c>
      <c r="AQ163" s="85" t="s">
        <v>8585</v>
      </c>
      <c r="AR163" s="80" t="s">
        <v>204</v>
      </c>
      <c r="AS163" s="80">
        <v>0</v>
      </c>
      <c r="AT163" s="80">
        <v>0</v>
      </c>
      <c r="AU163" s="80"/>
      <c r="AV163" s="80"/>
      <c r="AW163" s="80"/>
      <c r="AX163" s="80"/>
      <c r="AY163" s="80"/>
      <c r="AZ163" s="80"/>
      <c r="BA163" s="80"/>
      <c r="BB163" s="80"/>
      <c r="BC163" s="80">
        <v>3</v>
      </c>
      <c r="BD163" s="79" t="str">
        <f>REPLACE(INDEX(GroupVertices[Group],MATCH(Edges63[[#This Row],[Vertex 1]],GroupVertices[Vertex],0)),1,1,"")</f>
        <v>1</v>
      </c>
      <c r="BE163" s="79" t="str">
        <f>REPLACE(INDEX(GroupVertices[Group],MATCH(Edges63[[#This Row],[Vertex 2]],GroupVertices[Vertex],0)),1,1,"")</f>
        <v>4</v>
      </c>
      <c r="BF163" s="49"/>
      <c r="BG163" s="50"/>
      <c r="BH163" s="49"/>
      <c r="BI163" s="50"/>
      <c r="BJ163" s="49"/>
      <c r="BK163" s="50"/>
      <c r="BL163" s="49"/>
      <c r="BM163" s="50"/>
      <c r="BN163" s="49"/>
    </row>
    <row r="164" spans="1:66" ht="15">
      <c r="A164" s="65" t="s">
        <v>259</v>
      </c>
      <c r="B164" s="65" t="s">
        <v>245</v>
      </c>
      <c r="C164" s="66"/>
      <c r="D164" s="67"/>
      <c r="E164" s="68"/>
      <c r="F164" s="69"/>
      <c r="G164" s="66"/>
      <c r="H164" s="70"/>
      <c r="I164" s="71"/>
      <c r="J164" s="71"/>
      <c r="K164" s="35" t="s">
        <v>66</v>
      </c>
      <c r="L164" s="78">
        <v>164</v>
      </c>
      <c r="M164" s="78"/>
      <c r="N164" s="73"/>
      <c r="O164" s="80" t="s">
        <v>268</v>
      </c>
      <c r="P164" s="82">
        <v>44466.629895833335</v>
      </c>
      <c r="Q164" s="80" t="s">
        <v>8514</v>
      </c>
      <c r="R164" s="80"/>
      <c r="S164" s="80"/>
      <c r="T164" s="85" t="s">
        <v>8527</v>
      </c>
      <c r="U164" s="80"/>
      <c r="V164" s="83" t="str">
        <f>HYPERLINK("https://pbs.twimg.com/profile_images/1067524324771344384/C72zKe50_normal.jpg")</f>
        <v>https://pbs.twimg.com/profile_images/1067524324771344384/C72zKe50_normal.jpg</v>
      </c>
      <c r="W164" s="82">
        <v>44466.629895833335</v>
      </c>
      <c r="X164" s="88">
        <v>44466</v>
      </c>
      <c r="Y164" s="85" t="s">
        <v>8555</v>
      </c>
      <c r="Z164" s="83" t="str">
        <f>HYPERLINK("https://twitter.com/gbceducation/status/1442506077321506816")</f>
        <v>https://twitter.com/gbceducation/status/1442506077321506816</v>
      </c>
      <c r="AA164" s="80"/>
      <c r="AB164" s="80"/>
      <c r="AC164" s="85" t="s">
        <v>8593</v>
      </c>
      <c r="AD164" s="85" t="s">
        <v>8605</v>
      </c>
      <c r="AE164" s="80" t="b">
        <v>0</v>
      </c>
      <c r="AF164" s="80">
        <v>1</v>
      </c>
      <c r="AG164" s="85" t="s">
        <v>8609</v>
      </c>
      <c r="AH164" s="80" t="b">
        <v>0</v>
      </c>
      <c r="AI164" s="80" t="s">
        <v>298</v>
      </c>
      <c r="AJ164" s="80"/>
      <c r="AK164" s="85" t="s">
        <v>296</v>
      </c>
      <c r="AL164" s="80" t="b">
        <v>0</v>
      </c>
      <c r="AM164" s="80">
        <v>0</v>
      </c>
      <c r="AN164" s="85" t="s">
        <v>296</v>
      </c>
      <c r="AO164" s="85" t="s">
        <v>306</v>
      </c>
      <c r="AP164" s="80" t="b">
        <v>0</v>
      </c>
      <c r="AQ164" s="85" t="s">
        <v>8605</v>
      </c>
      <c r="AR164" s="80" t="s">
        <v>204</v>
      </c>
      <c r="AS164" s="80">
        <v>0</v>
      </c>
      <c r="AT164" s="80">
        <v>0</v>
      </c>
      <c r="AU164" s="80"/>
      <c r="AV164" s="80"/>
      <c r="AW164" s="80"/>
      <c r="AX164" s="80"/>
      <c r="AY164" s="80"/>
      <c r="AZ164" s="80"/>
      <c r="BA164" s="80"/>
      <c r="BB164" s="80"/>
      <c r="BC164" s="80">
        <v>3</v>
      </c>
      <c r="BD164" s="79" t="str">
        <f>REPLACE(INDEX(GroupVertices[Group],MATCH(Edges63[[#This Row],[Vertex 1]],GroupVertices[Vertex],0)),1,1,"")</f>
        <v>1</v>
      </c>
      <c r="BE164" s="79" t="str">
        <f>REPLACE(INDEX(GroupVertices[Group],MATCH(Edges63[[#This Row],[Vertex 2]],GroupVertices[Vertex],0)),1,1,"")</f>
        <v>4</v>
      </c>
      <c r="BF164" s="49"/>
      <c r="BG164" s="50"/>
      <c r="BH164" s="49"/>
      <c r="BI164" s="50"/>
      <c r="BJ164" s="49"/>
      <c r="BK164" s="50"/>
      <c r="BL164" s="49"/>
      <c r="BM164" s="50"/>
      <c r="BN164" s="49"/>
    </row>
    <row r="165" spans="1:66" ht="15">
      <c r="A165" s="65" t="s">
        <v>259</v>
      </c>
      <c r="B165" s="65" t="s">
        <v>8492</v>
      </c>
      <c r="C165" s="66"/>
      <c r="D165" s="67"/>
      <c r="E165" s="68"/>
      <c r="F165" s="69"/>
      <c r="G165" s="66"/>
      <c r="H165" s="70"/>
      <c r="I165" s="71"/>
      <c r="J165" s="71"/>
      <c r="K165" s="35" t="s">
        <v>65</v>
      </c>
      <c r="L165" s="78">
        <v>165</v>
      </c>
      <c r="M165" s="78"/>
      <c r="N165" s="73"/>
      <c r="O165" s="80" t="s">
        <v>269</v>
      </c>
      <c r="P165" s="82">
        <v>44466.629895833335</v>
      </c>
      <c r="Q165" s="80" t="s">
        <v>8514</v>
      </c>
      <c r="R165" s="80"/>
      <c r="S165" s="80"/>
      <c r="T165" s="85" t="s">
        <v>8527</v>
      </c>
      <c r="U165" s="80"/>
      <c r="V165" s="83" t="str">
        <f>HYPERLINK("https://pbs.twimg.com/profile_images/1067524324771344384/C72zKe50_normal.jpg")</f>
        <v>https://pbs.twimg.com/profile_images/1067524324771344384/C72zKe50_normal.jpg</v>
      </c>
      <c r="W165" s="82">
        <v>44466.629895833335</v>
      </c>
      <c r="X165" s="88">
        <v>44466</v>
      </c>
      <c r="Y165" s="85" t="s">
        <v>8555</v>
      </c>
      <c r="Z165" s="83" t="str">
        <f>HYPERLINK("https://twitter.com/gbceducation/status/1442506077321506816")</f>
        <v>https://twitter.com/gbceducation/status/1442506077321506816</v>
      </c>
      <c r="AA165" s="80"/>
      <c r="AB165" s="80"/>
      <c r="AC165" s="85" t="s">
        <v>8593</v>
      </c>
      <c r="AD165" s="85" t="s">
        <v>8605</v>
      </c>
      <c r="AE165" s="80" t="b">
        <v>0</v>
      </c>
      <c r="AF165" s="80">
        <v>1</v>
      </c>
      <c r="AG165" s="85" t="s">
        <v>8609</v>
      </c>
      <c r="AH165" s="80" t="b">
        <v>0</v>
      </c>
      <c r="AI165" s="80" t="s">
        <v>298</v>
      </c>
      <c r="AJ165" s="80"/>
      <c r="AK165" s="85" t="s">
        <v>296</v>
      </c>
      <c r="AL165" s="80" t="b">
        <v>0</v>
      </c>
      <c r="AM165" s="80">
        <v>0</v>
      </c>
      <c r="AN165" s="85" t="s">
        <v>296</v>
      </c>
      <c r="AO165" s="85" t="s">
        <v>306</v>
      </c>
      <c r="AP165" s="80" t="b">
        <v>0</v>
      </c>
      <c r="AQ165" s="85" t="s">
        <v>8605</v>
      </c>
      <c r="AR165" s="80" t="s">
        <v>204</v>
      </c>
      <c r="AS165" s="80">
        <v>0</v>
      </c>
      <c r="AT165" s="80">
        <v>0</v>
      </c>
      <c r="AU165" s="80"/>
      <c r="AV165" s="80"/>
      <c r="AW165" s="80"/>
      <c r="AX165" s="80"/>
      <c r="AY165" s="80"/>
      <c r="AZ165" s="80"/>
      <c r="BA165" s="80"/>
      <c r="BB165" s="80"/>
      <c r="BC165" s="80">
        <v>1</v>
      </c>
      <c r="BD165" s="79" t="str">
        <f>REPLACE(INDEX(GroupVertices[Group],MATCH(Edges63[[#This Row],[Vertex 1]],GroupVertices[Vertex],0)),1,1,"")</f>
        <v>1</v>
      </c>
      <c r="BE165" s="79" t="str">
        <f>REPLACE(INDEX(GroupVertices[Group],MATCH(Edges63[[#This Row],[Vertex 2]],GroupVertices[Vertex],0)),1,1,"")</f>
        <v>1</v>
      </c>
      <c r="BF165" s="49">
        <v>4</v>
      </c>
      <c r="BG165" s="50">
        <v>10.526315789473685</v>
      </c>
      <c r="BH165" s="49">
        <v>0</v>
      </c>
      <c r="BI165" s="50">
        <v>0</v>
      </c>
      <c r="BJ165" s="49">
        <v>0</v>
      </c>
      <c r="BK165" s="50">
        <v>0</v>
      </c>
      <c r="BL165" s="49">
        <v>34</v>
      </c>
      <c r="BM165" s="50">
        <v>89.47368421052632</v>
      </c>
      <c r="BN165" s="49">
        <v>38</v>
      </c>
    </row>
    <row r="166" spans="1:66" ht="15">
      <c r="A166" s="65" t="s">
        <v>8462</v>
      </c>
      <c r="B166" s="65" t="s">
        <v>8466</v>
      </c>
      <c r="C166" s="66"/>
      <c r="D166" s="67"/>
      <c r="E166" s="68"/>
      <c r="F166" s="69"/>
      <c r="G166" s="66"/>
      <c r="H166" s="70"/>
      <c r="I166" s="71"/>
      <c r="J166" s="71"/>
      <c r="K166" s="35" t="s">
        <v>65</v>
      </c>
      <c r="L166" s="78">
        <v>166</v>
      </c>
      <c r="M166" s="78"/>
      <c r="N166" s="73"/>
      <c r="O166" s="80" t="s">
        <v>268</v>
      </c>
      <c r="P166" s="82">
        <v>44462.25001157408</v>
      </c>
      <c r="Q166" s="80" t="s">
        <v>8499</v>
      </c>
      <c r="R166" s="83" t="str">
        <f>HYPERLINK("http://gbc-education.org/pledge")</f>
        <v>http://gbc-education.org/pledge</v>
      </c>
      <c r="S166" s="80" t="s">
        <v>276</v>
      </c>
      <c r="T166" s="85" t="s">
        <v>8462</v>
      </c>
      <c r="U166" s="83" t="str">
        <f>HYPERLINK("https://pbs.twimg.com/media/E_8sED0XMAAVGrf.jpg")</f>
        <v>https://pbs.twimg.com/media/E_8sED0XMAAVGrf.jpg</v>
      </c>
      <c r="V166" s="83" t="str">
        <f>HYPERLINK("https://pbs.twimg.com/media/E_8sED0XMAAVGrf.jpg")</f>
        <v>https://pbs.twimg.com/media/E_8sED0XMAAVGrf.jpg</v>
      </c>
      <c r="W166" s="82">
        <v>44462.25001157408</v>
      </c>
      <c r="X166" s="88">
        <v>44462</v>
      </c>
      <c r="Y166" s="85" t="s">
        <v>8556</v>
      </c>
      <c r="Z166" s="83" t="str">
        <f>HYPERLINK("https://twitter.com/sap4good/status/1440918857678471174")</f>
        <v>https://twitter.com/sap4good/status/1440918857678471174</v>
      </c>
      <c r="AA166" s="80"/>
      <c r="AB166" s="80"/>
      <c r="AC166" s="85" t="s">
        <v>8594</v>
      </c>
      <c r="AD166" s="80"/>
      <c r="AE166" s="80" t="b">
        <v>0</v>
      </c>
      <c r="AF166" s="80">
        <v>7</v>
      </c>
      <c r="AG166" s="85" t="s">
        <v>296</v>
      </c>
      <c r="AH166" s="80" t="b">
        <v>0</v>
      </c>
      <c r="AI166" s="80" t="s">
        <v>298</v>
      </c>
      <c r="AJ166" s="80"/>
      <c r="AK166" s="85" t="s">
        <v>296</v>
      </c>
      <c r="AL166" s="80" t="b">
        <v>0</v>
      </c>
      <c r="AM166" s="80">
        <v>2</v>
      </c>
      <c r="AN166" s="85" t="s">
        <v>296</v>
      </c>
      <c r="AO166" s="85" t="s">
        <v>8612</v>
      </c>
      <c r="AP166" s="80" t="b">
        <v>0</v>
      </c>
      <c r="AQ166" s="85" t="s">
        <v>8594</v>
      </c>
      <c r="AR166" s="80" t="s">
        <v>204</v>
      </c>
      <c r="AS166" s="80">
        <v>0</v>
      </c>
      <c r="AT166" s="80">
        <v>0</v>
      </c>
      <c r="AU166" s="80"/>
      <c r="AV166" s="80"/>
      <c r="AW166" s="80"/>
      <c r="AX166" s="80"/>
      <c r="AY166" s="80"/>
      <c r="AZ166" s="80"/>
      <c r="BA166" s="80"/>
      <c r="BB166" s="80"/>
      <c r="BC166" s="80">
        <v>1</v>
      </c>
      <c r="BD166" s="79" t="str">
        <f>REPLACE(INDEX(GroupVertices[Group],MATCH(Edges63[[#This Row],[Vertex 1]],GroupVertices[Vertex],0)),1,1,"")</f>
        <v>1</v>
      </c>
      <c r="BE166" s="79" t="str">
        <f>REPLACE(INDEX(GroupVertices[Group],MATCH(Edges63[[#This Row],[Vertex 2]],GroupVertices[Vertex],0)),1,1,"")</f>
        <v>1</v>
      </c>
      <c r="BF166" s="49"/>
      <c r="BG166" s="50"/>
      <c r="BH166" s="49"/>
      <c r="BI166" s="50"/>
      <c r="BJ166" s="49"/>
      <c r="BK166" s="50"/>
      <c r="BL166" s="49"/>
      <c r="BM166" s="50"/>
      <c r="BN166" s="49"/>
    </row>
    <row r="167" spans="1:66" ht="15">
      <c r="A167" s="65" t="s">
        <v>259</v>
      </c>
      <c r="B167" s="65" t="s">
        <v>8466</v>
      </c>
      <c r="C167" s="66"/>
      <c r="D167" s="67"/>
      <c r="E167" s="68"/>
      <c r="F167" s="69"/>
      <c r="G167" s="66"/>
      <c r="H167" s="70"/>
      <c r="I167" s="71"/>
      <c r="J167" s="71"/>
      <c r="K167" s="35" t="s">
        <v>65</v>
      </c>
      <c r="L167" s="78">
        <v>167</v>
      </c>
      <c r="M167" s="78"/>
      <c r="N167" s="73"/>
      <c r="O167" s="80" t="s">
        <v>266</v>
      </c>
      <c r="P167" s="82">
        <v>44466.657060185185</v>
      </c>
      <c r="Q167" s="80" t="s">
        <v>8499</v>
      </c>
      <c r="R167" s="83" t="str">
        <f>HYPERLINK("http://gbc-education.org/pledge")</f>
        <v>http://gbc-education.org/pledge</v>
      </c>
      <c r="S167" s="80" t="s">
        <v>276</v>
      </c>
      <c r="T167" s="85" t="s">
        <v>8462</v>
      </c>
      <c r="U167" s="83" t="str">
        <f>HYPERLINK("https://pbs.twimg.com/media/E_8sED0XMAAVGrf.jpg")</f>
        <v>https://pbs.twimg.com/media/E_8sED0XMAAVGrf.jpg</v>
      </c>
      <c r="V167" s="83" t="str">
        <f>HYPERLINK("https://pbs.twimg.com/media/E_8sED0XMAAVGrf.jpg")</f>
        <v>https://pbs.twimg.com/media/E_8sED0XMAAVGrf.jpg</v>
      </c>
      <c r="W167" s="82">
        <v>44466.657060185185</v>
      </c>
      <c r="X167" s="88">
        <v>44466</v>
      </c>
      <c r="Y167" s="85" t="s">
        <v>8557</v>
      </c>
      <c r="Z167" s="83" t="str">
        <f>HYPERLINK("https://twitter.com/gbceducation/status/1442515919553523718")</f>
        <v>https://twitter.com/gbceducation/status/1442515919553523718</v>
      </c>
      <c r="AA167" s="80"/>
      <c r="AB167" s="80"/>
      <c r="AC167" s="85" t="s">
        <v>8595</v>
      </c>
      <c r="AD167" s="80"/>
      <c r="AE167" s="80" t="b">
        <v>0</v>
      </c>
      <c r="AF167" s="80">
        <v>0</v>
      </c>
      <c r="AG167" s="85" t="s">
        <v>296</v>
      </c>
      <c r="AH167" s="80" t="b">
        <v>0</v>
      </c>
      <c r="AI167" s="80" t="s">
        <v>298</v>
      </c>
      <c r="AJ167" s="80"/>
      <c r="AK167" s="85" t="s">
        <v>296</v>
      </c>
      <c r="AL167" s="80" t="b">
        <v>0</v>
      </c>
      <c r="AM167" s="80">
        <v>2</v>
      </c>
      <c r="AN167" s="85" t="s">
        <v>8594</v>
      </c>
      <c r="AO167" s="85" t="s">
        <v>308</v>
      </c>
      <c r="AP167" s="80" t="b">
        <v>0</v>
      </c>
      <c r="AQ167" s="85" t="s">
        <v>8594</v>
      </c>
      <c r="AR167" s="80" t="s">
        <v>204</v>
      </c>
      <c r="AS167" s="80">
        <v>0</v>
      </c>
      <c r="AT167" s="80">
        <v>0</v>
      </c>
      <c r="AU167" s="80"/>
      <c r="AV167" s="80"/>
      <c r="AW167" s="80"/>
      <c r="AX167" s="80"/>
      <c r="AY167" s="80"/>
      <c r="AZ167" s="80"/>
      <c r="BA167" s="80"/>
      <c r="BB167" s="80"/>
      <c r="BC167" s="80">
        <v>1</v>
      </c>
      <c r="BD167" s="79" t="str">
        <f>REPLACE(INDEX(GroupVertices[Group],MATCH(Edges63[[#This Row],[Vertex 1]],GroupVertices[Vertex],0)),1,1,"")</f>
        <v>1</v>
      </c>
      <c r="BE167" s="79" t="str">
        <f>REPLACE(INDEX(GroupVertices[Group],MATCH(Edges63[[#This Row],[Vertex 2]],GroupVertices[Vertex],0)),1,1,"")</f>
        <v>1</v>
      </c>
      <c r="BF167" s="49"/>
      <c r="BG167" s="50"/>
      <c r="BH167" s="49"/>
      <c r="BI167" s="50"/>
      <c r="BJ167" s="49"/>
      <c r="BK167" s="50"/>
      <c r="BL167" s="49"/>
      <c r="BM167" s="50"/>
      <c r="BN167" s="49"/>
    </row>
    <row r="168" spans="1:66" ht="15">
      <c r="A168" s="65" t="s">
        <v>8462</v>
      </c>
      <c r="B168" s="65" t="s">
        <v>259</v>
      </c>
      <c r="C168" s="66"/>
      <c r="D168" s="67"/>
      <c r="E168" s="68"/>
      <c r="F168" s="69"/>
      <c r="G168" s="66"/>
      <c r="H168" s="70"/>
      <c r="I168" s="71"/>
      <c r="J168" s="71"/>
      <c r="K168" s="35" t="s">
        <v>66</v>
      </c>
      <c r="L168" s="78">
        <v>168</v>
      </c>
      <c r="M168" s="78"/>
      <c r="N168" s="73"/>
      <c r="O168" s="80" t="s">
        <v>268</v>
      </c>
      <c r="P168" s="82">
        <v>44462.25001157408</v>
      </c>
      <c r="Q168" s="80" t="s">
        <v>8499</v>
      </c>
      <c r="R168" s="83" t="str">
        <f>HYPERLINK("http://gbc-education.org/pledge")</f>
        <v>http://gbc-education.org/pledge</v>
      </c>
      <c r="S168" s="80" t="s">
        <v>276</v>
      </c>
      <c r="T168" s="85" t="s">
        <v>8462</v>
      </c>
      <c r="U168" s="83" t="str">
        <f>HYPERLINK("https://pbs.twimg.com/media/E_8sED0XMAAVGrf.jpg")</f>
        <v>https://pbs.twimg.com/media/E_8sED0XMAAVGrf.jpg</v>
      </c>
      <c r="V168" s="83" t="str">
        <f>HYPERLINK("https://pbs.twimg.com/media/E_8sED0XMAAVGrf.jpg")</f>
        <v>https://pbs.twimg.com/media/E_8sED0XMAAVGrf.jpg</v>
      </c>
      <c r="W168" s="82">
        <v>44462.25001157408</v>
      </c>
      <c r="X168" s="88">
        <v>44462</v>
      </c>
      <c r="Y168" s="85" t="s">
        <v>8556</v>
      </c>
      <c r="Z168" s="83" t="str">
        <f>HYPERLINK("https://twitter.com/sap4good/status/1440918857678471174")</f>
        <v>https://twitter.com/sap4good/status/1440918857678471174</v>
      </c>
      <c r="AA168" s="80"/>
      <c r="AB168" s="80"/>
      <c r="AC168" s="85" t="s">
        <v>8594</v>
      </c>
      <c r="AD168" s="80"/>
      <c r="AE168" s="80" t="b">
        <v>0</v>
      </c>
      <c r="AF168" s="80">
        <v>7</v>
      </c>
      <c r="AG168" s="85" t="s">
        <v>296</v>
      </c>
      <c r="AH168" s="80" t="b">
        <v>0</v>
      </c>
      <c r="AI168" s="80" t="s">
        <v>298</v>
      </c>
      <c r="AJ168" s="80"/>
      <c r="AK168" s="85" t="s">
        <v>296</v>
      </c>
      <c r="AL168" s="80" t="b">
        <v>0</v>
      </c>
      <c r="AM168" s="80">
        <v>2</v>
      </c>
      <c r="AN168" s="85" t="s">
        <v>296</v>
      </c>
      <c r="AO168" s="85" t="s">
        <v>8612</v>
      </c>
      <c r="AP168" s="80" t="b">
        <v>0</v>
      </c>
      <c r="AQ168" s="85" t="s">
        <v>8594</v>
      </c>
      <c r="AR168" s="80" t="s">
        <v>204</v>
      </c>
      <c r="AS168" s="80">
        <v>0</v>
      </c>
      <c r="AT168" s="80">
        <v>0</v>
      </c>
      <c r="AU168" s="80"/>
      <c r="AV168" s="80"/>
      <c r="AW168" s="80"/>
      <c r="AX168" s="80"/>
      <c r="AY168" s="80"/>
      <c r="AZ168" s="80"/>
      <c r="BA168" s="80"/>
      <c r="BB168" s="80"/>
      <c r="BC168" s="80">
        <v>2</v>
      </c>
      <c r="BD168" s="79" t="str">
        <f>REPLACE(INDEX(GroupVertices[Group],MATCH(Edges63[[#This Row],[Vertex 1]],GroupVertices[Vertex],0)),1,1,"")</f>
        <v>1</v>
      </c>
      <c r="BE168" s="79" t="str">
        <f>REPLACE(INDEX(GroupVertices[Group],MATCH(Edges63[[#This Row],[Vertex 2]],GroupVertices[Vertex],0)),1,1,"")</f>
        <v>1</v>
      </c>
      <c r="BF168" s="49">
        <v>1</v>
      </c>
      <c r="BG168" s="50">
        <v>2.6315789473684212</v>
      </c>
      <c r="BH168" s="49">
        <v>1</v>
      </c>
      <c r="BI168" s="50">
        <v>2.6315789473684212</v>
      </c>
      <c r="BJ168" s="49">
        <v>0</v>
      </c>
      <c r="BK168" s="50">
        <v>0</v>
      </c>
      <c r="BL168" s="49">
        <v>36</v>
      </c>
      <c r="BM168" s="50">
        <v>94.73684210526316</v>
      </c>
      <c r="BN168" s="49">
        <v>38</v>
      </c>
    </row>
    <row r="169" spans="1:66" ht="15">
      <c r="A169" s="65" t="s">
        <v>8462</v>
      </c>
      <c r="B169" s="65" t="s">
        <v>259</v>
      </c>
      <c r="C169" s="66"/>
      <c r="D169" s="67"/>
      <c r="E169" s="68"/>
      <c r="F169" s="69"/>
      <c r="G169" s="66"/>
      <c r="H169" s="70"/>
      <c r="I169" s="71"/>
      <c r="J169" s="71"/>
      <c r="K169" s="35" t="s">
        <v>66</v>
      </c>
      <c r="L169" s="78">
        <v>169</v>
      </c>
      <c r="M169" s="78"/>
      <c r="N169" s="73"/>
      <c r="O169" s="80" t="s">
        <v>268</v>
      </c>
      <c r="P169" s="82">
        <v>44466.062523148146</v>
      </c>
      <c r="Q169" s="80" t="s">
        <v>8506</v>
      </c>
      <c r="R169" s="83" t="str">
        <f>HYPERLINK("http://gbc-education.org/pledge")</f>
        <v>http://gbc-education.org/pledge</v>
      </c>
      <c r="S169" s="80" t="s">
        <v>276</v>
      </c>
      <c r="T169" s="80"/>
      <c r="U169" s="83" t="str">
        <f>HYPERLINK("https://pbs.twimg.com/media/FAQUoLWVUAU68Y6.jpg")</f>
        <v>https://pbs.twimg.com/media/FAQUoLWVUAU68Y6.jpg</v>
      </c>
      <c r="V169" s="83" t="str">
        <f>HYPERLINK("https://pbs.twimg.com/media/FAQUoLWVUAU68Y6.jpg")</f>
        <v>https://pbs.twimg.com/media/FAQUoLWVUAU68Y6.jpg</v>
      </c>
      <c r="W169" s="82">
        <v>44466.062523148146</v>
      </c>
      <c r="X169" s="88">
        <v>44466</v>
      </c>
      <c r="Y169" s="85" t="s">
        <v>8553</v>
      </c>
      <c r="Z169" s="83" t="str">
        <f>HYPERLINK("https://twitter.com/sap4good/status/1442300464737894403")</f>
        <v>https://twitter.com/sap4good/status/1442300464737894403</v>
      </c>
      <c r="AA169" s="80"/>
      <c r="AB169" s="80"/>
      <c r="AC169" s="85" t="s">
        <v>8589</v>
      </c>
      <c r="AD169" s="80"/>
      <c r="AE169" s="80" t="b">
        <v>0</v>
      </c>
      <c r="AF169" s="80">
        <v>20</v>
      </c>
      <c r="AG169" s="85" t="s">
        <v>296</v>
      </c>
      <c r="AH169" s="80" t="b">
        <v>0</v>
      </c>
      <c r="AI169" s="80" t="s">
        <v>298</v>
      </c>
      <c r="AJ169" s="80"/>
      <c r="AK169" s="85" t="s">
        <v>296</v>
      </c>
      <c r="AL169" s="80" t="b">
        <v>0</v>
      </c>
      <c r="AM169" s="80">
        <v>7</v>
      </c>
      <c r="AN169" s="85" t="s">
        <v>296</v>
      </c>
      <c r="AO169" s="85" t="s">
        <v>8612</v>
      </c>
      <c r="AP169" s="80" t="b">
        <v>0</v>
      </c>
      <c r="AQ169" s="85" t="s">
        <v>8589</v>
      </c>
      <c r="AR169" s="80" t="s">
        <v>204</v>
      </c>
      <c r="AS169" s="80">
        <v>0</v>
      </c>
      <c r="AT169" s="80">
        <v>0</v>
      </c>
      <c r="AU169" s="80"/>
      <c r="AV169" s="80"/>
      <c r="AW169" s="80"/>
      <c r="AX169" s="80"/>
      <c r="AY169" s="80"/>
      <c r="AZ169" s="80"/>
      <c r="BA169" s="80"/>
      <c r="BB169" s="80"/>
      <c r="BC169" s="80">
        <v>2</v>
      </c>
      <c r="BD169" s="79" t="str">
        <f>REPLACE(INDEX(GroupVertices[Group],MATCH(Edges63[[#This Row],[Vertex 1]],GroupVertices[Vertex],0)),1,1,"")</f>
        <v>1</v>
      </c>
      <c r="BE169" s="79" t="str">
        <f>REPLACE(INDEX(GroupVertices[Group],MATCH(Edges63[[#This Row],[Vertex 2]],GroupVertices[Vertex],0)),1,1,"")</f>
        <v>1</v>
      </c>
      <c r="BF169" s="49"/>
      <c r="BG169" s="50"/>
      <c r="BH169" s="49"/>
      <c r="BI169" s="50"/>
      <c r="BJ169" s="49"/>
      <c r="BK169" s="50"/>
      <c r="BL169" s="49"/>
      <c r="BM169" s="50"/>
      <c r="BN169" s="49"/>
    </row>
    <row r="170" spans="1:66" ht="15">
      <c r="A170" s="65" t="s">
        <v>259</v>
      </c>
      <c r="B170" s="65" t="s">
        <v>8462</v>
      </c>
      <c r="C170" s="66"/>
      <c r="D170" s="67"/>
      <c r="E170" s="68"/>
      <c r="F170" s="69"/>
      <c r="G170" s="66"/>
      <c r="H170" s="70"/>
      <c r="I170" s="71"/>
      <c r="J170" s="71"/>
      <c r="K170" s="35" t="s">
        <v>66</v>
      </c>
      <c r="L170" s="78">
        <v>170</v>
      </c>
      <c r="M170" s="78"/>
      <c r="N170" s="73"/>
      <c r="O170" s="80" t="s">
        <v>268</v>
      </c>
      <c r="P170" s="82">
        <v>44466.61277777778</v>
      </c>
      <c r="Q170" s="80" t="s">
        <v>8512</v>
      </c>
      <c r="R170" s="83" t="str">
        <f>HYPERLINK("https://twitter.com/sap4good/status/1442300464737894403")</f>
        <v>https://twitter.com/sap4good/status/1442300464737894403</v>
      </c>
      <c r="S170" s="80" t="s">
        <v>273</v>
      </c>
      <c r="T170" s="85" t="s">
        <v>279</v>
      </c>
      <c r="U170" s="80"/>
      <c r="V170" s="83" t="str">
        <f>HYPERLINK("https://pbs.twimg.com/profile_images/1067524324771344384/C72zKe50_normal.jpg")</f>
        <v>https://pbs.twimg.com/profile_images/1067524324771344384/C72zKe50_normal.jpg</v>
      </c>
      <c r="W170" s="82">
        <v>44466.61277777778</v>
      </c>
      <c r="X170" s="88">
        <v>44466</v>
      </c>
      <c r="Y170" s="85" t="s">
        <v>284</v>
      </c>
      <c r="Z170" s="83" t="str">
        <f>HYPERLINK("https://twitter.com/gbceducation/status/1442499870045229059")</f>
        <v>https://twitter.com/gbceducation/status/1442499870045229059</v>
      </c>
      <c r="AA170" s="80"/>
      <c r="AB170" s="80"/>
      <c r="AC170" s="85" t="s">
        <v>8590</v>
      </c>
      <c r="AD170" s="80"/>
      <c r="AE170" s="80" t="b">
        <v>0</v>
      </c>
      <c r="AF170" s="80">
        <v>2</v>
      </c>
      <c r="AG170" s="85" t="s">
        <v>296</v>
      </c>
      <c r="AH170" s="80" t="b">
        <v>1</v>
      </c>
      <c r="AI170" s="80" t="s">
        <v>298</v>
      </c>
      <c r="AJ170" s="80"/>
      <c r="AK170" s="85" t="s">
        <v>8589</v>
      </c>
      <c r="AL170" s="80" t="b">
        <v>0</v>
      </c>
      <c r="AM170" s="80">
        <v>0</v>
      </c>
      <c r="AN170" s="85" t="s">
        <v>296</v>
      </c>
      <c r="AO170" s="85" t="s">
        <v>308</v>
      </c>
      <c r="AP170" s="80" t="b">
        <v>0</v>
      </c>
      <c r="AQ170" s="85" t="s">
        <v>8590</v>
      </c>
      <c r="AR170" s="80" t="s">
        <v>204</v>
      </c>
      <c r="AS170" s="80">
        <v>0</v>
      </c>
      <c r="AT170" s="80">
        <v>0</v>
      </c>
      <c r="AU170" s="80"/>
      <c r="AV170" s="80"/>
      <c r="AW170" s="80"/>
      <c r="AX170" s="80"/>
      <c r="AY170" s="80"/>
      <c r="AZ170" s="80"/>
      <c r="BA170" s="80"/>
      <c r="BB170" s="80"/>
      <c r="BC170" s="80">
        <v>3</v>
      </c>
      <c r="BD170" s="79" t="str">
        <f>REPLACE(INDEX(GroupVertices[Group],MATCH(Edges63[[#This Row],[Vertex 1]],GroupVertices[Vertex],0)),1,1,"")</f>
        <v>1</v>
      </c>
      <c r="BE170" s="79" t="str">
        <f>REPLACE(INDEX(GroupVertices[Group],MATCH(Edges63[[#This Row],[Vertex 2]],GroupVertices[Vertex],0)),1,1,"")</f>
        <v>1</v>
      </c>
      <c r="BF170" s="49"/>
      <c r="BG170" s="50"/>
      <c r="BH170" s="49"/>
      <c r="BI170" s="50"/>
      <c r="BJ170" s="49"/>
      <c r="BK170" s="50"/>
      <c r="BL170" s="49"/>
      <c r="BM170" s="50"/>
      <c r="BN170" s="49"/>
    </row>
    <row r="171" spans="1:66" ht="15">
      <c r="A171" s="65" t="s">
        <v>259</v>
      </c>
      <c r="B171" s="65" t="s">
        <v>8462</v>
      </c>
      <c r="C171" s="66"/>
      <c r="D171" s="67"/>
      <c r="E171" s="68"/>
      <c r="F171" s="69"/>
      <c r="G171" s="66"/>
      <c r="H171" s="70"/>
      <c r="I171" s="71"/>
      <c r="J171" s="71"/>
      <c r="K171" s="35" t="s">
        <v>66</v>
      </c>
      <c r="L171" s="78">
        <v>171</v>
      </c>
      <c r="M171" s="78"/>
      <c r="N171" s="73"/>
      <c r="O171" s="80" t="s">
        <v>266</v>
      </c>
      <c r="P171" s="82">
        <v>44466.657060185185</v>
      </c>
      <c r="Q171" s="80" t="s">
        <v>8499</v>
      </c>
      <c r="R171" s="83" t="str">
        <f>HYPERLINK("http://gbc-education.org/pledge")</f>
        <v>http://gbc-education.org/pledge</v>
      </c>
      <c r="S171" s="80" t="s">
        <v>276</v>
      </c>
      <c r="T171" s="85" t="s">
        <v>8462</v>
      </c>
      <c r="U171" s="83" t="str">
        <f>HYPERLINK("https://pbs.twimg.com/media/E_8sED0XMAAVGrf.jpg")</f>
        <v>https://pbs.twimg.com/media/E_8sED0XMAAVGrf.jpg</v>
      </c>
      <c r="V171" s="83" t="str">
        <f>HYPERLINK("https://pbs.twimg.com/media/E_8sED0XMAAVGrf.jpg")</f>
        <v>https://pbs.twimg.com/media/E_8sED0XMAAVGrf.jpg</v>
      </c>
      <c r="W171" s="82">
        <v>44466.657060185185</v>
      </c>
      <c r="X171" s="88">
        <v>44466</v>
      </c>
      <c r="Y171" s="85" t="s">
        <v>8557</v>
      </c>
      <c r="Z171" s="83" t="str">
        <f>HYPERLINK("https://twitter.com/gbceducation/status/1442515919553523718")</f>
        <v>https://twitter.com/gbceducation/status/1442515919553523718</v>
      </c>
      <c r="AA171" s="80"/>
      <c r="AB171" s="80"/>
      <c r="AC171" s="85" t="s">
        <v>8595</v>
      </c>
      <c r="AD171" s="80"/>
      <c r="AE171" s="80" t="b">
        <v>0</v>
      </c>
      <c r="AF171" s="80">
        <v>0</v>
      </c>
      <c r="AG171" s="85" t="s">
        <v>296</v>
      </c>
      <c r="AH171" s="80" t="b">
        <v>0</v>
      </c>
      <c r="AI171" s="80" t="s">
        <v>298</v>
      </c>
      <c r="AJ171" s="80"/>
      <c r="AK171" s="85" t="s">
        <v>296</v>
      </c>
      <c r="AL171" s="80" t="b">
        <v>0</v>
      </c>
      <c r="AM171" s="80">
        <v>2</v>
      </c>
      <c r="AN171" s="85" t="s">
        <v>8594</v>
      </c>
      <c r="AO171" s="85" t="s">
        <v>308</v>
      </c>
      <c r="AP171" s="80" t="b">
        <v>0</v>
      </c>
      <c r="AQ171" s="85" t="s">
        <v>8594</v>
      </c>
      <c r="AR171" s="80" t="s">
        <v>204</v>
      </c>
      <c r="AS171" s="80">
        <v>0</v>
      </c>
      <c r="AT171" s="80">
        <v>0</v>
      </c>
      <c r="AU171" s="80"/>
      <c r="AV171" s="80"/>
      <c r="AW171" s="80"/>
      <c r="AX171" s="80"/>
      <c r="AY171" s="80"/>
      <c r="AZ171" s="80"/>
      <c r="BA171" s="80"/>
      <c r="BB171" s="80"/>
      <c r="BC171" s="80">
        <v>3</v>
      </c>
      <c r="BD171" s="79" t="str">
        <f>REPLACE(INDEX(GroupVertices[Group],MATCH(Edges63[[#This Row],[Vertex 1]],GroupVertices[Vertex],0)),1,1,"")</f>
        <v>1</v>
      </c>
      <c r="BE171" s="79" t="str">
        <f>REPLACE(INDEX(GroupVertices[Group],MATCH(Edges63[[#This Row],[Vertex 2]],GroupVertices[Vertex],0)),1,1,"")</f>
        <v>1</v>
      </c>
      <c r="BF171" s="49"/>
      <c r="BG171" s="50"/>
      <c r="BH171" s="49"/>
      <c r="BI171" s="50"/>
      <c r="BJ171" s="49"/>
      <c r="BK171" s="50"/>
      <c r="BL171" s="49"/>
      <c r="BM171" s="50"/>
      <c r="BN171" s="49"/>
    </row>
    <row r="172" spans="1:66" ht="15">
      <c r="A172" s="65" t="s">
        <v>259</v>
      </c>
      <c r="B172" s="65" t="s">
        <v>8462</v>
      </c>
      <c r="C172" s="66"/>
      <c r="D172" s="67"/>
      <c r="E172" s="68"/>
      <c r="F172" s="69"/>
      <c r="G172" s="66"/>
      <c r="H172" s="70"/>
      <c r="I172" s="71"/>
      <c r="J172" s="71"/>
      <c r="K172" s="35" t="s">
        <v>66</v>
      </c>
      <c r="L172" s="78">
        <v>172</v>
      </c>
      <c r="M172" s="78"/>
      <c r="N172" s="73"/>
      <c r="O172" s="80" t="s">
        <v>267</v>
      </c>
      <c r="P172" s="82">
        <v>44466.657060185185</v>
      </c>
      <c r="Q172" s="80" t="s">
        <v>8499</v>
      </c>
      <c r="R172" s="83" t="str">
        <f>HYPERLINK("http://gbc-education.org/pledge")</f>
        <v>http://gbc-education.org/pledge</v>
      </c>
      <c r="S172" s="80" t="s">
        <v>276</v>
      </c>
      <c r="T172" s="85" t="s">
        <v>8462</v>
      </c>
      <c r="U172" s="83" t="str">
        <f>HYPERLINK("https://pbs.twimg.com/media/E_8sED0XMAAVGrf.jpg")</f>
        <v>https://pbs.twimg.com/media/E_8sED0XMAAVGrf.jpg</v>
      </c>
      <c r="V172" s="83" t="str">
        <f>HYPERLINK("https://pbs.twimg.com/media/E_8sED0XMAAVGrf.jpg")</f>
        <v>https://pbs.twimg.com/media/E_8sED0XMAAVGrf.jpg</v>
      </c>
      <c r="W172" s="82">
        <v>44466.657060185185</v>
      </c>
      <c r="X172" s="88">
        <v>44466</v>
      </c>
      <c r="Y172" s="85" t="s">
        <v>8557</v>
      </c>
      <c r="Z172" s="83" t="str">
        <f>HYPERLINK("https://twitter.com/gbceducation/status/1442515919553523718")</f>
        <v>https://twitter.com/gbceducation/status/1442515919553523718</v>
      </c>
      <c r="AA172" s="80"/>
      <c r="AB172" s="80"/>
      <c r="AC172" s="85" t="s">
        <v>8595</v>
      </c>
      <c r="AD172" s="80"/>
      <c r="AE172" s="80" t="b">
        <v>0</v>
      </c>
      <c r="AF172" s="80">
        <v>0</v>
      </c>
      <c r="AG172" s="85" t="s">
        <v>296</v>
      </c>
      <c r="AH172" s="80" t="b">
        <v>0</v>
      </c>
      <c r="AI172" s="80" t="s">
        <v>298</v>
      </c>
      <c r="AJ172" s="80"/>
      <c r="AK172" s="85" t="s">
        <v>296</v>
      </c>
      <c r="AL172" s="80" t="b">
        <v>0</v>
      </c>
      <c r="AM172" s="80">
        <v>2</v>
      </c>
      <c r="AN172" s="85" t="s">
        <v>8594</v>
      </c>
      <c r="AO172" s="85" t="s">
        <v>308</v>
      </c>
      <c r="AP172" s="80" t="b">
        <v>0</v>
      </c>
      <c r="AQ172" s="85" t="s">
        <v>8594</v>
      </c>
      <c r="AR172" s="80" t="s">
        <v>204</v>
      </c>
      <c r="AS172" s="80">
        <v>0</v>
      </c>
      <c r="AT172" s="80">
        <v>0</v>
      </c>
      <c r="AU172" s="80"/>
      <c r="AV172" s="80"/>
      <c r="AW172" s="80"/>
      <c r="AX172" s="80"/>
      <c r="AY172" s="80"/>
      <c r="AZ172" s="80"/>
      <c r="BA172" s="80"/>
      <c r="BB172" s="80"/>
      <c r="BC172" s="80">
        <v>3</v>
      </c>
      <c r="BD172" s="79" t="str">
        <f>REPLACE(INDEX(GroupVertices[Group],MATCH(Edges63[[#This Row],[Vertex 1]],GroupVertices[Vertex],0)),1,1,"")</f>
        <v>1</v>
      </c>
      <c r="BE172" s="79" t="str">
        <f>REPLACE(INDEX(GroupVertices[Group],MATCH(Edges63[[#This Row],[Vertex 2]],GroupVertices[Vertex],0)),1,1,"")</f>
        <v>1</v>
      </c>
      <c r="BF172" s="49">
        <v>1</v>
      </c>
      <c r="BG172" s="50">
        <v>2.6315789473684212</v>
      </c>
      <c r="BH172" s="49">
        <v>1</v>
      </c>
      <c r="BI172" s="50">
        <v>2.6315789473684212</v>
      </c>
      <c r="BJ172" s="49">
        <v>0</v>
      </c>
      <c r="BK172" s="50">
        <v>0</v>
      </c>
      <c r="BL172" s="49">
        <v>36</v>
      </c>
      <c r="BM172" s="50">
        <v>94.73684210526316</v>
      </c>
      <c r="BN172" s="49">
        <v>38</v>
      </c>
    </row>
    <row r="173" spans="1:66" ht="15">
      <c r="A173" s="65" t="s">
        <v>259</v>
      </c>
      <c r="B173" s="65" t="s">
        <v>8493</v>
      </c>
      <c r="C173" s="66"/>
      <c r="D173" s="67"/>
      <c r="E173" s="68"/>
      <c r="F173" s="69"/>
      <c r="G173" s="66"/>
      <c r="H173" s="70"/>
      <c r="I173" s="71"/>
      <c r="J173" s="71"/>
      <c r="K173" s="35" t="s">
        <v>65</v>
      </c>
      <c r="L173" s="78">
        <v>173</v>
      </c>
      <c r="M173" s="78"/>
      <c r="N173" s="73"/>
      <c r="O173" s="80" t="s">
        <v>268</v>
      </c>
      <c r="P173" s="82">
        <v>44461.60209490741</v>
      </c>
      <c r="Q173" s="80" t="s">
        <v>8515</v>
      </c>
      <c r="R173" s="83" t="str">
        <f>HYPERLINK("https://gbc-education.org/supporting-young-entrepreneur-refugees-in-uganda/")</f>
        <v>https://gbc-education.org/supporting-young-entrepreneur-refugees-in-uganda/</v>
      </c>
      <c r="S173" s="80" t="s">
        <v>276</v>
      </c>
      <c r="T173" s="85" t="s">
        <v>730</v>
      </c>
      <c r="U173" s="80"/>
      <c r="V173" s="83" t="str">
        <f>HYPERLINK("https://pbs.twimg.com/profile_images/1067524324771344384/C72zKe50_normal.jpg")</f>
        <v>https://pbs.twimg.com/profile_images/1067524324771344384/C72zKe50_normal.jpg</v>
      </c>
      <c r="W173" s="82">
        <v>44461.60209490741</v>
      </c>
      <c r="X173" s="88">
        <v>44461</v>
      </c>
      <c r="Y173" s="85" t="s">
        <v>8558</v>
      </c>
      <c r="Z173" s="83" t="str">
        <f>HYPERLINK("https://twitter.com/gbceducation/status/1440684060389482511")</f>
        <v>https://twitter.com/gbceducation/status/1440684060389482511</v>
      </c>
      <c r="AA173" s="80"/>
      <c r="AB173" s="80"/>
      <c r="AC173" s="85" t="s">
        <v>8596</v>
      </c>
      <c r="AD173" s="80"/>
      <c r="AE173" s="80" t="b">
        <v>0</v>
      </c>
      <c r="AF173" s="80">
        <v>4</v>
      </c>
      <c r="AG173" s="85" t="s">
        <v>296</v>
      </c>
      <c r="AH173" s="80" t="b">
        <v>0</v>
      </c>
      <c r="AI173" s="80" t="s">
        <v>298</v>
      </c>
      <c r="AJ173" s="80"/>
      <c r="AK173" s="85" t="s">
        <v>296</v>
      </c>
      <c r="AL173" s="80" t="b">
        <v>0</v>
      </c>
      <c r="AM173" s="80">
        <v>1</v>
      </c>
      <c r="AN173" s="85" t="s">
        <v>296</v>
      </c>
      <c r="AO173" s="85" t="s">
        <v>308</v>
      </c>
      <c r="AP173" s="80" t="b">
        <v>0</v>
      </c>
      <c r="AQ173" s="85" t="s">
        <v>8596</v>
      </c>
      <c r="AR173" s="80" t="s">
        <v>204</v>
      </c>
      <c r="AS173" s="80">
        <v>0</v>
      </c>
      <c r="AT173" s="80">
        <v>0</v>
      </c>
      <c r="AU173" s="80"/>
      <c r="AV173" s="80"/>
      <c r="AW173" s="80"/>
      <c r="AX173" s="80"/>
      <c r="AY173" s="80"/>
      <c r="AZ173" s="80"/>
      <c r="BA173" s="80"/>
      <c r="BB173" s="80"/>
      <c r="BC173" s="80">
        <v>2</v>
      </c>
      <c r="BD173" s="79" t="str">
        <f>REPLACE(INDEX(GroupVertices[Group],MATCH(Edges63[[#This Row],[Vertex 1]],GroupVertices[Vertex],0)),1,1,"")</f>
        <v>1</v>
      </c>
      <c r="BE173" s="79" t="str">
        <f>REPLACE(INDEX(GroupVertices[Group],MATCH(Edges63[[#This Row],[Vertex 2]],GroupVertices[Vertex],0)),1,1,"")</f>
        <v>1</v>
      </c>
      <c r="BF173" s="49"/>
      <c r="BG173" s="50"/>
      <c r="BH173" s="49"/>
      <c r="BI173" s="50"/>
      <c r="BJ173" s="49"/>
      <c r="BK173" s="50"/>
      <c r="BL173" s="49"/>
      <c r="BM173" s="50"/>
      <c r="BN173" s="49"/>
    </row>
    <row r="174" spans="1:66" ht="15">
      <c r="A174" s="65" t="s">
        <v>259</v>
      </c>
      <c r="B174" s="65" t="s">
        <v>8493</v>
      </c>
      <c r="C174" s="66"/>
      <c r="D174" s="67"/>
      <c r="E174" s="68"/>
      <c r="F174" s="69"/>
      <c r="G174" s="66"/>
      <c r="H174" s="70"/>
      <c r="I174" s="71"/>
      <c r="J174" s="71"/>
      <c r="K174" s="35" t="s">
        <v>65</v>
      </c>
      <c r="L174" s="78">
        <v>174</v>
      </c>
      <c r="M174" s="78"/>
      <c r="N174" s="73"/>
      <c r="O174" s="80" t="s">
        <v>268</v>
      </c>
      <c r="P174" s="82">
        <v>44466.77085648148</v>
      </c>
      <c r="Q174" s="80" t="s">
        <v>8516</v>
      </c>
      <c r="R174" s="83" t="str">
        <f>HYPERLINK("https://gbc-education.org/supporting-young-entrepreneur-refugees-in-uganda/")</f>
        <v>https://gbc-education.org/supporting-young-entrepreneur-refugees-in-uganda/</v>
      </c>
      <c r="S174" s="80" t="s">
        <v>276</v>
      </c>
      <c r="T174" s="85" t="s">
        <v>730</v>
      </c>
      <c r="U174" s="80"/>
      <c r="V174" s="83" t="str">
        <f>HYPERLINK("https://pbs.twimg.com/profile_images/1067524324771344384/C72zKe50_normal.jpg")</f>
        <v>https://pbs.twimg.com/profile_images/1067524324771344384/C72zKe50_normal.jpg</v>
      </c>
      <c r="W174" s="82">
        <v>44466.77085648148</v>
      </c>
      <c r="X174" s="88">
        <v>44466</v>
      </c>
      <c r="Y174" s="85" t="s">
        <v>8559</v>
      </c>
      <c r="Z174" s="83" t="str">
        <f>HYPERLINK("https://twitter.com/gbceducation/status/1442557159590481925")</f>
        <v>https://twitter.com/gbceducation/status/1442557159590481925</v>
      </c>
      <c r="AA174" s="80"/>
      <c r="AB174" s="80"/>
      <c r="AC174" s="85" t="s">
        <v>8597</v>
      </c>
      <c r="AD174" s="80"/>
      <c r="AE174" s="80" t="b">
        <v>0</v>
      </c>
      <c r="AF174" s="80">
        <v>0</v>
      </c>
      <c r="AG174" s="85" t="s">
        <v>296</v>
      </c>
      <c r="AH174" s="80" t="b">
        <v>0</v>
      </c>
      <c r="AI174" s="80" t="s">
        <v>298</v>
      </c>
      <c r="AJ174" s="80"/>
      <c r="AK174" s="85" t="s">
        <v>296</v>
      </c>
      <c r="AL174" s="80" t="b">
        <v>0</v>
      </c>
      <c r="AM174" s="80">
        <v>0</v>
      </c>
      <c r="AN174" s="85" t="s">
        <v>296</v>
      </c>
      <c r="AO174" s="85" t="s">
        <v>308</v>
      </c>
      <c r="AP174" s="80" t="b">
        <v>0</v>
      </c>
      <c r="AQ174" s="85" t="s">
        <v>8597</v>
      </c>
      <c r="AR174" s="80" t="s">
        <v>204</v>
      </c>
      <c r="AS174" s="80">
        <v>0</v>
      </c>
      <c r="AT174" s="80">
        <v>0</v>
      </c>
      <c r="AU174" s="80"/>
      <c r="AV174" s="80"/>
      <c r="AW174" s="80"/>
      <c r="AX174" s="80"/>
      <c r="AY174" s="80"/>
      <c r="AZ174" s="80"/>
      <c r="BA174" s="80"/>
      <c r="BB174" s="80"/>
      <c r="BC174" s="80">
        <v>2</v>
      </c>
      <c r="BD174" s="79" t="str">
        <f>REPLACE(INDEX(GroupVertices[Group],MATCH(Edges63[[#This Row],[Vertex 1]],GroupVertices[Vertex],0)),1,1,"")</f>
        <v>1</v>
      </c>
      <c r="BE174" s="79" t="str">
        <f>REPLACE(INDEX(GroupVertices[Group],MATCH(Edges63[[#This Row],[Vertex 2]],GroupVertices[Vertex],0)),1,1,"")</f>
        <v>1</v>
      </c>
      <c r="BF174" s="49"/>
      <c r="BG174" s="50"/>
      <c r="BH174" s="49"/>
      <c r="BI174" s="50"/>
      <c r="BJ174" s="49"/>
      <c r="BK174" s="50"/>
      <c r="BL174" s="49"/>
      <c r="BM174" s="50"/>
      <c r="BN174" s="49"/>
    </row>
    <row r="175" spans="1:66" ht="15">
      <c r="A175" s="65" t="s">
        <v>259</v>
      </c>
      <c r="B175" s="65" t="s">
        <v>8494</v>
      </c>
      <c r="C175" s="66"/>
      <c r="D175" s="67"/>
      <c r="E175" s="68"/>
      <c r="F175" s="69"/>
      <c r="G175" s="66"/>
      <c r="H175" s="70"/>
      <c r="I175" s="71"/>
      <c r="J175" s="71"/>
      <c r="K175" s="35" t="s">
        <v>65</v>
      </c>
      <c r="L175" s="78">
        <v>175</v>
      </c>
      <c r="M175" s="78"/>
      <c r="N175" s="73"/>
      <c r="O175" s="80" t="s">
        <v>268</v>
      </c>
      <c r="P175" s="82">
        <v>44461.60209490741</v>
      </c>
      <c r="Q175" s="80" t="s">
        <v>8515</v>
      </c>
      <c r="R175" s="83" t="str">
        <f>HYPERLINK("https://gbc-education.org/supporting-young-entrepreneur-refugees-in-uganda/")</f>
        <v>https://gbc-education.org/supporting-young-entrepreneur-refugees-in-uganda/</v>
      </c>
      <c r="S175" s="80" t="s">
        <v>276</v>
      </c>
      <c r="T175" s="85" t="s">
        <v>730</v>
      </c>
      <c r="U175" s="80"/>
      <c r="V175" s="83" t="str">
        <f>HYPERLINK("https://pbs.twimg.com/profile_images/1067524324771344384/C72zKe50_normal.jpg")</f>
        <v>https://pbs.twimg.com/profile_images/1067524324771344384/C72zKe50_normal.jpg</v>
      </c>
      <c r="W175" s="82">
        <v>44461.60209490741</v>
      </c>
      <c r="X175" s="88">
        <v>44461</v>
      </c>
      <c r="Y175" s="85" t="s">
        <v>8558</v>
      </c>
      <c r="Z175" s="83" t="str">
        <f>HYPERLINK("https://twitter.com/gbceducation/status/1440684060389482511")</f>
        <v>https://twitter.com/gbceducation/status/1440684060389482511</v>
      </c>
      <c r="AA175" s="80"/>
      <c r="AB175" s="80"/>
      <c r="AC175" s="85" t="s">
        <v>8596</v>
      </c>
      <c r="AD175" s="80"/>
      <c r="AE175" s="80" t="b">
        <v>0</v>
      </c>
      <c r="AF175" s="80">
        <v>4</v>
      </c>
      <c r="AG175" s="85" t="s">
        <v>296</v>
      </c>
      <c r="AH175" s="80" t="b">
        <v>0</v>
      </c>
      <c r="AI175" s="80" t="s">
        <v>298</v>
      </c>
      <c r="AJ175" s="80"/>
      <c r="AK175" s="85" t="s">
        <v>296</v>
      </c>
      <c r="AL175" s="80" t="b">
        <v>0</v>
      </c>
      <c r="AM175" s="80">
        <v>1</v>
      </c>
      <c r="AN175" s="85" t="s">
        <v>296</v>
      </c>
      <c r="AO175" s="85" t="s">
        <v>308</v>
      </c>
      <c r="AP175" s="80" t="b">
        <v>0</v>
      </c>
      <c r="AQ175" s="85" t="s">
        <v>8596</v>
      </c>
      <c r="AR175" s="80" t="s">
        <v>204</v>
      </c>
      <c r="AS175" s="80">
        <v>0</v>
      </c>
      <c r="AT175" s="80">
        <v>0</v>
      </c>
      <c r="AU175" s="80"/>
      <c r="AV175" s="80"/>
      <c r="AW175" s="80"/>
      <c r="AX175" s="80"/>
      <c r="AY175" s="80"/>
      <c r="AZ175" s="80"/>
      <c r="BA175" s="80"/>
      <c r="BB175" s="80"/>
      <c r="BC175" s="80">
        <v>2</v>
      </c>
      <c r="BD175" s="79" t="str">
        <f>REPLACE(INDEX(GroupVertices[Group],MATCH(Edges63[[#This Row],[Vertex 1]],GroupVertices[Vertex],0)),1,1,"")</f>
        <v>1</v>
      </c>
      <c r="BE175" s="79" t="str">
        <f>REPLACE(INDEX(GroupVertices[Group],MATCH(Edges63[[#This Row],[Vertex 2]],GroupVertices[Vertex],0)),1,1,"")</f>
        <v>1</v>
      </c>
      <c r="BF175" s="49">
        <v>2</v>
      </c>
      <c r="BG175" s="50">
        <v>5.714285714285714</v>
      </c>
      <c r="BH175" s="49">
        <v>0</v>
      </c>
      <c r="BI175" s="50">
        <v>0</v>
      </c>
      <c r="BJ175" s="49">
        <v>0</v>
      </c>
      <c r="BK175" s="50">
        <v>0</v>
      </c>
      <c r="BL175" s="49">
        <v>33</v>
      </c>
      <c r="BM175" s="50">
        <v>94.28571428571429</v>
      </c>
      <c r="BN175" s="49">
        <v>35</v>
      </c>
    </row>
    <row r="176" spans="1:66" ht="15">
      <c r="A176" s="65" t="s">
        <v>259</v>
      </c>
      <c r="B176" s="65" t="s">
        <v>8494</v>
      </c>
      <c r="C176" s="66"/>
      <c r="D176" s="67"/>
      <c r="E176" s="68"/>
      <c r="F176" s="69"/>
      <c r="G176" s="66"/>
      <c r="H176" s="70"/>
      <c r="I176" s="71"/>
      <c r="J176" s="71"/>
      <c r="K176" s="35" t="s">
        <v>65</v>
      </c>
      <c r="L176" s="78">
        <v>176</v>
      </c>
      <c r="M176" s="78"/>
      <c r="N176" s="73"/>
      <c r="O176" s="80" t="s">
        <v>268</v>
      </c>
      <c r="P176" s="82">
        <v>44466.77085648148</v>
      </c>
      <c r="Q176" s="80" t="s">
        <v>8516</v>
      </c>
      <c r="R176" s="83" t="str">
        <f>HYPERLINK("https://gbc-education.org/supporting-young-entrepreneur-refugees-in-uganda/")</f>
        <v>https://gbc-education.org/supporting-young-entrepreneur-refugees-in-uganda/</v>
      </c>
      <c r="S176" s="80" t="s">
        <v>276</v>
      </c>
      <c r="T176" s="85" t="s">
        <v>730</v>
      </c>
      <c r="U176" s="80"/>
      <c r="V176" s="83" t="str">
        <f>HYPERLINK("https://pbs.twimg.com/profile_images/1067524324771344384/C72zKe50_normal.jpg")</f>
        <v>https://pbs.twimg.com/profile_images/1067524324771344384/C72zKe50_normal.jpg</v>
      </c>
      <c r="W176" s="82">
        <v>44466.77085648148</v>
      </c>
      <c r="X176" s="88">
        <v>44466</v>
      </c>
      <c r="Y176" s="85" t="s">
        <v>8559</v>
      </c>
      <c r="Z176" s="83" t="str">
        <f>HYPERLINK("https://twitter.com/gbceducation/status/1442557159590481925")</f>
        <v>https://twitter.com/gbceducation/status/1442557159590481925</v>
      </c>
      <c r="AA176" s="80"/>
      <c r="AB176" s="80"/>
      <c r="AC176" s="85" t="s">
        <v>8597</v>
      </c>
      <c r="AD176" s="80"/>
      <c r="AE176" s="80" t="b">
        <v>0</v>
      </c>
      <c r="AF176" s="80">
        <v>0</v>
      </c>
      <c r="AG176" s="85" t="s">
        <v>296</v>
      </c>
      <c r="AH176" s="80" t="b">
        <v>0</v>
      </c>
      <c r="AI176" s="80" t="s">
        <v>298</v>
      </c>
      <c r="AJ176" s="80"/>
      <c r="AK176" s="85" t="s">
        <v>296</v>
      </c>
      <c r="AL176" s="80" t="b">
        <v>0</v>
      </c>
      <c r="AM176" s="80">
        <v>0</v>
      </c>
      <c r="AN176" s="85" t="s">
        <v>296</v>
      </c>
      <c r="AO176" s="85" t="s">
        <v>308</v>
      </c>
      <c r="AP176" s="80" t="b">
        <v>0</v>
      </c>
      <c r="AQ176" s="85" t="s">
        <v>8597</v>
      </c>
      <c r="AR176" s="80" t="s">
        <v>204</v>
      </c>
      <c r="AS176" s="80">
        <v>0</v>
      </c>
      <c r="AT176" s="80">
        <v>0</v>
      </c>
      <c r="AU176" s="80"/>
      <c r="AV176" s="80"/>
      <c r="AW176" s="80"/>
      <c r="AX176" s="80"/>
      <c r="AY176" s="80"/>
      <c r="AZ176" s="80"/>
      <c r="BA176" s="80"/>
      <c r="BB176" s="80"/>
      <c r="BC176" s="80">
        <v>2</v>
      </c>
      <c r="BD176" s="79" t="str">
        <f>REPLACE(INDEX(GroupVertices[Group],MATCH(Edges63[[#This Row],[Vertex 1]],GroupVertices[Vertex],0)),1,1,"")</f>
        <v>1</v>
      </c>
      <c r="BE176" s="79" t="str">
        <f>REPLACE(INDEX(GroupVertices[Group],MATCH(Edges63[[#This Row],[Vertex 2]],GroupVertices[Vertex],0)),1,1,"")</f>
        <v>1</v>
      </c>
      <c r="BF176" s="49">
        <v>2</v>
      </c>
      <c r="BG176" s="50">
        <v>5.2631578947368425</v>
      </c>
      <c r="BH176" s="49">
        <v>0</v>
      </c>
      <c r="BI176" s="50">
        <v>0</v>
      </c>
      <c r="BJ176" s="49">
        <v>0</v>
      </c>
      <c r="BK176" s="50">
        <v>0</v>
      </c>
      <c r="BL176" s="49">
        <v>36</v>
      </c>
      <c r="BM176" s="50">
        <v>94.73684210526316</v>
      </c>
      <c r="BN176" s="49">
        <v>38</v>
      </c>
    </row>
    <row r="177" spans="1:66" ht="15">
      <c r="A177" s="65" t="s">
        <v>8464</v>
      </c>
      <c r="B177" s="65" t="s">
        <v>8495</v>
      </c>
      <c r="C177" s="66"/>
      <c r="D177" s="67"/>
      <c r="E177" s="68"/>
      <c r="F177" s="69"/>
      <c r="G177" s="66"/>
      <c r="H177" s="70"/>
      <c r="I177" s="71"/>
      <c r="J177" s="71"/>
      <c r="K177" s="35" t="s">
        <v>65</v>
      </c>
      <c r="L177" s="78">
        <v>177</v>
      </c>
      <c r="M177" s="78"/>
      <c r="N177" s="73"/>
      <c r="O177" s="80" t="s">
        <v>268</v>
      </c>
      <c r="P177" s="82">
        <v>44460.846724537034</v>
      </c>
      <c r="Q177" s="80" t="s">
        <v>8517</v>
      </c>
      <c r="R177" s="83" t="str">
        <f>HYPERLINK("http://lexisnexisrisk.shorthandstories.com/empowering-social-good-through-technology/")</f>
        <v>http://lexisnexisrisk.shorthandstories.com/empowering-social-good-through-technology/</v>
      </c>
      <c r="S177" s="80" t="s">
        <v>8523</v>
      </c>
      <c r="T177" s="85" t="s">
        <v>8528</v>
      </c>
      <c r="U177" s="80"/>
      <c r="V177" s="83" t="str">
        <f>HYPERLINK("https://pbs.twimg.com/profile_images/1136974755893063681/JWeLW9LU_normal.png")</f>
        <v>https://pbs.twimg.com/profile_images/1136974755893063681/JWeLW9LU_normal.png</v>
      </c>
      <c r="W177" s="82">
        <v>44460.846724537034</v>
      </c>
      <c r="X177" s="88">
        <v>44460</v>
      </c>
      <c r="Y177" s="85" t="s">
        <v>8560</v>
      </c>
      <c r="Z177" s="83" t="str">
        <f>HYPERLINK("https://twitter.com/relxhq/status/1440410323010220036")</f>
        <v>https://twitter.com/relxhq/status/1440410323010220036</v>
      </c>
      <c r="AA177" s="80"/>
      <c r="AB177" s="80"/>
      <c r="AC177" s="85" t="s">
        <v>8598</v>
      </c>
      <c r="AD177" s="80"/>
      <c r="AE177" s="80" t="b">
        <v>0</v>
      </c>
      <c r="AF177" s="80">
        <v>2</v>
      </c>
      <c r="AG177" s="85" t="s">
        <v>296</v>
      </c>
      <c r="AH177" s="80" t="b">
        <v>0</v>
      </c>
      <c r="AI177" s="80" t="s">
        <v>298</v>
      </c>
      <c r="AJ177" s="80"/>
      <c r="AK177" s="85" t="s">
        <v>296</v>
      </c>
      <c r="AL177" s="80" t="b">
        <v>0</v>
      </c>
      <c r="AM177" s="80">
        <v>0</v>
      </c>
      <c r="AN177" s="85" t="s">
        <v>296</v>
      </c>
      <c r="AO177" s="85" t="s">
        <v>8613</v>
      </c>
      <c r="AP177" s="80" t="b">
        <v>0</v>
      </c>
      <c r="AQ177" s="85" t="s">
        <v>8598</v>
      </c>
      <c r="AR177" s="80" t="s">
        <v>204</v>
      </c>
      <c r="AS177" s="80">
        <v>0</v>
      </c>
      <c r="AT177" s="80">
        <v>0</v>
      </c>
      <c r="AU177" s="80"/>
      <c r="AV177" s="80"/>
      <c r="AW177" s="80"/>
      <c r="AX177" s="80"/>
      <c r="AY177" s="80"/>
      <c r="AZ177" s="80"/>
      <c r="BA177" s="80"/>
      <c r="BB177" s="80"/>
      <c r="BC177" s="80">
        <v>2</v>
      </c>
      <c r="BD177" s="79" t="str">
        <f>REPLACE(INDEX(GroupVertices[Group],MATCH(Edges63[[#This Row],[Vertex 1]],GroupVertices[Vertex],0)),1,1,"")</f>
        <v>5</v>
      </c>
      <c r="BE177" s="79" t="str">
        <f>REPLACE(INDEX(GroupVertices[Group],MATCH(Edges63[[#This Row],[Vertex 2]],GroupVertices[Vertex],0)),1,1,"")</f>
        <v>5</v>
      </c>
      <c r="BF177" s="49"/>
      <c r="BG177" s="50"/>
      <c r="BH177" s="49"/>
      <c r="BI177" s="50"/>
      <c r="BJ177" s="49"/>
      <c r="BK177" s="50"/>
      <c r="BL177" s="49"/>
      <c r="BM177" s="50"/>
      <c r="BN177" s="49"/>
    </row>
    <row r="178" spans="1:66" ht="15">
      <c r="A178" s="65" t="s">
        <v>8464</v>
      </c>
      <c r="B178" s="65" t="s">
        <v>8495</v>
      </c>
      <c r="C178" s="66"/>
      <c r="D178" s="67"/>
      <c r="E178" s="68"/>
      <c r="F178" s="69"/>
      <c r="G178" s="66"/>
      <c r="H178" s="70"/>
      <c r="I178" s="71"/>
      <c r="J178" s="71"/>
      <c r="K178" s="35" t="s">
        <v>65</v>
      </c>
      <c r="L178" s="78">
        <v>178</v>
      </c>
      <c r="M178" s="78"/>
      <c r="N178" s="73"/>
      <c r="O178" s="80" t="s">
        <v>268</v>
      </c>
      <c r="P178" s="82">
        <v>44466.837696759256</v>
      </c>
      <c r="Q178" s="80" t="s">
        <v>8518</v>
      </c>
      <c r="R178" s="83" t="str">
        <f>HYPERLINK("http://lexisnexisrisk.shorthandstories.com/empowering-social-good-through-technology/")</f>
        <v>http://lexisnexisrisk.shorthandstories.com/empowering-social-good-through-technology/</v>
      </c>
      <c r="S178" s="80" t="s">
        <v>8523</v>
      </c>
      <c r="T178" s="85" t="s">
        <v>8528</v>
      </c>
      <c r="U178" s="80"/>
      <c r="V178" s="83" t="str">
        <f>HYPERLINK("https://pbs.twimg.com/profile_images/1136974755893063681/JWeLW9LU_normal.png")</f>
        <v>https://pbs.twimg.com/profile_images/1136974755893063681/JWeLW9LU_normal.png</v>
      </c>
      <c r="W178" s="82">
        <v>44466.837696759256</v>
      </c>
      <c r="X178" s="88">
        <v>44466</v>
      </c>
      <c r="Y178" s="85" t="s">
        <v>8561</v>
      </c>
      <c r="Z178" s="83" t="str">
        <f>HYPERLINK("https://twitter.com/relxhq/status/1442581378189574149")</f>
        <v>https://twitter.com/relxhq/status/1442581378189574149</v>
      </c>
      <c r="AA178" s="80"/>
      <c r="AB178" s="80"/>
      <c r="AC178" s="85" t="s">
        <v>8599</v>
      </c>
      <c r="AD178" s="80"/>
      <c r="AE178" s="80" t="b">
        <v>0</v>
      </c>
      <c r="AF178" s="80">
        <v>0</v>
      </c>
      <c r="AG178" s="85" t="s">
        <v>296</v>
      </c>
      <c r="AH178" s="80" t="b">
        <v>0</v>
      </c>
      <c r="AI178" s="80" t="s">
        <v>298</v>
      </c>
      <c r="AJ178" s="80"/>
      <c r="AK178" s="85" t="s">
        <v>296</v>
      </c>
      <c r="AL178" s="80" t="b">
        <v>0</v>
      </c>
      <c r="AM178" s="80">
        <v>0</v>
      </c>
      <c r="AN178" s="85" t="s">
        <v>296</v>
      </c>
      <c r="AO178" s="85" t="s">
        <v>8613</v>
      </c>
      <c r="AP178" s="80" t="b">
        <v>0</v>
      </c>
      <c r="AQ178" s="85" t="s">
        <v>8599</v>
      </c>
      <c r="AR178" s="80" t="s">
        <v>204</v>
      </c>
      <c r="AS178" s="80">
        <v>0</v>
      </c>
      <c r="AT178" s="80">
        <v>0</v>
      </c>
      <c r="AU178" s="80"/>
      <c r="AV178" s="80"/>
      <c r="AW178" s="80"/>
      <c r="AX178" s="80"/>
      <c r="AY178" s="80"/>
      <c r="AZ178" s="80"/>
      <c r="BA178" s="80"/>
      <c r="BB178" s="80"/>
      <c r="BC178" s="80">
        <v>2</v>
      </c>
      <c r="BD178" s="79" t="str">
        <f>REPLACE(INDEX(GroupVertices[Group],MATCH(Edges63[[#This Row],[Vertex 1]],GroupVertices[Vertex],0)),1,1,"")</f>
        <v>5</v>
      </c>
      <c r="BE178" s="79" t="str">
        <f>REPLACE(INDEX(GroupVertices[Group],MATCH(Edges63[[#This Row],[Vertex 2]],GroupVertices[Vertex],0)),1,1,"")</f>
        <v>5</v>
      </c>
      <c r="BF178" s="49"/>
      <c r="BG178" s="50"/>
      <c r="BH178" s="49"/>
      <c r="BI178" s="50"/>
      <c r="BJ178" s="49"/>
      <c r="BK178" s="50"/>
      <c r="BL178" s="49"/>
      <c r="BM178" s="50"/>
      <c r="BN178" s="49"/>
    </row>
    <row r="179" spans="1:66" ht="15">
      <c r="A179" s="65" t="s">
        <v>8464</v>
      </c>
      <c r="B179" s="65" t="s">
        <v>8496</v>
      </c>
      <c r="C179" s="66"/>
      <c r="D179" s="67"/>
      <c r="E179" s="68"/>
      <c r="F179" s="69"/>
      <c r="G179" s="66"/>
      <c r="H179" s="70"/>
      <c r="I179" s="71"/>
      <c r="J179" s="71"/>
      <c r="K179" s="35" t="s">
        <v>65</v>
      </c>
      <c r="L179" s="78">
        <v>179</v>
      </c>
      <c r="M179" s="78"/>
      <c r="N179" s="73"/>
      <c r="O179" s="80" t="s">
        <v>268</v>
      </c>
      <c r="P179" s="82">
        <v>44460.846724537034</v>
      </c>
      <c r="Q179" s="80" t="s">
        <v>8517</v>
      </c>
      <c r="R179" s="83" t="str">
        <f>HYPERLINK("http://lexisnexisrisk.shorthandstories.com/empowering-social-good-through-technology/")</f>
        <v>http://lexisnexisrisk.shorthandstories.com/empowering-social-good-through-technology/</v>
      </c>
      <c r="S179" s="80" t="s">
        <v>8523</v>
      </c>
      <c r="T179" s="85" t="s">
        <v>8528</v>
      </c>
      <c r="U179" s="80"/>
      <c r="V179" s="83" t="str">
        <f>HYPERLINK("https://pbs.twimg.com/profile_images/1136974755893063681/JWeLW9LU_normal.png")</f>
        <v>https://pbs.twimg.com/profile_images/1136974755893063681/JWeLW9LU_normal.png</v>
      </c>
      <c r="W179" s="82">
        <v>44460.846724537034</v>
      </c>
      <c r="X179" s="88">
        <v>44460</v>
      </c>
      <c r="Y179" s="85" t="s">
        <v>8560</v>
      </c>
      <c r="Z179" s="83" t="str">
        <f>HYPERLINK("https://twitter.com/relxhq/status/1440410323010220036")</f>
        <v>https://twitter.com/relxhq/status/1440410323010220036</v>
      </c>
      <c r="AA179" s="80"/>
      <c r="AB179" s="80"/>
      <c r="AC179" s="85" t="s">
        <v>8598</v>
      </c>
      <c r="AD179" s="80"/>
      <c r="AE179" s="80" t="b">
        <v>0</v>
      </c>
      <c r="AF179" s="80">
        <v>2</v>
      </c>
      <c r="AG179" s="85" t="s">
        <v>296</v>
      </c>
      <c r="AH179" s="80" t="b">
        <v>0</v>
      </c>
      <c r="AI179" s="80" t="s">
        <v>298</v>
      </c>
      <c r="AJ179" s="80"/>
      <c r="AK179" s="85" t="s">
        <v>296</v>
      </c>
      <c r="AL179" s="80" t="b">
        <v>0</v>
      </c>
      <c r="AM179" s="80">
        <v>0</v>
      </c>
      <c r="AN179" s="85" t="s">
        <v>296</v>
      </c>
      <c r="AO179" s="85" t="s">
        <v>8613</v>
      </c>
      <c r="AP179" s="80" t="b">
        <v>0</v>
      </c>
      <c r="AQ179" s="85" t="s">
        <v>8598</v>
      </c>
      <c r="AR179" s="80" t="s">
        <v>204</v>
      </c>
      <c r="AS179" s="80">
        <v>0</v>
      </c>
      <c r="AT179" s="80">
        <v>0</v>
      </c>
      <c r="AU179" s="80"/>
      <c r="AV179" s="80"/>
      <c r="AW179" s="80"/>
      <c r="AX179" s="80"/>
      <c r="AY179" s="80"/>
      <c r="AZ179" s="80"/>
      <c r="BA179" s="80"/>
      <c r="BB179" s="80"/>
      <c r="BC179" s="80">
        <v>2</v>
      </c>
      <c r="BD179" s="79" t="str">
        <f>REPLACE(INDEX(GroupVertices[Group],MATCH(Edges63[[#This Row],[Vertex 1]],GroupVertices[Vertex],0)),1,1,"")</f>
        <v>5</v>
      </c>
      <c r="BE179" s="79" t="str">
        <f>REPLACE(INDEX(GroupVertices[Group],MATCH(Edges63[[#This Row],[Vertex 2]],GroupVertices[Vertex],0)),1,1,"")</f>
        <v>5</v>
      </c>
      <c r="BF179" s="49"/>
      <c r="BG179" s="50"/>
      <c r="BH179" s="49"/>
      <c r="BI179" s="50"/>
      <c r="BJ179" s="49"/>
      <c r="BK179" s="50"/>
      <c r="BL179" s="49"/>
      <c r="BM179" s="50"/>
      <c r="BN179" s="49"/>
    </row>
    <row r="180" spans="1:66" ht="15">
      <c r="A180" s="65" t="s">
        <v>8464</v>
      </c>
      <c r="B180" s="65" t="s">
        <v>8496</v>
      </c>
      <c r="C180" s="66"/>
      <c r="D180" s="67"/>
      <c r="E180" s="68"/>
      <c r="F180" s="69"/>
      <c r="G180" s="66"/>
      <c r="H180" s="70"/>
      <c r="I180" s="71"/>
      <c r="J180" s="71"/>
      <c r="K180" s="35" t="s">
        <v>65</v>
      </c>
      <c r="L180" s="78">
        <v>180</v>
      </c>
      <c r="M180" s="78"/>
      <c r="N180" s="73"/>
      <c r="O180" s="80" t="s">
        <v>268</v>
      </c>
      <c r="P180" s="82">
        <v>44466.837696759256</v>
      </c>
      <c r="Q180" s="80" t="s">
        <v>8518</v>
      </c>
      <c r="R180" s="83" t="str">
        <f>HYPERLINK("http://lexisnexisrisk.shorthandstories.com/empowering-social-good-through-technology/")</f>
        <v>http://lexisnexisrisk.shorthandstories.com/empowering-social-good-through-technology/</v>
      </c>
      <c r="S180" s="80" t="s">
        <v>8523</v>
      </c>
      <c r="T180" s="85" t="s">
        <v>8528</v>
      </c>
      <c r="U180" s="80"/>
      <c r="V180" s="83" t="str">
        <f>HYPERLINK("https://pbs.twimg.com/profile_images/1136974755893063681/JWeLW9LU_normal.png")</f>
        <v>https://pbs.twimg.com/profile_images/1136974755893063681/JWeLW9LU_normal.png</v>
      </c>
      <c r="W180" s="82">
        <v>44466.837696759256</v>
      </c>
      <c r="X180" s="88">
        <v>44466</v>
      </c>
      <c r="Y180" s="85" t="s">
        <v>8561</v>
      </c>
      <c r="Z180" s="83" t="str">
        <f>HYPERLINK("https://twitter.com/relxhq/status/1442581378189574149")</f>
        <v>https://twitter.com/relxhq/status/1442581378189574149</v>
      </c>
      <c r="AA180" s="80"/>
      <c r="AB180" s="80"/>
      <c r="AC180" s="85" t="s">
        <v>8599</v>
      </c>
      <c r="AD180" s="80"/>
      <c r="AE180" s="80" t="b">
        <v>0</v>
      </c>
      <c r="AF180" s="80">
        <v>0</v>
      </c>
      <c r="AG180" s="85" t="s">
        <v>296</v>
      </c>
      <c r="AH180" s="80" t="b">
        <v>0</v>
      </c>
      <c r="AI180" s="80" t="s">
        <v>298</v>
      </c>
      <c r="AJ180" s="80"/>
      <c r="AK180" s="85" t="s">
        <v>296</v>
      </c>
      <c r="AL180" s="80" t="b">
        <v>0</v>
      </c>
      <c r="AM180" s="80">
        <v>0</v>
      </c>
      <c r="AN180" s="85" t="s">
        <v>296</v>
      </c>
      <c r="AO180" s="85" t="s">
        <v>8613</v>
      </c>
      <c r="AP180" s="80" t="b">
        <v>0</v>
      </c>
      <c r="AQ180" s="85" t="s">
        <v>8599</v>
      </c>
      <c r="AR180" s="80" t="s">
        <v>204</v>
      </c>
      <c r="AS180" s="80">
        <v>0</v>
      </c>
      <c r="AT180" s="80">
        <v>0</v>
      </c>
      <c r="AU180" s="80"/>
      <c r="AV180" s="80"/>
      <c r="AW180" s="80"/>
      <c r="AX180" s="80"/>
      <c r="AY180" s="80"/>
      <c r="AZ180" s="80"/>
      <c r="BA180" s="80"/>
      <c r="BB180" s="80"/>
      <c r="BC180" s="80">
        <v>2</v>
      </c>
      <c r="BD180" s="79" t="str">
        <f>REPLACE(INDEX(GroupVertices[Group],MATCH(Edges63[[#This Row],[Vertex 1]],GroupVertices[Vertex],0)),1,1,"")</f>
        <v>5</v>
      </c>
      <c r="BE180" s="79" t="str">
        <f>REPLACE(INDEX(GroupVertices[Group],MATCH(Edges63[[#This Row],[Vertex 2]],GroupVertices[Vertex],0)),1,1,"")</f>
        <v>5</v>
      </c>
      <c r="BF180" s="49"/>
      <c r="BG180" s="50"/>
      <c r="BH180" s="49"/>
      <c r="BI180" s="50"/>
      <c r="BJ180" s="49"/>
      <c r="BK180" s="50"/>
      <c r="BL180" s="49"/>
      <c r="BM180" s="50"/>
      <c r="BN180" s="49"/>
    </row>
    <row r="181" spans="1:66" ht="15">
      <c r="A181" s="65" t="s">
        <v>259</v>
      </c>
      <c r="B181" s="65" t="s">
        <v>259</v>
      </c>
      <c r="C181" s="66"/>
      <c r="D181" s="67"/>
      <c r="E181" s="68"/>
      <c r="F181" s="69"/>
      <c r="G181" s="66"/>
      <c r="H181" s="70"/>
      <c r="I181" s="71"/>
      <c r="J181" s="71"/>
      <c r="K181" s="35" t="s">
        <v>65</v>
      </c>
      <c r="L181" s="78">
        <v>181</v>
      </c>
      <c r="M181" s="78"/>
      <c r="N181" s="73"/>
      <c r="O181" s="80" t="s">
        <v>204</v>
      </c>
      <c r="P181" s="82">
        <v>44459.776400462964</v>
      </c>
      <c r="Q181" s="80" t="s">
        <v>8519</v>
      </c>
      <c r="R181" s="83" t="str">
        <f>HYPERLINK("http://act.theirworld.org/survey/gbc-submit-story/")</f>
        <v>http://act.theirworld.org/survey/gbc-submit-story/</v>
      </c>
      <c r="S181" s="80" t="s">
        <v>275</v>
      </c>
      <c r="T181" s="80"/>
      <c r="U181" s="80"/>
      <c r="V181" s="83" t="str">
        <f>HYPERLINK("https://pbs.twimg.com/profile_images/1067524324771344384/C72zKe50_normal.jpg")</f>
        <v>https://pbs.twimg.com/profile_images/1067524324771344384/C72zKe50_normal.jpg</v>
      </c>
      <c r="W181" s="82">
        <v>44459.776400462964</v>
      </c>
      <c r="X181" s="88">
        <v>44459</v>
      </c>
      <c r="Y181" s="85" t="s">
        <v>8562</v>
      </c>
      <c r="Z181" s="83" t="str">
        <f>HYPERLINK("https://twitter.com/gbceducation/status/1440022450465554437")</f>
        <v>https://twitter.com/gbceducation/status/1440022450465554437</v>
      </c>
      <c r="AA181" s="80"/>
      <c r="AB181" s="80"/>
      <c r="AC181" s="85" t="s">
        <v>8600</v>
      </c>
      <c r="AD181" s="80"/>
      <c r="AE181" s="80" t="b">
        <v>0</v>
      </c>
      <c r="AF181" s="80">
        <v>0</v>
      </c>
      <c r="AG181" s="85" t="s">
        <v>296</v>
      </c>
      <c r="AH181" s="80" t="b">
        <v>0</v>
      </c>
      <c r="AI181" s="80" t="s">
        <v>298</v>
      </c>
      <c r="AJ181" s="80"/>
      <c r="AK181" s="85" t="s">
        <v>296</v>
      </c>
      <c r="AL181" s="80" t="b">
        <v>0</v>
      </c>
      <c r="AM181" s="80">
        <v>0</v>
      </c>
      <c r="AN181" s="85" t="s">
        <v>296</v>
      </c>
      <c r="AO181" s="85" t="s">
        <v>308</v>
      </c>
      <c r="AP181" s="80" t="b">
        <v>0</v>
      </c>
      <c r="AQ181" s="85" t="s">
        <v>8600</v>
      </c>
      <c r="AR181" s="80" t="s">
        <v>204</v>
      </c>
      <c r="AS181" s="80">
        <v>0</v>
      </c>
      <c r="AT181" s="80">
        <v>0</v>
      </c>
      <c r="AU181" s="80"/>
      <c r="AV181" s="80"/>
      <c r="AW181" s="80"/>
      <c r="AX181" s="80"/>
      <c r="AY181" s="80"/>
      <c r="AZ181" s="80"/>
      <c r="BA181" s="80"/>
      <c r="BB181" s="80"/>
      <c r="BC181" s="80">
        <v>3</v>
      </c>
      <c r="BD181" s="79" t="str">
        <f>REPLACE(INDEX(GroupVertices[Group],MATCH(Edges63[[#This Row],[Vertex 1]],GroupVertices[Vertex],0)),1,1,"")</f>
        <v>1</v>
      </c>
      <c r="BE181" s="79" t="str">
        <f>REPLACE(INDEX(GroupVertices[Group],MATCH(Edges63[[#This Row],[Vertex 2]],GroupVertices[Vertex],0)),1,1,"")</f>
        <v>1</v>
      </c>
      <c r="BF181" s="49">
        <v>0</v>
      </c>
      <c r="BG181" s="50">
        <v>0</v>
      </c>
      <c r="BH181" s="49">
        <v>0</v>
      </c>
      <c r="BI181" s="50">
        <v>0</v>
      </c>
      <c r="BJ181" s="49">
        <v>0</v>
      </c>
      <c r="BK181" s="50">
        <v>0</v>
      </c>
      <c r="BL181" s="49">
        <v>20</v>
      </c>
      <c r="BM181" s="50">
        <v>100</v>
      </c>
      <c r="BN181" s="49">
        <v>20</v>
      </c>
    </row>
    <row r="182" spans="1:66" ht="15">
      <c r="A182" s="65" t="s">
        <v>259</v>
      </c>
      <c r="B182" s="65" t="s">
        <v>259</v>
      </c>
      <c r="C182" s="66"/>
      <c r="D182" s="67"/>
      <c r="E182" s="68"/>
      <c r="F182" s="69"/>
      <c r="G182" s="66"/>
      <c r="H182" s="70"/>
      <c r="I182" s="71"/>
      <c r="J182" s="71"/>
      <c r="K182" s="35" t="s">
        <v>65</v>
      </c>
      <c r="L182" s="78">
        <v>182</v>
      </c>
      <c r="M182" s="78"/>
      <c r="N182" s="73"/>
      <c r="O182" s="80" t="s">
        <v>204</v>
      </c>
      <c r="P182" s="82">
        <v>44460.64092592592</v>
      </c>
      <c r="Q182" s="80" t="s">
        <v>8520</v>
      </c>
      <c r="R182" s="83" t="str">
        <f>HYPERLINK("https://gbc-education.org/project/education-finance-playbook/")</f>
        <v>https://gbc-education.org/project/education-finance-playbook/</v>
      </c>
      <c r="S182" s="80" t="s">
        <v>276</v>
      </c>
      <c r="T182" s="85" t="s">
        <v>8529</v>
      </c>
      <c r="U182" s="80"/>
      <c r="V182" s="83" t="str">
        <f>HYPERLINK("https://pbs.twimg.com/profile_images/1067524324771344384/C72zKe50_normal.jpg")</f>
        <v>https://pbs.twimg.com/profile_images/1067524324771344384/C72zKe50_normal.jpg</v>
      </c>
      <c r="W182" s="82">
        <v>44460.64092592592</v>
      </c>
      <c r="X182" s="88">
        <v>44460</v>
      </c>
      <c r="Y182" s="85" t="s">
        <v>8563</v>
      </c>
      <c r="Z182" s="83" t="str">
        <f>HYPERLINK("https://twitter.com/gbceducation/status/1440335745227509778")</f>
        <v>https://twitter.com/gbceducation/status/1440335745227509778</v>
      </c>
      <c r="AA182" s="80"/>
      <c r="AB182" s="80"/>
      <c r="AC182" s="85" t="s">
        <v>8601</v>
      </c>
      <c r="AD182" s="80"/>
      <c r="AE182" s="80" t="b">
        <v>0</v>
      </c>
      <c r="AF182" s="80">
        <v>3</v>
      </c>
      <c r="AG182" s="85" t="s">
        <v>296</v>
      </c>
      <c r="AH182" s="80" t="b">
        <v>0</v>
      </c>
      <c r="AI182" s="80" t="s">
        <v>298</v>
      </c>
      <c r="AJ182" s="80"/>
      <c r="AK182" s="85" t="s">
        <v>296</v>
      </c>
      <c r="AL182" s="80" t="b">
        <v>0</v>
      </c>
      <c r="AM182" s="80">
        <v>1</v>
      </c>
      <c r="AN182" s="85" t="s">
        <v>296</v>
      </c>
      <c r="AO182" s="85" t="s">
        <v>308</v>
      </c>
      <c r="AP182" s="80" t="b">
        <v>0</v>
      </c>
      <c r="AQ182" s="85" t="s">
        <v>8601</v>
      </c>
      <c r="AR182" s="80" t="s">
        <v>204</v>
      </c>
      <c r="AS182" s="80">
        <v>0</v>
      </c>
      <c r="AT182" s="80">
        <v>0</v>
      </c>
      <c r="AU182" s="80"/>
      <c r="AV182" s="80"/>
      <c r="AW182" s="80"/>
      <c r="AX182" s="80"/>
      <c r="AY182" s="80"/>
      <c r="AZ182" s="80"/>
      <c r="BA182" s="80"/>
      <c r="BB182" s="80"/>
      <c r="BC182" s="80">
        <v>3</v>
      </c>
      <c r="BD182" s="79" t="str">
        <f>REPLACE(INDEX(GroupVertices[Group],MATCH(Edges63[[#This Row],[Vertex 1]],GroupVertices[Vertex],0)),1,1,"")</f>
        <v>1</v>
      </c>
      <c r="BE182" s="79" t="str">
        <f>REPLACE(INDEX(GroupVertices[Group],MATCH(Edges63[[#This Row],[Vertex 2]],GroupVertices[Vertex],0)),1,1,"")</f>
        <v>1</v>
      </c>
      <c r="BF182" s="49">
        <v>1</v>
      </c>
      <c r="BG182" s="50">
        <v>2.6315789473684212</v>
      </c>
      <c r="BH182" s="49">
        <v>1</v>
      </c>
      <c r="BI182" s="50">
        <v>2.6315789473684212</v>
      </c>
      <c r="BJ182" s="49">
        <v>0</v>
      </c>
      <c r="BK182" s="50">
        <v>0</v>
      </c>
      <c r="BL182" s="49">
        <v>36</v>
      </c>
      <c r="BM182" s="50">
        <v>94.73684210526316</v>
      </c>
      <c r="BN182" s="49">
        <v>38</v>
      </c>
    </row>
    <row r="183" spans="1:66" ht="15">
      <c r="A183" s="65" t="s">
        <v>259</v>
      </c>
      <c r="B183" s="65" t="s">
        <v>259</v>
      </c>
      <c r="C183" s="66"/>
      <c r="D183" s="67"/>
      <c r="E183" s="68"/>
      <c r="F183" s="69"/>
      <c r="G183" s="66"/>
      <c r="H183" s="70"/>
      <c r="I183" s="71"/>
      <c r="J183" s="71"/>
      <c r="K183" s="35" t="s">
        <v>65</v>
      </c>
      <c r="L183" s="78">
        <v>183</v>
      </c>
      <c r="M183" s="78"/>
      <c r="N183" s="73"/>
      <c r="O183" s="80" t="s">
        <v>204</v>
      </c>
      <c r="P183" s="82">
        <v>44466.64148148148</v>
      </c>
      <c r="Q183" s="80" t="s">
        <v>8521</v>
      </c>
      <c r="R183" s="80"/>
      <c r="S183" s="80"/>
      <c r="T183" s="80"/>
      <c r="U183" s="80"/>
      <c r="V183" s="83" t="str">
        <f>HYPERLINK("https://pbs.twimg.com/profile_images/1067524324771344384/C72zKe50_normal.jpg")</f>
        <v>https://pbs.twimg.com/profile_images/1067524324771344384/C72zKe50_normal.jpg</v>
      </c>
      <c r="W183" s="82">
        <v>44466.64148148148</v>
      </c>
      <c r="X183" s="88">
        <v>44466</v>
      </c>
      <c r="Y183" s="85" t="s">
        <v>8564</v>
      </c>
      <c r="Z183" s="83" t="str">
        <f>HYPERLINK("https://twitter.com/gbceducation/status/1442510275048091648")</f>
        <v>https://twitter.com/gbceducation/status/1442510275048091648</v>
      </c>
      <c r="AA183" s="80"/>
      <c r="AB183" s="80"/>
      <c r="AC183" s="85" t="s">
        <v>8602</v>
      </c>
      <c r="AD183" s="80"/>
      <c r="AE183" s="80" t="b">
        <v>0</v>
      </c>
      <c r="AF183" s="80">
        <v>0</v>
      </c>
      <c r="AG183" s="85" t="s">
        <v>296</v>
      </c>
      <c r="AH183" s="80" t="b">
        <v>0</v>
      </c>
      <c r="AI183" s="80" t="s">
        <v>298</v>
      </c>
      <c r="AJ183" s="80"/>
      <c r="AK183" s="85" t="s">
        <v>296</v>
      </c>
      <c r="AL183" s="80" t="b">
        <v>0</v>
      </c>
      <c r="AM183" s="80">
        <v>0</v>
      </c>
      <c r="AN183" s="85" t="s">
        <v>296</v>
      </c>
      <c r="AO183" s="85" t="s">
        <v>306</v>
      </c>
      <c r="AP183" s="80" t="b">
        <v>0</v>
      </c>
      <c r="AQ183" s="85" t="s">
        <v>8602</v>
      </c>
      <c r="AR183" s="80" t="s">
        <v>204</v>
      </c>
      <c r="AS183" s="80">
        <v>0</v>
      </c>
      <c r="AT183" s="80">
        <v>0</v>
      </c>
      <c r="AU183" s="80"/>
      <c r="AV183" s="80"/>
      <c r="AW183" s="80"/>
      <c r="AX183" s="80"/>
      <c r="AY183" s="80"/>
      <c r="AZ183" s="80"/>
      <c r="BA183" s="80"/>
      <c r="BB183" s="80"/>
      <c r="BC183" s="80">
        <v>3</v>
      </c>
      <c r="BD183" s="79" t="str">
        <f>REPLACE(INDEX(GroupVertices[Group],MATCH(Edges63[[#This Row],[Vertex 1]],GroupVertices[Vertex],0)),1,1,"")</f>
        <v>1</v>
      </c>
      <c r="BE183" s="79" t="str">
        <f>REPLACE(INDEX(GroupVertices[Group],MATCH(Edges63[[#This Row],[Vertex 2]],GroupVertices[Vertex],0)),1,1,"")</f>
        <v>1</v>
      </c>
      <c r="BF183" s="49">
        <v>3</v>
      </c>
      <c r="BG183" s="50">
        <v>9.67741935483871</v>
      </c>
      <c r="BH183" s="49">
        <v>2</v>
      </c>
      <c r="BI183" s="50">
        <v>6.451612903225806</v>
      </c>
      <c r="BJ183" s="49">
        <v>0</v>
      </c>
      <c r="BK183" s="50">
        <v>0</v>
      </c>
      <c r="BL183" s="49">
        <v>26</v>
      </c>
      <c r="BM183" s="50">
        <v>83.87096774193549</v>
      </c>
      <c r="BN183" s="49">
        <v>31</v>
      </c>
    </row>
    <row r="184" spans="1:66" ht="15">
      <c r="A184" s="65" t="s">
        <v>8464</v>
      </c>
      <c r="B184" s="65" t="s">
        <v>259</v>
      </c>
      <c r="C184" s="66"/>
      <c r="D184" s="67"/>
      <c r="E184" s="68"/>
      <c r="F184" s="69"/>
      <c r="G184" s="66"/>
      <c r="H184" s="70"/>
      <c r="I184" s="71"/>
      <c r="J184" s="71"/>
      <c r="K184" s="35" t="s">
        <v>65</v>
      </c>
      <c r="L184" s="78">
        <v>184</v>
      </c>
      <c r="M184" s="78"/>
      <c r="N184" s="73"/>
      <c r="O184" s="80" t="s">
        <v>268</v>
      </c>
      <c r="P184" s="82">
        <v>44460.846724537034</v>
      </c>
      <c r="Q184" s="80" t="s">
        <v>8517</v>
      </c>
      <c r="R184" s="83" t="str">
        <f>HYPERLINK("http://lexisnexisrisk.shorthandstories.com/empowering-social-good-through-technology/")</f>
        <v>http://lexisnexisrisk.shorthandstories.com/empowering-social-good-through-technology/</v>
      </c>
      <c r="S184" s="80" t="s">
        <v>8523</v>
      </c>
      <c r="T184" s="85" t="s">
        <v>8528</v>
      </c>
      <c r="U184" s="80"/>
      <c r="V184" s="83" t="str">
        <f>HYPERLINK("https://pbs.twimg.com/profile_images/1136974755893063681/JWeLW9LU_normal.png")</f>
        <v>https://pbs.twimg.com/profile_images/1136974755893063681/JWeLW9LU_normal.png</v>
      </c>
      <c r="W184" s="82">
        <v>44460.846724537034</v>
      </c>
      <c r="X184" s="88">
        <v>44460</v>
      </c>
      <c r="Y184" s="85" t="s">
        <v>8560</v>
      </c>
      <c r="Z184" s="83" t="str">
        <f>HYPERLINK("https://twitter.com/relxhq/status/1440410323010220036")</f>
        <v>https://twitter.com/relxhq/status/1440410323010220036</v>
      </c>
      <c r="AA184" s="80"/>
      <c r="AB184" s="80"/>
      <c r="AC184" s="85" t="s">
        <v>8598</v>
      </c>
      <c r="AD184" s="80"/>
      <c r="AE184" s="80" t="b">
        <v>0</v>
      </c>
      <c r="AF184" s="80">
        <v>2</v>
      </c>
      <c r="AG184" s="85" t="s">
        <v>296</v>
      </c>
      <c r="AH184" s="80" t="b">
        <v>0</v>
      </c>
      <c r="AI184" s="80" t="s">
        <v>298</v>
      </c>
      <c r="AJ184" s="80"/>
      <c r="AK184" s="85" t="s">
        <v>296</v>
      </c>
      <c r="AL184" s="80" t="b">
        <v>0</v>
      </c>
      <c r="AM184" s="80">
        <v>0</v>
      </c>
      <c r="AN184" s="85" t="s">
        <v>296</v>
      </c>
      <c r="AO184" s="85" t="s">
        <v>8613</v>
      </c>
      <c r="AP184" s="80" t="b">
        <v>0</v>
      </c>
      <c r="AQ184" s="85" t="s">
        <v>8598</v>
      </c>
      <c r="AR184" s="80" t="s">
        <v>204</v>
      </c>
      <c r="AS184" s="80">
        <v>0</v>
      </c>
      <c r="AT184" s="80">
        <v>0</v>
      </c>
      <c r="AU184" s="80"/>
      <c r="AV184" s="80"/>
      <c r="AW184" s="80"/>
      <c r="AX184" s="80"/>
      <c r="AY184" s="80"/>
      <c r="AZ184" s="80"/>
      <c r="BA184" s="80"/>
      <c r="BB184" s="80"/>
      <c r="BC184" s="80">
        <v>2</v>
      </c>
      <c r="BD184" s="79" t="str">
        <f>REPLACE(INDEX(GroupVertices[Group],MATCH(Edges63[[#This Row],[Vertex 1]],GroupVertices[Vertex],0)),1,1,"")</f>
        <v>5</v>
      </c>
      <c r="BE184" s="79" t="str">
        <f>REPLACE(INDEX(GroupVertices[Group],MATCH(Edges63[[#This Row],[Vertex 2]],GroupVertices[Vertex],0)),1,1,"")</f>
        <v>1</v>
      </c>
      <c r="BF184" s="49"/>
      <c r="BG184" s="50"/>
      <c r="BH184" s="49"/>
      <c r="BI184" s="50"/>
      <c r="BJ184" s="49"/>
      <c r="BK184" s="50"/>
      <c r="BL184" s="49"/>
      <c r="BM184" s="50"/>
      <c r="BN184" s="49"/>
    </row>
    <row r="185" spans="1:66" ht="15">
      <c r="A185" s="65" t="s">
        <v>8464</v>
      </c>
      <c r="B185" s="65" t="s">
        <v>259</v>
      </c>
      <c r="C185" s="66"/>
      <c r="D185" s="67"/>
      <c r="E185" s="68"/>
      <c r="F185" s="69"/>
      <c r="G185" s="66"/>
      <c r="H185" s="70"/>
      <c r="I185" s="71"/>
      <c r="J185" s="71"/>
      <c r="K185" s="35" t="s">
        <v>65</v>
      </c>
      <c r="L185" s="78">
        <v>185</v>
      </c>
      <c r="M185" s="78"/>
      <c r="N185" s="73"/>
      <c r="O185" s="80" t="s">
        <v>268</v>
      </c>
      <c r="P185" s="82">
        <v>44466.837696759256</v>
      </c>
      <c r="Q185" s="80" t="s">
        <v>8518</v>
      </c>
      <c r="R185" s="83" t="str">
        <f>HYPERLINK("http://lexisnexisrisk.shorthandstories.com/empowering-social-good-through-technology/")</f>
        <v>http://lexisnexisrisk.shorthandstories.com/empowering-social-good-through-technology/</v>
      </c>
      <c r="S185" s="80" t="s">
        <v>8523</v>
      </c>
      <c r="T185" s="85" t="s">
        <v>8528</v>
      </c>
      <c r="U185" s="80"/>
      <c r="V185" s="83" t="str">
        <f>HYPERLINK("https://pbs.twimg.com/profile_images/1136974755893063681/JWeLW9LU_normal.png")</f>
        <v>https://pbs.twimg.com/profile_images/1136974755893063681/JWeLW9LU_normal.png</v>
      </c>
      <c r="W185" s="82">
        <v>44466.837696759256</v>
      </c>
      <c r="X185" s="88">
        <v>44466</v>
      </c>
      <c r="Y185" s="85" t="s">
        <v>8561</v>
      </c>
      <c r="Z185" s="83" t="str">
        <f>HYPERLINK("https://twitter.com/relxhq/status/1442581378189574149")</f>
        <v>https://twitter.com/relxhq/status/1442581378189574149</v>
      </c>
      <c r="AA185" s="80"/>
      <c r="AB185" s="80"/>
      <c r="AC185" s="85" t="s">
        <v>8599</v>
      </c>
      <c r="AD185" s="80"/>
      <c r="AE185" s="80" t="b">
        <v>0</v>
      </c>
      <c r="AF185" s="80">
        <v>0</v>
      </c>
      <c r="AG185" s="85" t="s">
        <v>296</v>
      </c>
      <c r="AH185" s="80" t="b">
        <v>0</v>
      </c>
      <c r="AI185" s="80" t="s">
        <v>298</v>
      </c>
      <c r="AJ185" s="80"/>
      <c r="AK185" s="85" t="s">
        <v>296</v>
      </c>
      <c r="AL185" s="80" t="b">
        <v>0</v>
      </c>
      <c r="AM185" s="80">
        <v>0</v>
      </c>
      <c r="AN185" s="85" t="s">
        <v>296</v>
      </c>
      <c r="AO185" s="85" t="s">
        <v>8613</v>
      </c>
      <c r="AP185" s="80" t="b">
        <v>0</v>
      </c>
      <c r="AQ185" s="85" t="s">
        <v>8599</v>
      </c>
      <c r="AR185" s="80" t="s">
        <v>204</v>
      </c>
      <c r="AS185" s="80">
        <v>0</v>
      </c>
      <c r="AT185" s="80">
        <v>0</v>
      </c>
      <c r="AU185" s="80"/>
      <c r="AV185" s="80"/>
      <c r="AW185" s="80"/>
      <c r="AX185" s="80"/>
      <c r="AY185" s="80"/>
      <c r="AZ185" s="80"/>
      <c r="BA185" s="80"/>
      <c r="BB185" s="80"/>
      <c r="BC185" s="80">
        <v>2</v>
      </c>
      <c r="BD185" s="79" t="str">
        <f>REPLACE(INDEX(GroupVertices[Group],MATCH(Edges63[[#This Row],[Vertex 1]],GroupVertices[Vertex],0)),1,1,"")</f>
        <v>5</v>
      </c>
      <c r="BE185" s="79" t="str">
        <f>REPLACE(INDEX(GroupVertices[Group],MATCH(Edges63[[#This Row],[Vertex 2]],GroupVertices[Vertex],0)),1,1,"")</f>
        <v>1</v>
      </c>
      <c r="BF185" s="49"/>
      <c r="BG185" s="50"/>
      <c r="BH185" s="49"/>
      <c r="BI185" s="50"/>
      <c r="BJ185" s="49"/>
      <c r="BK185" s="50"/>
      <c r="BL185" s="49"/>
      <c r="BM185" s="50"/>
      <c r="BN185" s="49"/>
    </row>
    <row r="186" spans="1:66" ht="15">
      <c r="A186" s="65" t="s">
        <v>8464</v>
      </c>
      <c r="B186" s="65" t="s">
        <v>8497</v>
      </c>
      <c r="C186" s="66"/>
      <c r="D186" s="67"/>
      <c r="E186" s="68"/>
      <c r="F186" s="69"/>
      <c r="G186" s="66"/>
      <c r="H186" s="70"/>
      <c r="I186" s="71"/>
      <c r="J186" s="71"/>
      <c r="K186" s="35" t="s">
        <v>65</v>
      </c>
      <c r="L186" s="78">
        <v>186</v>
      </c>
      <c r="M186" s="78"/>
      <c r="N186" s="73"/>
      <c r="O186" s="80" t="s">
        <v>268</v>
      </c>
      <c r="P186" s="82">
        <v>44460.846724537034</v>
      </c>
      <c r="Q186" s="80" t="s">
        <v>8517</v>
      </c>
      <c r="R186" s="83" t="str">
        <f>HYPERLINK("http://lexisnexisrisk.shorthandstories.com/empowering-social-good-through-technology/")</f>
        <v>http://lexisnexisrisk.shorthandstories.com/empowering-social-good-through-technology/</v>
      </c>
      <c r="S186" s="80" t="s">
        <v>8523</v>
      </c>
      <c r="T186" s="85" t="s">
        <v>8528</v>
      </c>
      <c r="U186" s="80"/>
      <c r="V186" s="83" t="str">
        <f>HYPERLINK("https://pbs.twimg.com/profile_images/1136974755893063681/JWeLW9LU_normal.png")</f>
        <v>https://pbs.twimg.com/profile_images/1136974755893063681/JWeLW9LU_normal.png</v>
      </c>
      <c r="W186" s="82">
        <v>44460.846724537034</v>
      </c>
      <c r="X186" s="88">
        <v>44460</v>
      </c>
      <c r="Y186" s="85" t="s">
        <v>8560</v>
      </c>
      <c r="Z186" s="83" t="str">
        <f>HYPERLINK("https://twitter.com/relxhq/status/1440410323010220036")</f>
        <v>https://twitter.com/relxhq/status/1440410323010220036</v>
      </c>
      <c r="AA186" s="80"/>
      <c r="AB186" s="80"/>
      <c r="AC186" s="85" t="s">
        <v>8598</v>
      </c>
      <c r="AD186" s="80"/>
      <c r="AE186" s="80" t="b">
        <v>0</v>
      </c>
      <c r="AF186" s="80">
        <v>2</v>
      </c>
      <c r="AG186" s="85" t="s">
        <v>296</v>
      </c>
      <c r="AH186" s="80" t="b">
        <v>0</v>
      </c>
      <c r="AI186" s="80" t="s">
        <v>298</v>
      </c>
      <c r="AJ186" s="80"/>
      <c r="AK186" s="85" t="s">
        <v>296</v>
      </c>
      <c r="AL186" s="80" t="b">
        <v>0</v>
      </c>
      <c r="AM186" s="80">
        <v>0</v>
      </c>
      <c r="AN186" s="85" t="s">
        <v>296</v>
      </c>
      <c r="AO186" s="85" t="s">
        <v>8613</v>
      </c>
      <c r="AP186" s="80" t="b">
        <v>0</v>
      </c>
      <c r="AQ186" s="85" t="s">
        <v>8598</v>
      </c>
      <c r="AR186" s="80" t="s">
        <v>204</v>
      </c>
      <c r="AS186" s="80">
        <v>0</v>
      </c>
      <c r="AT186" s="80">
        <v>0</v>
      </c>
      <c r="AU186" s="80"/>
      <c r="AV186" s="80"/>
      <c r="AW186" s="80"/>
      <c r="AX186" s="80"/>
      <c r="AY186" s="80"/>
      <c r="AZ186" s="80"/>
      <c r="BA186" s="80"/>
      <c r="BB186" s="80"/>
      <c r="BC186" s="80">
        <v>2</v>
      </c>
      <c r="BD186" s="79" t="str">
        <f>REPLACE(INDEX(GroupVertices[Group],MATCH(Edges63[[#This Row],[Vertex 1]],GroupVertices[Vertex],0)),1,1,"")</f>
        <v>5</v>
      </c>
      <c r="BE186" s="79" t="str">
        <f>REPLACE(INDEX(GroupVertices[Group],MATCH(Edges63[[#This Row],[Vertex 2]],GroupVertices[Vertex],0)),1,1,"")</f>
        <v>5</v>
      </c>
      <c r="BF186" s="49"/>
      <c r="BG186" s="50"/>
      <c r="BH186" s="49"/>
      <c r="BI186" s="50"/>
      <c r="BJ186" s="49"/>
      <c r="BK186" s="50"/>
      <c r="BL186" s="49"/>
      <c r="BM186" s="50"/>
      <c r="BN186" s="49"/>
    </row>
    <row r="187" spans="1:66" ht="15">
      <c r="A187" s="65" t="s">
        <v>8464</v>
      </c>
      <c r="B187" s="65" t="s">
        <v>8497</v>
      </c>
      <c r="C187" s="66"/>
      <c r="D187" s="67"/>
      <c r="E187" s="68"/>
      <c r="F187" s="69"/>
      <c r="G187" s="66"/>
      <c r="H187" s="70"/>
      <c r="I187" s="71"/>
      <c r="J187" s="71"/>
      <c r="K187" s="35" t="s">
        <v>65</v>
      </c>
      <c r="L187" s="78">
        <v>187</v>
      </c>
      <c r="M187" s="78"/>
      <c r="N187" s="73"/>
      <c r="O187" s="80" t="s">
        <v>268</v>
      </c>
      <c r="P187" s="82">
        <v>44466.837696759256</v>
      </c>
      <c r="Q187" s="80" t="s">
        <v>8518</v>
      </c>
      <c r="R187" s="83" t="str">
        <f>HYPERLINK("http://lexisnexisrisk.shorthandstories.com/empowering-social-good-through-technology/")</f>
        <v>http://lexisnexisrisk.shorthandstories.com/empowering-social-good-through-technology/</v>
      </c>
      <c r="S187" s="80" t="s">
        <v>8523</v>
      </c>
      <c r="T187" s="85" t="s">
        <v>8528</v>
      </c>
      <c r="U187" s="80"/>
      <c r="V187" s="83" t="str">
        <f>HYPERLINK("https://pbs.twimg.com/profile_images/1136974755893063681/JWeLW9LU_normal.png")</f>
        <v>https://pbs.twimg.com/profile_images/1136974755893063681/JWeLW9LU_normal.png</v>
      </c>
      <c r="W187" s="82">
        <v>44466.837696759256</v>
      </c>
      <c r="X187" s="88">
        <v>44466</v>
      </c>
      <c r="Y187" s="85" t="s">
        <v>8561</v>
      </c>
      <c r="Z187" s="83" t="str">
        <f>HYPERLINK("https://twitter.com/relxhq/status/1442581378189574149")</f>
        <v>https://twitter.com/relxhq/status/1442581378189574149</v>
      </c>
      <c r="AA187" s="80"/>
      <c r="AB187" s="80"/>
      <c r="AC187" s="85" t="s">
        <v>8599</v>
      </c>
      <c r="AD187" s="80"/>
      <c r="AE187" s="80" t="b">
        <v>0</v>
      </c>
      <c r="AF187" s="80">
        <v>0</v>
      </c>
      <c r="AG187" s="85" t="s">
        <v>296</v>
      </c>
      <c r="AH187" s="80" t="b">
        <v>0</v>
      </c>
      <c r="AI187" s="80" t="s">
        <v>298</v>
      </c>
      <c r="AJ187" s="80"/>
      <c r="AK187" s="85" t="s">
        <v>296</v>
      </c>
      <c r="AL187" s="80" t="b">
        <v>0</v>
      </c>
      <c r="AM187" s="80">
        <v>0</v>
      </c>
      <c r="AN187" s="85" t="s">
        <v>296</v>
      </c>
      <c r="AO187" s="85" t="s">
        <v>8613</v>
      </c>
      <c r="AP187" s="80" t="b">
        <v>0</v>
      </c>
      <c r="AQ187" s="85" t="s">
        <v>8599</v>
      </c>
      <c r="AR187" s="80" t="s">
        <v>204</v>
      </c>
      <c r="AS187" s="80">
        <v>0</v>
      </c>
      <c r="AT187" s="80">
        <v>0</v>
      </c>
      <c r="AU187" s="80"/>
      <c r="AV187" s="80"/>
      <c r="AW187" s="80"/>
      <c r="AX187" s="80"/>
      <c r="AY187" s="80"/>
      <c r="AZ187" s="80"/>
      <c r="BA187" s="80"/>
      <c r="BB187" s="80"/>
      <c r="BC187" s="80">
        <v>2</v>
      </c>
      <c r="BD187" s="79" t="str">
        <f>REPLACE(INDEX(GroupVertices[Group],MATCH(Edges63[[#This Row],[Vertex 1]],GroupVertices[Vertex],0)),1,1,"")</f>
        <v>5</v>
      </c>
      <c r="BE187" s="79" t="str">
        <f>REPLACE(INDEX(GroupVertices[Group],MATCH(Edges63[[#This Row],[Vertex 2]],GroupVertices[Vertex],0)),1,1,"")</f>
        <v>5</v>
      </c>
      <c r="BF187" s="49"/>
      <c r="BG187" s="50"/>
      <c r="BH187" s="49"/>
      <c r="BI187" s="50"/>
      <c r="BJ187" s="49"/>
      <c r="BK187" s="50"/>
      <c r="BL187" s="49"/>
      <c r="BM187" s="50"/>
      <c r="BN187" s="49"/>
    </row>
    <row r="188" spans="1:66" ht="15">
      <c r="A188" s="65" t="s">
        <v>8464</v>
      </c>
      <c r="B188" s="65" t="s">
        <v>8498</v>
      </c>
      <c r="C188" s="66"/>
      <c r="D188" s="67"/>
      <c r="E188" s="68"/>
      <c r="F188" s="69"/>
      <c r="G188" s="66"/>
      <c r="H188" s="70"/>
      <c r="I188" s="71"/>
      <c r="J188" s="71"/>
      <c r="K188" s="35" t="s">
        <v>65</v>
      </c>
      <c r="L188" s="78">
        <v>188</v>
      </c>
      <c r="M188" s="78"/>
      <c r="N188" s="73"/>
      <c r="O188" s="80" t="s">
        <v>268</v>
      </c>
      <c r="P188" s="82">
        <v>44460.846724537034</v>
      </c>
      <c r="Q188" s="80" t="s">
        <v>8517</v>
      </c>
      <c r="R188" s="83" t="str">
        <f>HYPERLINK("http://lexisnexisrisk.shorthandstories.com/empowering-social-good-through-technology/")</f>
        <v>http://lexisnexisrisk.shorthandstories.com/empowering-social-good-through-technology/</v>
      </c>
      <c r="S188" s="80" t="s">
        <v>8523</v>
      </c>
      <c r="T188" s="85" t="s">
        <v>8528</v>
      </c>
      <c r="U188" s="80"/>
      <c r="V188" s="83" t="str">
        <f>HYPERLINK("https://pbs.twimg.com/profile_images/1136974755893063681/JWeLW9LU_normal.png")</f>
        <v>https://pbs.twimg.com/profile_images/1136974755893063681/JWeLW9LU_normal.png</v>
      </c>
      <c r="W188" s="82">
        <v>44460.846724537034</v>
      </c>
      <c r="X188" s="88">
        <v>44460</v>
      </c>
      <c r="Y188" s="85" t="s">
        <v>8560</v>
      </c>
      <c r="Z188" s="83" t="str">
        <f>HYPERLINK("https://twitter.com/relxhq/status/1440410323010220036")</f>
        <v>https://twitter.com/relxhq/status/1440410323010220036</v>
      </c>
      <c r="AA188" s="80"/>
      <c r="AB188" s="80"/>
      <c r="AC188" s="85" t="s">
        <v>8598</v>
      </c>
      <c r="AD188" s="80"/>
      <c r="AE188" s="80" t="b">
        <v>0</v>
      </c>
      <c r="AF188" s="80">
        <v>2</v>
      </c>
      <c r="AG188" s="85" t="s">
        <v>296</v>
      </c>
      <c r="AH188" s="80" t="b">
        <v>0</v>
      </c>
      <c r="AI188" s="80" t="s">
        <v>298</v>
      </c>
      <c r="AJ188" s="80"/>
      <c r="AK188" s="85" t="s">
        <v>296</v>
      </c>
      <c r="AL188" s="80" t="b">
        <v>0</v>
      </c>
      <c r="AM188" s="80">
        <v>0</v>
      </c>
      <c r="AN188" s="85" t="s">
        <v>296</v>
      </c>
      <c r="AO188" s="85" t="s">
        <v>8613</v>
      </c>
      <c r="AP188" s="80" t="b">
        <v>0</v>
      </c>
      <c r="AQ188" s="85" t="s">
        <v>8598</v>
      </c>
      <c r="AR188" s="80" t="s">
        <v>204</v>
      </c>
      <c r="AS188" s="80">
        <v>0</v>
      </c>
      <c r="AT188" s="80">
        <v>0</v>
      </c>
      <c r="AU188" s="80"/>
      <c r="AV188" s="80"/>
      <c r="AW188" s="80"/>
      <c r="AX188" s="80"/>
      <c r="AY188" s="80"/>
      <c r="AZ188" s="80"/>
      <c r="BA188" s="80"/>
      <c r="BB188" s="80"/>
      <c r="BC188" s="80">
        <v>2</v>
      </c>
      <c r="BD188" s="79" t="str">
        <f>REPLACE(INDEX(GroupVertices[Group],MATCH(Edges63[[#This Row],[Vertex 1]],GroupVertices[Vertex],0)),1,1,"")</f>
        <v>5</v>
      </c>
      <c r="BE188" s="79" t="str">
        <f>REPLACE(INDEX(GroupVertices[Group],MATCH(Edges63[[#This Row],[Vertex 2]],GroupVertices[Vertex],0)),1,1,"")</f>
        <v>5</v>
      </c>
      <c r="BF188" s="49">
        <v>1</v>
      </c>
      <c r="BG188" s="50">
        <v>3.125</v>
      </c>
      <c r="BH188" s="49">
        <v>0</v>
      </c>
      <c r="BI188" s="50">
        <v>0</v>
      </c>
      <c r="BJ188" s="49">
        <v>0</v>
      </c>
      <c r="BK188" s="50">
        <v>0</v>
      </c>
      <c r="BL188" s="49">
        <v>31</v>
      </c>
      <c r="BM188" s="50">
        <v>96.875</v>
      </c>
      <c r="BN188" s="49">
        <v>32</v>
      </c>
    </row>
    <row r="189" spans="1:66" ht="15">
      <c r="A189" s="65" t="s">
        <v>8464</v>
      </c>
      <c r="B189" s="65" t="s">
        <v>8498</v>
      </c>
      <c r="C189" s="66"/>
      <c r="D189" s="67"/>
      <c r="E189" s="68"/>
      <c r="F189" s="69"/>
      <c r="G189" s="66"/>
      <c r="H189" s="70"/>
      <c r="I189" s="71"/>
      <c r="J189" s="71"/>
      <c r="K189" s="35" t="s">
        <v>65</v>
      </c>
      <c r="L189" s="78">
        <v>189</v>
      </c>
      <c r="M189" s="78"/>
      <c r="N189" s="73"/>
      <c r="O189" s="80" t="s">
        <v>268</v>
      </c>
      <c r="P189" s="82">
        <v>44466.837696759256</v>
      </c>
      <c r="Q189" s="80" t="s">
        <v>8518</v>
      </c>
      <c r="R189" s="83" t="str">
        <f>HYPERLINK("http://lexisnexisrisk.shorthandstories.com/empowering-social-good-through-technology/")</f>
        <v>http://lexisnexisrisk.shorthandstories.com/empowering-social-good-through-technology/</v>
      </c>
      <c r="S189" s="80" t="s">
        <v>8523</v>
      </c>
      <c r="T189" s="85" t="s">
        <v>8528</v>
      </c>
      <c r="U189" s="80"/>
      <c r="V189" s="83" t="str">
        <f>HYPERLINK("https://pbs.twimg.com/profile_images/1136974755893063681/JWeLW9LU_normal.png")</f>
        <v>https://pbs.twimg.com/profile_images/1136974755893063681/JWeLW9LU_normal.png</v>
      </c>
      <c r="W189" s="82">
        <v>44466.837696759256</v>
      </c>
      <c r="X189" s="88">
        <v>44466</v>
      </c>
      <c r="Y189" s="85" t="s">
        <v>8561</v>
      </c>
      <c r="Z189" s="83" t="str">
        <f>HYPERLINK("https://twitter.com/relxhq/status/1442581378189574149")</f>
        <v>https://twitter.com/relxhq/status/1442581378189574149</v>
      </c>
      <c r="AA189" s="80"/>
      <c r="AB189" s="80"/>
      <c r="AC189" s="85" t="s">
        <v>8599</v>
      </c>
      <c r="AD189" s="80"/>
      <c r="AE189" s="80" t="b">
        <v>0</v>
      </c>
      <c r="AF189" s="80">
        <v>0</v>
      </c>
      <c r="AG189" s="85" t="s">
        <v>296</v>
      </c>
      <c r="AH189" s="80" t="b">
        <v>0</v>
      </c>
      <c r="AI189" s="80" t="s">
        <v>298</v>
      </c>
      <c r="AJ189" s="80"/>
      <c r="AK189" s="85" t="s">
        <v>296</v>
      </c>
      <c r="AL189" s="80" t="b">
        <v>0</v>
      </c>
      <c r="AM189" s="80">
        <v>0</v>
      </c>
      <c r="AN189" s="85" t="s">
        <v>296</v>
      </c>
      <c r="AO189" s="85" t="s">
        <v>8613</v>
      </c>
      <c r="AP189" s="80" t="b">
        <v>0</v>
      </c>
      <c r="AQ189" s="85" t="s">
        <v>8599</v>
      </c>
      <c r="AR189" s="80" t="s">
        <v>204</v>
      </c>
      <c r="AS189" s="80">
        <v>0</v>
      </c>
      <c r="AT189" s="80">
        <v>0</v>
      </c>
      <c r="AU189" s="80"/>
      <c r="AV189" s="80"/>
      <c r="AW189" s="80"/>
      <c r="AX189" s="80"/>
      <c r="AY189" s="80"/>
      <c r="AZ189" s="80"/>
      <c r="BA189" s="80"/>
      <c r="BB189" s="80"/>
      <c r="BC189" s="80">
        <v>2</v>
      </c>
      <c r="BD189" s="79" t="str">
        <f>REPLACE(INDEX(GroupVertices[Group],MATCH(Edges63[[#This Row],[Vertex 1]],GroupVertices[Vertex],0)),1,1,"")</f>
        <v>5</v>
      </c>
      <c r="BE189" s="79" t="str">
        <f>REPLACE(INDEX(GroupVertices[Group],MATCH(Edges63[[#This Row],[Vertex 2]],GroupVertices[Vertex],0)),1,1,"")</f>
        <v>5</v>
      </c>
      <c r="BF189" s="49">
        <v>1</v>
      </c>
      <c r="BG189" s="50">
        <v>3.125</v>
      </c>
      <c r="BH189" s="49">
        <v>0</v>
      </c>
      <c r="BI189" s="50">
        <v>0</v>
      </c>
      <c r="BJ189" s="49">
        <v>0</v>
      </c>
      <c r="BK189" s="50">
        <v>0</v>
      </c>
      <c r="BL189" s="49">
        <v>31</v>
      </c>
      <c r="BM189" s="50">
        <v>96.875</v>
      </c>
      <c r="BN189" s="49">
        <v>32</v>
      </c>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row r="27455" ht="15"/>
    <row r="27456" ht="15"/>
    <row r="27457" ht="15"/>
    <row r="27458" ht="15"/>
    <row r="27459" ht="15"/>
    <row r="27460" ht="15"/>
    <row r="27461" ht="15"/>
    <row r="27462" ht="15"/>
    <row r="27463" ht="15"/>
    <row r="27464" ht="15"/>
    <row r="27465" ht="15"/>
    <row r="27466" ht="15"/>
    <row r="27467" ht="15"/>
    <row r="27468" ht="15"/>
    <row r="27469" ht="15"/>
    <row r="27470" ht="15"/>
    <row r="27471" ht="15"/>
    <row r="27472" ht="15"/>
    <row r="27473" ht="15"/>
    <row r="27474" ht="15"/>
    <row r="27475" ht="15"/>
    <row r="27476" ht="15"/>
    <row r="27477" ht="15"/>
    <row r="27478" ht="15"/>
    <row r="27479" ht="15"/>
    <row r="27480" ht="15"/>
    <row r="27481" ht="15"/>
    <row r="27482" ht="15"/>
    <row r="27483" ht="15"/>
    <row r="27484" ht="15"/>
    <row r="27485" ht="15"/>
    <row r="27486" ht="15"/>
    <row r="27487" ht="15"/>
    <row r="27488" ht="15"/>
    <row r="27489" ht="15"/>
    <row r="27490" ht="15"/>
    <row r="27491" ht="15"/>
    <row r="27492" ht="15"/>
    <row r="27493" ht="15"/>
    <row r="27494" ht="15"/>
    <row r="27495" ht="15"/>
    <row r="27496" ht="15"/>
    <row r="27497" ht="15"/>
    <row r="27498" ht="15"/>
    <row r="27499" ht="15"/>
    <row r="27500" ht="15"/>
    <row r="27501" ht="15"/>
    <row r="27502" ht="15"/>
    <row r="27503" ht="15"/>
    <row r="27504" ht="15"/>
    <row r="27505" ht="15"/>
    <row r="27506" ht="15"/>
    <row r="27507" ht="15"/>
    <row r="27508" ht="15"/>
    <row r="27509" ht="15"/>
    <row r="27510" ht="15"/>
    <row r="27511" ht="15"/>
    <row r="27512" ht="15"/>
    <row r="27513" ht="15"/>
    <row r="27514" ht="15"/>
    <row r="27515" ht="15"/>
    <row r="27516" ht="15"/>
    <row r="27517" ht="15"/>
    <row r="27518" ht="15"/>
    <row r="27519" ht="15"/>
    <row r="27520" ht="15"/>
    <row r="27521" ht="15"/>
    <row r="27522" ht="15"/>
    <row r="27523" ht="15"/>
    <row r="27524" ht="15"/>
    <row r="27525" ht="15"/>
    <row r="27526" ht="15"/>
    <row r="27527" ht="15"/>
    <row r="27528" ht="15"/>
    <row r="27529" ht="15"/>
    <row r="27530" ht="15"/>
    <row r="27531" ht="15"/>
    <row r="27532" ht="15"/>
    <row r="27533" ht="15"/>
    <row r="27534" ht="15"/>
    <row r="27535" ht="15"/>
    <row r="27536" ht="15"/>
    <row r="27537" ht="15"/>
    <row r="27538" ht="15"/>
    <row r="27539" ht="15"/>
    <row r="27540" ht="15"/>
    <row r="27541" ht="15"/>
    <row r="27542" ht="15"/>
    <row r="27543" ht="15"/>
    <row r="27544" ht="15"/>
    <row r="27545" ht="15"/>
    <row r="27546" ht="15"/>
    <row r="27547" ht="15"/>
    <row r="27548" ht="15"/>
    <row r="27549" ht="15"/>
    <row r="27550" ht="15"/>
    <row r="27551" ht="15"/>
    <row r="27552" ht="15"/>
    <row r="27553" ht="15"/>
    <row r="27554" ht="15"/>
    <row r="27555" ht="15"/>
    <row r="27556" ht="15"/>
    <row r="27557" ht="15"/>
    <row r="27558" ht="15"/>
    <row r="27559" ht="15"/>
    <row r="27560" ht="15"/>
    <row r="27561" ht="15"/>
    <row r="27562" ht="15"/>
    <row r="27563" ht="15"/>
    <row r="27564" ht="15"/>
    <row r="27565" ht="15"/>
    <row r="27566" ht="15"/>
    <row r="27567" ht="15"/>
    <row r="27568" ht="15"/>
    <row r="27569" ht="15"/>
    <row r="27570" ht="15"/>
    <row r="27571" ht="15"/>
    <row r="27572" ht="15"/>
    <row r="27573" ht="15"/>
    <row r="27574" ht="15"/>
    <row r="27575" ht="15"/>
    <row r="27576" ht="15"/>
    <row r="27577" ht="15"/>
    <row r="27578" ht="15"/>
    <row r="27579" ht="15"/>
    <row r="27580" ht="15"/>
    <row r="27581" ht="15"/>
    <row r="27582" ht="15"/>
    <row r="27583" ht="15"/>
    <row r="27584" ht="15"/>
    <row r="27585" ht="15"/>
    <row r="27586" ht="15"/>
    <row r="27587" ht="15"/>
    <row r="27588" ht="15"/>
    <row r="27589" ht="15"/>
    <row r="27590" ht="15"/>
    <row r="27591" ht="15"/>
    <row r="27592" ht="15"/>
    <row r="27593" ht="15"/>
    <row r="27594" ht="15"/>
    <row r="27595" ht="15"/>
    <row r="27596" ht="15"/>
    <row r="27597" ht="15"/>
    <row r="27598" ht="15"/>
    <row r="27599" ht="15"/>
    <row r="27600" ht="15"/>
    <row r="27601" ht="15"/>
    <row r="27602" ht="15"/>
    <row r="27603" ht="15"/>
    <row r="27604" ht="15"/>
    <row r="27605" ht="15"/>
    <row r="27606" ht="15"/>
    <row r="27607" ht="15"/>
    <row r="27608" ht="15"/>
    <row r="27609" ht="15"/>
    <row r="27610" ht="15"/>
    <row r="27611" ht="15"/>
    <row r="27612" ht="15"/>
    <row r="27613" ht="15"/>
    <row r="27614" ht="15"/>
    <row r="27615" ht="15"/>
    <row r="27616" ht="15"/>
    <row r="27617" ht="15"/>
    <row r="27618" ht="15"/>
    <row r="27619" ht="15"/>
    <row r="27620" ht="15"/>
    <row r="27621" ht="15"/>
    <row r="27622" ht="15"/>
    <row r="27623" ht="15"/>
    <row r="27624" ht="15"/>
    <row r="27625" ht="15"/>
    <row r="27626" ht="15"/>
    <row r="27627" ht="15"/>
    <row r="27628" ht="15"/>
    <row r="27629" ht="15"/>
    <row r="27630" ht="15"/>
    <row r="27631" ht="15"/>
    <row r="27632" ht="15"/>
    <row r="27633" ht="15"/>
    <row r="27634" ht="15"/>
    <row r="27635" ht="15"/>
    <row r="27636" ht="15"/>
    <row r="27637" ht="15"/>
    <row r="27638" ht="15"/>
    <row r="27639" ht="15"/>
    <row r="27640" ht="15"/>
    <row r="27641" ht="15"/>
    <row r="27642" ht="15"/>
    <row r="27643" ht="15"/>
    <row r="27644" ht="15"/>
    <row r="27645" ht="15"/>
    <row r="27646" ht="15"/>
    <row r="27647" ht="15"/>
    <row r="27648" ht="15"/>
    <row r="27649" ht="15"/>
    <row r="27650" ht="15"/>
    <row r="27651" ht="15"/>
    <row r="27652" ht="15"/>
    <row r="27653" ht="15"/>
    <row r="27654" ht="15"/>
    <row r="27655" ht="15"/>
    <row r="27656" ht="15"/>
    <row r="27657" ht="15"/>
    <row r="27658" ht="15"/>
    <row r="27659" ht="15"/>
    <row r="27660" ht="15"/>
    <row r="27661" ht="15"/>
    <row r="27662" ht="15"/>
    <row r="27663" ht="15"/>
    <row r="27664" ht="15"/>
    <row r="27665" ht="15"/>
    <row r="27666" ht="15"/>
    <row r="27667" ht="15"/>
    <row r="27668" ht="15"/>
    <row r="27669" ht="15"/>
    <row r="27670" ht="15"/>
    <row r="27671" ht="15"/>
    <row r="27672" ht="15"/>
    <row r="27673" ht="15"/>
    <row r="27674" ht="15"/>
    <row r="27675" ht="15"/>
    <row r="27676" ht="15"/>
    <row r="27677" ht="15"/>
    <row r="27678" ht="15"/>
    <row r="27679" ht="15"/>
    <row r="27680" ht="15"/>
    <row r="27681" ht="15"/>
    <row r="27682" ht="15"/>
    <row r="27683" ht="15"/>
    <row r="27684" ht="15"/>
    <row r="27685" ht="15"/>
    <row r="27686" ht="15"/>
    <row r="27687" ht="15"/>
    <row r="27688" ht="15"/>
    <row r="27689" ht="15"/>
    <row r="27690" ht="15"/>
    <row r="27691" ht="15"/>
    <row r="27692" ht="15"/>
    <row r="27693" ht="15"/>
    <row r="27694" ht="15"/>
    <row r="27695" ht="15"/>
    <row r="27696" ht="15"/>
    <row r="27697" ht="15"/>
    <row r="27698" ht="15"/>
    <row r="27699" ht="15"/>
    <row r="27700" ht="15"/>
    <row r="27701" ht="15"/>
    <row r="27702" ht="15"/>
    <row r="27703" ht="15"/>
    <row r="27704" ht="15"/>
    <row r="27705" ht="15"/>
    <row r="27706" ht="15"/>
    <row r="27707" ht="15"/>
    <row r="27708" ht="15"/>
    <row r="27709" ht="15"/>
    <row r="27710" ht="15"/>
    <row r="27711" ht="15"/>
    <row r="27712" ht="15"/>
    <row r="27713" ht="15"/>
    <row r="27714" ht="15"/>
    <row r="27715" ht="15"/>
    <row r="27716" ht="15"/>
    <row r="27717" ht="15"/>
    <row r="27718" ht="15"/>
    <row r="27719" ht="15"/>
    <row r="27720" ht="15"/>
    <row r="27721" ht="15"/>
    <row r="27722" ht="15"/>
    <row r="27723" ht="15"/>
    <row r="27724" ht="15"/>
    <row r="27725" ht="15"/>
    <row r="27726" ht="15"/>
    <row r="27727" ht="15"/>
    <row r="27728" ht="15"/>
    <row r="27729" ht="15"/>
    <row r="27730" ht="15"/>
    <row r="27731" ht="15"/>
    <row r="27732" ht="15"/>
    <row r="27733" ht="15"/>
    <row r="27734" ht="15"/>
    <row r="27735" ht="15"/>
    <row r="27736" ht="15"/>
    <row r="27737" ht="15"/>
    <row r="27738" ht="15"/>
    <row r="27739" ht="15"/>
    <row r="27740" ht="15"/>
    <row r="27741" ht="15"/>
    <row r="27742" ht="15"/>
    <row r="27743" ht="15"/>
    <row r="27744" ht="15"/>
    <row r="27745" ht="15"/>
    <row r="27746" ht="15"/>
    <row r="27747" ht="15"/>
    <row r="27748" ht="15"/>
    <row r="27749" ht="15"/>
    <row r="27750" ht="15"/>
    <row r="27751" ht="15"/>
    <row r="27752" ht="15"/>
    <row r="27753" ht="15"/>
    <row r="27754" ht="15"/>
    <row r="27755" ht="15"/>
    <row r="27756" ht="15"/>
    <row r="27757" ht="15"/>
    <row r="27758" ht="15"/>
    <row r="27759" ht="15"/>
    <row r="27760" ht="15"/>
    <row r="27761" ht="15"/>
    <row r="27762" ht="15"/>
    <row r="27763" ht="15"/>
    <row r="27764" ht="15"/>
    <row r="27765" ht="15"/>
    <row r="27766" ht="15"/>
    <row r="27767" ht="15"/>
    <row r="27768" ht="15"/>
    <row r="27769" ht="15"/>
    <row r="27770" ht="15"/>
    <row r="27771" ht="15"/>
    <row r="27772" ht="15"/>
    <row r="27773" ht="15"/>
    <row r="27774" ht="15"/>
    <row r="27775" ht="15"/>
    <row r="27776" ht="15"/>
    <row r="27777" ht="15"/>
    <row r="27778" ht="15"/>
    <row r="27779" ht="15"/>
    <row r="27780" ht="15"/>
    <row r="27781" ht="15"/>
    <row r="27782" ht="15"/>
    <row r="27783" ht="15"/>
    <row r="27784" ht="15"/>
    <row r="27785" ht="15"/>
    <row r="27786" ht="15"/>
    <row r="27787" ht="15"/>
    <row r="27788" ht="15"/>
    <row r="27789" ht="15"/>
    <row r="27790" ht="15"/>
    <row r="27791" ht="15"/>
    <row r="27792" ht="15"/>
    <row r="27793" ht="15"/>
    <row r="27794" ht="15"/>
    <row r="27795" ht="15"/>
    <row r="27796" ht="15"/>
    <row r="27797" ht="15"/>
    <row r="27798" ht="15"/>
    <row r="27799" ht="15"/>
    <row r="27800" ht="15"/>
    <row r="27801" ht="15"/>
    <row r="27802" ht="15"/>
    <row r="27803" ht="15"/>
    <row r="27804" ht="15"/>
    <row r="27805" ht="15"/>
    <row r="27806" ht="15"/>
    <row r="27807" ht="15"/>
    <row r="27808" ht="15"/>
    <row r="27809" ht="15"/>
    <row r="27810" ht="15"/>
    <row r="27811" ht="15"/>
    <row r="27812" ht="15"/>
    <row r="27813" ht="15"/>
    <row r="27814" ht="15"/>
    <row r="27815" ht="15"/>
    <row r="27816" ht="15"/>
    <row r="27817" ht="15"/>
    <row r="27818" ht="15"/>
    <row r="27819" ht="15"/>
    <row r="27820" ht="15"/>
    <row r="27821" ht="15"/>
    <row r="27822" ht="15"/>
    <row r="27823" ht="15"/>
    <row r="27824" ht="15"/>
    <row r="27825" ht="15"/>
    <row r="27826" ht="15"/>
    <row r="27827" ht="15"/>
    <row r="27828" ht="15"/>
    <row r="27829" ht="15"/>
    <row r="27830" ht="15"/>
    <row r="27831" ht="15"/>
    <row r="27832" ht="15"/>
    <row r="27833" ht="15"/>
    <row r="27834" ht="15"/>
    <row r="27835" ht="15"/>
    <row r="27836" ht="15"/>
    <row r="27837" ht="15"/>
    <row r="27838" ht="15"/>
    <row r="27839" ht="15"/>
    <row r="27840" ht="15"/>
    <row r="27841" ht="15"/>
    <row r="27842" ht="15"/>
    <row r="27843" ht="15"/>
    <row r="27844" ht="15"/>
    <row r="27845" ht="15"/>
    <row r="27846" ht="15"/>
    <row r="27847" ht="15"/>
    <row r="27848" ht="15"/>
    <row r="27849" ht="15"/>
    <row r="27850" ht="15"/>
    <row r="27851" ht="15"/>
    <row r="27852" ht="15"/>
    <row r="27853" ht="15"/>
    <row r="27854" ht="15"/>
    <row r="27855" ht="15"/>
    <row r="27856" ht="15"/>
    <row r="27857" ht="15"/>
    <row r="27858" ht="15"/>
    <row r="27859" ht="15"/>
    <row r="27860" ht="15"/>
    <row r="27861" ht="15"/>
    <row r="27862" ht="15"/>
    <row r="27863" ht="15"/>
    <row r="27864" ht="15"/>
    <row r="27865" ht="15"/>
    <row r="27866" ht="15"/>
    <row r="27867" ht="15"/>
    <row r="27868" ht="15"/>
    <row r="27869" ht="15"/>
    <row r="27870" ht="15"/>
    <row r="27871" ht="15"/>
    <row r="27872" ht="15"/>
    <row r="27873" ht="15"/>
    <row r="27874" ht="15"/>
    <row r="27875" ht="15"/>
    <row r="27876" ht="15"/>
    <row r="27877" ht="15"/>
    <row r="27878" ht="15"/>
    <row r="27879" ht="15"/>
    <row r="27880" ht="15"/>
    <row r="27881" ht="15"/>
    <row r="27882" ht="15"/>
    <row r="27883" ht="15"/>
    <row r="27884" ht="15"/>
    <row r="27885" ht="15"/>
    <row r="27886" ht="15"/>
    <row r="27887" ht="15"/>
    <row r="27888" ht="15"/>
    <row r="27889" ht="15"/>
    <row r="27890" ht="15"/>
    <row r="27891" ht="15"/>
    <row r="27892" ht="15"/>
    <row r="27893" ht="15"/>
    <row r="27894" ht="15"/>
    <row r="27895" ht="15"/>
    <row r="27896" ht="15"/>
    <row r="27897" ht="15"/>
    <row r="27898" ht="15"/>
    <row r="27899" ht="15"/>
    <row r="27900" ht="15"/>
    <row r="27901" ht="15"/>
    <row r="27902" ht="15"/>
    <row r="27903" ht="15"/>
    <row r="27904" ht="15"/>
    <row r="27905" ht="15"/>
    <row r="27906" ht="15"/>
    <row r="27907" ht="15"/>
    <row r="27908" ht="15"/>
    <row r="27909" ht="15"/>
    <row r="27910" ht="15"/>
    <row r="27911" ht="15"/>
    <row r="27912" ht="15"/>
    <row r="27913" ht="15"/>
    <row r="27914" ht="15"/>
    <row r="27915" ht="15"/>
    <row r="27916" ht="15"/>
    <row r="27917" ht="15"/>
    <row r="27918" ht="15"/>
    <row r="27919" ht="15"/>
    <row r="27920" ht="15"/>
    <row r="27921" ht="15"/>
    <row r="27922" ht="15"/>
    <row r="27923" ht="15"/>
    <row r="27924" ht="15"/>
    <row r="27925" ht="15"/>
    <row r="27926" ht="15"/>
    <row r="27927" ht="15"/>
    <row r="27928" ht="15"/>
    <row r="27929" ht="15"/>
    <row r="27930" ht="15"/>
    <row r="27931" ht="15"/>
    <row r="27932" ht="15"/>
    <row r="27933" ht="15"/>
    <row r="27934" ht="15"/>
    <row r="27935" ht="15"/>
    <row r="27936" ht="15"/>
    <row r="27937" ht="15"/>
    <row r="27938" ht="15"/>
    <row r="27939" ht="15"/>
    <row r="27940" ht="15"/>
    <row r="27941" ht="15"/>
    <row r="27942" ht="15"/>
    <row r="27943" ht="15"/>
    <row r="27944" ht="15"/>
    <row r="27945" ht="15"/>
    <row r="27946" ht="15"/>
    <row r="27947" ht="15"/>
    <row r="27948" ht="15"/>
    <row r="27949" ht="15"/>
    <row r="27950" ht="15"/>
    <row r="27951" ht="15"/>
    <row r="27952" ht="15"/>
    <row r="27953" ht="15"/>
    <row r="27954" ht="15"/>
    <row r="27955" ht="15"/>
    <row r="27956" ht="15"/>
    <row r="27957" ht="15"/>
    <row r="27958" ht="15"/>
    <row r="27959" ht="15"/>
    <row r="27960" ht="15"/>
    <row r="27961" ht="15"/>
    <row r="27962" ht="15"/>
    <row r="27963" ht="15"/>
    <row r="27964" ht="15"/>
    <row r="27965" ht="15"/>
    <row r="27966" ht="15"/>
    <row r="27967" ht="15"/>
    <row r="27968" ht="15"/>
    <row r="27969" ht="15"/>
    <row r="27970" ht="15"/>
    <row r="27971" ht="15"/>
    <row r="27972" ht="15"/>
    <row r="27973" ht="15"/>
    <row r="27974" ht="15"/>
    <row r="27975" ht="15"/>
    <row r="27976" ht="15"/>
    <row r="27977" ht="15"/>
    <row r="27978" ht="15"/>
    <row r="27979" ht="15"/>
    <row r="27980" ht="15"/>
    <row r="27981" ht="15"/>
    <row r="27982" ht="15"/>
    <row r="27983" ht="15"/>
    <row r="27984" ht="15"/>
    <row r="27985" ht="15"/>
    <row r="27986" ht="15"/>
    <row r="27987" ht="15"/>
    <row r="27988" ht="15"/>
    <row r="27989" ht="15"/>
    <row r="27990" ht="15"/>
    <row r="27991" ht="15"/>
    <row r="27992" ht="15"/>
    <row r="27993" ht="15"/>
    <row r="27994" ht="15"/>
    <row r="27995" ht="15"/>
    <row r="27996" ht="15"/>
    <row r="27997" ht="15"/>
    <row r="27998" ht="15"/>
    <row r="27999" ht="15"/>
    <row r="28000" ht="15"/>
    <row r="28001" ht="15"/>
    <row r="28002" ht="15"/>
    <row r="28003" ht="15"/>
    <row r="28004" ht="15"/>
    <row r="28005" ht="15"/>
    <row r="28006" ht="15"/>
    <row r="28007" ht="15"/>
    <row r="28008" ht="15"/>
    <row r="28009" ht="15"/>
    <row r="28010" ht="15"/>
    <row r="28011" ht="15"/>
    <row r="28012" ht="15"/>
    <row r="28013" ht="15"/>
    <row r="28014" ht="15"/>
    <row r="28015" ht="15"/>
    <row r="28016" ht="15"/>
    <row r="28017" ht="15"/>
    <row r="28018" ht="15"/>
    <row r="28019" ht="15"/>
    <row r="28020" ht="15"/>
    <row r="28021" ht="15"/>
    <row r="28022" ht="15"/>
    <row r="28023" ht="15"/>
    <row r="28024" ht="15"/>
    <row r="28025" ht="15"/>
    <row r="28026" ht="15"/>
    <row r="28027" ht="15"/>
    <row r="28028" ht="15"/>
    <row r="28029" ht="15"/>
    <row r="28030" ht="15"/>
    <row r="28031" ht="15"/>
    <row r="28032" ht="15"/>
    <row r="28033" ht="15"/>
    <row r="28034" ht="15"/>
    <row r="28035" ht="15"/>
    <row r="28036" ht="15"/>
    <row r="28037" ht="15"/>
    <row r="28038" ht="15"/>
    <row r="28039" ht="15"/>
    <row r="28040" ht="15"/>
    <row r="28041" ht="15"/>
    <row r="28042" ht="15"/>
    <row r="28043" ht="15"/>
    <row r="28044" ht="15"/>
    <row r="28045" ht="15"/>
    <row r="28046" ht="15"/>
    <row r="28047" ht="15"/>
    <row r="28048" ht="15"/>
    <row r="28049" ht="15"/>
    <row r="28050" ht="15"/>
    <row r="28051" ht="15"/>
    <row r="28052" ht="15"/>
    <row r="28053" ht="15"/>
    <row r="28054" ht="15"/>
    <row r="28055" ht="15"/>
    <row r="28056" ht="15"/>
    <row r="28057" ht="15"/>
    <row r="28058" ht="15"/>
    <row r="28059" ht="15"/>
    <row r="28060" ht="15"/>
    <row r="28061" ht="15"/>
    <row r="28062" ht="15"/>
    <row r="28063" ht="15"/>
    <row r="28064" ht="15"/>
    <row r="28065" ht="15"/>
    <row r="28066" ht="15"/>
    <row r="28067" ht="15"/>
    <row r="28068" ht="15"/>
    <row r="28069" ht="15"/>
    <row r="28070" ht="15"/>
    <row r="28071" ht="15"/>
    <row r="28072" ht="15"/>
    <row r="28073" ht="15"/>
    <row r="28074" ht="15"/>
    <row r="28075" ht="15"/>
    <row r="28076" ht="15"/>
    <row r="28077" ht="15"/>
    <row r="28078" ht="15"/>
    <row r="28079" ht="15"/>
    <row r="28080" ht="15"/>
    <row r="28081" ht="15"/>
    <row r="28082" ht="15"/>
    <row r="28083" ht="15"/>
    <row r="28084" ht="15"/>
    <row r="28085" ht="15"/>
    <row r="28086" ht="15"/>
    <row r="28087" ht="15"/>
    <row r="28088" ht="15"/>
    <row r="28089" ht="15"/>
    <row r="28090" ht="15"/>
    <row r="28091" ht="15"/>
    <row r="28092" ht="15"/>
    <row r="28093" ht="15"/>
    <row r="28094" ht="15"/>
    <row r="28095" ht="15"/>
    <row r="28096" ht="15"/>
    <row r="28097" ht="15"/>
    <row r="28098" ht="15"/>
    <row r="28099" ht="15"/>
    <row r="28100" ht="15"/>
    <row r="28101" ht="15"/>
    <row r="28102" ht="15"/>
    <row r="28103" ht="15"/>
    <row r="28104" ht="15"/>
    <row r="28105" ht="15"/>
    <row r="28106" ht="15"/>
    <row r="28107" ht="15"/>
    <row r="28108" ht="15"/>
    <row r="28109" ht="15"/>
    <row r="28110" ht="15"/>
    <row r="28111" ht="15"/>
    <row r="28112" ht="15"/>
    <row r="28113" ht="15"/>
    <row r="28114" ht="15"/>
    <row r="28115" ht="15"/>
    <row r="28116" ht="15"/>
    <row r="28117" ht="15"/>
    <row r="28118" ht="15"/>
    <row r="28119" ht="15"/>
    <row r="28120" ht="15"/>
    <row r="28121" ht="15"/>
    <row r="28122" ht="15"/>
    <row r="28123" ht="15"/>
    <row r="28124" ht="15"/>
    <row r="28125" ht="15"/>
    <row r="28126" ht="15"/>
    <row r="28127" ht="15"/>
    <row r="28128" ht="15"/>
    <row r="28129" ht="15"/>
    <row r="28130" ht="15"/>
    <row r="28131" ht="15"/>
    <row r="28132" ht="15"/>
    <row r="28133" ht="15"/>
    <row r="28134" ht="15"/>
    <row r="28135" ht="15"/>
    <row r="28136" ht="15"/>
    <row r="28137" ht="15"/>
    <row r="28138" ht="15"/>
    <row r="28139" ht="15"/>
    <row r="28140" ht="15"/>
    <row r="28141" ht="15"/>
    <row r="28142" ht="15"/>
    <row r="28143" ht="15"/>
    <row r="28144" ht="15"/>
    <row r="28145" ht="15"/>
    <row r="28146" ht="15"/>
    <row r="28147" ht="15"/>
    <row r="28148" ht="15"/>
    <row r="28149" ht="15"/>
    <row r="28150" ht="15"/>
    <row r="28151" ht="15"/>
    <row r="28152" ht="15"/>
    <row r="28153" ht="15"/>
    <row r="28154" ht="15"/>
    <row r="28155" ht="15"/>
    <row r="28156" ht="15"/>
    <row r="28157" ht="15"/>
    <row r="28158" ht="15"/>
    <row r="28159" ht="15"/>
    <row r="28160" ht="15"/>
    <row r="28161" ht="15"/>
    <row r="28162" ht="15"/>
    <row r="28163" ht="15"/>
    <row r="28164" ht="15"/>
    <row r="28165" ht="15"/>
    <row r="28166" ht="15"/>
    <row r="28167" ht="15"/>
    <row r="28168" ht="15"/>
    <row r="28169" ht="15"/>
    <row r="28170" ht="15"/>
    <row r="28171" ht="15"/>
    <row r="28172" ht="15"/>
    <row r="28173" ht="15"/>
    <row r="28174" ht="15"/>
    <row r="28175" ht="15"/>
    <row r="28176" ht="15"/>
    <row r="28177" ht="15"/>
    <row r="28178" ht="15"/>
    <row r="28179" ht="15"/>
    <row r="28180" ht="15"/>
    <row r="28181" ht="15"/>
    <row r="28182" ht="15"/>
    <row r="28183" ht="15"/>
    <row r="28184" ht="15"/>
    <row r="28185" ht="15"/>
    <row r="28186" ht="15"/>
    <row r="28187" ht="15"/>
    <row r="28188" ht="15"/>
    <row r="28189" ht="15"/>
    <row r="28190" ht="15"/>
    <row r="28191" ht="15"/>
    <row r="28192" ht="15"/>
    <row r="28193" ht="15"/>
    <row r="28194" ht="15"/>
    <row r="28195" ht="15"/>
    <row r="28196" ht="15"/>
    <row r="28197" ht="15"/>
    <row r="28198" ht="15"/>
    <row r="28199" ht="15"/>
    <row r="28200" ht="15"/>
    <row r="28201" ht="15"/>
    <row r="28202" ht="15"/>
    <row r="28203" ht="15"/>
    <row r="28204" ht="15"/>
    <row r="28205" ht="15"/>
    <row r="28206" ht="15"/>
    <row r="28207" ht="15"/>
    <row r="28208" ht="15"/>
    <row r="28209" ht="15"/>
    <row r="28210" ht="15"/>
    <row r="28211" ht="15"/>
    <row r="28212" ht="15"/>
    <row r="28213" ht="15"/>
    <row r="28214" ht="15"/>
    <row r="28215" ht="15"/>
    <row r="28216" ht="15"/>
    <row r="28217" ht="15"/>
    <row r="28218" ht="15"/>
    <row r="28219" ht="15"/>
    <row r="28220" ht="15"/>
    <row r="28221" ht="15"/>
    <row r="28222" ht="15"/>
    <row r="28223" ht="15"/>
    <row r="28224" ht="15"/>
    <row r="28225" ht="15"/>
    <row r="28226" ht="15"/>
    <row r="28227" ht="15"/>
    <row r="28228" ht="15"/>
    <row r="28229" ht="15"/>
    <row r="28230" ht="15"/>
    <row r="28231" ht="15"/>
    <row r="28232" ht="15"/>
    <row r="28233" ht="15"/>
    <row r="28234" ht="15"/>
    <row r="28235" ht="15"/>
    <row r="28236" ht="15"/>
    <row r="28237" ht="15"/>
    <row r="28238" ht="15"/>
    <row r="28239" ht="15"/>
    <row r="28240" ht="15"/>
    <row r="28241" ht="15"/>
    <row r="28242" ht="15"/>
    <row r="28243" ht="15"/>
    <row r="28244" ht="15"/>
    <row r="28245" ht="15"/>
    <row r="28246" ht="15"/>
    <row r="28247" ht="15"/>
    <row r="28248" ht="15"/>
    <row r="28249" ht="15"/>
    <row r="28250" ht="15"/>
    <row r="28251" ht="15"/>
    <row r="28252" ht="15"/>
    <row r="28253" ht="15"/>
    <row r="28254" ht="15"/>
    <row r="28255" ht="15"/>
    <row r="28256" ht="15"/>
    <row r="28257" ht="15"/>
    <row r="28258" ht="15"/>
    <row r="28259" ht="15"/>
    <row r="28260" ht="15"/>
    <row r="28261" ht="15"/>
    <row r="28262" ht="15"/>
    <row r="28263" ht="15"/>
    <row r="28264" ht="15"/>
    <row r="28265" ht="15"/>
    <row r="28266" ht="15"/>
    <row r="28267" ht="15"/>
    <row r="28268" ht="15"/>
    <row r="28269" ht="15"/>
    <row r="28270" ht="15"/>
    <row r="28271" ht="15"/>
    <row r="28272" ht="15"/>
    <row r="28273" ht="15"/>
    <row r="28274" ht="15"/>
    <row r="28275" ht="15"/>
    <row r="28276" ht="15"/>
    <row r="28277" ht="15"/>
    <row r="28278" ht="15"/>
    <row r="28279" ht="15"/>
    <row r="28280" ht="15"/>
    <row r="28281" ht="15"/>
    <row r="28282" ht="15"/>
    <row r="28283" ht="15"/>
    <row r="28284" ht="15"/>
    <row r="28285" ht="15"/>
    <row r="28286" ht="15"/>
    <row r="28287" ht="15"/>
    <row r="28288" ht="15"/>
    <row r="28289" ht="15"/>
    <row r="28290" ht="15"/>
    <row r="28291" ht="15"/>
    <row r="28292" ht="15"/>
    <row r="28293" ht="15"/>
    <row r="28294" ht="15"/>
    <row r="28295" ht="15"/>
    <row r="28296" ht="15"/>
    <row r="28297" ht="15"/>
    <row r="28298" ht="15"/>
    <row r="28299" ht="15"/>
    <row r="28300" ht="15"/>
    <row r="28301" ht="15"/>
    <row r="28302" ht="15"/>
    <row r="28303" ht="15"/>
    <row r="28304" ht="15"/>
    <row r="28305" ht="15"/>
    <row r="28306" ht="15"/>
    <row r="28307" ht="15"/>
    <row r="28308" ht="15"/>
    <row r="28309" ht="15"/>
    <row r="28310" ht="15"/>
    <row r="28311" ht="15"/>
    <row r="28312" ht="15"/>
    <row r="28313" ht="15"/>
    <row r="28314" ht="15"/>
    <row r="28315" ht="15"/>
    <row r="28316" ht="15"/>
    <row r="28317" ht="15"/>
    <row r="28318" ht="15"/>
    <row r="28319" ht="15"/>
    <row r="28320" ht="15"/>
    <row r="28321" ht="15"/>
    <row r="28322" ht="15"/>
    <row r="28323" ht="15"/>
    <row r="28324" ht="15"/>
    <row r="28325" ht="15"/>
    <row r="28326" ht="15"/>
    <row r="28327" ht="15"/>
    <row r="28328" ht="15"/>
    <row r="28329" ht="15"/>
    <row r="28330" ht="15"/>
    <row r="28331" ht="15"/>
    <row r="28332" ht="15"/>
    <row r="28333" ht="15"/>
    <row r="28334" ht="15"/>
    <row r="28335" ht="15"/>
    <row r="28336" ht="15"/>
    <row r="28337" ht="15"/>
    <row r="28338" ht="15"/>
    <row r="28339" ht="15"/>
    <row r="28340" ht="15"/>
    <row r="28341" ht="15"/>
    <row r="28342" ht="15"/>
    <row r="28343" ht="15"/>
    <row r="28344" ht="15"/>
    <row r="28345" ht="15"/>
    <row r="28346" ht="15"/>
    <row r="28347" ht="15"/>
    <row r="28348" ht="15"/>
    <row r="28349" ht="15"/>
    <row r="28350" ht="15"/>
    <row r="28351" ht="15"/>
    <row r="28352" ht="15"/>
    <row r="28353" ht="15"/>
    <row r="28354" ht="15"/>
    <row r="28355" ht="15"/>
    <row r="28356" ht="15"/>
    <row r="28357" ht="15"/>
    <row r="28358" ht="15"/>
    <row r="28359" ht="15"/>
    <row r="28360" ht="15"/>
    <row r="28361" ht="15"/>
    <row r="28362" ht="15"/>
    <row r="28363" ht="15"/>
    <row r="28364" ht="15"/>
    <row r="28365" ht="15"/>
    <row r="28366" ht="15"/>
    <row r="28367" ht="15"/>
    <row r="28368" ht="15"/>
    <row r="28369" ht="15"/>
    <row r="28370" ht="15"/>
    <row r="28371" ht="15"/>
    <row r="28372" ht="15"/>
    <row r="28373" ht="15"/>
    <row r="28374" ht="15"/>
    <row r="28375" ht="15"/>
    <row r="28376" ht="15"/>
    <row r="28377" ht="15"/>
    <row r="28378" ht="15"/>
    <row r="28379" ht="15"/>
    <row r="28380" ht="15"/>
    <row r="28381" ht="15"/>
    <row r="28382" ht="15"/>
    <row r="28383" ht="15"/>
    <row r="28384" ht="15"/>
    <row r="28385" ht="15"/>
    <row r="28386" ht="15"/>
    <row r="28387" ht="15"/>
    <row r="28388" ht="15"/>
    <row r="28389" ht="15"/>
    <row r="28390" ht="15"/>
    <row r="28391" ht="15"/>
    <row r="28392" ht="15"/>
    <row r="28393" ht="15"/>
    <row r="28394" ht="15"/>
    <row r="28395" ht="15"/>
    <row r="28396" ht="15"/>
    <row r="28397" ht="15"/>
    <row r="28398" ht="15"/>
    <row r="28399" ht="15"/>
    <row r="28400" ht="15"/>
    <row r="28401" ht="15"/>
    <row r="28402" ht="15"/>
    <row r="28403" ht="15"/>
    <row r="28404" ht="15"/>
    <row r="28405" ht="15"/>
    <row r="28406" ht="15"/>
    <row r="28407" ht="15"/>
    <row r="28408" ht="15"/>
    <row r="28409" ht="15"/>
    <row r="28410" ht="15"/>
    <row r="28411" ht="15"/>
    <row r="28412" ht="15"/>
    <row r="28413" ht="15"/>
    <row r="28414" ht="15"/>
    <row r="28415" ht="15"/>
    <row r="28416" ht="15"/>
    <row r="28417" ht="15"/>
    <row r="28418" ht="15"/>
    <row r="28419" ht="15"/>
    <row r="28420" ht="15"/>
    <row r="28421" ht="15"/>
    <row r="28422" ht="15"/>
    <row r="28423" ht="15"/>
    <row r="28424" ht="15"/>
    <row r="28425" ht="15"/>
    <row r="28426" ht="15"/>
    <row r="28427" ht="15"/>
    <row r="28428" ht="15"/>
    <row r="28429" ht="15"/>
    <row r="28430" ht="15"/>
    <row r="28431" ht="15"/>
    <row r="28432" ht="15"/>
    <row r="28433" ht="15"/>
    <row r="28434" ht="15"/>
    <row r="28435" ht="15"/>
    <row r="28436" ht="15"/>
    <row r="28437" ht="15"/>
    <row r="28438" ht="15"/>
    <row r="28439" ht="15"/>
    <row r="28440" ht="15"/>
    <row r="28441" ht="15"/>
    <row r="28442" ht="15"/>
    <row r="28443" ht="15"/>
    <row r="28444" ht="15"/>
    <row r="28445" ht="15"/>
    <row r="28446" ht="15"/>
    <row r="28447" ht="15"/>
    <row r="28448" ht="15"/>
    <row r="28449" ht="15"/>
    <row r="28450" ht="15"/>
    <row r="28451" ht="15"/>
    <row r="28452" ht="15"/>
    <row r="28453" ht="15"/>
    <row r="28454" ht="15"/>
    <row r="28455" ht="15"/>
    <row r="28456" ht="15"/>
    <row r="28457" ht="15"/>
    <row r="28458" ht="15"/>
    <row r="28459" ht="15"/>
    <row r="28460" ht="15"/>
    <row r="28461" ht="15"/>
    <row r="28462" ht="15"/>
    <row r="28463" ht="15"/>
    <row r="28464" ht="15"/>
    <row r="28465" ht="15"/>
    <row r="28466" ht="15"/>
    <row r="28467" ht="15"/>
    <row r="28468" ht="15"/>
    <row r="28469" ht="15"/>
    <row r="28470" ht="15"/>
    <row r="28471" ht="15"/>
    <row r="28472" ht="15"/>
    <row r="28473" ht="15"/>
    <row r="28474" ht="15"/>
    <row r="28475" ht="15"/>
    <row r="28476" ht="15"/>
    <row r="28477" ht="15"/>
    <row r="28478" ht="15"/>
    <row r="28479" ht="15"/>
    <row r="28480" ht="15"/>
    <row r="28481" ht="15"/>
    <row r="28482" ht="15"/>
    <row r="28483" ht="15"/>
    <row r="28484" ht="15"/>
    <row r="28485" ht="15"/>
    <row r="28486" ht="15"/>
    <row r="28487" ht="15"/>
    <row r="28488" ht="15"/>
    <row r="28489" ht="15"/>
    <row r="28490" ht="15"/>
    <row r="28491" ht="15"/>
    <row r="28492" ht="15"/>
    <row r="28493" ht="15"/>
    <row r="28494" ht="15"/>
    <row r="28495" ht="15"/>
    <row r="28496" ht="15"/>
    <row r="28497" ht="15"/>
    <row r="28498" ht="15"/>
    <row r="28499" ht="15"/>
    <row r="28500" ht="15"/>
    <row r="28501" ht="15"/>
    <row r="28502" ht="15"/>
    <row r="28503" ht="15"/>
    <row r="28504" ht="15"/>
    <row r="28505" ht="15"/>
    <row r="28506" ht="15"/>
    <row r="28507" ht="15"/>
    <row r="28508" ht="15"/>
    <row r="28509" ht="15"/>
    <row r="28510" ht="15"/>
    <row r="28511" ht="15"/>
    <row r="28512" ht="15"/>
    <row r="28513" ht="15"/>
    <row r="28514" ht="15"/>
    <row r="28515" ht="15"/>
    <row r="28516" ht="15"/>
    <row r="28517" ht="15"/>
    <row r="28518" ht="15"/>
    <row r="28519" ht="15"/>
    <row r="28520" ht="15"/>
    <row r="28521" ht="15"/>
    <row r="28522" ht="15"/>
    <row r="28523" ht="15"/>
    <row r="28524" ht="15"/>
    <row r="28525" ht="15"/>
    <row r="28526" ht="15"/>
    <row r="28527" ht="15"/>
    <row r="28528" ht="15"/>
    <row r="28529" ht="15"/>
    <row r="28530" ht="15"/>
    <row r="28531" ht="15"/>
    <row r="28532" ht="15"/>
    <row r="28533" ht="15"/>
    <row r="28534" ht="15"/>
    <row r="28535" ht="15"/>
    <row r="28536" ht="15"/>
    <row r="28537" ht="15"/>
    <row r="28538" ht="15"/>
    <row r="28539" ht="15"/>
    <row r="28540" ht="15"/>
    <row r="28541" ht="15"/>
    <row r="28542" ht="15"/>
    <row r="28543" ht="15"/>
    <row r="28544" ht="15"/>
    <row r="28545" ht="15"/>
    <row r="28546" ht="15"/>
    <row r="28547" ht="15"/>
    <row r="28548" ht="15"/>
    <row r="28549" ht="15"/>
    <row r="28550" ht="15"/>
    <row r="28551" ht="15"/>
    <row r="28552" ht="15"/>
    <row r="28553" ht="15"/>
    <row r="28554" ht="15"/>
    <row r="28555" ht="15"/>
    <row r="28556" ht="15"/>
    <row r="28557" ht="15"/>
    <row r="28558" ht="15"/>
    <row r="28559" ht="15"/>
    <row r="28560" ht="15"/>
    <row r="28561" ht="15"/>
    <row r="28562" ht="15"/>
    <row r="28563" ht="15"/>
    <row r="28564" ht="15"/>
    <row r="28565" ht="15"/>
    <row r="28566" ht="15"/>
    <row r="28567" ht="15"/>
    <row r="28568" ht="15"/>
    <row r="28569" ht="15"/>
    <row r="28570" ht="15"/>
    <row r="28571" ht="15"/>
    <row r="28572" ht="15"/>
    <row r="28573" ht="15"/>
    <row r="28574" ht="15"/>
    <row r="28575" ht="15"/>
    <row r="28576" ht="15"/>
    <row r="28577" ht="15"/>
    <row r="28578" ht="15"/>
    <row r="28579" ht="15"/>
    <row r="28580" ht="15"/>
    <row r="28581" ht="15"/>
    <row r="28582" ht="15"/>
    <row r="28583" ht="15"/>
    <row r="28584" ht="15"/>
    <row r="28585" ht="15"/>
    <row r="28586" ht="15"/>
    <row r="28587" ht="15"/>
    <row r="28588" ht="15"/>
    <row r="28589" ht="15"/>
    <row r="28590" ht="15"/>
    <row r="28591" ht="15"/>
    <row r="28592" ht="15"/>
    <row r="28593" ht="15"/>
    <row r="28594" ht="15"/>
    <row r="28595" ht="15"/>
    <row r="28596" ht="15"/>
    <row r="28597" ht="15"/>
    <row r="28598" ht="15"/>
    <row r="28599" ht="15"/>
    <row r="28600" ht="15"/>
    <row r="28601" ht="15"/>
    <row r="28602" ht="15"/>
    <row r="28603" ht="15"/>
    <row r="28604" ht="15"/>
    <row r="28605" ht="15"/>
    <row r="28606" ht="15"/>
    <row r="28607" ht="15"/>
    <row r="28608" ht="15"/>
    <row r="28609" ht="15"/>
    <row r="28610" ht="15"/>
    <row r="28611" ht="15"/>
    <row r="28612" ht="15"/>
    <row r="28613" ht="15"/>
    <row r="28614" ht="15"/>
    <row r="28615" ht="15"/>
    <row r="28616" ht="15"/>
    <row r="28617" ht="15"/>
    <row r="28618" ht="15"/>
    <row r="28619" ht="15"/>
    <row r="28620" ht="15"/>
    <row r="28621" ht="15"/>
    <row r="28622" ht="15"/>
    <row r="28623" ht="15"/>
    <row r="28624" ht="15"/>
    <row r="28625" ht="15"/>
    <row r="28626" ht="15"/>
    <row r="28627" ht="15"/>
    <row r="28628" ht="15"/>
    <row r="28629" ht="15"/>
    <row r="28630" ht="15"/>
    <row r="28631" ht="15"/>
    <row r="28632" ht="15"/>
    <row r="28633" ht="15"/>
    <row r="28634" ht="15"/>
    <row r="28635" ht="15"/>
    <row r="28636" ht="15"/>
    <row r="28637" ht="15"/>
    <row r="28638" ht="15"/>
    <row r="28639" ht="15"/>
    <row r="28640" ht="15"/>
    <row r="28641" ht="15"/>
    <row r="28642" ht="15"/>
    <row r="28643" ht="15"/>
    <row r="28644" ht="15"/>
    <row r="28645" ht="15"/>
    <row r="28646" ht="15"/>
    <row r="28647" ht="15"/>
    <row r="28648" ht="15"/>
    <row r="28649" ht="15"/>
    <row r="28650" ht="15"/>
    <row r="28651" ht="15"/>
    <row r="28652" ht="15"/>
    <row r="28653" ht="15"/>
    <row r="28654" ht="15"/>
    <row r="28655" ht="15"/>
    <row r="28656" ht="15"/>
    <row r="28657" ht="15"/>
    <row r="28658" ht="15"/>
    <row r="28659" ht="15"/>
    <row r="28660" ht="15"/>
    <row r="28661" ht="15"/>
    <row r="28662" ht="15"/>
    <row r="28663" ht="15"/>
    <row r="28664" ht="15"/>
    <row r="28665" ht="15"/>
    <row r="28666" ht="15"/>
    <row r="28667" ht="15"/>
    <row r="28668" ht="15"/>
    <row r="28669" ht="15"/>
    <row r="28670" ht="15"/>
    <row r="28671" ht="15"/>
    <row r="28672" ht="15"/>
    <row r="28673" ht="15"/>
    <row r="28674" ht="15"/>
    <row r="28675" ht="15"/>
    <row r="28676" ht="15"/>
    <row r="28677" ht="15"/>
    <row r="28678" ht="15"/>
    <row r="28679" ht="15"/>
    <row r="28680" ht="15"/>
    <row r="28681" ht="15"/>
    <row r="28682" ht="15"/>
    <row r="28683" ht="15"/>
    <row r="28684" ht="15"/>
    <row r="28685" ht="15"/>
    <row r="28686" ht="15"/>
    <row r="28687" ht="15"/>
    <row r="28688" ht="15"/>
    <row r="28689" ht="15"/>
    <row r="28690" ht="15"/>
    <row r="28691" ht="15"/>
    <row r="28692" ht="15"/>
    <row r="28693" ht="15"/>
    <row r="28694" ht="15"/>
    <row r="28695" ht="15"/>
    <row r="28696" ht="15"/>
    <row r="28697" ht="15"/>
    <row r="28698" ht="15"/>
    <row r="28699" ht="15"/>
    <row r="28700" ht="15"/>
    <row r="28701" ht="15"/>
    <row r="28702" ht="15"/>
    <row r="28703" ht="15"/>
    <row r="28704" ht="15"/>
    <row r="28705" ht="15"/>
    <row r="28706" ht="15"/>
    <row r="28707" ht="15"/>
    <row r="28708" ht="15"/>
    <row r="28709" ht="15"/>
    <row r="28710" ht="15"/>
    <row r="28711" ht="15"/>
    <row r="28712" ht="15"/>
    <row r="28713" ht="15"/>
    <row r="28714" ht="15"/>
    <row r="28715" ht="15"/>
    <row r="28716" ht="15"/>
    <row r="28717" ht="15"/>
    <row r="28718" ht="15"/>
    <row r="28719" ht="15"/>
    <row r="28720" ht="15"/>
    <row r="28721" ht="15"/>
    <row r="28722" ht="15"/>
    <row r="28723" ht="15"/>
    <row r="28724" ht="15"/>
    <row r="28725" ht="15"/>
    <row r="28726" ht="15"/>
    <row r="28727" ht="15"/>
    <row r="28728" ht="15"/>
    <row r="28729" ht="15"/>
    <row r="28730" ht="15"/>
    <row r="28731" ht="15"/>
    <row r="28732" ht="15"/>
    <row r="28733" ht="15"/>
    <row r="28734" ht="15"/>
    <row r="28735" ht="15"/>
    <row r="28736" ht="15"/>
    <row r="28737" ht="15"/>
    <row r="28738" ht="15"/>
    <row r="28739" ht="15"/>
    <row r="28740" ht="15"/>
    <row r="28741" ht="15"/>
    <row r="28742" ht="15"/>
    <row r="28743" ht="15"/>
    <row r="28744" ht="15"/>
    <row r="28745" ht="15"/>
    <row r="28746" ht="15"/>
    <row r="28747" ht="15"/>
    <row r="28748" ht="15"/>
    <row r="28749" ht="15"/>
    <row r="28750" ht="15"/>
    <row r="28751" ht="15"/>
    <row r="28752" ht="15"/>
    <row r="28753" ht="15"/>
    <row r="28754" ht="15"/>
    <row r="28755" ht="15"/>
    <row r="28756" ht="15"/>
    <row r="28757" ht="15"/>
    <row r="28758" ht="15"/>
    <row r="28759" ht="15"/>
    <row r="28760" ht="15"/>
    <row r="28761" ht="15"/>
    <row r="28762" ht="15"/>
    <row r="28763" ht="15"/>
    <row r="28764" ht="15"/>
    <row r="28765" ht="15"/>
    <row r="28766" ht="15"/>
    <row r="28767" ht="15"/>
    <row r="28768" ht="15"/>
    <row r="28769" ht="15"/>
    <row r="28770" ht="15"/>
    <row r="28771" ht="15"/>
    <row r="28772" ht="15"/>
    <row r="28773" ht="15"/>
    <row r="28774" ht="15"/>
    <row r="28775" ht="15"/>
    <row r="28776" ht="15"/>
    <row r="28777" ht="15"/>
    <row r="28778" ht="15"/>
    <row r="28779" ht="15"/>
    <row r="28780" ht="15"/>
    <row r="28781" ht="15"/>
    <row r="28782" ht="15"/>
    <row r="28783" ht="15"/>
    <row r="28784" ht="15"/>
    <row r="28785" ht="15"/>
    <row r="28786" ht="15"/>
    <row r="28787" ht="15"/>
    <row r="28788" ht="15"/>
    <row r="28789" ht="15"/>
    <row r="28790" ht="15"/>
    <row r="28791" ht="15"/>
    <row r="28792" ht="15"/>
    <row r="28793" ht="15"/>
    <row r="28794" ht="15"/>
    <row r="28795" ht="15"/>
    <row r="28796" ht="15"/>
    <row r="28797" ht="15"/>
    <row r="28798" ht="15"/>
    <row r="28799" ht="15"/>
    <row r="28800" ht="15"/>
    <row r="28801" ht="15"/>
    <row r="28802" ht="15"/>
    <row r="28803" ht="15"/>
    <row r="28804" ht="15"/>
    <row r="28805" ht="15"/>
    <row r="28806" ht="15"/>
    <row r="28807" ht="15"/>
    <row r="28808" ht="15"/>
    <row r="28809" ht="15"/>
    <row r="28810" ht="15"/>
    <row r="28811" ht="15"/>
    <row r="28812" ht="15"/>
    <row r="28813" ht="15"/>
    <row r="28814" ht="15"/>
    <row r="28815" ht="15"/>
    <row r="28816" ht="15"/>
    <row r="28817" ht="15"/>
    <row r="28818" ht="15"/>
    <row r="28819" ht="15"/>
    <row r="28820" ht="15"/>
    <row r="28821" ht="15"/>
    <row r="28822" ht="15"/>
    <row r="28823" ht="15"/>
    <row r="28824" ht="15"/>
    <row r="28825" ht="15"/>
    <row r="28826" ht="15"/>
    <row r="28827" ht="15"/>
    <row r="28828" ht="15"/>
    <row r="28829" ht="15"/>
    <row r="28830" ht="15"/>
    <row r="28831" ht="15"/>
    <row r="28832" ht="15"/>
    <row r="28833" ht="15"/>
    <row r="28834" ht="15"/>
    <row r="28835" ht="15"/>
    <row r="28836" ht="15"/>
    <row r="28837" ht="15"/>
    <row r="28838" ht="15"/>
    <row r="28839" ht="15"/>
    <row r="28840" ht="15"/>
    <row r="28841" ht="15"/>
    <row r="28842" ht="15"/>
    <row r="28843" ht="15"/>
    <row r="28844" ht="15"/>
    <row r="28845" ht="15"/>
    <row r="28846" ht="15"/>
    <row r="28847" ht="15"/>
    <row r="28848" ht="15"/>
    <row r="28849" ht="15"/>
    <row r="28850" ht="15"/>
    <row r="28851" ht="15"/>
    <row r="28852" ht="15"/>
    <row r="28853" ht="15"/>
    <row r="28854" ht="15"/>
    <row r="28855" ht="15"/>
    <row r="28856" ht="15"/>
    <row r="28857" ht="15"/>
    <row r="28858" ht="15"/>
    <row r="28859" ht="15"/>
    <row r="28860" ht="15"/>
    <row r="28861" ht="15"/>
    <row r="28862" ht="15"/>
    <row r="28863" ht="15"/>
    <row r="28864" ht="15"/>
    <row r="28865" ht="15"/>
    <row r="28866" ht="15"/>
    <row r="28867" ht="15"/>
    <row r="28868" ht="15"/>
    <row r="28869" ht="15"/>
    <row r="28870" ht="15"/>
    <row r="28871" ht="15"/>
    <row r="28872" ht="15"/>
    <row r="28873" ht="15"/>
    <row r="28874" ht="15"/>
    <row r="28875" ht="15"/>
    <row r="28876" ht="15"/>
    <row r="28877" ht="15"/>
    <row r="28878" ht="15"/>
    <row r="28879" ht="15"/>
    <row r="28880" ht="15"/>
    <row r="28881" ht="15"/>
    <row r="28882" ht="15"/>
    <row r="28883" ht="15"/>
    <row r="28884" ht="15"/>
    <row r="28885" ht="15"/>
    <row r="28886" ht="15"/>
    <row r="28887" ht="15"/>
    <row r="28888" ht="15"/>
    <row r="28889" ht="15"/>
    <row r="28890" ht="15"/>
    <row r="28891" ht="15"/>
    <row r="28892" ht="15"/>
    <row r="28893" ht="15"/>
    <row r="28894" ht="15"/>
    <row r="28895" ht="15"/>
    <row r="28896" ht="15"/>
    <row r="28897" ht="15"/>
    <row r="28898" ht="15"/>
    <row r="28899" ht="15"/>
    <row r="28900" ht="15"/>
    <row r="28901" ht="15"/>
    <row r="28902" ht="15"/>
    <row r="28903" ht="15"/>
    <row r="28904" ht="15"/>
    <row r="28905" ht="15"/>
    <row r="28906" ht="15"/>
    <row r="28907" ht="15"/>
    <row r="28908" ht="15"/>
    <row r="28909" ht="15"/>
    <row r="28910" ht="15"/>
    <row r="28911" ht="15"/>
    <row r="28912" ht="15"/>
    <row r="28913" ht="15"/>
    <row r="28914" ht="15"/>
    <row r="28915" ht="15"/>
    <row r="28916" ht="15"/>
    <row r="28917" ht="15"/>
    <row r="28918" ht="15"/>
    <row r="28919" ht="15"/>
    <row r="28920" ht="15"/>
    <row r="28921" ht="15"/>
    <row r="28922" ht="15"/>
    <row r="28923" ht="15"/>
    <row r="28924" ht="15"/>
    <row r="28925" ht="15"/>
    <row r="28926" ht="15"/>
    <row r="28927" ht="15"/>
    <row r="28928" ht="15"/>
    <row r="28929" ht="15"/>
    <row r="28930" ht="15"/>
    <row r="28931" ht="15"/>
    <row r="28932" ht="15"/>
    <row r="28933" ht="15"/>
    <row r="28934" ht="15"/>
    <row r="28935" ht="15"/>
    <row r="28936" ht="15"/>
    <row r="28937" ht="15"/>
    <row r="28938" ht="15"/>
    <row r="28939" ht="15"/>
    <row r="28940" ht="15"/>
    <row r="28941" ht="15"/>
    <row r="28942" ht="15"/>
    <row r="28943" ht="15"/>
    <row r="28944" ht="15"/>
    <row r="28945" ht="15"/>
    <row r="28946" ht="15"/>
    <row r="28947" ht="15"/>
    <row r="28948" ht="15"/>
    <row r="28949" ht="15"/>
    <row r="28950" ht="15"/>
    <row r="28951" ht="15"/>
    <row r="28952" ht="15"/>
    <row r="28953" ht="15"/>
    <row r="28954" ht="15"/>
    <row r="28955" ht="15"/>
    <row r="28956" ht="15"/>
    <row r="28957" ht="15"/>
    <row r="28958" ht="15"/>
    <row r="28959" ht="15"/>
    <row r="28960" ht="15"/>
    <row r="28961" ht="15"/>
    <row r="28962" ht="15"/>
    <row r="28963" ht="15"/>
    <row r="28964" ht="15"/>
    <row r="28965" ht="15"/>
    <row r="28966" ht="15"/>
    <row r="28967" ht="15"/>
    <row r="28968" ht="15"/>
    <row r="28969" ht="15"/>
    <row r="28970" ht="15"/>
    <row r="28971" ht="15"/>
    <row r="28972" ht="15"/>
    <row r="28973" ht="15"/>
    <row r="28974" ht="15"/>
    <row r="28975" ht="15"/>
    <row r="28976" ht="15"/>
    <row r="28977" ht="15"/>
    <row r="28978" ht="15"/>
    <row r="28979" ht="15"/>
    <row r="28980" ht="15"/>
    <row r="28981" ht="15"/>
    <row r="28982" ht="15"/>
    <row r="28983" ht="15"/>
    <row r="28984" ht="15"/>
    <row r="28985" ht="15"/>
    <row r="28986" ht="15"/>
    <row r="28987" ht="15"/>
    <row r="28988" ht="15"/>
    <row r="28989" ht="15"/>
    <row r="28990" ht="15"/>
    <row r="28991" ht="15"/>
    <row r="28992" ht="15"/>
    <row r="28993" ht="15"/>
    <row r="28994" ht="15"/>
    <row r="28995" ht="15"/>
    <row r="28996" ht="15"/>
    <row r="28997" ht="15"/>
    <row r="28998" ht="15"/>
    <row r="28999" ht="15"/>
    <row r="29000" ht="15"/>
    <row r="29001" ht="15"/>
    <row r="29002" ht="15"/>
    <row r="29003" ht="15"/>
    <row r="29004" ht="15"/>
    <row r="29005" ht="15"/>
    <row r="29006" ht="15"/>
    <row r="29007" ht="15"/>
    <row r="29008" ht="15"/>
    <row r="29009" ht="15"/>
    <row r="29010" ht="15"/>
    <row r="29011" ht="15"/>
    <row r="29012" ht="15"/>
    <row r="29013" ht="15"/>
    <row r="29014" ht="15"/>
    <row r="29015" ht="15"/>
    <row r="29016" ht="15"/>
    <row r="29017" ht="15"/>
    <row r="29018" ht="15"/>
    <row r="29019" ht="15"/>
    <row r="29020" ht="15"/>
    <row r="29021" ht="15"/>
    <row r="29022" ht="15"/>
    <row r="29023" ht="15"/>
    <row r="29024" ht="15"/>
    <row r="29025" ht="15"/>
    <row r="29026" ht="15"/>
    <row r="29027" ht="15"/>
    <row r="29028" ht="15"/>
    <row r="29029" ht="15"/>
    <row r="29030" ht="15"/>
    <row r="29031" ht="15"/>
    <row r="29032" ht="15"/>
    <row r="29033" ht="15"/>
    <row r="29034" ht="15"/>
    <row r="29035" ht="15"/>
    <row r="29036" ht="15"/>
    <row r="29037" ht="15"/>
    <row r="29038" ht="15"/>
    <row r="29039" ht="15"/>
    <row r="29040" ht="15"/>
    <row r="29041" ht="15"/>
    <row r="29042" ht="15"/>
    <row r="29043" ht="15"/>
    <row r="29044" ht="15"/>
    <row r="29045" ht="15"/>
    <row r="29046" ht="15"/>
    <row r="29047" ht="15"/>
    <row r="29048" ht="15"/>
    <row r="29049" ht="15"/>
    <row r="29050" ht="15"/>
    <row r="29051" ht="15"/>
    <row r="29052" ht="15"/>
    <row r="29053" ht="15"/>
    <row r="29054" ht="15"/>
    <row r="29055" ht="15"/>
    <row r="29056" ht="15"/>
    <row r="29057" ht="15"/>
    <row r="29058" ht="15"/>
    <row r="29059" ht="15"/>
    <row r="29060" ht="15"/>
    <row r="29061" ht="15"/>
    <row r="29062" ht="15"/>
    <row r="29063" ht="15"/>
    <row r="29064" ht="15"/>
    <row r="29065" ht="15"/>
    <row r="29066" ht="15"/>
    <row r="29067" ht="15"/>
    <row r="29068" ht="15"/>
    <row r="29069" ht="15"/>
    <row r="29070" ht="15"/>
    <row r="29071" ht="15"/>
    <row r="29072" ht="15"/>
    <row r="29073" ht="15"/>
    <row r="29074" ht="15"/>
    <row r="29075" ht="15"/>
    <row r="29076" ht="15"/>
    <row r="29077" ht="15"/>
    <row r="29078" ht="15"/>
    <row r="29079" ht="15"/>
    <row r="29080" ht="15"/>
    <row r="29081" ht="15"/>
    <row r="29082" ht="15"/>
    <row r="29083" ht="15"/>
    <row r="29084" ht="15"/>
    <row r="29085" ht="15"/>
    <row r="29086" ht="15"/>
    <row r="29087" ht="15"/>
    <row r="29088" ht="15"/>
    <row r="29089" ht="15"/>
    <row r="29090" ht="15"/>
    <row r="29091" ht="15"/>
    <row r="29092" ht="15"/>
    <row r="29093" ht="15"/>
    <row r="29094" ht="15"/>
    <row r="29095" ht="15"/>
    <row r="29096" ht="15"/>
    <row r="29097" ht="15"/>
    <row r="29098" ht="15"/>
    <row r="29099" ht="15"/>
    <row r="29100" ht="15"/>
    <row r="29101" ht="15"/>
    <row r="29102" ht="15"/>
    <row r="29103" ht="15"/>
    <row r="29104" ht="15"/>
    <row r="29105" ht="15"/>
    <row r="29106" ht="15"/>
    <row r="29107" ht="15"/>
    <row r="29108" ht="15"/>
    <row r="29109" ht="15"/>
    <row r="29110" ht="15"/>
    <row r="29111" ht="15"/>
    <row r="29112" ht="15"/>
    <row r="29113" ht="15"/>
    <row r="29114" ht="15"/>
    <row r="29115" ht="15"/>
    <row r="29116" ht="15"/>
    <row r="29117" ht="15"/>
    <row r="29118" ht="15"/>
    <row r="29119" ht="15"/>
    <row r="29120" ht="15"/>
    <row r="29121" ht="15"/>
    <row r="29122" ht="15"/>
    <row r="29123" ht="15"/>
    <row r="29124" ht="15"/>
    <row r="29125" ht="15"/>
    <row r="29126" ht="15"/>
    <row r="29127" ht="15"/>
    <row r="29128" ht="15"/>
    <row r="29129" ht="15"/>
    <row r="29130" ht="15"/>
    <row r="29131" ht="15"/>
    <row r="29132" ht="15"/>
    <row r="29133" ht="15"/>
    <row r="29134" ht="15"/>
    <row r="29135" ht="15"/>
    <row r="29136" ht="15"/>
    <row r="29137" ht="15"/>
    <row r="29138" ht="15"/>
    <row r="29139" ht="15"/>
    <row r="29140" ht="15"/>
    <row r="29141" ht="15"/>
    <row r="29142" ht="15"/>
    <row r="29143" ht="15"/>
    <row r="29144" ht="15"/>
    <row r="29145" ht="15"/>
    <row r="29146" ht="15"/>
    <row r="29147" ht="15"/>
    <row r="29148" ht="15"/>
    <row r="29149" ht="15"/>
    <row r="29150" ht="15"/>
    <row r="29151" ht="15"/>
    <row r="29152" ht="15"/>
    <row r="29153" ht="15"/>
    <row r="29154" ht="15"/>
    <row r="29155" ht="15"/>
    <row r="29156" ht="15"/>
    <row r="29157" ht="15"/>
    <row r="29158" ht="15"/>
    <row r="29159" ht="15"/>
    <row r="29160" ht="15"/>
    <row r="29161" ht="15"/>
    <row r="29162" ht="15"/>
    <row r="29163" ht="15"/>
    <row r="29164" ht="15"/>
    <row r="29165" ht="15"/>
    <row r="29166" ht="15"/>
    <row r="29167" ht="15"/>
    <row r="29168" ht="15"/>
    <row r="29169" ht="15"/>
    <row r="29170" ht="15"/>
    <row r="29171" ht="15"/>
    <row r="29172" ht="15"/>
    <row r="29173" ht="15"/>
    <row r="29174" ht="15"/>
    <row r="29175" ht="15"/>
    <row r="29176" ht="15"/>
    <row r="29177" ht="15"/>
    <row r="29178" ht="15"/>
    <row r="29179" ht="15"/>
    <row r="29180" ht="15"/>
    <row r="29181" ht="15"/>
    <row r="29182" ht="15"/>
    <row r="29183" ht="15"/>
    <row r="29184" ht="15"/>
    <row r="29185" ht="15"/>
    <row r="29186" ht="15"/>
    <row r="29187" ht="15"/>
    <row r="29188" ht="15"/>
    <row r="29189" ht="15"/>
    <row r="29190" ht="15"/>
    <row r="29191" ht="15"/>
    <row r="29192" ht="15"/>
    <row r="29193" ht="15"/>
    <row r="29194" ht="15"/>
    <row r="29195" ht="15"/>
    <row r="29196" ht="15"/>
    <row r="29197" ht="15"/>
    <row r="29198" ht="15"/>
    <row r="29199" ht="15"/>
    <row r="29200" ht="15"/>
    <row r="29201" ht="15"/>
    <row r="29202" ht="15"/>
    <row r="29203" ht="15"/>
    <row r="29204" ht="15"/>
    <row r="29205" ht="15"/>
    <row r="29206" ht="15"/>
    <row r="29207" ht="15"/>
    <row r="29208" ht="15"/>
    <row r="29209" ht="15"/>
    <row r="29210" ht="15"/>
    <row r="29211" ht="15"/>
    <row r="29212" ht="15"/>
    <row r="29213" ht="15"/>
    <row r="29214" ht="15"/>
    <row r="29215" ht="15"/>
    <row r="29216" ht="15"/>
    <row r="29217" ht="15"/>
    <row r="29218" ht="15"/>
    <row r="29219" ht="15"/>
    <row r="29220" ht="15"/>
    <row r="29221" ht="15"/>
    <row r="29222" ht="15"/>
    <row r="29223" ht="15"/>
    <row r="29224" ht="15"/>
    <row r="29225" ht="15"/>
    <row r="29226" ht="15"/>
    <row r="29227" ht="15"/>
    <row r="29228" ht="15"/>
    <row r="29229" ht="15"/>
    <row r="29230" ht="15"/>
    <row r="29231" ht="15"/>
    <row r="29232" ht="15"/>
    <row r="29233" ht="15"/>
    <row r="29234" ht="15"/>
    <row r="29235" ht="15"/>
    <row r="29236" ht="15"/>
    <row r="29237" ht="15"/>
    <row r="29238" ht="15"/>
    <row r="29239" ht="15"/>
    <row r="29240" ht="15"/>
    <row r="29241" ht="15"/>
    <row r="29242" ht="15"/>
    <row r="29243" ht="15"/>
    <row r="29244" ht="15"/>
    <row r="29245" ht="15"/>
    <row r="29246" ht="15"/>
    <row r="29247" ht="15"/>
    <row r="29248" ht="15"/>
    <row r="29249" ht="15"/>
    <row r="29250" ht="15"/>
    <row r="29251" ht="15"/>
    <row r="29252" ht="15"/>
    <row r="29253" ht="15"/>
    <row r="29254" ht="15"/>
    <row r="29255" ht="15"/>
    <row r="29256" ht="15"/>
    <row r="29257" ht="15"/>
    <row r="29258" ht="15"/>
    <row r="29259" ht="15"/>
    <row r="29260" ht="15"/>
    <row r="29261" ht="15"/>
    <row r="29262" ht="15"/>
    <row r="29263" ht="15"/>
    <row r="29264" ht="15"/>
    <row r="29265" ht="15"/>
    <row r="29266" ht="15"/>
    <row r="29267" ht="15"/>
    <row r="29268" ht="15"/>
    <row r="29269" ht="15"/>
    <row r="29270" ht="15"/>
    <row r="29271" ht="15"/>
    <row r="29272" ht="15"/>
    <row r="29273" ht="15"/>
    <row r="29274" ht="15"/>
    <row r="29275" ht="15"/>
    <row r="29276" ht="15"/>
    <row r="29277" ht="15"/>
    <row r="29278" ht="15"/>
    <row r="29279" ht="15"/>
    <row r="29280" ht="15"/>
    <row r="29281" ht="15"/>
    <row r="29282" ht="15"/>
    <row r="29283" ht="15"/>
    <row r="29284" ht="15"/>
    <row r="29285" ht="15"/>
    <row r="29286" ht="15"/>
    <row r="29287" ht="15"/>
    <row r="29288" ht="15"/>
    <row r="29289" ht="15"/>
    <row r="29290" ht="15"/>
    <row r="29291" ht="15"/>
    <row r="29292" ht="15"/>
    <row r="29293" ht="15"/>
    <row r="29294" ht="15"/>
    <row r="29295" ht="15"/>
    <row r="29296" ht="15"/>
    <row r="29297" ht="15"/>
    <row r="29298" ht="15"/>
    <row r="29299" ht="15"/>
    <row r="29300" ht="15"/>
    <row r="29301" ht="15"/>
    <row r="29302" ht="15"/>
    <row r="29303" ht="15"/>
    <row r="29304" ht="15"/>
    <row r="29305" ht="15"/>
    <row r="29306" ht="15"/>
    <row r="29307" ht="15"/>
    <row r="29308" ht="15"/>
    <row r="29309" ht="15"/>
    <row r="29310" ht="15"/>
    <row r="29311" ht="15"/>
    <row r="29312" ht="15"/>
    <row r="29313" ht="15"/>
    <row r="29314" ht="15"/>
    <row r="29315" ht="15"/>
    <row r="29316" ht="15"/>
    <row r="29317" ht="15"/>
    <row r="29318" ht="15"/>
    <row r="29319" ht="15"/>
    <row r="29320" ht="15"/>
    <row r="29321" ht="15"/>
    <row r="29322" ht="15"/>
    <row r="29323" ht="15"/>
    <row r="29324" ht="15"/>
    <row r="29325" ht="15"/>
    <row r="29326" ht="15"/>
    <row r="29327" ht="15"/>
    <row r="29328" ht="15"/>
    <row r="29329" ht="15"/>
    <row r="29330" ht="15"/>
    <row r="29331" ht="15"/>
    <row r="29332" ht="15"/>
    <row r="29333" ht="15"/>
    <row r="29334" ht="15"/>
    <row r="29335" ht="15"/>
    <row r="29336" ht="15"/>
    <row r="29337" ht="15"/>
    <row r="29338" ht="15"/>
    <row r="29339" ht="15"/>
    <row r="29340" ht="15"/>
    <row r="29341" ht="15"/>
    <row r="29342" ht="15"/>
    <row r="29343" ht="15"/>
    <row r="29344" ht="15"/>
    <row r="29345" ht="15"/>
    <row r="29346" ht="15"/>
    <row r="29347" ht="15"/>
    <row r="29348" ht="15"/>
    <row r="29349" ht="15"/>
    <row r="29350" ht="15"/>
    <row r="29351" ht="15"/>
    <row r="29352" ht="15"/>
    <row r="29353" ht="15"/>
    <row r="29354" ht="15"/>
    <row r="29355" ht="15"/>
    <row r="29356" ht="15"/>
    <row r="29357" ht="15"/>
    <row r="29358" ht="15"/>
    <row r="29359" ht="15"/>
    <row r="29360" ht="15"/>
    <row r="29361" ht="15"/>
    <row r="29362" ht="15"/>
    <row r="29363" ht="15"/>
    <row r="29364" ht="15"/>
    <row r="29365" ht="15"/>
    <row r="29366" ht="15"/>
    <row r="29367" ht="15"/>
    <row r="29368" ht="15"/>
    <row r="29369" ht="15"/>
    <row r="29370" ht="15"/>
    <row r="29371" ht="15"/>
    <row r="29372" ht="15"/>
    <row r="29373" ht="15"/>
    <row r="29374" ht="15"/>
    <row r="29375" ht="15"/>
    <row r="29376" ht="15"/>
    <row r="29377" ht="15"/>
    <row r="29378" ht="15"/>
    <row r="29379" ht="15"/>
    <row r="29380" ht="15"/>
    <row r="29381" ht="15"/>
    <row r="29382" ht="15"/>
    <row r="29383" ht="15"/>
    <row r="29384" ht="15"/>
    <row r="29385" ht="15"/>
    <row r="29386" ht="15"/>
    <row r="29387" ht="15"/>
    <row r="29388" ht="15"/>
    <row r="29389" ht="15"/>
    <row r="29390" ht="15"/>
    <row r="29391" ht="15"/>
    <row r="29392" ht="15"/>
    <row r="29393" ht="15"/>
    <row r="29394" ht="15"/>
    <row r="29395" ht="15"/>
    <row r="29396" ht="15"/>
    <row r="29397" ht="15"/>
    <row r="29398" ht="15"/>
    <row r="29399" ht="15"/>
    <row r="29400" ht="15"/>
    <row r="29401" ht="15"/>
    <row r="29402" ht="15"/>
    <row r="29403" ht="15"/>
    <row r="29404" ht="15"/>
    <row r="29405" ht="15"/>
    <row r="29406" ht="15"/>
    <row r="29407" ht="15"/>
    <row r="29408" ht="15"/>
    <row r="29409" ht="15"/>
    <row r="29410" ht="15"/>
    <row r="29411" ht="15"/>
    <row r="29412" ht="15"/>
    <row r="29413" ht="15"/>
    <row r="29414" ht="15"/>
    <row r="29415" ht="15"/>
    <row r="29416" ht="15"/>
    <row r="29417" ht="15"/>
    <row r="29418" ht="15"/>
    <row r="29419" ht="15"/>
    <row r="29420" ht="15"/>
    <row r="29421" ht="15"/>
    <row r="29422" ht="15"/>
    <row r="29423" ht="15"/>
    <row r="29424" ht="15"/>
    <row r="29425" ht="15"/>
    <row r="29426" ht="15"/>
    <row r="29427" ht="15"/>
    <row r="29428" ht="15"/>
    <row r="29429" ht="15"/>
    <row r="29430" ht="15"/>
    <row r="29431" ht="15"/>
    <row r="29432" ht="15"/>
    <row r="29433" ht="15"/>
    <row r="29434" ht="15"/>
    <row r="29435" ht="15"/>
    <row r="29436" ht="15"/>
    <row r="29437" ht="15"/>
    <row r="29438" ht="15"/>
    <row r="29439" ht="15"/>
    <row r="29440" ht="15"/>
    <row r="29441" ht="15"/>
    <row r="29442" ht="15"/>
    <row r="29443" ht="15"/>
    <row r="29444" ht="15"/>
    <row r="29445" ht="15"/>
    <row r="29446" ht="15"/>
    <row r="29447" ht="15"/>
    <row r="29448" ht="15"/>
    <row r="29449" ht="15"/>
    <row r="29450" ht="15"/>
    <row r="29451" ht="15"/>
    <row r="29452" ht="15"/>
    <row r="29453" ht="15"/>
    <row r="29454" ht="15"/>
    <row r="29455" ht="15"/>
    <row r="29456" ht="15"/>
    <row r="29457" ht="15"/>
    <row r="29458" ht="15"/>
    <row r="29459" ht="15"/>
    <row r="29460" ht="15"/>
    <row r="29461" ht="15"/>
    <row r="29462" ht="15"/>
    <row r="29463" ht="15"/>
    <row r="29464" ht="15"/>
    <row r="29465" ht="15"/>
    <row r="29466" ht="15"/>
    <row r="29467" ht="15"/>
    <row r="29468" ht="15"/>
    <row r="29469" ht="15"/>
    <row r="29470" ht="15"/>
    <row r="29471" ht="15"/>
    <row r="29472" ht="15"/>
    <row r="29473" ht="15"/>
    <row r="29474" ht="15"/>
    <row r="29475" ht="15"/>
    <row r="29476" ht="15"/>
    <row r="29477" ht="15"/>
    <row r="29478" ht="15"/>
    <row r="29479" ht="15"/>
    <row r="29480" ht="15"/>
    <row r="29481" ht="15"/>
    <row r="29482" ht="15"/>
    <row r="29483" ht="15"/>
    <row r="29484" ht="15"/>
    <row r="29485" ht="15"/>
    <row r="29486" ht="15"/>
    <row r="29487" ht="15"/>
    <row r="29488" ht="15"/>
    <row r="29489" ht="15"/>
    <row r="29490" ht="15"/>
    <row r="29491" ht="15"/>
    <row r="29492" ht="15"/>
    <row r="29493" ht="15"/>
    <row r="29494" ht="15"/>
    <row r="29495" ht="15"/>
    <row r="29496" ht="15"/>
    <row r="29497" ht="15"/>
    <row r="29498" ht="15"/>
    <row r="29499" ht="15"/>
    <row r="29500" ht="15"/>
    <row r="29501" ht="15"/>
    <row r="29502" ht="15"/>
    <row r="29503" ht="15"/>
    <row r="29504" ht="15"/>
    <row r="29505" ht="15"/>
    <row r="29506" ht="15"/>
    <row r="29507" ht="15"/>
    <row r="29508" ht="15"/>
    <row r="29509" ht="15"/>
    <row r="29510" ht="15"/>
    <row r="29511" ht="15"/>
    <row r="29512" ht="15"/>
    <row r="29513" ht="15"/>
    <row r="29514" ht="15"/>
    <row r="29515" ht="15"/>
    <row r="29516" ht="15"/>
    <row r="29517" ht="15"/>
    <row r="29518" ht="15"/>
    <row r="29519" ht="15"/>
    <row r="29520" ht="15"/>
    <row r="29521" ht="15"/>
    <row r="29522" ht="15"/>
    <row r="29523" ht="15"/>
    <row r="29524" ht="15"/>
    <row r="29525" ht="15"/>
    <row r="29526" ht="15"/>
    <row r="29527" ht="15"/>
    <row r="29528" ht="15"/>
    <row r="29529" ht="15"/>
    <row r="29530" ht="15"/>
    <row r="29531" ht="15"/>
    <row r="29532" ht="15"/>
    <row r="29533" ht="15"/>
    <row r="29534" ht="15"/>
    <row r="29535" ht="15"/>
    <row r="29536" ht="15"/>
    <row r="29537" ht="15"/>
    <row r="29538" ht="15"/>
    <row r="29539" ht="15"/>
    <row r="29540" ht="15"/>
    <row r="29541" ht="15"/>
    <row r="29542" ht="15"/>
    <row r="29543" ht="15"/>
    <row r="29544" ht="15"/>
    <row r="29545" ht="15"/>
    <row r="29546" ht="15"/>
    <row r="29547" ht="15"/>
    <row r="29548" ht="15"/>
    <row r="29549" ht="15"/>
    <row r="29550" ht="15"/>
    <row r="29551" ht="15"/>
    <row r="29552" ht="15"/>
    <row r="29553" ht="15"/>
    <row r="29554" ht="15"/>
    <row r="29555" ht="15"/>
    <row r="29556" ht="15"/>
    <row r="29557" ht="15"/>
    <row r="29558" ht="15"/>
    <row r="29559" ht="15"/>
    <row r="29560" ht="15"/>
    <row r="29561" ht="15"/>
    <row r="29562" ht="15"/>
    <row r="29563" ht="15"/>
    <row r="29564" ht="15"/>
    <row r="29565" ht="15"/>
    <row r="29566" ht="15"/>
    <row r="29567" ht="15"/>
    <row r="29568" ht="15"/>
    <row r="29569" ht="15"/>
    <row r="29570" ht="15"/>
    <row r="29571" ht="15"/>
    <row r="29572" ht="15"/>
    <row r="29573" ht="15"/>
    <row r="29574" ht="15"/>
    <row r="29575" ht="15"/>
    <row r="29576" ht="15"/>
    <row r="29577" ht="15"/>
    <row r="29578" ht="15"/>
    <row r="29579" ht="15"/>
    <row r="29580" ht="15"/>
    <row r="29581" ht="15"/>
    <row r="29582" ht="15"/>
    <row r="29583" ht="15"/>
    <row r="29584" ht="15"/>
    <row r="29585" ht="15"/>
    <row r="29586" ht="15"/>
    <row r="29587" ht="15"/>
    <row r="29588" ht="15"/>
    <row r="29589" ht="15"/>
    <row r="29590" ht="15"/>
    <row r="29591" ht="15"/>
    <row r="29592" ht="15"/>
    <row r="29593" ht="15"/>
    <row r="29594" ht="15"/>
    <row r="29595" ht="15"/>
    <row r="29596" ht="15"/>
    <row r="29597" ht="15"/>
    <row r="29598" ht="15"/>
    <row r="29599" ht="15"/>
    <row r="29600" ht="15"/>
    <row r="29601" ht="15"/>
    <row r="29602" ht="15"/>
    <row r="29603" ht="15"/>
    <row r="29604" ht="15"/>
    <row r="29605" ht="15"/>
    <row r="29606" ht="15"/>
    <row r="29607" ht="15"/>
    <row r="29608" ht="15"/>
    <row r="29609" ht="15"/>
    <row r="29610" ht="15"/>
    <row r="29611" ht="15"/>
    <row r="29612" ht="15"/>
    <row r="29613" ht="15"/>
    <row r="29614" ht="15"/>
    <row r="29615" ht="15"/>
    <row r="29616" ht="15"/>
    <row r="29617" ht="15"/>
    <row r="29618" ht="15"/>
    <row r="29619" ht="15"/>
    <row r="29620" ht="15"/>
    <row r="29621" ht="15"/>
    <row r="29622" ht="15"/>
    <row r="29623" ht="15"/>
    <row r="29624" ht="15"/>
    <row r="29625" ht="15"/>
    <row r="29626" ht="15"/>
    <row r="29627" ht="15"/>
    <row r="29628" ht="15"/>
    <row r="29629" ht="15"/>
    <row r="29630" ht="15"/>
    <row r="29631" ht="15"/>
    <row r="29632" ht="15"/>
    <row r="29633" ht="15"/>
    <row r="29634" ht="15"/>
    <row r="29635" ht="15"/>
    <row r="29636" ht="15"/>
    <row r="29637" ht="15"/>
    <row r="29638" ht="15"/>
    <row r="29639" ht="15"/>
    <row r="29640" ht="15"/>
    <row r="29641" ht="15"/>
    <row r="29642" ht="15"/>
    <row r="29643" ht="15"/>
    <row r="29644" ht="15"/>
    <row r="29645" ht="15"/>
    <row r="29646" ht="15"/>
    <row r="29647" ht="15"/>
    <row r="29648" ht="15"/>
    <row r="29649" ht="15"/>
    <row r="29650" ht="15"/>
    <row r="29651" ht="15"/>
    <row r="29652" ht="15"/>
    <row r="29653" ht="15"/>
    <row r="29654" ht="15"/>
    <row r="29655" ht="15"/>
    <row r="29656" ht="15"/>
    <row r="29657" ht="15"/>
    <row r="29658" ht="15"/>
    <row r="29659" ht="15"/>
    <row r="29660" ht="15"/>
    <row r="29661" ht="15"/>
    <row r="29662" ht="15"/>
    <row r="29663" ht="15"/>
    <row r="29664" ht="15"/>
    <row r="29665" ht="15"/>
    <row r="29666" ht="15"/>
    <row r="29667" ht="15"/>
    <row r="29668" ht="15"/>
    <row r="29669" ht="15"/>
    <row r="29670" ht="15"/>
    <row r="29671" ht="15"/>
    <row r="29672" ht="15"/>
    <row r="29673" ht="15"/>
    <row r="29674" ht="15"/>
    <row r="29675" ht="15"/>
    <row r="29676" ht="15"/>
    <row r="29677" ht="15"/>
    <row r="29678" ht="15"/>
    <row r="29679" ht="15"/>
    <row r="29680" ht="15"/>
    <row r="29681" ht="15"/>
    <row r="29682" ht="15"/>
    <row r="29683" ht="15"/>
    <row r="29684" ht="15"/>
    <row r="29685" ht="15"/>
    <row r="29686" ht="15"/>
    <row r="29687" ht="15"/>
    <row r="29688" ht="15"/>
    <row r="29689" ht="15"/>
    <row r="29690" ht="15"/>
    <row r="29691" ht="15"/>
    <row r="29692" ht="15"/>
    <row r="29693" ht="15"/>
    <row r="29694" ht="15"/>
    <row r="29695" ht="15"/>
    <row r="29696" ht="15"/>
    <row r="29697" ht="15"/>
    <row r="29698" ht="15"/>
    <row r="29699" ht="15"/>
    <row r="29700" ht="15"/>
    <row r="29701" ht="15"/>
    <row r="29702" ht="15"/>
    <row r="29703" ht="15"/>
    <row r="29704" ht="15"/>
    <row r="29705" ht="15"/>
    <row r="29706" ht="15"/>
    <row r="29707" ht="15"/>
    <row r="29708" ht="15"/>
    <row r="29709" ht="15"/>
    <row r="29710" ht="15"/>
    <row r="29711" ht="15"/>
    <row r="29712" ht="15"/>
    <row r="29713" ht="15"/>
    <row r="29714" ht="15"/>
    <row r="29715" ht="15"/>
    <row r="29716" ht="15"/>
    <row r="29717" ht="15"/>
    <row r="29718" ht="15"/>
    <row r="29719" ht="15"/>
    <row r="29720" ht="15"/>
    <row r="29721" ht="15"/>
    <row r="29722" ht="15"/>
    <row r="29723" ht="15"/>
    <row r="29724" ht="15"/>
    <row r="29725" ht="15"/>
    <row r="29726" ht="15"/>
    <row r="29727" ht="15"/>
    <row r="29728" ht="15"/>
    <row r="29729" ht="15"/>
    <row r="29730" ht="15"/>
    <row r="29731" ht="15"/>
    <row r="29732" ht="15"/>
    <row r="29733" ht="15"/>
    <row r="29734" ht="15"/>
    <row r="29735" ht="15"/>
    <row r="29736" ht="15"/>
    <row r="29737" ht="15"/>
    <row r="29738" ht="15"/>
    <row r="29739" ht="15"/>
    <row r="29740" ht="15"/>
    <row r="29741" ht="15"/>
    <row r="29742" ht="15"/>
    <row r="29743" ht="15"/>
    <row r="29744" ht="15"/>
    <row r="29745" ht="15"/>
    <row r="29746" ht="15"/>
    <row r="29747" ht="15"/>
    <row r="29748" ht="15"/>
    <row r="29749" ht="15"/>
    <row r="29750" ht="15"/>
    <row r="29751" ht="15"/>
    <row r="29752" ht="15"/>
    <row r="29753" ht="15"/>
    <row r="29754" ht="15"/>
    <row r="29755" ht="15"/>
    <row r="29756" ht="15"/>
    <row r="29757" ht="15"/>
    <row r="29758" ht="15"/>
    <row r="29759" ht="15"/>
    <row r="29760" ht="15"/>
    <row r="29761" ht="15"/>
    <row r="29762" ht="15"/>
    <row r="29763" ht="15"/>
    <row r="29764" ht="15"/>
    <row r="29765" ht="15"/>
    <row r="29766" ht="15"/>
    <row r="29767" ht="15"/>
    <row r="29768" ht="15"/>
    <row r="29769" ht="15"/>
    <row r="29770" ht="15"/>
    <row r="29771" ht="15"/>
    <row r="29772" ht="15"/>
    <row r="29773" ht="15"/>
    <row r="29774" ht="15"/>
    <row r="29775" ht="15"/>
    <row r="29776" ht="15"/>
    <row r="29777" ht="15"/>
    <row r="29778" ht="15"/>
    <row r="29779" ht="15"/>
    <row r="29780" ht="15"/>
    <row r="29781" ht="15"/>
    <row r="29782" ht="15"/>
    <row r="29783" ht="15"/>
    <row r="29784" ht="15"/>
    <row r="29785" ht="15"/>
    <row r="29786" ht="15"/>
    <row r="29787" ht="15"/>
    <row r="29788" ht="15"/>
    <row r="29789" ht="15"/>
    <row r="29790" ht="15"/>
    <row r="29791" ht="15"/>
    <row r="29792" ht="15"/>
    <row r="29793" ht="15"/>
    <row r="29794" ht="15"/>
    <row r="29795" ht="15"/>
    <row r="29796" ht="15"/>
    <row r="29797" ht="15"/>
    <row r="29798" ht="15"/>
    <row r="29799" ht="15"/>
    <row r="29800" ht="15"/>
    <row r="29801" ht="15"/>
    <row r="29802" ht="15"/>
    <row r="29803" ht="15"/>
    <row r="29804" ht="15"/>
    <row r="29805" ht="15"/>
    <row r="29806" ht="15"/>
    <row r="29807" ht="15"/>
    <row r="29808" ht="15"/>
    <row r="29809" ht="15"/>
    <row r="29810" ht="15"/>
    <row r="29811" ht="15"/>
    <row r="29812" ht="15"/>
    <row r="29813" ht="15"/>
    <row r="29814" ht="15"/>
    <row r="29815" ht="15"/>
    <row r="29816" ht="15"/>
    <row r="29817" ht="15"/>
    <row r="29818" ht="15"/>
    <row r="29819" ht="15"/>
    <row r="29820" ht="15"/>
    <row r="29821" ht="15"/>
    <row r="29822" ht="15"/>
    <row r="29823" ht="15"/>
    <row r="29824" ht="15"/>
    <row r="29825" ht="15"/>
    <row r="29826" ht="15"/>
    <row r="29827" ht="15"/>
    <row r="29828" ht="15"/>
    <row r="29829" ht="15"/>
    <row r="29830" ht="15"/>
    <row r="29831" ht="15"/>
    <row r="29832" ht="15"/>
    <row r="29833" ht="15"/>
    <row r="29834" ht="15"/>
    <row r="29835" ht="15"/>
    <row r="29836" ht="15"/>
    <row r="29837" ht="15"/>
    <row r="29838" ht="15"/>
    <row r="29839" ht="15"/>
    <row r="29840" ht="15"/>
    <row r="29841" ht="15"/>
    <row r="29842" ht="15"/>
    <row r="29843" ht="15"/>
    <row r="29844" ht="15"/>
    <row r="29845" ht="15"/>
    <row r="29846" ht="15"/>
    <row r="29847" ht="15"/>
    <row r="29848" ht="15"/>
    <row r="29849" ht="15"/>
    <row r="29850" ht="15"/>
    <row r="29851" ht="15"/>
    <row r="29852" ht="15"/>
    <row r="29853" ht="15"/>
    <row r="29854" ht="15"/>
    <row r="29855" ht="15"/>
    <row r="29856" ht="15"/>
    <row r="29857" ht="15"/>
    <row r="29858" ht="15"/>
    <row r="29859" ht="15"/>
    <row r="29860" ht="15"/>
    <row r="29861" ht="15"/>
    <row r="29862" ht="15"/>
    <row r="29863" ht="15"/>
    <row r="29864" ht="15"/>
    <row r="29865" ht="15"/>
    <row r="29866" ht="15"/>
    <row r="29867" ht="15"/>
    <row r="29868" ht="15"/>
    <row r="29869" ht="15"/>
    <row r="29870" ht="15"/>
    <row r="29871" ht="15"/>
    <row r="29872" ht="15"/>
    <row r="29873" ht="15"/>
    <row r="29874" ht="15"/>
    <row r="29875" ht="15"/>
    <row r="29876" ht="15"/>
    <row r="29877" ht="15"/>
    <row r="29878" ht="15"/>
    <row r="29879" ht="15"/>
    <row r="29880" ht="15"/>
    <row r="29881" ht="15"/>
    <row r="29882" ht="15"/>
    <row r="29883" ht="15"/>
    <row r="29884" ht="15"/>
    <row r="29885" ht="15"/>
    <row r="29886" ht="15"/>
    <row r="29887" ht="15"/>
    <row r="29888" ht="15"/>
    <row r="29889" ht="15"/>
    <row r="29890" ht="15"/>
    <row r="29891" ht="15"/>
    <row r="29892" ht="15"/>
    <row r="29893" ht="15"/>
    <row r="29894" ht="15"/>
    <row r="29895" ht="15"/>
    <row r="29896" ht="15"/>
    <row r="29897" ht="15"/>
    <row r="29898" ht="15"/>
    <row r="29899" ht="15"/>
    <row r="29900" ht="15"/>
    <row r="29901" ht="15"/>
    <row r="29902" ht="15"/>
    <row r="29903" ht="15"/>
    <row r="29904" ht="15"/>
    <row r="29905" ht="15"/>
    <row r="29906" ht="15"/>
    <row r="29907" ht="15"/>
    <row r="29908" ht="15"/>
    <row r="29909" ht="15"/>
    <row r="29910" ht="15"/>
    <row r="29911" ht="15"/>
    <row r="29912" ht="15"/>
    <row r="29913" ht="15"/>
    <row r="29914" ht="15"/>
    <row r="29915" ht="15"/>
    <row r="29916" ht="15"/>
    <row r="29917" ht="15"/>
    <row r="29918" ht="15"/>
    <row r="29919" ht="15"/>
    <row r="29920" ht="15"/>
    <row r="29921" ht="15"/>
    <row r="29922" ht="15"/>
    <row r="29923" ht="15"/>
    <row r="29924" ht="15"/>
    <row r="29925" ht="15"/>
    <row r="29926" ht="15"/>
    <row r="29927" ht="15"/>
    <row r="29928" ht="15"/>
    <row r="29929" ht="15"/>
    <row r="29930" ht="15"/>
    <row r="29931" ht="15"/>
    <row r="29932" ht="15"/>
    <row r="29933" ht="15"/>
    <row r="29934" ht="15"/>
    <row r="29935" ht="15"/>
    <row r="29936" ht="15"/>
    <row r="29937" ht="15"/>
    <row r="29938" ht="15"/>
    <row r="29939" ht="15"/>
    <row r="29940" ht="15"/>
    <row r="29941" ht="15"/>
    <row r="29942" ht="15"/>
    <row r="29943" ht="15"/>
    <row r="29944" ht="15"/>
    <row r="29945" ht="15"/>
    <row r="29946" ht="15"/>
    <row r="29947" ht="15"/>
    <row r="29948" ht="15"/>
    <row r="29949" ht="15"/>
    <row r="29950" ht="15"/>
    <row r="29951" ht="15"/>
    <row r="29952" ht="15"/>
    <row r="29953" ht="15"/>
    <row r="29954" ht="15"/>
    <row r="29955" ht="15"/>
    <row r="29956" ht="15"/>
    <row r="29957" ht="15"/>
    <row r="29958" ht="15"/>
    <row r="29959" ht="15"/>
    <row r="29960" ht="15"/>
    <row r="29961" ht="15"/>
    <row r="29962" ht="15"/>
    <row r="29963" ht="15"/>
    <row r="29964" ht="15"/>
    <row r="29965" ht="15"/>
    <row r="29966" ht="15"/>
    <row r="29967" ht="15"/>
    <row r="29968" ht="15"/>
    <row r="29969" ht="15"/>
    <row r="29970" ht="15"/>
    <row r="29971" ht="15"/>
    <row r="29972" ht="15"/>
    <row r="29973" ht="15"/>
    <row r="29974" ht="15"/>
    <row r="29975" ht="15"/>
    <row r="29976" ht="15"/>
    <row r="29977" ht="15"/>
    <row r="29978" ht="15"/>
    <row r="29979" ht="15"/>
    <row r="29980" ht="15"/>
    <row r="29981" ht="15"/>
    <row r="29982" ht="15"/>
    <row r="29983" ht="15"/>
    <row r="29984" ht="15"/>
    <row r="29985" ht="15"/>
    <row r="29986" ht="15"/>
    <row r="29987" ht="15"/>
    <row r="29988" ht="15"/>
    <row r="29989" ht="15"/>
    <row r="29990" ht="15"/>
    <row r="29991" ht="15"/>
    <row r="29992" ht="15"/>
    <row r="29993" ht="15"/>
    <row r="29994" ht="15"/>
    <row r="29995" ht="15"/>
    <row r="29996" ht="15"/>
    <row r="29997" ht="15"/>
    <row r="29998" ht="15"/>
    <row r="29999" ht="15"/>
    <row r="30000" ht="15"/>
    <row r="30001" ht="15"/>
    <row r="30002" ht="15"/>
    <row r="30003" ht="15"/>
    <row r="30004" ht="15"/>
    <row r="30005" ht="15"/>
    <row r="30006" ht="15"/>
    <row r="30007" ht="15"/>
    <row r="30008" ht="15"/>
    <row r="30009" ht="15"/>
    <row r="30010" ht="15"/>
    <row r="30011" ht="15"/>
    <row r="30012" ht="15"/>
    <row r="30013" ht="15"/>
    <row r="30014" ht="15"/>
    <row r="30015" ht="15"/>
    <row r="30016" ht="15"/>
    <row r="30017" ht="15"/>
    <row r="30018" ht="15"/>
    <row r="30019" ht="15"/>
    <row r="30020" ht="15"/>
    <row r="30021" ht="15"/>
    <row r="30022" ht="15"/>
    <row r="30023" ht="15"/>
    <row r="30024" ht="15"/>
    <row r="30025" ht="15"/>
    <row r="30026" ht="15"/>
    <row r="30027" ht="15"/>
    <row r="30028" ht="15"/>
    <row r="30029" ht="15"/>
    <row r="30030" ht="15"/>
    <row r="30031" ht="15"/>
    <row r="30032" ht="15"/>
    <row r="30033" ht="15"/>
    <row r="30034" ht="15"/>
    <row r="30035" ht="15"/>
    <row r="30036" ht="15"/>
    <row r="30037" ht="15"/>
    <row r="30038" ht="15"/>
    <row r="30039" ht="15"/>
    <row r="30040" ht="15"/>
    <row r="30041" ht="15"/>
    <row r="30042" ht="15"/>
    <row r="30043" ht="15"/>
    <row r="30044" ht="15"/>
    <row r="30045" ht="15"/>
    <row r="30046" ht="15"/>
    <row r="30047" ht="15"/>
    <row r="30048" ht="15"/>
    <row r="30049" ht="15"/>
    <row r="30050" ht="15"/>
    <row r="30051" ht="15"/>
    <row r="30052" ht="15"/>
    <row r="30053" ht="15"/>
    <row r="30054" ht="15"/>
    <row r="30055" ht="15"/>
    <row r="30056" ht="15"/>
    <row r="30057" ht="15"/>
    <row r="30058" ht="15"/>
    <row r="30059" ht="15"/>
    <row r="30060" ht="15"/>
    <row r="30061" ht="15"/>
    <row r="30062" ht="15"/>
    <row r="30063" ht="15"/>
    <row r="30064" ht="15"/>
    <row r="30065" ht="15"/>
    <row r="30066" ht="15"/>
    <row r="30067" ht="15"/>
    <row r="30068" ht="15"/>
    <row r="30069" ht="15"/>
    <row r="30070" ht="15"/>
    <row r="30071" ht="15"/>
    <row r="30072" ht="15"/>
    <row r="30073" ht="15"/>
    <row r="30074" ht="15"/>
    <row r="30075" ht="15"/>
    <row r="30076" ht="15"/>
    <row r="30077" ht="15"/>
    <row r="30078" ht="15"/>
    <row r="30079" ht="15"/>
    <row r="30080" ht="15"/>
    <row r="30081" ht="15"/>
    <row r="30082" ht="15"/>
    <row r="30083" ht="15"/>
    <row r="30084" ht="15"/>
    <row r="30085" ht="15"/>
    <row r="30086" ht="15"/>
    <row r="30087" ht="15"/>
    <row r="30088" ht="15"/>
    <row r="30089" ht="15"/>
    <row r="30090" ht="15"/>
    <row r="30091" ht="15"/>
    <row r="30092" ht="15"/>
    <row r="30093" ht="15"/>
    <row r="30094" ht="15"/>
    <row r="30095" ht="15"/>
    <row r="30096" ht="15"/>
    <row r="30097" ht="15"/>
    <row r="30098" ht="15"/>
    <row r="30099" ht="15"/>
    <row r="30100" ht="15"/>
    <row r="30101" ht="15"/>
    <row r="30102" ht="15"/>
    <row r="30103" ht="15"/>
    <row r="30104" ht="15"/>
    <row r="30105" ht="15"/>
    <row r="30106" ht="15"/>
    <row r="30107" ht="15"/>
    <row r="30108" ht="15"/>
    <row r="30109" ht="15"/>
    <row r="30110" ht="15"/>
    <row r="30111" ht="15"/>
    <row r="30112" ht="15"/>
    <row r="30113" ht="15"/>
    <row r="30114" ht="15"/>
    <row r="30115" ht="15"/>
    <row r="30116" ht="15"/>
    <row r="30117" ht="15"/>
    <row r="30118" ht="15"/>
    <row r="30119" ht="15"/>
    <row r="30120" ht="15"/>
    <row r="30121" ht="15"/>
    <row r="30122" ht="15"/>
    <row r="30123" ht="15"/>
    <row r="30124" ht="15"/>
    <row r="30125" ht="15"/>
    <row r="30126" ht="15"/>
    <row r="30127" ht="15"/>
    <row r="30128" ht="15"/>
    <row r="30129" ht="15"/>
    <row r="30130" ht="15"/>
    <row r="30131" ht="15"/>
    <row r="30132" ht="15"/>
    <row r="30133" ht="15"/>
    <row r="30134" ht="15"/>
    <row r="30135" ht="15"/>
    <row r="30136" ht="15"/>
    <row r="30137" ht="15"/>
    <row r="30138" ht="15"/>
    <row r="30139" ht="15"/>
    <row r="30140" ht="15"/>
    <row r="30141" ht="15"/>
    <row r="30142" ht="15"/>
    <row r="30143" ht="15"/>
    <row r="30144" ht="15"/>
    <row r="30145" ht="15"/>
    <row r="30146" ht="15"/>
    <row r="30147" ht="15"/>
    <row r="30148" ht="15"/>
    <row r="30149" ht="15"/>
    <row r="30150" ht="15"/>
    <row r="30151" ht="15"/>
    <row r="30152" ht="15"/>
    <row r="30153" ht="15"/>
    <row r="30154" ht="15"/>
    <row r="30155" ht="15"/>
    <row r="30156" ht="15"/>
    <row r="30157" ht="15"/>
    <row r="30158" ht="15"/>
    <row r="30159" ht="15"/>
    <row r="30160" ht="15"/>
    <row r="30161" ht="15"/>
    <row r="30162" ht="15"/>
    <row r="30163" ht="15"/>
    <row r="30164" ht="15"/>
    <row r="30165" ht="15"/>
    <row r="30166" ht="15"/>
    <row r="30167" ht="15"/>
    <row r="30168" ht="15"/>
    <row r="30169" ht="15"/>
    <row r="30170" ht="15"/>
    <row r="30171" ht="15"/>
    <row r="30172" ht="15"/>
    <row r="30173" ht="15"/>
    <row r="30174" ht="15"/>
    <row r="30175" ht="15"/>
    <row r="30176" ht="15"/>
    <row r="30177" ht="15"/>
    <row r="30178" ht="15"/>
    <row r="30179" ht="15"/>
    <row r="30180" ht="15"/>
    <row r="30181" ht="15"/>
    <row r="30182" ht="15"/>
    <row r="30183" ht="15"/>
    <row r="30184" ht="15"/>
    <row r="30185" ht="15"/>
    <row r="30186" ht="15"/>
    <row r="30187" ht="15"/>
    <row r="30188" ht="15"/>
    <row r="30189" ht="15"/>
    <row r="30190" ht="15"/>
    <row r="30191" ht="15"/>
    <row r="30192" ht="15"/>
    <row r="30193" ht="15"/>
    <row r="30194" ht="15"/>
    <row r="30195" ht="15"/>
    <row r="30196" ht="15"/>
    <row r="30197" ht="15"/>
    <row r="30198" ht="15"/>
    <row r="30199" ht="15"/>
    <row r="30200" ht="15"/>
    <row r="30201" ht="15"/>
    <row r="30202" ht="15"/>
    <row r="30203" ht="15"/>
    <row r="30204" ht="15"/>
    <row r="30205" ht="15"/>
    <row r="30206" ht="15"/>
    <row r="30207" ht="15"/>
    <row r="30208" ht="15"/>
    <row r="30209" ht="15"/>
    <row r="30210" ht="15"/>
    <row r="30211" ht="15"/>
    <row r="30212" ht="15"/>
    <row r="30213" ht="15"/>
    <row r="30214" ht="15"/>
    <row r="30215" ht="15"/>
    <row r="30216" ht="15"/>
    <row r="30217" ht="15"/>
    <row r="30218" ht="15"/>
    <row r="30219" ht="15"/>
    <row r="30220" ht="15"/>
    <row r="30221" ht="15"/>
    <row r="30222" ht="15"/>
    <row r="30223" ht="15"/>
    <row r="30224" ht="15"/>
    <row r="30225" ht="15"/>
    <row r="30226" ht="15"/>
    <row r="30227" ht="15"/>
    <row r="30228" ht="15"/>
    <row r="30229" ht="15"/>
    <row r="30230" ht="15"/>
    <row r="30231" ht="15"/>
    <row r="30232" ht="15"/>
    <row r="30233" ht="15"/>
    <row r="30234" ht="15"/>
    <row r="30235" ht="15"/>
    <row r="30236" ht="15"/>
    <row r="30237" ht="15"/>
    <row r="30238" ht="15"/>
    <row r="30239" ht="15"/>
    <row r="30240" ht="15"/>
    <row r="30241" ht="15"/>
    <row r="30242" ht="15"/>
    <row r="30243" ht="15"/>
    <row r="30244" ht="15"/>
    <row r="30245" ht="15"/>
    <row r="30246" ht="15"/>
    <row r="30247" ht="15"/>
    <row r="30248" ht="15"/>
    <row r="30249" ht="15"/>
    <row r="30250" ht="15"/>
    <row r="30251" ht="15"/>
    <row r="30252" ht="15"/>
    <row r="30253" ht="15"/>
    <row r="30254" ht="15"/>
    <row r="30255" ht="15"/>
    <row r="30256" ht="15"/>
    <row r="30257" ht="15"/>
    <row r="30258" ht="15"/>
    <row r="30259" ht="15"/>
    <row r="30260" ht="15"/>
    <row r="30261" ht="15"/>
    <row r="30262" ht="15"/>
    <row r="30263" ht="15"/>
    <row r="30264" ht="15"/>
    <row r="30265" ht="15"/>
    <row r="30266" ht="15"/>
    <row r="30267" ht="15"/>
    <row r="30268" ht="15"/>
    <row r="30269" ht="15"/>
    <row r="30270" ht="15"/>
    <row r="30271" ht="15"/>
    <row r="30272" ht="15"/>
    <row r="30273" ht="15"/>
    <row r="30274" ht="15"/>
    <row r="30275" ht="15"/>
    <row r="30276" ht="15"/>
    <row r="30277" ht="15"/>
    <row r="30278" ht="15"/>
    <row r="30279" ht="15"/>
    <row r="30280" ht="15"/>
    <row r="30281" ht="15"/>
    <row r="30282" ht="15"/>
    <row r="30283" ht="15"/>
    <row r="30284" ht="15"/>
    <row r="30285" ht="15"/>
    <row r="30286" ht="15"/>
    <row r="30287" ht="15"/>
    <row r="30288" ht="15"/>
    <row r="30289" ht="15"/>
    <row r="30290" ht="15"/>
    <row r="30291" ht="15"/>
    <row r="30292" ht="15"/>
    <row r="30293" ht="15"/>
    <row r="30294" ht="15"/>
    <row r="30295" ht="15"/>
    <row r="30296" ht="15"/>
    <row r="30297" ht="15"/>
    <row r="30298" ht="15"/>
    <row r="30299" ht="15"/>
    <row r="30300" ht="15"/>
    <row r="30301" ht="15"/>
    <row r="30302" ht="15"/>
    <row r="30303" ht="15"/>
    <row r="30304" ht="15"/>
    <row r="30305" ht="15"/>
    <row r="30306" ht="15"/>
    <row r="30307" ht="15"/>
    <row r="30308" ht="15"/>
    <row r="30309" ht="15"/>
    <row r="30310" ht="15"/>
    <row r="30311" ht="15"/>
    <row r="30312" ht="15"/>
    <row r="30313" ht="15"/>
    <row r="30314" ht="15"/>
    <row r="30315" ht="15"/>
    <row r="30316" ht="15"/>
    <row r="30317" ht="15"/>
    <row r="30318" ht="15"/>
    <row r="30319" ht="15"/>
    <row r="30320" ht="15"/>
    <row r="30321" ht="15"/>
    <row r="30322" ht="15"/>
    <row r="30323" ht="15"/>
    <row r="30324" ht="15"/>
    <row r="30325" ht="15"/>
    <row r="30326" ht="15"/>
    <row r="30327" ht="15"/>
    <row r="30328" ht="15"/>
    <row r="30329" ht="15"/>
    <row r="30330" ht="15"/>
    <row r="30331" ht="15"/>
    <row r="30332" ht="15"/>
    <row r="30333" ht="15"/>
    <row r="30334" ht="15"/>
    <row r="30335" ht="15"/>
    <row r="30336" ht="15"/>
    <row r="30337" ht="15"/>
    <row r="30338" ht="15"/>
    <row r="30339" ht="15"/>
    <row r="30340" ht="15"/>
    <row r="30341" ht="15"/>
    <row r="30342" ht="15"/>
    <row r="30343" ht="15"/>
    <row r="30344" ht="15"/>
    <row r="30345" ht="15"/>
    <row r="30346" ht="15"/>
    <row r="30347" ht="15"/>
    <row r="30348" ht="15"/>
    <row r="30349" ht="15"/>
    <row r="30350" ht="15"/>
    <row r="30351" ht="15"/>
    <row r="30352" ht="15"/>
    <row r="30353" ht="15"/>
    <row r="30354" ht="15"/>
    <row r="30355" ht="15"/>
    <row r="30356" ht="15"/>
    <row r="30357" ht="15"/>
    <row r="30358" ht="15"/>
    <row r="30359" ht="15"/>
    <row r="30360" ht="15"/>
    <row r="30361" ht="15"/>
    <row r="30362" ht="15"/>
    <row r="30363" ht="15"/>
    <row r="30364" ht="15"/>
    <row r="30365" ht="15"/>
    <row r="30366" ht="15"/>
    <row r="30367" ht="15"/>
    <row r="30368" ht="15"/>
    <row r="30369" ht="15"/>
    <row r="30370" ht="15"/>
    <row r="30371" ht="15"/>
    <row r="30372" ht="15"/>
    <row r="30373" ht="15"/>
    <row r="30374" ht="15"/>
    <row r="30375" ht="15"/>
    <row r="30376" ht="15"/>
    <row r="30377" ht="15"/>
    <row r="30378" ht="15"/>
    <row r="30379" ht="15"/>
    <row r="30380" ht="15"/>
    <row r="30381" ht="15"/>
    <row r="30382" ht="15"/>
    <row r="30383" ht="15"/>
    <row r="30384" ht="15"/>
    <row r="30385" ht="15"/>
    <row r="30386" ht="15"/>
    <row r="30387" ht="15"/>
    <row r="30388" ht="15"/>
    <row r="30389" ht="15"/>
    <row r="30390" ht="15"/>
    <row r="30391" ht="15"/>
    <row r="30392" ht="15"/>
    <row r="30393" ht="15"/>
    <row r="30394" ht="15"/>
    <row r="30395" ht="15"/>
    <row r="30396" ht="15"/>
    <row r="30397" ht="15"/>
    <row r="30398" ht="15"/>
    <row r="30399" ht="15"/>
    <row r="30400" ht="15"/>
    <row r="30401" ht="15"/>
    <row r="30402" ht="15"/>
    <row r="30403" ht="15"/>
    <row r="30404" ht="15"/>
    <row r="30405" ht="15"/>
    <row r="30406" ht="15"/>
    <row r="30407" ht="15"/>
    <row r="30408" ht="15"/>
    <row r="30409" ht="15"/>
    <row r="30410" ht="15"/>
    <row r="30411" ht="15"/>
    <row r="30412" ht="15"/>
    <row r="30413" ht="15"/>
    <row r="30414" ht="15"/>
    <row r="30415" ht="15"/>
    <row r="30416" ht="15"/>
    <row r="30417" ht="15"/>
    <row r="30418" ht="15"/>
    <row r="30419" ht="15"/>
    <row r="30420" ht="15"/>
    <row r="30421" ht="15"/>
    <row r="30422" ht="15"/>
    <row r="30423" ht="15"/>
    <row r="30424" ht="15"/>
    <row r="30425" ht="15"/>
    <row r="30426" ht="15"/>
    <row r="30427" ht="15"/>
    <row r="30428" ht="15"/>
    <row r="30429" ht="15"/>
    <row r="30430" ht="15"/>
    <row r="30431" ht="15"/>
    <row r="30432" ht="15"/>
    <row r="30433" ht="15"/>
    <row r="30434" ht="15"/>
    <row r="30435" ht="15"/>
    <row r="30436" ht="15"/>
    <row r="30437" ht="15"/>
    <row r="30438" ht="15"/>
    <row r="30439" ht="15"/>
    <row r="30440" ht="15"/>
    <row r="30441" ht="15"/>
    <row r="30442" ht="15"/>
    <row r="30443" ht="15"/>
    <row r="30444" ht="15"/>
    <row r="30445" ht="15"/>
    <row r="30446" ht="15"/>
    <row r="30447" ht="15"/>
    <row r="30448" ht="15"/>
    <row r="30449" ht="15"/>
    <row r="30450" ht="15"/>
    <row r="30451" ht="15"/>
    <row r="30452" ht="15"/>
    <row r="30453" ht="15"/>
    <row r="30454" ht="15"/>
    <row r="30455" ht="15"/>
    <row r="30456" ht="15"/>
    <row r="30457" ht="15"/>
    <row r="30458" ht="15"/>
    <row r="30459" ht="15"/>
    <row r="30460" ht="15"/>
    <row r="30461" ht="15"/>
    <row r="30462" ht="15"/>
    <row r="30463" ht="15"/>
    <row r="30464" ht="15"/>
    <row r="30465" ht="15"/>
    <row r="30466" ht="15"/>
    <row r="30467" ht="15"/>
    <row r="30468" ht="15"/>
    <row r="30469" ht="15"/>
    <row r="30470" ht="15"/>
    <row r="30471" ht="15"/>
    <row r="30472" ht="15"/>
    <row r="30473" ht="15"/>
    <row r="30474" ht="15"/>
    <row r="30475" ht="15"/>
    <row r="30476" ht="15"/>
    <row r="30477" ht="15"/>
    <row r="30478" ht="15"/>
    <row r="30479" ht="15"/>
    <row r="30480" ht="15"/>
    <row r="30481" ht="15"/>
    <row r="30482" ht="15"/>
    <row r="30483" ht="15"/>
    <row r="30484" ht="15"/>
    <row r="30485" ht="15"/>
    <row r="30486" ht="15"/>
    <row r="30487" ht="15"/>
    <row r="30488" ht="15"/>
    <row r="30489" ht="15"/>
    <row r="30490" ht="15"/>
    <row r="30491" ht="15"/>
    <row r="30492" ht="15"/>
    <row r="30493" ht="15"/>
    <row r="30494" ht="15"/>
    <row r="30495" ht="15"/>
    <row r="30496" ht="15"/>
    <row r="30497" ht="15"/>
    <row r="30498" ht="15"/>
    <row r="30499" ht="15"/>
    <row r="30500" ht="15"/>
    <row r="30501" ht="15"/>
    <row r="30502" ht="15"/>
    <row r="30503" ht="15"/>
    <row r="30504" ht="15"/>
    <row r="30505" ht="15"/>
    <row r="30506" ht="15"/>
    <row r="30507" ht="15"/>
    <row r="30508" ht="15"/>
    <row r="30509" ht="15"/>
    <row r="30510" ht="15"/>
    <row r="30511" ht="15"/>
    <row r="30512" ht="15"/>
    <row r="30513" ht="15"/>
    <row r="30514" ht="15"/>
    <row r="30515" ht="15"/>
    <row r="30516" ht="15"/>
    <row r="30517" ht="15"/>
    <row r="30518" ht="15"/>
    <row r="30519" ht="15"/>
    <row r="30520" ht="15"/>
    <row r="30521" ht="15"/>
    <row r="30522" ht="15"/>
    <row r="30523" ht="15"/>
    <row r="30524" ht="15"/>
    <row r="30525" ht="15"/>
    <row r="30526" ht="15"/>
    <row r="30527" ht="15"/>
    <row r="30528" ht="15"/>
    <row r="30529" ht="15"/>
    <row r="30530" ht="15"/>
    <row r="30531" ht="15"/>
    <row r="30532" ht="15"/>
    <row r="30533" ht="15"/>
    <row r="30534" ht="15"/>
    <row r="30535" ht="15"/>
    <row r="30536" ht="15"/>
    <row r="30537" ht="15"/>
    <row r="30538" ht="15"/>
    <row r="30539" ht="15"/>
    <row r="30540" ht="15"/>
    <row r="30541" ht="15"/>
    <row r="30542" ht="15"/>
    <row r="30543" ht="15"/>
    <row r="30544" ht="15"/>
    <row r="30545" ht="15"/>
    <row r="30546" ht="15"/>
    <row r="30547" ht="15"/>
    <row r="30548" ht="15"/>
    <row r="30549" ht="15"/>
    <row r="30550" ht="15"/>
    <row r="30551" ht="15"/>
    <row r="30552" ht="15"/>
    <row r="30553" ht="15"/>
    <row r="30554" ht="15"/>
    <row r="30555" ht="15"/>
    <row r="30556" ht="15"/>
    <row r="30557" ht="15"/>
    <row r="30558" ht="15"/>
    <row r="30559" ht="15"/>
    <row r="30560" ht="15"/>
    <row r="30561" ht="15"/>
    <row r="30562" ht="15"/>
    <row r="30563" ht="15"/>
    <row r="30564" ht="15"/>
    <row r="30565" ht="15"/>
    <row r="30566" ht="15"/>
    <row r="30567" ht="15"/>
    <row r="30568" ht="15"/>
    <row r="30569" ht="15"/>
    <row r="30570" ht="15"/>
    <row r="30571" ht="15"/>
    <row r="30572" ht="15"/>
    <row r="30573" ht="15"/>
    <row r="30574" ht="15"/>
    <row r="30575" ht="15"/>
    <row r="30576" ht="15"/>
    <row r="30577" ht="15"/>
    <row r="30578" ht="15"/>
    <row r="30579" ht="15"/>
    <row r="30580" ht="15"/>
    <row r="30581" ht="15"/>
    <row r="30582" ht="15"/>
    <row r="30583" ht="15"/>
    <row r="30584" ht="15"/>
    <row r="30585" ht="15"/>
    <row r="30586" ht="15"/>
    <row r="30587" ht="15"/>
    <row r="30588" ht="15"/>
    <row r="30589" ht="15"/>
    <row r="30590" ht="15"/>
    <row r="30591" ht="15"/>
    <row r="30592" ht="15"/>
    <row r="30593" ht="15"/>
    <row r="30594" ht="15"/>
    <row r="30595" ht="15"/>
    <row r="30596" ht="15"/>
    <row r="30597" ht="15"/>
    <row r="30598" ht="15"/>
    <row r="30599" ht="15"/>
    <row r="30600" ht="15"/>
    <row r="30601" ht="15"/>
    <row r="30602" ht="15"/>
    <row r="30603" ht="15"/>
    <row r="30604" ht="15"/>
    <row r="30605" ht="15"/>
    <row r="30606" ht="15"/>
    <row r="30607" ht="15"/>
    <row r="30608" ht="15"/>
    <row r="30609" ht="15"/>
    <row r="30610" ht="15"/>
    <row r="30611" ht="15"/>
    <row r="30612" ht="15"/>
    <row r="30613" ht="15"/>
    <row r="30614" ht="15"/>
    <row r="30615" ht="15"/>
    <row r="30616" ht="15"/>
    <row r="30617" ht="15"/>
    <row r="30618" ht="15"/>
    <row r="30619" ht="15"/>
    <row r="30620" ht="15"/>
    <row r="30621" ht="15"/>
    <row r="30622" ht="15"/>
    <row r="30623" ht="15"/>
    <row r="30624" ht="15"/>
    <row r="30625" ht="15"/>
    <row r="30626" ht="15"/>
    <row r="30627" ht="15"/>
    <row r="30628" ht="15"/>
    <row r="30629" ht="15"/>
    <row r="30630" ht="15"/>
    <row r="30631" ht="15"/>
    <row r="30632" ht="15"/>
    <row r="30633" ht="15"/>
    <row r="30634" ht="15"/>
    <row r="30635" ht="15"/>
    <row r="30636" ht="15"/>
    <row r="30637" ht="15"/>
    <row r="30638" ht="15"/>
    <row r="30639" ht="15"/>
    <row r="30640" ht="15"/>
    <row r="30641" ht="15"/>
    <row r="30642" ht="15"/>
    <row r="30643" ht="15"/>
    <row r="30644" ht="15"/>
    <row r="30645" ht="15"/>
    <row r="30646" ht="15"/>
    <row r="30647" ht="15"/>
    <row r="30648" ht="15"/>
    <row r="30649" ht="15"/>
    <row r="30650" ht="15"/>
    <row r="30651" ht="15"/>
    <row r="30652" ht="15"/>
    <row r="30653" ht="15"/>
    <row r="30654" ht="15"/>
    <row r="30655" ht="15"/>
    <row r="30656" ht="15"/>
    <row r="30657" ht="15"/>
    <row r="30658" ht="15"/>
    <row r="30659" ht="15"/>
    <row r="30660" ht="15"/>
    <row r="30661" ht="15"/>
    <row r="30662" ht="15"/>
    <row r="30663" ht="15"/>
    <row r="30664" ht="15"/>
    <row r="30665" ht="15"/>
    <row r="30666" ht="15"/>
    <row r="30667" ht="15"/>
    <row r="30668" ht="15"/>
    <row r="30669" ht="15"/>
    <row r="30670" ht="15"/>
    <row r="30671" ht="15"/>
    <row r="30672" ht="15"/>
    <row r="30673" ht="15"/>
    <row r="30674" ht="15"/>
    <row r="30675" ht="15"/>
    <row r="30676" ht="15"/>
    <row r="30677" ht="15"/>
    <row r="30678" ht="15"/>
    <row r="30679" ht="15"/>
    <row r="30680" ht="15"/>
    <row r="30681" ht="15"/>
    <row r="30682" ht="15"/>
    <row r="30683" ht="15"/>
    <row r="30684" ht="15"/>
    <row r="30685" ht="15"/>
    <row r="30686" ht="15"/>
    <row r="30687" ht="15"/>
    <row r="30688" ht="15"/>
    <row r="30689" ht="15"/>
    <row r="30690" ht="15"/>
    <row r="30691" ht="15"/>
    <row r="30692" ht="15"/>
    <row r="30693" ht="15"/>
    <row r="30694" ht="15"/>
    <row r="30695" ht="15"/>
    <row r="30696" ht="15"/>
    <row r="30697" ht="15"/>
    <row r="30698" ht="15"/>
    <row r="30699" ht="15"/>
    <row r="30700" ht="15"/>
    <row r="30701" ht="15"/>
    <row r="30702" ht="15"/>
    <row r="30703" ht="15"/>
    <row r="30704" ht="15"/>
    <row r="30705" ht="15"/>
    <row r="30706" ht="15"/>
    <row r="30707" ht="15"/>
    <row r="30708" ht="15"/>
    <row r="30709" ht="15"/>
    <row r="30710" ht="15"/>
    <row r="30711" ht="15"/>
    <row r="30712" ht="15"/>
    <row r="30713" ht="15"/>
    <row r="30714" ht="15"/>
    <row r="30715" ht="15"/>
    <row r="30716" ht="15"/>
    <row r="30717" ht="15"/>
    <row r="30718" ht="15"/>
    <row r="30719" ht="15"/>
    <row r="30720" ht="15"/>
    <row r="30721" ht="15"/>
    <row r="30722" ht="15"/>
    <row r="30723" ht="15"/>
    <row r="30724" ht="15"/>
    <row r="30725" ht="15"/>
    <row r="30726" ht="15"/>
    <row r="30727" ht="15"/>
    <row r="30728" ht="15"/>
    <row r="30729" ht="15"/>
    <row r="30730" ht="15"/>
    <row r="30731" ht="15"/>
    <row r="30732" ht="15"/>
    <row r="30733" ht="15"/>
    <row r="30734" ht="15"/>
    <row r="30735" ht="15"/>
    <row r="30736" ht="15"/>
    <row r="30737" ht="15"/>
    <row r="30738" ht="15"/>
    <row r="30739" ht="15"/>
    <row r="30740" ht="15"/>
    <row r="30741" ht="15"/>
    <row r="30742" ht="15"/>
    <row r="30743" ht="15"/>
    <row r="30744" ht="15"/>
    <row r="30745" ht="15"/>
    <row r="30746" ht="15"/>
    <row r="30747" ht="15"/>
    <row r="30748" ht="15"/>
    <row r="30749" ht="15"/>
    <row r="30750" ht="15"/>
    <row r="30751" ht="15"/>
    <row r="30752" ht="15"/>
    <row r="30753" ht="15"/>
    <row r="30754" ht="15"/>
    <row r="30755" ht="15"/>
    <row r="30756" ht="15"/>
    <row r="30757" ht="15"/>
    <row r="30758" ht="15"/>
    <row r="30759" ht="15"/>
    <row r="30760" ht="15"/>
    <row r="30761" ht="15"/>
    <row r="30762" ht="15"/>
    <row r="30763" ht="15"/>
    <row r="30764" ht="15"/>
    <row r="30765" ht="15"/>
    <row r="30766" ht="15"/>
    <row r="30767" ht="15"/>
    <row r="30768" ht="15"/>
    <row r="30769" ht="15"/>
    <row r="30770" ht="15"/>
    <row r="30771" ht="15"/>
    <row r="30772" ht="15"/>
    <row r="30773" ht="15"/>
    <row r="30774" ht="15"/>
    <row r="30775" ht="15"/>
    <row r="30776" ht="15"/>
    <row r="30777" ht="15"/>
    <row r="30778" ht="15"/>
    <row r="30779" ht="15"/>
    <row r="30780" ht="15"/>
    <row r="30781" ht="15"/>
    <row r="30782" ht="15"/>
    <row r="30783" ht="15"/>
    <row r="30784" ht="15"/>
    <row r="30785" ht="15"/>
    <row r="30786" ht="15"/>
    <row r="30787" ht="15"/>
    <row r="30788" ht="15"/>
    <row r="30789" ht="15"/>
    <row r="30790" ht="15"/>
    <row r="30791" ht="15"/>
    <row r="30792" ht="15"/>
    <row r="30793" ht="15"/>
    <row r="30794" ht="15"/>
    <row r="30795" ht="15"/>
    <row r="30796" ht="15"/>
    <row r="30797" ht="15"/>
    <row r="30798" ht="15"/>
    <row r="30799" ht="15"/>
    <row r="30800" ht="15"/>
    <row r="30801" ht="15"/>
    <row r="30802" ht="15"/>
    <row r="30803" ht="15"/>
    <row r="30804" ht="15"/>
    <row r="30805" ht="15"/>
    <row r="30806" ht="15"/>
    <row r="30807" ht="15"/>
    <row r="30808" ht="15"/>
    <row r="30809" ht="15"/>
    <row r="30810" ht="15"/>
    <row r="30811" ht="15"/>
    <row r="30812" ht="15"/>
    <row r="30813" ht="15"/>
    <row r="30814" ht="15"/>
    <row r="30815" ht="15"/>
    <row r="30816" ht="15"/>
    <row r="30817" ht="15"/>
    <row r="30818" ht="15"/>
    <row r="30819" ht="15"/>
    <row r="30820" ht="15"/>
    <row r="30821" ht="15"/>
    <row r="30822" ht="15"/>
    <row r="30823" ht="15"/>
    <row r="30824" ht="15"/>
    <row r="30825" ht="15"/>
    <row r="30826" ht="15"/>
    <row r="30827" ht="15"/>
    <row r="30828" ht="15"/>
    <row r="30829" ht="15"/>
    <row r="30830" ht="15"/>
    <row r="30831" ht="15"/>
    <row r="30832" ht="15"/>
    <row r="30833" ht="15"/>
    <row r="30834" ht="15"/>
    <row r="30835" ht="15"/>
    <row r="30836" ht="15"/>
    <row r="30837" ht="15"/>
    <row r="30838" ht="15"/>
    <row r="30839" ht="15"/>
    <row r="30840" ht="15"/>
    <row r="30841" ht="15"/>
    <row r="30842" ht="15"/>
    <row r="30843" ht="15"/>
    <row r="30844" ht="15"/>
    <row r="30845" ht="15"/>
    <row r="30846" ht="15"/>
    <row r="30847" ht="15"/>
    <row r="30848" ht="15"/>
    <row r="30849" ht="15"/>
    <row r="30850" ht="15"/>
    <row r="30851" ht="15"/>
    <row r="30852" ht="15"/>
    <row r="30853" ht="15"/>
    <row r="30854" ht="15"/>
    <row r="30855" ht="15"/>
    <row r="30856" ht="15"/>
    <row r="30857" ht="15"/>
    <row r="30858" ht="15"/>
    <row r="30859" ht="15"/>
    <row r="30860" ht="15"/>
    <row r="30861" ht="15"/>
    <row r="30862" ht="15"/>
    <row r="30863" ht="15"/>
    <row r="30864" ht="15"/>
    <row r="30865" ht="15"/>
    <row r="30866" ht="15"/>
    <row r="30867" ht="15"/>
    <row r="30868" ht="15"/>
    <row r="30869" ht="15"/>
    <row r="30870" ht="15"/>
    <row r="30871" ht="15"/>
    <row r="30872" ht="15"/>
    <row r="30873" ht="15"/>
    <row r="30874" ht="15"/>
    <row r="30875" ht="15"/>
    <row r="30876" ht="15"/>
    <row r="30877" ht="15"/>
    <row r="30878" ht="15"/>
    <row r="30879" ht="15"/>
    <row r="30880" ht="15"/>
    <row r="30881" ht="15"/>
    <row r="30882" ht="15"/>
    <row r="30883" ht="15"/>
    <row r="30884" ht="15"/>
    <row r="30885" ht="15"/>
    <row r="30886" ht="15"/>
    <row r="30887" ht="15"/>
    <row r="30888" ht="15"/>
    <row r="30889" ht="15"/>
    <row r="30890" ht="15"/>
    <row r="30891" ht="15"/>
    <row r="30892" ht="15"/>
    <row r="30893" ht="15"/>
    <row r="30894" ht="15"/>
    <row r="30895" ht="15"/>
    <row r="30896" ht="15"/>
    <row r="30897" ht="15"/>
    <row r="30898" ht="15"/>
    <row r="30899" ht="15"/>
    <row r="30900" ht="15"/>
    <row r="30901" ht="15"/>
    <row r="30902" ht="15"/>
    <row r="30903" ht="15"/>
    <row r="30904" ht="15"/>
    <row r="30905" ht="15"/>
    <row r="30906" ht="15"/>
    <row r="30907" ht="15"/>
    <row r="30908" ht="15"/>
    <row r="30909" ht="15"/>
    <row r="30910" ht="15"/>
    <row r="30911" ht="15"/>
    <row r="30912" ht="15"/>
    <row r="30913" ht="15"/>
    <row r="30914" ht="15"/>
    <row r="30915" ht="15"/>
    <row r="30916" ht="15"/>
    <row r="30917" ht="15"/>
    <row r="30918" ht="15"/>
    <row r="30919" ht="15"/>
    <row r="30920" ht="15"/>
    <row r="30921" ht="15"/>
    <row r="30922" ht="15"/>
    <row r="30923" ht="15"/>
    <row r="30924" ht="15"/>
    <row r="30925" ht="15"/>
    <row r="30926" ht="15"/>
    <row r="30927" ht="15"/>
    <row r="30928" ht="15"/>
    <row r="30929" ht="15"/>
    <row r="30930" ht="15"/>
    <row r="30931" ht="15"/>
    <row r="30932" ht="15"/>
    <row r="30933" ht="15"/>
    <row r="30934" ht="15"/>
    <row r="30935" ht="15"/>
    <row r="30936" ht="15"/>
    <row r="30937" ht="15"/>
    <row r="30938" ht="15"/>
    <row r="30939" ht="15"/>
    <row r="30940" ht="15"/>
    <row r="30941" ht="15"/>
    <row r="30942" ht="15"/>
    <row r="30943" ht="15"/>
    <row r="30944" ht="15"/>
    <row r="30945" ht="15"/>
    <row r="30946" ht="15"/>
    <row r="30947" ht="15"/>
    <row r="30948" ht="15"/>
    <row r="30949" ht="15"/>
    <row r="30950" ht="15"/>
    <row r="30951" ht="15"/>
    <row r="30952" ht="15"/>
    <row r="30953" ht="15"/>
    <row r="30954" ht="15"/>
    <row r="30955" ht="15"/>
    <row r="30956" ht="15"/>
    <row r="30957" ht="15"/>
    <row r="30958" ht="15"/>
    <row r="30959" ht="15"/>
    <row r="30960" ht="15"/>
    <row r="30961" ht="15"/>
    <row r="30962" ht="15"/>
    <row r="30963" ht="15"/>
    <row r="30964" ht="15"/>
    <row r="30965" ht="15"/>
    <row r="30966" ht="15"/>
    <row r="30967" ht="15"/>
    <row r="30968" ht="15"/>
    <row r="30969" ht="15"/>
    <row r="30970" ht="15"/>
    <row r="30971" ht="15"/>
    <row r="30972" ht="15"/>
    <row r="30973" ht="15"/>
    <row r="30974" ht="15"/>
    <row r="30975" ht="15"/>
    <row r="30976" ht="15"/>
    <row r="30977" ht="15"/>
    <row r="30978" ht="15"/>
    <row r="30979" ht="15"/>
    <row r="30980" ht="15"/>
    <row r="30981" ht="15"/>
    <row r="30982" ht="15"/>
    <row r="30983" ht="15"/>
    <row r="30984" ht="15"/>
    <row r="30985" ht="15"/>
    <row r="30986" ht="15"/>
    <row r="30987" ht="15"/>
    <row r="30988" ht="15"/>
    <row r="30989" ht="15"/>
    <row r="30990" ht="15"/>
    <row r="30991" ht="15"/>
    <row r="30992" ht="15"/>
    <row r="30993" ht="15"/>
    <row r="30994" ht="15"/>
    <row r="30995" ht="15"/>
    <row r="30996" ht="15"/>
    <row r="30997" ht="15"/>
    <row r="30998" ht="15"/>
    <row r="30999" ht="15"/>
    <row r="31000" ht="15"/>
    <row r="31001" ht="15"/>
    <row r="31002" ht="15"/>
    <row r="31003" ht="15"/>
    <row r="31004" ht="15"/>
    <row r="31005" ht="15"/>
    <row r="31006" ht="15"/>
    <row r="31007" ht="15"/>
    <row r="31008" ht="15"/>
    <row r="31009" ht="15"/>
    <row r="31010" ht="15"/>
    <row r="31011" ht="15"/>
    <row r="31012" ht="15"/>
    <row r="31013" ht="15"/>
    <row r="31014" ht="15"/>
    <row r="31015" ht="15"/>
    <row r="31016" ht="15"/>
    <row r="31017" ht="15"/>
    <row r="31018" ht="15"/>
    <row r="31019" ht="15"/>
    <row r="31020" ht="15"/>
    <row r="31021" ht="15"/>
    <row r="31022" ht="15"/>
    <row r="31023" ht="15"/>
    <row r="31024" ht="15"/>
    <row r="31025" ht="15"/>
    <row r="31026" ht="15"/>
    <row r="31027" ht="15"/>
    <row r="31028" ht="15"/>
    <row r="31029" ht="15"/>
    <row r="31030" ht="15"/>
    <row r="31031" ht="15"/>
    <row r="31032" ht="15"/>
    <row r="31033" ht="15"/>
    <row r="31034" ht="15"/>
    <row r="31035" ht="15"/>
    <row r="31036" ht="15"/>
    <row r="31037" ht="15"/>
    <row r="31038" ht="15"/>
    <row r="31039" ht="15"/>
    <row r="31040" ht="15"/>
    <row r="31041" ht="15"/>
    <row r="31042" ht="15"/>
    <row r="31043" ht="15"/>
    <row r="31044" ht="15"/>
    <row r="31045" ht="15"/>
    <row r="31046" ht="15"/>
    <row r="31047" ht="15"/>
    <row r="31048" ht="15"/>
    <row r="31049" ht="15"/>
    <row r="31050" ht="15"/>
    <row r="31051" ht="15"/>
    <row r="31052" ht="15"/>
    <row r="31053" ht="15"/>
    <row r="31054" ht="15"/>
    <row r="31055" ht="15"/>
    <row r="31056" ht="15"/>
    <row r="31057" ht="15"/>
    <row r="31058" ht="15"/>
    <row r="31059" ht="15"/>
    <row r="31060" ht="15"/>
    <row r="31061" ht="15"/>
    <row r="31062" ht="15"/>
    <row r="31063" ht="15"/>
    <row r="31064" ht="15"/>
    <row r="31065" ht="15"/>
    <row r="31066" ht="15"/>
    <row r="31067" ht="15"/>
    <row r="31068" ht="15"/>
    <row r="31069" ht="15"/>
    <row r="31070" ht="15"/>
    <row r="31071" ht="15"/>
    <row r="31072" ht="15"/>
    <row r="31073" ht="15"/>
    <row r="31074" ht="15"/>
    <row r="31075" ht="15"/>
    <row r="31076" ht="15"/>
    <row r="31077" ht="15"/>
    <row r="31078" ht="15"/>
    <row r="31079" ht="15"/>
    <row r="31080" ht="15"/>
    <row r="31081" ht="15"/>
    <row r="31082" ht="15"/>
    <row r="31083" ht="15"/>
    <row r="31084" ht="15"/>
    <row r="31085" ht="15"/>
    <row r="31086" ht="15"/>
    <row r="31087" ht="15"/>
    <row r="31088" ht="15"/>
    <row r="31089" ht="15"/>
    <row r="31090" ht="15"/>
    <row r="31091" ht="15"/>
    <row r="31092" ht="15"/>
    <row r="31093" ht="15"/>
    <row r="31094" ht="15"/>
    <row r="31095" ht="15"/>
    <row r="31096" ht="15"/>
    <row r="31097" ht="15"/>
    <row r="31098" ht="15"/>
    <row r="31099" ht="15"/>
    <row r="31100" ht="15"/>
    <row r="31101" ht="15"/>
    <row r="31102" ht="15"/>
    <row r="31103" ht="15"/>
    <row r="31104" ht="15"/>
    <row r="31105" ht="15"/>
    <row r="31106" ht="15"/>
    <row r="31107" ht="15"/>
    <row r="31108" ht="15"/>
    <row r="31109" ht="15"/>
    <row r="31110" ht="15"/>
    <row r="31111" ht="15"/>
    <row r="31112" ht="15"/>
    <row r="31113" ht="15"/>
    <row r="31114" ht="15"/>
    <row r="31115" ht="15"/>
    <row r="31116" ht="15"/>
    <row r="31117" ht="15"/>
    <row r="31118" ht="15"/>
    <row r="31119" ht="15"/>
    <row r="31120" ht="15"/>
    <row r="31121" ht="15"/>
    <row r="31122" ht="15"/>
    <row r="31123" ht="15"/>
    <row r="31124" ht="15"/>
    <row r="31125" ht="15"/>
    <row r="31126" ht="15"/>
    <row r="31127" ht="15"/>
    <row r="31128" ht="15"/>
    <row r="31129" ht="15"/>
    <row r="31130" ht="15"/>
    <row r="31131" ht="15"/>
    <row r="31132" ht="15"/>
    <row r="31133" ht="15"/>
    <row r="31134" ht="15"/>
    <row r="31135" ht="15"/>
    <row r="31136" ht="15"/>
    <row r="31137" ht="15"/>
    <row r="31138" ht="15"/>
    <row r="31139" ht="15"/>
    <row r="31140" ht="15"/>
    <row r="31141" ht="15"/>
    <row r="31142" ht="15"/>
    <row r="31143" ht="15"/>
    <row r="31144" ht="15"/>
    <row r="31145" ht="15"/>
    <row r="31146" ht="15"/>
    <row r="31147" ht="15"/>
    <row r="31148" ht="15"/>
    <row r="31149" ht="15"/>
    <row r="31150" ht="15"/>
    <row r="31151" ht="15"/>
    <row r="31152" ht="15"/>
    <row r="31153" ht="15"/>
    <row r="31154" ht="15"/>
    <row r="31155" ht="15"/>
    <row r="31156" ht="15"/>
    <row r="31157" ht="15"/>
    <row r="31158" ht="15"/>
    <row r="31159" ht="15"/>
    <row r="31160" ht="15"/>
    <row r="31161" ht="15"/>
    <row r="31162" ht="15"/>
    <row r="31163" ht="15"/>
    <row r="31164" ht="15"/>
    <row r="31165" ht="15"/>
    <row r="31166" ht="15"/>
    <row r="31167" ht="15"/>
    <row r="31168" ht="15"/>
    <row r="31169" ht="15"/>
    <row r="31170" ht="15"/>
    <row r="31171" ht="15"/>
    <row r="31172" ht="15"/>
    <row r="31173" ht="15"/>
    <row r="31174" ht="15"/>
    <row r="31175" ht="15"/>
    <row r="31176" ht="15"/>
    <row r="31177" ht="15"/>
    <row r="31178" ht="15"/>
    <row r="31179" ht="15"/>
    <row r="31180" ht="15"/>
    <row r="31181" ht="15"/>
    <row r="31182" ht="15"/>
    <row r="31183" ht="15"/>
    <row r="31184" ht="15"/>
    <row r="31185" ht="15"/>
    <row r="31186" ht="15"/>
    <row r="31187" ht="15"/>
    <row r="31188" ht="15"/>
    <row r="31189" ht="15"/>
    <row r="31190" ht="15"/>
    <row r="31191" ht="15"/>
    <row r="31192" ht="15"/>
    <row r="31193" ht="15"/>
    <row r="31194" ht="15"/>
    <row r="31195" ht="15"/>
    <row r="31196" ht="15"/>
    <row r="31197" ht="15"/>
    <row r="31198" ht="15"/>
    <row r="31199" ht="15"/>
    <row r="31200" ht="15"/>
    <row r="31201" ht="15"/>
    <row r="31202" ht="15"/>
    <row r="31203" ht="15"/>
    <row r="31204" ht="15"/>
    <row r="31205" ht="15"/>
    <row r="31206" ht="15"/>
    <row r="31207" ht="15"/>
    <row r="31208" ht="15"/>
    <row r="31209" ht="15"/>
    <row r="31210" ht="15"/>
    <row r="31211" ht="15"/>
    <row r="31212" ht="15"/>
    <row r="31213" ht="15"/>
    <row r="31214" ht="15"/>
    <row r="31215" ht="15"/>
    <row r="31216" ht="15"/>
    <row r="31217" ht="15"/>
    <row r="31218" ht="15"/>
    <row r="31219" ht="15"/>
    <row r="31220" ht="15"/>
    <row r="31221" ht="15"/>
    <row r="31222" ht="15"/>
    <row r="31223" ht="15"/>
    <row r="31224" ht="15"/>
    <row r="31225" ht="15"/>
    <row r="31226" ht="15"/>
    <row r="31227" ht="15"/>
    <row r="31228" ht="15"/>
    <row r="31229" ht="15"/>
    <row r="31230" ht="15"/>
    <row r="31231" ht="15"/>
    <row r="31232" ht="15"/>
    <row r="31233" ht="15"/>
    <row r="31234" ht="15"/>
    <row r="31235" ht="15"/>
    <row r="31236" ht="15"/>
    <row r="31237" ht="15"/>
    <row r="31238" ht="15"/>
    <row r="31239" ht="15"/>
    <row r="31240" ht="15"/>
    <row r="31241" ht="15"/>
    <row r="31242" ht="15"/>
    <row r="31243" ht="15"/>
    <row r="31244" ht="15"/>
    <row r="31245" ht="15"/>
    <row r="31246" ht="15"/>
    <row r="31247" ht="15"/>
    <row r="31248" ht="15"/>
    <row r="31249" ht="15"/>
    <row r="31250" ht="15"/>
    <row r="31251" ht="15"/>
    <row r="31252" ht="15"/>
    <row r="31253" ht="15"/>
    <row r="31254" ht="15"/>
    <row r="31255" ht="15"/>
    <row r="31256" ht="15"/>
    <row r="31257" ht="15"/>
    <row r="31258" ht="15"/>
    <row r="31259" ht="15"/>
    <row r="31260" ht="15"/>
    <row r="31261" ht="15"/>
    <row r="31262" ht="15"/>
    <row r="31263" ht="15"/>
    <row r="31264" ht="15"/>
    <row r="31265" ht="15"/>
    <row r="31266" ht="15"/>
    <row r="31267" ht="15"/>
    <row r="31268" ht="15"/>
    <row r="31269" ht="15"/>
    <row r="31270" ht="15"/>
    <row r="31271" ht="15"/>
    <row r="31272" ht="15"/>
    <row r="31273" ht="15"/>
    <row r="31274" ht="15"/>
    <row r="31275" ht="15"/>
    <row r="31276" ht="15"/>
    <row r="31277" ht="15"/>
    <row r="31278" ht="15"/>
    <row r="31279" ht="15"/>
    <row r="31280" ht="15"/>
    <row r="31281" ht="15"/>
    <row r="31282" ht="15"/>
    <row r="31283" ht="15"/>
    <row r="31284" ht="15"/>
    <row r="31285" ht="15"/>
    <row r="31286" ht="15"/>
    <row r="31287" ht="15"/>
    <row r="31288" ht="15"/>
    <row r="31289" ht="15"/>
    <row r="31290" ht="15"/>
    <row r="31291" ht="15"/>
    <row r="31292" ht="15"/>
    <row r="31293" ht="15"/>
    <row r="31294" ht="15"/>
    <row r="31295" ht="15"/>
    <row r="31296" ht="15"/>
    <row r="31297" ht="15"/>
    <row r="31298" ht="15"/>
    <row r="31299" ht="15"/>
    <row r="31300" ht="15"/>
    <row r="31301" ht="15"/>
    <row r="31302" ht="15"/>
    <row r="31303" ht="15"/>
    <row r="31304" ht="15"/>
    <row r="31305" ht="15"/>
    <row r="31306" ht="15"/>
    <row r="31307" ht="15"/>
    <row r="31308" ht="15"/>
    <row r="31309" ht="15"/>
    <row r="31310" ht="15"/>
    <row r="31311" ht="15"/>
    <row r="31312" ht="15"/>
    <row r="31313" ht="15"/>
    <row r="31314" ht="15"/>
    <row r="31315" ht="15"/>
    <row r="31316" ht="15"/>
    <row r="31317" ht="15"/>
    <row r="31318" ht="15"/>
    <row r="31319" ht="15"/>
    <row r="31320" ht="15"/>
    <row r="31321" ht="15"/>
    <row r="31322" ht="15"/>
    <row r="31323" ht="15"/>
    <row r="31324" ht="15"/>
    <row r="31325" ht="15"/>
    <row r="31326" ht="15"/>
    <row r="31327" ht="15"/>
    <row r="31328" ht="15"/>
    <row r="31329" ht="15"/>
    <row r="31330" ht="15"/>
    <row r="31331" ht="15"/>
    <row r="31332" ht="15"/>
    <row r="31333" ht="15"/>
    <row r="31334" ht="15"/>
    <row r="31335" ht="15"/>
    <row r="31336" ht="15"/>
    <row r="31337" ht="15"/>
    <row r="31338" ht="15"/>
    <row r="31339" ht="15"/>
    <row r="31340" ht="15"/>
    <row r="31341" ht="15"/>
    <row r="31342" ht="15"/>
    <row r="31343" ht="15"/>
    <row r="31344" ht="15"/>
    <row r="31345" ht="15"/>
    <row r="31346" ht="15"/>
    <row r="31347" ht="15"/>
    <row r="31348" ht="15"/>
    <row r="31349" ht="15"/>
    <row r="31350" ht="15"/>
    <row r="31351" ht="15"/>
    <row r="31352" ht="15"/>
    <row r="31353" ht="15"/>
    <row r="31354" ht="15"/>
    <row r="31355" ht="15"/>
    <row r="31356" ht="15"/>
    <row r="31357" ht="15"/>
    <row r="31358" ht="15"/>
    <row r="31359" ht="15"/>
    <row r="31360" ht="15"/>
    <row r="31361" ht="15"/>
    <row r="31362" ht="15"/>
    <row r="31363" ht="15"/>
    <row r="31364" ht="15"/>
    <row r="31365" ht="15"/>
    <row r="31366" ht="15"/>
    <row r="31367" ht="15"/>
    <row r="31368" ht="15"/>
    <row r="31369" ht="15"/>
    <row r="31370" ht="15"/>
    <row r="31371" ht="15"/>
    <row r="31372" ht="15"/>
    <row r="31373" ht="15"/>
    <row r="31374" ht="15"/>
    <row r="31375" ht="15"/>
    <row r="31376" ht="15"/>
    <row r="31377" ht="15"/>
    <row r="31378" ht="15"/>
    <row r="31379" ht="15"/>
    <row r="31380" ht="15"/>
    <row r="31381" ht="15"/>
    <row r="31382" ht="15"/>
    <row r="31383" ht="15"/>
    <row r="31384" ht="15"/>
    <row r="31385" ht="15"/>
    <row r="31386" ht="15"/>
    <row r="31387" ht="15"/>
    <row r="31388" ht="15"/>
    <row r="31389" ht="15"/>
    <row r="31390" ht="15"/>
    <row r="31391" ht="15"/>
    <row r="31392" ht="15"/>
    <row r="31393" ht="15"/>
    <row r="31394" ht="15"/>
    <row r="31395" ht="15"/>
    <row r="31396" ht="15"/>
    <row r="31397" ht="15"/>
    <row r="31398" ht="15"/>
    <row r="31399" ht="15"/>
    <row r="31400" ht="15"/>
    <row r="31401" ht="15"/>
    <row r="31402" ht="15"/>
    <row r="31403" ht="15"/>
    <row r="31404" ht="15"/>
    <row r="31405" ht="15"/>
    <row r="31406" ht="15"/>
    <row r="31407" ht="15"/>
    <row r="31408" ht="15"/>
    <row r="31409" ht="15"/>
    <row r="31410" ht="15"/>
    <row r="31411" ht="15"/>
    <row r="31412" ht="15"/>
    <row r="31413" ht="15"/>
    <row r="31414" ht="15"/>
    <row r="31415" ht="15"/>
    <row r="31416" ht="15"/>
    <row r="31417" ht="15"/>
    <row r="31418" ht="15"/>
    <row r="31419" ht="15"/>
    <row r="31420" ht="15"/>
    <row r="31421" ht="15"/>
    <row r="31422" ht="15"/>
    <row r="31423" ht="15"/>
    <row r="31424" ht="15"/>
    <row r="31425" ht="15"/>
    <row r="31426" ht="15"/>
    <row r="31427" ht="15"/>
    <row r="31428" ht="15"/>
    <row r="31429" ht="15"/>
    <row r="31430" ht="15"/>
    <row r="31431" ht="15"/>
    <row r="31432" ht="15"/>
    <row r="31433" ht="15"/>
    <row r="31434" ht="15"/>
    <row r="31435" ht="15"/>
    <row r="31436" ht="15"/>
    <row r="31437" ht="15"/>
    <row r="31438" ht="15"/>
    <row r="31439" ht="15"/>
    <row r="31440" ht="15"/>
    <row r="31441" ht="15"/>
    <row r="31442" ht="15"/>
    <row r="31443" ht="15"/>
    <row r="31444" ht="15"/>
    <row r="31445" ht="15"/>
    <row r="31446" ht="15"/>
    <row r="31447" ht="15"/>
    <row r="31448" ht="15"/>
    <row r="31449" ht="15"/>
    <row r="31450" ht="15"/>
    <row r="31451" ht="15"/>
    <row r="31452" ht="15"/>
    <row r="31453" ht="15"/>
    <row r="31454" ht="15"/>
    <row r="31455" ht="15"/>
    <row r="31456" ht="15"/>
    <row r="31457" ht="15"/>
    <row r="31458" ht="15"/>
    <row r="31459" ht="15"/>
    <row r="31460" ht="15"/>
    <row r="31461" ht="15"/>
    <row r="31462" ht="15"/>
    <row r="31463" ht="15"/>
    <row r="31464" ht="15"/>
    <row r="31465" ht="15"/>
    <row r="31466" ht="15"/>
    <row r="31467" ht="15"/>
    <row r="31468" ht="15"/>
    <row r="31469" ht="15"/>
    <row r="31470" ht="15"/>
    <row r="31471" ht="15"/>
    <row r="31472" ht="15"/>
    <row r="31473" ht="15"/>
    <row r="31474" ht="15"/>
    <row r="31475" ht="15"/>
    <row r="31476" ht="15"/>
    <row r="31477" ht="15"/>
    <row r="31478" ht="15"/>
    <row r="31479" ht="15"/>
    <row r="31480" ht="15"/>
    <row r="31481" ht="15"/>
    <row r="31482" ht="15"/>
    <row r="31483" ht="15"/>
    <row r="31484" ht="15"/>
    <row r="31485" ht="15"/>
    <row r="31486" ht="15"/>
    <row r="31487" ht="15"/>
    <row r="31488" ht="15"/>
    <row r="31489" ht="15"/>
    <row r="31490" ht="15"/>
    <row r="31491" ht="15"/>
    <row r="31492" ht="15"/>
    <row r="31493" ht="15"/>
    <row r="31494" ht="15"/>
    <row r="31495" ht="15"/>
    <row r="31496" ht="15"/>
    <row r="31497" ht="15"/>
    <row r="31498" ht="15"/>
    <row r="31499" ht="15"/>
    <row r="31500" ht="15"/>
    <row r="31501" ht="15"/>
    <row r="31502" ht="15"/>
    <row r="31503" ht="15"/>
    <row r="31504" ht="15"/>
    <row r="31505" ht="15"/>
    <row r="31506" ht="15"/>
    <row r="31507" ht="15"/>
    <row r="31508" ht="15"/>
    <row r="31509" ht="15"/>
    <row r="31510" ht="15"/>
    <row r="31511" ht="15"/>
    <row r="31512" ht="15"/>
    <row r="31513" ht="15"/>
    <row r="31514" ht="15"/>
    <row r="31515" ht="15"/>
    <row r="31516" ht="15"/>
    <row r="31517" ht="15"/>
    <row r="31518" ht="15"/>
    <row r="31519" ht="15"/>
    <row r="31520" ht="15"/>
    <row r="31521" ht="15"/>
    <row r="31522" ht="15"/>
    <row r="31523" ht="15"/>
    <row r="31524" ht="15"/>
    <row r="31525" ht="15"/>
    <row r="31526" ht="15"/>
    <row r="31527" ht="15"/>
    <row r="31528" ht="15"/>
    <row r="31529" ht="15"/>
    <row r="31530" ht="15"/>
    <row r="31531" ht="15"/>
    <row r="31532" ht="15"/>
    <row r="31533" ht="15"/>
    <row r="31534" ht="15"/>
    <row r="31535" ht="15"/>
    <row r="31536" ht="15"/>
    <row r="31537" ht="15"/>
    <row r="31538" ht="15"/>
    <row r="31539" ht="15"/>
    <row r="31540" ht="15"/>
    <row r="31541" ht="15"/>
    <row r="31542" ht="15"/>
    <row r="31543" ht="15"/>
    <row r="31544" ht="15"/>
    <row r="31545" ht="15"/>
    <row r="31546" ht="15"/>
    <row r="31547" ht="15"/>
    <row r="31548" ht="15"/>
    <row r="31549" ht="15"/>
    <row r="31550" ht="15"/>
    <row r="31551" ht="15"/>
    <row r="31552" ht="15"/>
    <row r="31553" ht="15"/>
    <row r="31554" ht="15"/>
    <row r="31555" ht="15"/>
    <row r="31556" ht="15"/>
    <row r="31557" ht="15"/>
    <row r="31558" ht="15"/>
    <row r="31559" ht="15"/>
    <row r="31560" ht="15"/>
    <row r="31561" ht="15"/>
    <row r="31562" ht="15"/>
    <row r="31563" ht="15"/>
    <row r="31564" ht="15"/>
    <row r="31565" ht="15"/>
    <row r="31566" ht="15"/>
    <row r="31567" ht="15"/>
    <row r="31568" ht="15"/>
    <row r="31569" ht="15"/>
    <row r="31570" ht="15"/>
    <row r="31571" ht="15"/>
    <row r="31572" ht="15"/>
    <row r="31573" ht="15"/>
    <row r="31574" ht="15"/>
    <row r="31575" ht="15"/>
    <row r="31576" ht="15"/>
    <row r="31577" ht="15"/>
    <row r="31578" ht="15"/>
    <row r="31579" ht="15"/>
    <row r="31580" ht="15"/>
    <row r="31581" ht="15"/>
    <row r="31582" ht="15"/>
    <row r="31583" ht="15"/>
    <row r="31584" ht="15"/>
    <row r="31585" ht="15"/>
    <row r="31586" ht="15"/>
    <row r="31587" ht="15"/>
    <row r="31588" ht="15"/>
    <row r="31589" ht="15"/>
    <row r="31590" ht="15"/>
    <row r="31591" ht="15"/>
    <row r="31592" ht="15"/>
    <row r="31593" ht="15"/>
    <row r="31594" ht="15"/>
    <row r="31595" ht="15"/>
    <row r="31596" ht="15"/>
    <row r="31597" ht="15"/>
    <row r="31598" ht="15"/>
    <row r="31599" ht="15"/>
    <row r="31600" ht="15"/>
    <row r="31601" ht="15"/>
    <row r="31602" ht="15"/>
    <row r="31603" ht="15"/>
    <row r="31604" ht="15"/>
    <row r="31605" ht="15"/>
    <row r="31606" ht="15"/>
    <row r="31607" ht="15"/>
    <row r="31608" ht="15"/>
    <row r="31609" ht="15"/>
    <row r="31610" ht="15"/>
    <row r="31611" ht="15"/>
    <row r="31612" ht="15"/>
    <row r="31613" ht="15"/>
    <row r="31614" ht="15"/>
    <row r="31615" ht="15"/>
    <row r="31616" ht="15"/>
    <row r="31617" ht="15"/>
    <row r="31618" ht="15"/>
    <row r="31619" ht="15"/>
    <row r="31620" ht="15"/>
    <row r="31621" ht="15"/>
    <row r="31622" ht="15"/>
    <row r="31623" ht="15"/>
    <row r="31624" ht="15"/>
    <row r="31625" ht="15"/>
    <row r="31626" ht="15"/>
    <row r="31627" ht="15"/>
    <row r="31628" ht="15"/>
    <row r="31629" ht="15"/>
    <row r="31630" ht="15"/>
    <row r="31631" ht="15"/>
    <row r="31632" ht="15"/>
    <row r="31633" ht="15"/>
    <row r="31634" ht="15"/>
    <row r="31635" ht="15"/>
    <row r="31636" ht="15"/>
    <row r="31637" ht="15"/>
    <row r="31638" ht="15"/>
    <row r="31639" ht="15"/>
    <row r="31640" ht="15"/>
    <row r="31641" ht="15"/>
    <row r="31642" ht="15"/>
    <row r="31643" ht="15"/>
    <row r="31644" ht="15"/>
    <row r="31645" ht="15"/>
    <row r="31646" ht="15"/>
    <row r="31647" ht="15"/>
    <row r="31648" ht="15"/>
    <row r="31649" ht="15"/>
    <row r="31650" ht="15"/>
    <row r="31651" ht="15"/>
    <row r="31652" ht="15"/>
    <row r="31653" ht="15"/>
    <row r="31654" ht="15"/>
    <row r="31655" ht="15"/>
    <row r="31656" ht="15"/>
    <row r="31657" ht="15"/>
    <row r="31658" ht="15"/>
    <row r="31659" ht="15"/>
    <row r="31660" ht="15"/>
    <row r="31661" ht="15"/>
    <row r="31662" ht="15"/>
    <row r="31663" ht="15"/>
    <row r="31664" ht="15"/>
    <row r="31665" ht="15"/>
    <row r="31666" ht="15"/>
    <row r="31667" ht="15"/>
    <row r="31668" ht="15"/>
    <row r="31669" ht="15"/>
    <row r="31670" ht="15"/>
    <row r="31671" ht="15"/>
    <row r="31672" ht="15"/>
    <row r="31673" ht="15"/>
    <row r="31674" ht="15"/>
    <row r="31675" ht="15"/>
    <row r="31676" ht="15"/>
    <row r="31677" ht="15"/>
    <row r="31678" ht="15"/>
    <row r="31679" ht="15"/>
    <row r="31680" ht="15"/>
    <row r="31681" ht="15"/>
    <row r="31682" ht="15"/>
    <row r="31683" ht="15"/>
    <row r="31684" ht="15"/>
    <row r="31685" ht="15"/>
    <row r="31686" ht="15"/>
    <row r="31687" ht="15"/>
    <row r="31688" ht="15"/>
    <row r="31689" ht="15"/>
    <row r="31690" ht="15"/>
    <row r="31691" ht="15"/>
    <row r="31692" ht="15"/>
    <row r="31693" ht="15"/>
    <row r="31694" ht="15"/>
    <row r="31695" ht="15"/>
    <row r="31696" ht="15"/>
    <row r="31697" ht="15"/>
    <row r="31698" ht="15"/>
    <row r="31699" ht="15"/>
    <row r="31700" ht="15"/>
    <row r="31701" ht="15"/>
    <row r="31702" ht="15"/>
    <row r="31703" ht="15"/>
    <row r="31704" ht="15"/>
    <row r="31705" ht="15"/>
    <row r="31706" ht="15"/>
    <row r="31707" ht="15"/>
    <row r="31708" ht="15"/>
    <row r="31709" ht="15"/>
    <row r="31710" ht="15"/>
    <row r="31711" ht="15"/>
    <row r="31712" ht="15"/>
    <row r="31713" ht="15"/>
    <row r="31714" ht="15"/>
    <row r="31715" ht="15"/>
    <row r="31716" ht="15"/>
    <row r="31717" ht="15"/>
    <row r="31718" ht="15"/>
    <row r="31719" ht="15"/>
    <row r="31720" ht="15"/>
    <row r="31721" ht="15"/>
    <row r="31722" ht="15"/>
    <row r="31723" ht="15"/>
    <row r="31724" ht="15"/>
    <row r="31725" ht="15"/>
    <row r="31726" ht="15"/>
    <row r="31727" ht="15"/>
    <row r="31728" ht="15"/>
    <row r="31729" ht="15"/>
    <row r="31730" ht="15"/>
    <row r="31731" ht="15"/>
    <row r="31732" ht="15"/>
    <row r="31733" ht="15"/>
    <row r="31734" ht="15"/>
    <row r="31735" ht="15"/>
    <row r="31736" ht="15"/>
    <row r="31737" ht="15"/>
    <row r="31738" ht="15"/>
    <row r="31739" ht="15"/>
    <row r="31740" ht="15"/>
    <row r="31741" ht="15"/>
    <row r="31742" ht="15"/>
    <row r="31743" ht="15"/>
    <row r="31744" ht="15"/>
    <row r="31745" ht="15"/>
    <row r="31746" ht="15"/>
    <row r="31747" ht="15"/>
    <row r="31748" ht="15"/>
    <row r="31749" ht="15"/>
    <row r="31750" ht="15"/>
    <row r="31751" ht="15"/>
    <row r="31752" ht="15"/>
    <row r="31753" ht="15"/>
    <row r="31754" ht="15"/>
    <row r="31755" ht="15"/>
    <row r="31756" ht="15"/>
    <row r="31757" ht="15"/>
    <row r="31758" ht="15"/>
    <row r="31759" ht="15"/>
    <row r="31760" ht="15"/>
    <row r="31761" ht="15"/>
    <row r="31762" ht="15"/>
    <row r="31763" ht="15"/>
    <row r="31764" ht="15"/>
    <row r="31765" ht="15"/>
    <row r="31766" ht="15"/>
    <row r="31767" ht="15"/>
    <row r="31768" ht="15"/>
    <row r="31769" ht="15"/>
    <row r="31770" ht="15"/>
    <row r="31771" ht="15"/>
    <row r="31772" ht="15"/>
    <row r="31773" ht="15"/>
    <row r="31774" ht="15"/>
    <row r="31775" ht="15"/>
    <row r="31776" ht="15"/>
    <row r="31777" ht="15"/>
    <row r="31778" ht="15"/>
    <row r="31779" ht="15"/>
    <row r="31780" ht="15"/>
    <row r="31781" ht="15"/>
    <row r="31782" ht="15"/>
    <row r="31783" ht="15"/>
    <row r="31784" ht="15"/>
    <row r="31785" ht="15"/>
    <row r="31786" ht="15"/>
    <row r="31787" ht="15"/>
    <row r="31788" ht="15"/>
    <row r="31789" ht="15"/>
    <row r="31790" ht="15"/>
    <row r="31791" ht="15"/>
    <row r="31792" ht="15"/>
    <row r="31793" ht="15"/>
    <row r="31794" ht="15"/>
    <row r="31795" ht="15"/>
    <row r="31796" ht="15"/>
    <row r="31797" ht="15"/>
    <row r="31798" ht="15"/>
    <row r="31799" ht="15"/>
    <row r="31800" ht="15"/>
    <row r="31801" ht="15"/>
    <row r="31802" ht="15"/>
    <row r="31803" ht="15"/>
    <row r="31804" ht="15"/>
    <row r="31805" ht="15"/>
    <row r="31806" ht="15"/>
    <row r="31807" ht="15"/>
    <row r="31808" ht="15"/>
    <row r="31809" ht="15"/>
    <row r="31810" ht="15"/>
    <row r="31811" ht="15"/>
    <row r="31812" ht="15"/>
    <row r="31813" ht="15"/>
    <row r="31814" ht="15"/>
    <row r="31815" ht="15"/>
    <row r="31816" ht="15"/>
    <row r="31817" ht="15"/>
    <row r="31818" ht="15"/>
    <row r="31819" ht="15"/>
    <row r="31820" ht="15"/>
    <row r="31821" ht="15"/>
    <row r="31822" ht="15"/>
    <row r="31823" ht="15"/>
    <row r="31824" ht="15"/>
    <row r="31825" ht="15"/>
    <row r="31826" ht="15"/>
    <row r="31827" ht="15"/>
    <row r="31828" ht="15"/>
    <row r="31829" ht="15"/>
    <row r="31830" ht="15"/>
    <row r="31831" ht="15"/>
    <row r="31832" ht="15"/>
    <row r="31833" ht="15"/>
    <row r="31834" ht="15"/>
    <row r="31835" ht="15"/>
    <row r="31836" ht="15"/>
    <row r="31837" ht="15"/>
    <row r="31838" ht="15"/>
    <row r="31839" ht="15"/>
    <row r="31840" ht="15"/>
    <row r="31841" ht="15"/>
    <row r="31842" ht="15"/>
    <row r="31843" ht="15"/>
    <row r="31844" ht="15"/>
    <row r="31845" ht="15"/>
    <row r="31846" ht="15"/>
    <row r="31847" ht="15"/>
    <row r="31848" ht="15"/>
    <row r="31849" ht="15"/>
    <row r="31850" ht="15"/>
    <row r="31851" ht="15"/>
    <row r="31852" ht="15"/>
    <row r="31853" ht="15"/>
    <row r="31854" ht="15"/>
    <row r="31855" ht="15"/>
    <row r="31856" ht="15"/>
    <row r="31857" ht="15"/>
    <row r="31858" ht="15"/>
    <row r="31859" ht="15"/>
    <row r="31860" ht="15"/>
    <row r="31861" ht="15"/>
    <row r="31862" ht="15"/>
    <row r="31863" ht="15"/>
    <row r="31864" ht="15"/>
    <row r="31865" ht="15"/>
    <row r="31866" ht="15"/>
    <row r="31867" ht="15"/>
    <row r="31868" ht="15"/>
    <row r="31869" ht="15"/>
    <row r="31870" ht="15"/>
    <row r="31871" ht="15"/>
    <row r="31872" ht="15"/>
    <row r="31873" ht="15"/>
    <row r="31874" ht="15"/>
    <row r="31875" ht="15"/>
    <row r="31876" ht="15"/>
    <row r="31877" ht="15"/>
    <row r="31878" ht="15"/>
    <row r="31879" ht="15"/>
    <row r="31880" ht="15"/>
    <row r="31881" ht="15"/>
    <row r="31882" ht="15"/>
    <row r="31883" ht="15"/>
    <row r="31884" ht="15"/>
    <row r="31885" ht="15"/>
    <row r="31886" ht="15"/>
    <row r="31887" ht="15"/>
    <row r="31888" ht="15"/>
    <row r="31889" ht="15"/>
    <row r="31890" ht="15"/>
    <row r="31891" ht="15"/>
    <row r="31892" ht="15"/>
    <row r="31893" ht="15"/>
    <row r="31894" ht="15"/>
    <row r="31895" ht="15"/>
    <row r="31896" ht="15"/>
    <row r="31897" ht="15"/>
    <row r="31898" ht="15"/>
    <row r="31899" ht="15"/>
    <row r="31900" ht="15"/>
    <row r="31901" ht="15"/>
    <row r="31902" ht="15"/>
    <row r="31903" ht="15"/>
    <row r="31904" ht="15"/>
    <row r="31905" ht="15"/>
    <row r="31906" ht="15"/>
    <row r="31907" ht="15"/>
    <row r="31908" ht="15"/>
    <row r="31909" ht="15"/>
    <row r="31910" ht="15"/>
    <row r="31911" ht="15"/>
    <row r="31912" ht="15"/>
    <row r="31913" ht="15"/>
    <row r="31914" ht="15"/>
    <row r="31915" ht="15"/>
    <row r="31916" ht="15"/>
    <row r="31917" ht="15"/>
    <row r="31918" ht="15"/>
    <row r="31919" ht="15"/>
    <row r="31920" ht="15"/>
    <row r="31921" ht="15"/>
    <row r="31922" ht="15"/>
    <row r="31923" ht="15"/>
    <row r="31924" ht="15"/>
    <row r="31925" ht="15"/>
    <row r="31926" ht="15"/>
    <row r="31927" ht="15"/>
    <row r="31928" ht="15"/>
    <row r="31929" ht="15"/>
    <row r="31930" ht="15"/>
    <row r="31931" ht="15"/>
    <row r="31932" ht="15"/>
    <row r="31933" ht="15"/>
    <row r="31934" ht="15"/>
    <row r="31935" ht="15"/>
    <row r="31936" ht="15"/>
    <row r="31937" ht="15"/>
    <row r="31938" ht="15"/>
    <row r="31939" ht="15"/>
    <row r="31940" ht="15"/>
    <row r="31941" ht="15"/>
    <row r="31942" ht="15"/>
    <row r="31943" ht="15"/>
    <row r="31944" ht="15"/>
    <row r="31945" ht="15"/>
    <row r="31946" ht="15"/>
    <row r="31947" ht="15"/>
    <row r="31948" ht="15"/>
    <row r="31949" ht="15"/>
    <row r="31950" ht="15"/>
    <row r="31951" ht="15"/>
    <row r="31952" ht="15"/>
    <row r="31953" ht="15"/>
    <row r="31954" ht="15"/>
    <row r="31955" ht="15"/>
    <row r="31956" ht="15"/>
    <row r="31957" ht="15"/>
    <row r="31958" ht="15"/>
    <row r="31959" ht="15"/>
    <row r="31960" ht="15"/>
    <row r="31961" ht="15"/>
    <row r="31962" ht="15"/>
    <row r="31963" ht="15"/>
    <row r="31964" ht="15"/>
    <row r="31965" ht="15"/>
    <row r="31966" ht="15"/>
    <row r="31967" ht="15"/>
    <row r="31968" ht="15"/>
    <row r="31969" ht="15"/>
    <row r="31970" ht="15"/>
    <row r="31971" ht="15"/>
    <row r="31972" ht="15"/>
    <row r="31973" ht="15"/>
    <row r="31974" ht="15"/>
    <row r="31975" ht="15"/>
    <row r="31976" ht="15"/>
    <row r="31977" ht="15"/>
    <row r="31978" ht="15"/>
    <row r="31979" ht="15"/>
    <row r="31980" ht="15"/>
    <row r="31981" ht="15"/>
    <row r="31982" ht="15"/>
    <row r="31983" ht="15"/>
    <row r="31984" ht="15"/>
    <row r="31985" ht="15"/>
    <row r="31986" ht="15"/>
    <row r="31987" ht="15"/>
    <row r="31988" ht="15"/>
    <row r="31989" ht="15"/>
    <row r="31990" ht="15"/>
    <row r="31991" ht="15"/>
    <row r="31992" ht="15"/>
    <row r="31993" ht="15"/>
    <row r="31994" ht="15"/>
    <row r="31995" ht="15"/>
    <row r="31996" ht="15"/>
    <row r="31997" ht="15"/>
    <row r="31998" ht="15"/>
    <row r="31999" ht="15"/>
    <row r="32000" ht="15"/>
    <row r="32001" ht="15"/>
    <row r="32002" ht="15"/>
    <row r="32003" ht="15"/>
    <row r="32004" ht="15"/>
    <row r="32005" ht="15"/>
    <row r="32006" ht="15"/>
    <row r="32007" ht="15"/>
    <row r="32008" ht="15"/>
    <row r="32009" ht="15"/>
    <row r="32010" ht="15"/>
    <row r="32011" ht="15"/>
    <row r="32012" ht="15"/>
    <row r="32013" ht="15"/>
    <row r="32014" ht="15"/>
    <row r="32015" ht="15"/>
    <row r="32016" ht="15"/>
    <row r="32017" ht="15"/>
    <row r="32018" ht="15"/>
    <row r="32019" ht="15"/>
    <row r="32020" ht="15"/>
    <row r="32021" ht="15"/>
    <row r="32022" ht="15"/>
    <row r="32023" ht="15"/>
    <row r="32024" ht="15"/>
    <row r="32025" ht="15"/>
    <row r="32026" ht="15"/>
    <row r="32027" ht="15"/>
    <row r="32028" ht="15"/>
    <row r="32029" ht="15"/>
    <row r="32030" ht="15"/>
    <row r="32031" ht="15"/>
    <row r="32032" ht="15"/>
    <row r="32033" ht="15"/>
    <row r="32034" ht="15"/>
    <row r="32035" ht="15"/>
    <row r="32036" ht="15"/>
    <row r="32037" ht="15"/>
    <row r="32038" ht="15"/>
    <row r="32039" ht="15"/>
    <row r="32040" ht="15"/>
    <row r="32041" ht="15"/>
    <row r="32042" ht="15"/>
    <row r="32043" ht="15"/>
    <row r="32044" ht="15"/>
    <row r="32045" ht="15"/>
    <row r="32046" ht="15"/>
    <row r="32047" ht="15"/>
    <row r="32048" ht="15"/>
    <row r="32049" ht="15"/>
    <row r="32050" ht="15"/>
    <row r="32051" ht="15"/>
    <row r="32052" ht="15"/>
    <row r="32053" ht="15"/>
    <row r="32054" ht="15"/>
    <row r="32055" ht="15"/>
    <row r="32056" ht="15"/>
    <row r="32057" ht="15"/>
    <row r="32058" ht="15"/>
    <row r="32059" ht="15"/>
    <row r="32060" ht="15"/>
    <row r="32061" ht="15"/>
    <row r="32062" ht="15"/>
    <row r="32063" ht="15"/>
    <row r="32064" ht="15"/>
    <row r="32065" ht="15"/>
    <row r="32066" ht="15"/>
    <row r="32067" ht="15"/>
    <row r="32068" ht="15"/>
    <row r="32069" ht="15"/>
    <row r="32070" ht="15"/>
    <row r="32071" ht="15"/>
    <row r="32072" ht="15"/>
    <row r="32073" ht="15"/>
    <row r="32074" ht="15"/>
    <row r="32075" ht="15"/>
    <row r="32076" ht="15"/>
    <row r="32077" ht="15"/>
    <row r="32078" ht="15"/>
    <row r="32079" ht="15"/>
    <row r="32080" ht="15"/>
    <row r="32081" ht="15"/>
    <row r="32082" ht="15"/>
    <row r="32083" ht="15"/>
    <row r="32084" ht="15"/>
    <row r="32085" ht="15"/>
    <row r="32086" ht="15"/>
    <row r="32087" ht="15"/>
    <row r="32088" ht="15"/>
    <row r="32089" ht="15"/>
    <row r="32090" ht="15"/>
    <row r="32091" ht="15"/>
    <row r="32092" ht="15"/>
    <row r="32093" ht="15"/>
    <row r="32094" ht="15"/>
    <row r="32095" ht="15"/>
    <row r="32096" ht="15"/>
    <row r="32097" ht="15"/>
    <row r="32098" ht="15"/>
    <row r="32099" ht="15"/>
    <row r="32100" ht="15"/>
    <row r="32101" ht="15"/>
    <row r="32102" ht="15"/>
    <row r="32103" ht="15"/>
    <row r="32104" ht="15"/>
    <row r="32105" ht="15"/>
    <row r="32106" ht="15"/>
    <row r="32107" ht="15"/>
    <row r="32108" ht="15"/>
    <row r="32109" ht="15"/>
    <row r="32110" ht="15"/>
    <row r="32111" ht="15"/>
    <row r="32112" ht="15"/>
    <row r="32113" ht="15"/>
    <row r="32114" ht="15"/>
    <row r="32115" ht="15"/>
    <row r="32116" ht="15"/>
    <row r="32117" ht="15"/>
    <row r="32118" ht="15"/>
    <row r="32119" ht="15"/>
    <row r="32120" ht="15"/>
    <row r="32121" ht="15"/>
    <row r="32122" ht="15"/>
    <row r="32123" ht="15"/>
    <row r="32124" ht="15"/>
    <row r="32125" ht="15"/>
    <row r="32126" ht="15"/>
    <row r="32127" ht="15"/>
    <row r="32128" ht="15"/>
    <row r="32129" ht="15"/>
    <row r="32130" ht="15"/>
    <row r="32131" ht="15"/>
    <row r="32132" ht="15"/>
    <row r="32133" ht="15"/>
    <row r="32134" ht="15"/>
    <row r="32135" ht="15"/>
    <row r="32136" ht="15"/>
    <row r="32137" ht="15"/>
    <row r="32138" ht="15"/>
    <row r="32139" ht="15"/>
    <row r="32140" ht="15"/>
    <row r="32141" ht="15"/>
    <row r="32142" ht="15"/>
    <row r="32143" ht="15"/>
    <row r="32144" ht="15"/>
    <row r="32145" ht="15"/>
    <row r="32146" ht="15"/>
    <row r="32147" ht="15"/>
    <row r="32148" ht="15"/>
    <row r="32149" ht="15"/>
    <row r="32150" ht="15"/>
    <row r="32151" ht="15"/>
    <row r="32152" ht="15"/>
    <row r="32153" ht="15"/>
    <row r="32154" ht="15"/>
    <row r="32155" ht="15"/>
    <row r="32156" ht="15"/>
    <row r="32157" ht="15"/>
    <row r="32158" ht="15"/>
    <row r="32159" ht="15"/>
    <row r="32160" ht="15"/>
    <row r="32161" ht="15"/>
    <row r="32162" ht="15"/>
    <row r="32163" ht="15"/>
    <row r="32164" ht="15"/>
    <row r="32165" ht="15"/>
    <row r="32166" ht="15"/>
    <row r="32167" ht="15"/>
    <row r="32168" ht="15"/>
    <row r="32169" ht="15"/>
    <row r="32170" ht="15"/>
    <row r="32171" ht="15"/>
    <row r="32172" ht="15"/>
    <row r="32173" ht="15"/>
    <row r="32174" ht="15"/>
    <row r="32175" ht="15"/>
    <row r="32176" ht="15"/>
    <row r="32177" ht="15"/>
    <row r="32178" ht="15"/>
    <row r="32179" ht="15"/>
    <row r="32180" ht="15"/>
    <row r="32181" ht="15"/>
    <row r="32182" ht="15"/>
    <row r="32183" ht="15"/>
    <row r="32184" ht="15"/>
    <row r="32185" ht="15"/>
    <row r="32186" ht="15"/>
    <row r="32187" ht="15"/>
    <row r="32188" ht="15"/>
    <row r="32189" ht="15"/>
    <row r="32190" ht="15"/>
    <row r="32191" ht="15"/>
    <row r="32192" ht="15"/>
    <row r="32193" ht="15"/>
    <row r="32194" ht="15"/>
    <row r="32195" ht="15"/>
    <row r="32196" ht="15"/>
    <row r="32197" ht="15"/>
    <row r="32198" ht="15"/>
    <row r="32199" ht="15"/>
    <row r="32200" ht="15"/>
    <row r="32201" ht="15"/>
    <row r="32202" ht="15"/>
    <row r="32203" ht="15"/>
    <row r="32204" ht="15"/>
    <row r="32205" ht="15"/>
    <row r="32206" ht="15"/>
    <row r="32207" ht="15"/>
    <row r="32208" ht="15"/>
    <row r="32209" ht="15"/>
    <row r="32210" ht="15"/>
    <row r="32211" ht="15"/>
    <row r="32212" ht="15"/>
    <row r="32213" ht="15"/>
    <row r="32214" ht="15"/>
    <row r="32215" ht="15"/>
    <row r="32216" ht="15"/>
    <row r="32217" ht="15"/>
    <row r="32218" ht="15"/>
    <row r="32219" ht="15"/>
    <row r="32220" ht="15"/>
    <row r="32221" ht="15"/>
    <row r="32222" ht="15"/>
    <row r="32223" ht="15"/>
    <row r="32224" ht="15"/>
    <row r="32225" ht="15"/>
    <row r="32226" ht="15"/>
    <row r="32227" ht="15"/>
    <row r="32228" ht="15"/>
    <row r="32229" ht="15"/>
    <row r="32230" ht="15"/>
    <row r="32231" ht="15"/>
    <row r="32232" ht="15"/>
    <row r="32233" ht="15"/>
    <row r="32234" ht="15"/>
    <row r="32235" ht="15"/>
    <row r="32236" ht="15"/>
    <row r="32237" ht="15"/>
    <row r="32238" ht="15"/>
    <row r="32239" ht="15"/>
    <row r="32240" ht="15"/>
    <row r="32241" ht="15"/>
    <row r="32242" ht="15"/>
    <row r="32243" ht="15"/>
    <row r="32244" ht="15"/>
    <row r="32245" ht="15"/>
    <row r="32246" ht="15"/>
    <row r="32247" ht="15"/>
    <row r="32248" ht="15"/>
    <row r="32249" ht="15"/>
    <row r="32250" ht="15"/>
    <row r="32251" ht="15"/>
    <row r="32252" ht="15"/>
    <row r="32253" ht="15"/>
    <row r="32254" ht="15"/>
    <row r="32255" ht="15"/>
    <row r="32256" ht="15"/>
    <row r="32257" ht="15"/>
    <row r="32258" ht="15"/>
    <row r="32259" ht="15"/>
    <row r="32260" ht="15"/>
    <row r="32261" ht="15"/>
    <row r="32262" ht="15"/>
    <row r="32263" ht="15"/>
    <row r="32264" ht="15"/>
    <row r="32265" ht="15"/>
    <row r="32266" ht="15"/>
    <row r="32267" ht="15"/>
    <row r="32268" ht="15"/>
    <row r="32269" ht="15"/>
    <row r="32270" ht="15"/>
    <row r="32271" ht="15"/>
    <row r="32272" ht="15"/>
    <row r="32273" ht="15"/>
    <row r="32274" ht="15"/>
    <row r="32275" ht="15"/>
    <row r="32276" ht="15"/>
    <row r="32277" ht="15"/>
    <row r="32278" ht="15"/>
    <row r="32279" ht="15"/>
    <row r="32280" ht="15"/>
    <row r="32281" ht="15"/>
    <row r="32282" ht="15"/>
    <row r="32283" ht="15"/>
    <row r="32284" ht="15"/>
    <row r="32285" ht="15"/>
    <row r="32286" ht="15"/>
    <row r="32287" ht="15"/>
    <row r="32288" ht="15"/>
    <row r="32289" ht="15"/>
    <row r="32290" ht="15"/>
    <row r="32291" ht="15"/>
    <row r="32292" ht="15"/>
    <row r="32293" ht="15"/>
    <row r="32294" ht="15"/>
    <row r="32295" ht="15"/>
    <row r="32296" ht="15"/>
    <row r="32297" ht="15"/>
    <row r="32298" ht="15"/>
    <row r="32299" ht="15"/>
    <row r="32300" ht="15"/>
    <row r="32301" ht="15"/>
    <row r="32302" ht="15"/>
    <row r="32303" ht="15"/>
    <row r="32304" ht="15"/>
    <row r="32305" ht="15"/>
    <row r="32306" ht="15"/>
    <row r="32307" ht="15"/>
    <row r="32308" ht="15"/>
    <row r="32309" ht="15"/>
    <row r="32310" ht="15"/>
    <row r="32311" ht="15"/>
    <row r="32312" ht="15"/>
    <row r="32313" ht="15"/>
    <row r="32314" ht="15"/>
    <row r="32315" ht="15"/>
    <row r="32316" ht="15"/>
    <row r="32317" ht="15"/>
    <row r="32318" ht="15"/>
    <row r="32319" ht="15"/>
    <row r="32320" ht="15"/>
    <row r="32321" ht="15"/>
    <row r="32322" ht="15"/>
    <row r="32323" ht="15"/>
    <row r="32324" ht="15"/>
    <row r="32325" ht="15"/>
    <row r="32326" ht="15"/>
    <row r="32327" ht="15"/>
    <row r="32328" ht="15"/>
    <row r="32329" ht="15"/>
    <row r="32330" ht="15"/>
    <row r="32331" ht="15"/>
    <row r="32332" ht="15"/>
    <row r="32333" ht="15"/>
    <row r="32334" ht="15"/>
    <row r="32335" ht="15"/>
    <row r="32336" ht="15"/>
    <row r="32337" ht="15"/>
    <row r="32338" ht="15"/>
    <row r="32339" ht="15"/>
    <row r="32340" ht="15"/>
    <row r="32341" ht="15"/>
    <row r="32342" ht="15"/>
    <row r="32343" ht="15"/>
    <row r="32344" ht="15"/>
    <row r="32345" ht="15"/>
    <row r="32346" ht="15"/>
    <row r="32347" ht="15"/>
    <row r="32348" ht="15"/>
    <row r="32349" ht="15"/>
    <row r="32350" ht="15"/>
    <row r="32351" ht="15"/>
    <row r="32352" ht="15"/>
    <row r="32353" ht="15"/>
    <row r="32354" ht="15"/>
    <row r="32355" ht="15"/>
    <row r="32356" ht="15"/>
    <row r="32357" ht="15"/>
    <row r="32358" ht="15"/>
    <row r="32359" ht="15"/>
    <row r="32360" ht="15"/>
    <row r="32361" ht="15"/>
    <row r="32362" ht="15"/>
    <row r="32363" ht="15"/>
    <row r="32364" ht="15"/>
    <row r="32365" ht="15"/>
    <row r="32366" ht="15"/>
    <row r="32367" ht="15"/>
    <row r="32368" ht="15"/>
    <row r="32369" ht="15"/>
    <row r="32370" ht="15"/>
    <row r="32371" ht="15"/>
    <row r="32372" ht="15"/>
    <row r="32373" ht="15"/>
    <row r="32374" ht="15"/>
    <row r="32375" ht="15"/>
    <row r="32376" ht="15"/>
    <row r="32377" ht="15"/>
    <row r="32378" ht="15"/>
    <row r="32379" ht="15"/>
    <row r="32380" ht="15"/>
    <row r="32381" ht="15"/>
    <row r="32382" ht="15"/>
    <row r="32383" ht="15"/>
    <row r="32384" ht="15"/>
    <row r="32385" ht="15"/>
    <row r="32386" ht="15"/>
    <row r="32387" ht="15"/>
    <row r="32388" ht="15"/>
    <row r="32389" ht="15"/>
    <row r="32390" ht="15"/>
    <row r="32391" ht="15"/>
    <row r="32392" ht="15"/>
    <row r="32393" ht="15"/>
    <row r="32394" ht="15"/>
    <row r="32395" ht="15"/>
    <row r="32396" ht="15"/>
    <row r="32397" ht="15"/>
    <row r="32398" ht="15"/>
    <row r="32399" ht="15"/>
    <row r="32400" ht="15"/>
    <row r="32401" ht="15"/>
    <row r="32402" ht="15"/>
    <row r="32403" ht="15"/>
    <row r="32404" ht="15"/>
    <row r="32405" ht="15"/>
    <row r="32406" ht="15"/>
    <row r="32407" ht="15"/>
    <row r="32408" ht="15"/>
    <row r="32409" ht="15"/>
    <row r="32410" ht="15"/>
    <row r="32411" ht="15"/>
    <row r="32412" ht="15"/>
    <row r="32413" ht="15"/>
    <row r="32414" ht="15"/>
    <row r="32415" ht="15"/>
    <row r="32416" ht="15"/>
    <row r="32417" ht="15"/>
    <row r="32418" ht="15"/>
    <row r="32419" ht="15"/>
    <row r="32420" ht="15"/>
    <row r="32421" ht="15"/>
    <row r="32422" ht="15"/>
    <row r="32423" ht="15"/>
    <row r="32424" ht="15"/>
    <row r="32425" ht="15"/>
    <row r="32426" ht="15"/>
    <row r="32427" ht="15"/>
    <row r="32428" ht="15"/>
    <row r="32429" ht="15"/>
    <row r="32430" ht="15"/>
    <row r="32431" ht="15"/>
    <row r="32432" ht="15"/>
    <row r="32433" ht="15"/>
    <row r="32434" ht="15"/>
    <row r="32435" ht="15"/>
    <row r="32436" ht="15"/>
    <row r="32437" ht="15"/>
    <row r="32438" ht="15"/>
    <row r="32439" ht="15"/>
    <row r="32440" ht="15"/>
    <row r="32441" ht="15"/>
    <row r="32442" ht="15"/>
    <row r="32443" ht="15"/>
    <row r="32444" ht="15"/>
    <row r="32445" ht="15"/>
    <row r="32446" ht="15"/>
    <row r="32447" ht="15"/>
    <row r="32448" ht="15"/>
    <row r="32449" ht="15"/>
    <row r="32450" ht="15"/>
    <row r="32451" ht="15"/>
    <row r="32452" ht="15"/>
    <row r="32453" ht="15"/>
    <row r="32454" ht="15"/>
    <row r="32455" ht="15"/>
    <row r="32456" ht="15"/>
    <row r="32457" ht="15"/>
    <row r="32458" ht="15"/>
    <row r="32459" ht="15"/>
    <row r="32460" ht="15"/>
    <row r="32461" ht="15"/>
    <row r="32462" ht="15"/>
    <row r="32463" ht="15"/>
    <row r="32464" ht="15"/>
    <row r="32465" ht="15"/>
    <row r="32466" ht="15"/>
    <row r="32467" ht="15"/>
    <row r="32468" ht="15"/>
    <row r="32469" ht="15"/>
    <row r="32470" ht="15"/>
    <row r="32471" ht="15"/>
    <row r="32472" ht="15"/>
    <row r="32473" ht="15"/>
    <row r="32474" ht="15"/>
    <row r="32475" ht="15"/>
    <row r="32476" ht="15"/>
    <row r="32477" ht="15"/>
    <row r="32478" ht="15"/>
    <row r="32479" ht="15"/>
    <row r="32480" ht="15"/>
    <row r="32481" ht="15"/>
    <row r="32482" ht="15"/>
    <row r="32483" ht="15"/>
    <row r="32484" ht="15"/>
    <row r="32485" ht="15"/>
    <row r="32486" ht="15"/>
    <row r="32487" ht="15"/>
    <row r="32488" ht="15"/>
    <row r="32489" ht="15"/>
    <row r="32490" ht="15"/>
    <row r="32491" ht="15"/>
    <row r="32492" ht="15"/>
    <row r="32493" ht="15"/>
    <row r="32494" ht="15"/>
    <row r="32495" ht="15"/>
    <row r="32496" ht="15"/>
    <row r="32497" ht="15"/>
    <row r="32498" ht="15"/>
    <row r="32499" ht="15"/>
    <row r="32500" ht="15"/>
    <row r="32501" ht="15"/>
    <row r="32502" ht="15"/>
    <row r="32503" ht="15"/>
    <row r="32504" ht="15"/>
    <row r="32505" ht="15"/>
    <row r="32506" ht="15"/>
    <row r="32507" ht="15"/>
    <row r="32508" ht="15"/>
    <row r="32509" ht="15"/>
    <row r="32510" ht="15"/>
    <row r="32511" ht="15"/>
    <row r="32512" ht="15"/>
    <row r="32513" ht="15"/>
    <row r="32514" ht="15"/>
    <row r="32515" ht="15"/>
    <row r="32516" ht="15"/>
    <row r="32517" ht="15"/>
    <row r="32518" ht="15"/>
    <row r="32519" ht="15"/>
    <row r="32520" ht="15"/>
    <row r="32521" ht="15"/>
    <row r="32522" ht="15"/>
    <row r="32523" ht="15"/>
    <row r="32524" ht="15"/>
    <row r="32525" ht="15"/>
    <row r="32526" ht="15"/>
    <row r="32527" ht="15"/>
    <row r="32528" ht="15"/>
    <row r="32529" ht="15"/>
    <row r="32530" ht="15"/>
    <row r="32531" ht="15"/>
    <row r="32532" ht="15"/>
    <row r="32533" ht="15"/>
    <row r="32534" ht="15"/>
    <row r="32535" ht="15"/>
    <row r="32536" ht="15"/>
    <row r="32537" ht="15"/>
    <row r="32538" ht="15"/>
    <row r="32539" ht="15"/>
    <row r="32540" ht="15"/>
    <row r="32541" ht="15"/>
    <row r="32542" ht="15"/>
    <row r="32543" ht="15"/>
    <row r="32544" ht="15"/>
    <row r="32545" ht="15"/>
    <row r="32546" ht="15"/>
    <row r="32547" ht="15"/>
    <row r="32548" ht="15"/>
    <row r="32549" ht="15"/>
    <row r="32550" ht="15"/>
    <row r="32551" ht="15"/>
    <row r="32552" ht="15"/>
    <row r="32553" ht="15"/>
    <row r="32554" ht="15"/>
    <row r="32555" ht="15"/>
    <row r="32556" ht="15"/>
    <row r="32557" ht="15"/>
    <row r="32558" ht="15"/>
    <row r="32559" ht="15"/>
    <row r="32560" ht="15"/>
    <row r="32561" ht="15"/>
    <row r="32562" ht="15"/>
    <row r="32563" ht="15"/>
    <row r="32564" ht="15"/>
    <row r="32565" ht="15"/>
    <row r="32566" ht="15"/>
    <row r="32567" ht="15"/>
    <row r="32568" ht="15"/>
    <row r="32569" ht="15"/>
    <row r="32570" ht="15"/>
    <row r="32571" ht="15"/>
    <row r="32572" ht="15"/>
    <row r="32573" ht="15"/>
    <row r="32574" ht="15"/>
    <row r="32575" ht="15"/>
    <row r="32576" ht="15"/>
    <row r="32577" ht="15"/>
    <row r="32578" ht="15"/>
    <row r="32579" ht="15"/>
    <row r="32580" ht="15"/>
    <row r="32581" ht="15"/>
    <row r="32582" ht="15"/>
    <row r="32583" ht="15"/>
    <row r="32584" ht="15"/>
    <row r="32585" ht="15"/>
    <row r="32586" ht="15"/>
    <row r="32587" ht="15"/>
    <row r="32588" ht="15"/>
    <row r="32589" ht="15"/>
    <row r="32590" ht="15"/>
    <row r="32591" ht="15"/>
    <row r="32592" ht="15"/>
    <row r="32593" ht="15"/>
    <row r="32594" ht="15"/>
    <row r="32595" ht="15"/>
    <row r="32596" ht="15"/>
    <row r="32597" ht="15"/>
    <row r="32598" ht="15"/>
    <row r="32599" ht="15"/>
    <row r="32600" ht="15"/>
    <row r="32601" ht="15"/>
    <row r="32602" ht="15"/>
    <row r="32603" ht="15"/>
    <row r="32604" ht="15"/>
    <row r="32605" ht="15"/>
    <row r="32606" ht="15"/>
    <row r="32607" ht="15"/>
    <row r="32608" ht="15"/>
    <row r="32609" ht="15"/>
    <row r="32610" ht="15"/>
    <row r="32611" ht="15"/>
    <row r="32612" ht="15"/>
    <row r="32613" ht="15"/>
    <row r="32614" ht="15"/>
    <row r="32615" ht="15"/>
    <row r="32616" ht="15"/>
    <row r="32617" ht="15"/>
    <row r="32618" ht="15"/>
    <row r="32619" ht="15"/>
    <row r="32620" ht="15"/>
    <row r="32621" ht="15"/>
    <row r="32622" ht="15"/>
    <row r="32623" ht="15"/>
    <row r="32624" ht="15"/>
    <row r="32625" ht="15"/>
    <row r="32626" ht="15"/>
    <row r="32627" ht="15"/>
    <row r="32628" ht="15"/>
    <row r="32629" ht="15"/>
    <row r="32630" ht="15"/>
    <row r="32631" ht="15"/>
    <row r="32632" ht="15"/>
    <row r="32633" ht="15"/>
    <row r="32634" ht="15"/>
    <row r="32635" ht="15"/>
    <row r="32636" ht="15"/>
    <row r="32637" ht="15"/>
    <row r="32638" ht="15"/>
    <row r="32639" ht="15"/>
    <row r="32640" ht="15"/>
    <row r="32641" ht="15"/>
    <row r="32642" ht="15"/>
    <row r="32643" ht="15"/>
    <row r="32644" ht="15"/>
    <row r="32645" ht="15"/>
    <row r="32646" ht="15"/>
    <row r="32647" ht="15"/>
    <row r="32648" ht="15"/>
    <row r="32649" ht="15"/>
    <row r="32650" ht="15"/>
    <row r="32651" ht="15"/>
    <row r="32652" ht="15"/>
    <row r="32653" ht="15"/>
    <row r="32654" ht="15"/>
    <row r="32655" ht="15"/>
    <row r="32656" ht="15"/>
    <row r="32657" ht="15"/>
    <row r="32658" ht="15"/>
    <row r="32659" ht="15"/>
    <row r="32660" ht="15"/>
    <row r="32661" ht="15"/>
    <row r="32662" ht="15"/>
    <row r="32663" ht="15"/>
    <row r="32664" ht="15"/>
    <row r="32665" ht="15"/>
    <row r="32666" ht="15"/>
    <row r="32667" ht="15"/>
    <row r="32668" ht="15"/>
    <row r="32669" ht="15"/>
    <row r="32670" ht="15"/>
    <row r="32671" ht="15"/>
    <row r="32672" ht="15"/>
    <row r="32673" ht="15"/>
    <row r="32674" ht="15"/>
    <row r="32675" ht="15"/>
    <row r="32676" ht="15"/>
    <row r="32677" ht="15"/>
    <row r="32678" ht="15"/>
    <row r="32679" ht="15"/>
    <row r="32680" ht="15"/>
    <row r="32681" ht="15"/>
    <row r="32682" ht="15"/>
    <row r="32683" ht="15"/>
    <row r="32684" ht="15"/>
    <row r="32685" ht="15"/>
    <row r="32686" ht="15"/>
    <row r="32687" ht="15"/>
    <row r="32688" ht="15"/>
    <row r="32689" ht="15"/>
    <row r="32690" ht="15"/>
    <row r="32691" ht="15"/>
    <row r="32692" ht="15"/>
    <row r="32693" ht="15"/>
    <row r="32694" ht="15"/>
    <row r="32695" ht="15"/>
    <row r="32696" ht="15"/>
    <row r="32697" ht="15"/>
    <row r="32698" ht="15"/>
    <row r="32699" ht="15"/>
    <row r="32700" ht="15"/>
    <row r="32701" ht="15"/>
    <row r="32702" ht="15"/>
    <row r="32703" ht="15"/>
    <row r="32704" ht="15"/>
    <row r="32705" ht="15"/>
    <row r="32706" ht="15"/>
    <row r="32707" ht="15"/>
    <row r="32708" ht="15"/>
    <row r="32709" ht="15"/>
    <row r="32710" ht="15"/>
    <row r="32711" ht="15"/>
    <row r="32712" ht="15"/>
    <row r="32713" ht="15"/>
    <row r="32714" ht="15"/>
    <row r="32715" ht="15"/>
    <row r="32716" ht="15"/>
    <row r="32717" ht="15"/>
    <row r="32718" ht="15"/>
    <row r="32719" ht="15"/>
    <row r="32720" ht="15"/>
    <row r="32721" ht="15"/>
    <row r="32722" ht="15"/>
    <row r="32723" ht="15"/>
    <row r="32724" ht="15"/>
    <row r="32725" ht="15"/>
    <row r="32726" ht="15"/>
    <row r="32727" ht="15"/>
    <row r="32728" ht="15"/>
    <row r="32729" ht="15"/>
    <row r="32730" ht="15"/>
    <row r="32731" ht="15"/>
    <row r="32732" ht="15"/>
    <row r="32733" ht="15"/>
    <row r="32734" ht="15"/>
    <row r="32735" ht="15"/>
    <row r="32736" ht="15"/>
    <row r="32737" ht="15"/>
    <row r="32738" ht="15"/>
    <row r="32739" ht="15"/>
    <row r="32740" ht="15"/>
    <row r="32741" ht="15"/>
    <row r="32742" ht="15"/>
    <row r="32743" ht="15"/>
    <row r="32744" ht="15"/>
    <row r="32745" ht="15"/>
    <row r="32746" ht="15"/>
    <row r="32747" ht="15"/>
    <row r="32748" ht="15"/>
    <row r="32749" ht="15"/>
    <row r="32750" ht="15"/>
    <row r="32751" ht="15"/>
    <row r="32752" ht="15"/>
    <row r="32753" ht="15"/>
    <row r="32754" ht="15"/>
    <row r="32755" ht="15"/>
    <row r="32756" ht="15"/>
    <row r="32757" ht="15"/>
    <row r="32758" ht="15"/>
    <row r="32759" ht="15"/>
    <row r="32760" ht="15"/>
    <row r="32761" ht="15"/>
    <row r="32762" ht="15"/>
    <row r="32763" ht="15"/>
    <row r="32764" ht="15"/>
    <row r="32765" ht="15"/>
    <row r="32766" ht="15"/>
    <row r="32767" ht="15"/>
    <row r="32768" ht="15"/>
    <row r="32769" ht="15"/>
    <row r="32770" ht="15"/>
    <row r="32771" ht="15"/>
    <row r="32772" ht="15"/>
    <row r="32773" ht="15"/>
    <row r="32774" ht="15"/>
    <row r="32775" ht="15"/>
    <row r="32776" ht="15"/>
    <row r="32777" ht="15"/>
    <row r="32778" ht="15"/>
    <row r="32779" ht="15"/>
    <row r="32780" ht="15"/>
    <row r="32781" ht="15"/>
    <row r="32782" ht="15"/>
    <row r="32783" ht="15"/>
    <row r="32784" ht="15"/>
    <row r="32785" ht="15"/>
    <row r="32786" ht="15"/>
    <row r="32787" ht="15"/>
    <row r="32788" ht="15"/>
    <row r="32789" ht="15"/>
    <row r="32790" ht="15"/>
    <row r="32791" ht="15"/>
    <row r="32792" ht="15"/>
    <row r="32793" ht="15"/>
    <row r="32794" ht="15"/>
    <row r="32795" ht="15"/>
    <row r="32796" ht="15"/>
    <row r="32797" ht="15"/>
    <row r="32798" ht="15"/>
    <row r="32799" ht="15"/>
    <row r="32800" ht="15"/>
    <row r="32801" ht="15"/>
    <row r="32802" ht="15"/>
    <row r="32803" ht="15"/>
    <row r="32804" ht="15"/>
    <row r="32805" ht="15"/>
    <row r="32806" ht="15"/>
    <row r="32807" ht="15"/>
    <row r="32808" ht="15"/>
    <row r="32809" ht="15"/>
    <row r="32810" ht="15"/>
    <row r="32811" ht="15"/>
    <row r="32812" ht="15"/>
    <row r="32813" ht="15"/>
    <row r="32814" ht="15"/>
    <row r="32815" ht="15"/>
    <row r="32816" ht="15"/>
    <row r="32817" ht="15"/>
    <row r="32818" ht="15"/>
    <row r="32819" ht="15"/>
    <row r="32820" ht="15"/>
    <row r="32821" ht="15"/>
    <row r="32822" ht="15"/>
    <row r="32823" ht="15"/>
    <row r="32824" ht="15"/>
    <row r="32825" ht="15"/>
    <row r="32826" ht="15"/>
    <row r="32827" ht="15"/>
    <row r="32828" ht="15"/>
    <row r="32829" ht="15"/>
    <row r="32830" ht="15"/>
    <row r="32831" ht="15"/>
    <row r="32832" ht="15"/>
    <row r="32833" ht="15"/>
    <row r="32834" ht="15"/>
    <row r="32835" ht="15"/>
    <row r="32836" ht="15"/>
    <row r="32837" ht="15"/>
    <row r="32838" ht="15"/>
    <row r="32839" ht="15"/>
    <row r="32840" ht="15"/>
    <row r="32841" ht="15"/>
    <row r="32842" ht="15"/>
    <row r="32843" ht="15"/>
    <row r="32844" ht="15"/>
    <row r="32845" ht="15"/>
    <row r="32846" ht="15"/>
    <row r="32847" ht="15"/>
    <row r="32848" ht="15"/>
    <row r="32849" ht="15"/>
    <row r="32850" ht="15"/>
    <row r="32851" ht="15"/>
    <row r="32852" ht="15"/>
    <row r="32853" ht="15"/>
    <row r="32854" ht="15"/>
    <row r="32855" ht="15"/>
    <row r="32856" ht="15"/>
    <row r="32857" ht="15"/>
    <row r="32858" ht="15"/>
    <row r="32859" ht="15"/>
    <row r="32860" ht="15"/>
    <row r="32861" ht="15"/>
    <row r="32862" ht="15"/>
    <row r="32863" ht="15"/>
    <row r="32864" ht="15"/>
    <row r="32865" ht="15"/>
    <row r="32866" ht="15"/>
    <row r="32867" ht="15"/>
    <row r="32868" ht="15"/>
    <row r="32869" ht="15"/>
    <row r="32870" ht="15"/>
    <row r="32871" ht="15"/>
    <row r="32872" ht="15"/>
    <row r="32873" ht="15"/>
    <row r="32874" ht="15"/>
    <row r="32875" ht="15"/>
    <row r="32876" ht="15"/>
    <row r="32877" ht="15"/>
    <row r="32878" ht="15"/>
    <row r="32879" ht="15"/>
    <row r="32880" ht="15"/>
    <row r="32881" ht="15"/>
    <row r="32882" ht="15"/>
    <row r="32883" ht="15"/>
    <row r="32884" ht="15"/>
    <row r="32885" ht="15"/>
    <row r="32886" ht="15"/>
    <row r="32887" ht="15"/>
    <row r="32888" ht="15"/>
    <row r="32889" ht="15"/>
    <row r="32890" ht="15"/>
    <row r="32891" ht="15"/>
    <row r="32892" ht="15"/>
    <row r="32893" ht="15"/>
    <row r="32894" ht="15"/>
    <row r="32895" ht="15"/>
    <row r="32896" ht="15"/>
    <row r="32897" ht="15"/>
    <row r="32898" ht="15"/>
    <row r="32899" ht="15"/>
    <row r="32900" ht="15"/>
    <row r="32901" ht="15"/>
    <row r="32902" ht="15"/>
    <row r="32903" ht="15"/>
    <row r="32904" ht="15"/>
    <row r="32905" ht="15"/>
    <row r="32906" ht="15"/>
    <row r="32907" ht="15"/>
    <row r="32908" ht="15"/>
    <row r="32909" ht="15"/>
    <row r="32910" ht="15"/>
    <row r="32911" ht="15"/>
    <row r="32912" ht="15"/>
    <row r="32913" ht="15"/>
    <row r="32914" ht="15"/>
    <row r="32915" ht="15"/>
    <row r="32916" ht="15"/>
    <row r="32917" ht="15"/>
    <row r="32918" ht="15"/>
    <row r="32919" ht="15"/>
    <row r="32920" ht="15"/>
    <row r="32921" ht="15"/>
    <row r="32922" ht="15"/>
    <row r="32923" ht="15"/>
    <row r="32924" ht="15"/>
    <row r="32925" ht="15"/>
    <row r="32926" ht="15"/>
    <row r="32927" ht="15"/>
    <row r="32928" ht="15"/>
    <row r="32929" ht="15"/>
    <row r="32930" ht="15"/>
    <row r="32931" ht="15"/>
    <row r="32932" ht="15"/>
    <row r="32933" ht="15"/>
    <row r="32934" ht="15"/>
    <row r="32935" ht="15"/>
    <row r="32936" ht="15"/>
    <row r="32937" ht="15"/>
    <row r="32938" ht="15"/>
    <row r="32939" ht="15"/>
    <row r="32940" ht="15"/>
    <row r="32941" ht="15"/>
    <row r="32942" ht="15"/>
    <row r="32943" ht="15"/>
    <row r="32944" ht="15"/>
    <row r="32945" ht="15"/>
    <row r="32946" ht="15"/>
    <row r="32947" ht="15"/>
    <row r="32948" ht="15"/>
    <row r="32949" ht="15"/>
    <row r="32950" ht="15"/>
    <row r="32951" ht="15"/>
    <row r="32952" ht="15"/>
    <row r="32953" ht="15"/>
    <row r="32954" ht="15"/>
    <row r="32955" ht="15"/>
    <row r="32956" ht="15"/>
    <row r="32957" ht="15"/>
    <row r="32958" ht="15"/>
    <row r="32959" ht="15"/>
    <row r="32960" ht="15"/>
    <row r="32961" ht="15"/>
    <row r="32962" ht="15"/>
    <row r="32963" ht="15"/>
    <row r="32964" ht="15"/>
    <row r="32965" ht="15"/>
    <row r="32966" ht="15"/>
    <row r="32967" ht="15"/>
    <row r="32968" ht="15"/>
    <row r="32969" ht="15"/>
    <row r="32970" ht="15"/>
    <row r="32971" ht="15"/>
    <row r="32972" ht="15"/>
    <row r="32973" ht="15"/>
    <row r="32974" ht="15"/>
    <row r="32975" ht="15"/>
    <row r="32976" ht="15"/>
    <row r="32977" ht="15"/>
    <row r="32978" ht="15"/>
    <row r="32979" ht="15"/>
    <row r="32980" ht="15"/>
    <row r="32981" ht="15"/>
    <row r="32982" ht="15"/>
    <row r="32983" ht="15"/>
    <row r="32984" ht="15"/>
    <row r="32985" ht="15"/>
    <row r="32986" ht="15"/>
    <row r="32987" ht="15"/>
    <row r="32988" ht="15"/>
    <row r="32989" ht="15"/>
    <row r="32990" ht="15"/>
    <row r="32991" ht="15"/>
    <row r="32992" ht="15"/>
    <row r="32993" ht="15"/>
    <row r="32994" ht="15"/>
    <row r="32995" ht="15"/>
    <row r="32996" ht="15"/>
    <row r="32997" ht="15"/>
    <row r="32998" ht="15"/>
    <row r="32999" ht="15"/>
    <row r="33000" ht="15"/>
    <row r="33001" ht="15"/>
    <row r="33002" ht="15"/>
    <row r="33003" ht="15"/>
    <row r="33004" ht="15"/>
    <row r="33005" ht="15"/>
    <row r="33006" ht="15"/>
    <row r="33007" ht="15"/>
    <row r="33008" ht="15"/>
    <row r="33009" ht="15"/>
    <row r="33010" ht="15"/>
    <row r="33011" ht="15"/>
    <row r="33012" ht="15"/>
    <row r="33013" ht="15"/>
    <row r="33014" ht="15"/>
    <row r="33015" ht="15"/>
    <row r="33016" ht="15"/>
    <row r="33017" ht="15"/>
    <row r="33018" ht="15"/>
    <row r="33019" ht="15"/>
    <row r="33020" ht="15"/>
    <row r="33021" ht="15"/>
    <row r="33022" ht="15"/>
    <row r="33023" ht="15"/>
    <row r="33024" ht="15"/>
    <row r="33025" ht="15"/>
    <row r="33026" ht="15"/>
    <row r="33027" ht="15"/>
    <row r="33028" ht="15"/>
    <row r="33029" ht="15"/>
    <row r="33030" ht="15"/>
    <row r="33031" ht="15"/>
    <row r="33032" ht="15"/>
    <row r="33033" ht="15"/>
    <row r="33034" ht="15"/>
    <row r="33035" ht="15"/>
    <row r="33036" ht="15"/>
    <row r="33037" ht="15"/>
    <row r="33038" ht="15"/>
    <row r="33039" ht="15"/>
    <row r="33040" ht="15"/>
    <row r="33041" ht="15"/>
    <row r="33042" ht="15"/>
    <row r="33043" ht="15"/>
    <row r="33044" ht="15"/>
    <row r="33045" ht="15"/>
    <row r="33046" ht="15"/>
    <row r="33047" ht="15"/>
    <row r="33048" ht="15"/>
    <row r="33049" ht="15"/>
    <row r="33050" ht="15"/>
    <row r="33051" ht="15"/>
    <row r="33052" ht="15"/>
    <row r="33053" ht="15"/>
    <row r="33054" ht="15"/>
    <row r="33055" ht="15"/>
    <row r="33056" ht="15"/>
    <row r="33057" ht="15"/>
    <row r="33058" ht="15"/>
    <row r="33059" ht="15"/>
    <row r="33060" ht="15"/>
    <row r="33061" ht="15"/>
    <row r="33062" ht="15"/>
    <row r="33063" ht="15"/>
    <row r="33064" ht="15"/>
    <row r="33065" ht="15"/>
    <row r="33066" ht="15"/>
    <row r="33067" ht="15"/>
    <row r="33068" ht="15"/>
    <row r="33069" ht="15"/>
    <row r="33070" ht="15"/>
    <row r="33071" ht="15"/>
    <row r="33072" ht="15"/>
    <row r="33073" ht="15"/>
    <row r="33074" ht="15"/>
    <row r="33075" ht="15"/>
    <row r="33076" ht="15"/>
    <row r="33077" ht="15"/>
    <row r="33078" ht="15"/>
    <row r="33079" ht="15"/>
    <row r="33080" ht="15"/>
    <row r="33081" ht="15"/>
    <row r="33082" ht="15"/>
    <row r="33083" ht="15"/>
    <row r="33084" ht="15"/>
    <row r="33085" ht="15"/>
    <row r="33086" ht="15"/>
    <row r="33087" ht="15"/>
    <row r="33088" ht="15"/>
    <row r="33089" ht="15"/>
    <row r="33090" ht="15"/>
    <row r="33091" ht="15"/>
    <row r="33092" ht="15"/>
    <row r="33093" ht="15"/>
    <row r="33094" ht="15"/>
    <row r="33095" ht="15"/>
    <row r="33096" ht="15"/>
    <row r="33097" ht="15"/>
    <row r="33098" ht="15"/>
    <row r="33099" ht="15"/>
    <row r="33100" ht="15"/>
    <row r="33101" ht="15"/>
    <row r="33102" ht="15"/>
    <row r="33103" ht="15"/>
    <row r="33104" ht="15"/>
    <row r="33105" ht="15"/>
    <row r="33106" ht="15"/>
    <row r="33107" ht="15"/>
    <row r="33108" ht="15"/>
    <row r="33109" ht="15"/>
    <row r="33110" ht="15"/>
    <row r="33111" ht="15"/>
    <row r="33112" ht="15"/>
    <row r="33113" ht="15"/>
    <row r="33114" ht="15"/>
    <row r="33115" ht="15"/>
    <row r="33116" ht="15"/>
    <row r="33117" ht="15"/>
    <row r="33118" ht="15"/>
    <row r="33119" ht="15"/>
    <row r="33120" ht="15"/>
    <row r="33121" ht="15"/>
    <row r="33122" ht="15"/>
    <row r="33123" ht="15"/>
    <row r="33124" ht="15"/>
    <row r="33125" ht="15"/>
    <row r="33126" ht="15"/>
    <row r="33127" ht="15"/>
    <row r="33128" ht="15"/>
    <row r="33129" ht="15"/>
    <row r="33130" ht="15"/>
    <row r="33131" ht="15"/>
    <row r="33132" ht="15"/>
    <row r="33133" ht="15"/>
    <row r="33134" ht="15"/>
    <row r="33135" ht="15"/>
    <row r="33136" ht="15"/>
    <row r="33137" ht="15"/>
    <row r="33138" ht="15"/>
    <row r="33139" ht="15"/>
    <row r="33140" ht="15"/>
    <row r="33141" ht="15"/>
    <row r="33142" ht="15"/>
    <row r="33143" ht="15"/>
    <row r="33144" ht="15"/>
    <row r="33145" ht="15"/>
    <row r="33146" ht="15"/>
    <row r="33147" ht="15"/>
    <row r="33148" ht="15"/>
    <row r="33149" ht="15"/>
    <row r="33150" ht="15"/>
    <row r="33151" ht="15"/>
    <row r="33152" ht="15"/>
    <row r="33153" ht="15"/>
    <row r="33154" ht="15"/>
    <row r="33155" ht="15"/>
    <row r="33156" ht="15"/>
    <row r="33157" ht="15"/>
    <row r="33158" ht="15"/>
    <row r="33159" ht="15"/>
    <row r="33160" ht="15"/>
    <row r="33161" ht="15"/>
    <row r="33162" ht="15"/>
    <row r="33163" ht="15"/>
    <row r="33164" ht="15"/>
    <row r="33165" ht="15"/>
    <row r="33166" ht="15"/>
    <row r="33167" ht="15"/>
    <row r="33168" ht="15"/>
    <row r="33169" ht="15"/>
    <row r="33170" ht="15"/>
    <row r="33171" ht="15"/>
    <row r="33172" ht="15"/>
    <row r="33173" ht="15"/>
    <row r="33174" ht="15"/>
    <row r="33175" ht="15"/>
    <row r="33176" ht="15"/>
    <row r="33177" ht="15"/>
    <row r="33178" ht="15"/>
    <row r="33179" ht="15"/>
    <row r="33180" ht="15"/>
    <row r="33181" ht="15"/>
    <row r="33182" ht="15"/>
    <row r="33183" ht="15"/>
    <row r="33184" ht="15"/>
    <row r="33185" ht="15"/>
    <row r="33186" ht="15"/>
    <row r="33187" ht="15"/>
    <row r="33188" ht="15"/>
    <row r="33189" ht="15"/>
    <row r="33190" ht="15"/>
    <row r="33191" ht="15"/>
    <row r="33192" ht="15"/>
    <row r="33193" ht="15"/>
    <row r="33194" ht="15"/>
    <row r="33195" ht="15"/>
    <row r="33196" ht="15"/>
    <row r="33197" ht="15"/>
    <row r="33198" ht="15"/>
    <row r="33199" ht="15"/>
    <row r="33200" ht="15"/>
    <row r="33201" ht="15"/>
    <row r="33202" ht="15"/>
    <row r="33203" ht="15"/>
    <row r="33204" ht="15"/>
    <row r="33205" ht="15"/>
    <row r="33206" ht="15"/>
    <row r="33207" ht="15"/>
    <row r="33208" ht="15"/>
    <row r="33209" ht="15"/>
    <row r="33210" ht="15"/>
    <row r="33211" ht="15"/>
    <row r="33212" ht="15"/>
    <row r="33213" ht="15"/>
    <row r="33214" ht="15"/>
    <row r="33215" ht="15"/>
    <row r="33216" ht="15"/>
    <row r="33217" ht="15"/>
    <row r="33218" ht="15"/>
    <row r="33219" ht="15"/>
    <row r="33220" ht="15"/>
    <row r="33221" ht="15"/>
    <row r="33222" ht="15"/>
    <row r="33223" ht="15"/>
    <row r="33224" ht="15"/>
    <row r="33225" ht="15"/>
    <row r="33226" ht="15"/>
    <row r="33227" ht="15"/>
    <row r="33228" ht="15"/>
    <row r="33229" ht="15"/>
    <row r="33230" ht="15"/>
    <row r="33231" ht="15"/>
    <row r="33232" ht="15"/>
    <row r="33233" ht="15"/>
    <row r="33234" ht="15"/>
    <row r="33235" ht="15"/>
    <row r="33236" ht="15"/>
    <row r="33237" ht="15"/>
    <row r="33238" ht="15"/>
    <row r="33239" ht="15"/>
    <row r="33240" ht="15"/>
    <row r="33241" ht="15"/>
    <row r="33242" ht="15"/>
    <row r="33243" ht="15"/>
    <row r="33244" ht="15"/>
    <row r="33245" ht="15"/>
    <row r="33246" ht="15"/>
    <row r="33247" ht="15"/>
    <row r="33248" ht="15"/>
    <row r="33249" ht="15"/>
    <row r="33250" ht="15"/>
    <row r="33251" ht="15"/>
    <row r="33252" ht="15"/>
    <row r="33253" ht="15"/>
    <row r="33254" ht="15"/>
    <row r="33255" ht="15"/>
    <row r="33256" ht="15"/>
    <row r="33257" ht="15"/>
    <row r="33258" ht="15"/>
    <row r="33259" ht="15"/>
    <row r="33260" ht="15"/>
    <row r="33261" ht="15"/>
    <row r="33262" ht="15"/>
    <row r="33263" ht="15"/>
    <row r="33264" ht="15"/>
    <row r="33265" ht="15"/>
    <row r="33266" ht="15"/>
    <row r="33267" ht="15"/>
    <row r="33268" ht="15"/>
    <row r="33269" ht="15"/>
    <row r="33270" ht="15"/>
    <row r="33271" ht="15"/>
    <row r="33272" ht="15"/>
    <row r="33273" ht="15"/>
    <row r="33274" ht="15"/>
    <row r="33275" ht="15"/>
    <row r="33276" ht="15"/>
    <row r="33277" ht="15"/>
    <row r="33278" ht="15"/>
    <row r="33279" ht="15"/>
    <row r="33280" ht="15"/>
    <row r="33281" ht="15"/>
    <row r="33282" ht="15"/>
    <row r="33283" ht="15"/>
    <row r="33284" ht="15"/>
    <row r="33285" ht="15"/>
    <row r="33286" ht="15"/>
    <row r="33287" ht="15"/>
    <row r="33288" ht="15"/>
    <row r="33289" ht="15"/>
    <row r="33290" ht="15"/>
    <row r="33291" ht="15"/>
    <row r="33292" ht="15"/>
    <row r="33293" ht="15"/>
    <row r="33294" ht="15"/>
    <row r="33295" ht="15"/>
    <row r="33296" ht="15"/>
    <row r="33297" ht="15"/>
    <row r="33298" ht="15"/>
    <row r="33299" ht="15"/>
    <row r="33300" ht="15"/>
    <row r="33301" ht="15"/>
    <row r="33302" ht="15"/>
    <row r="33303" ht="15"/>
    <row r="33304" ht="15"/>
    <row r="33305" ht="15"/>
    <row r="33306" ht="15"/>
    <row r="33307" ht="15"/>
    <row r="33308" ht="15"/>
    <row r="33309" ht="15"/>
    <row r="33310" ht="15"/>
    <row r="33311" ht="15"/>
    <row r="33312" ht="15"/>
    <row r="33313" ht="15"/>
    <row r="33314" ht="15"/>
    <row r="33315" ht="15"/>
    <row r="33316" ht="15"/>
    <row r="33317" ht="15"/>
    <row r="33318" ht="15"/>
    <row r="33319" ht="15"/>
    <row r="33320" ht="15"/>
    <row r="33321" ht="15"/>
    <row r="33322" ht="15"/>
    <row r="33323" ht="15"/>
    <row r="33324" ht="15"/>
    <row r="33325" ht="15"/>
    <row r="33326" ht="15"/>
    <row r="33327" ht="15"/>
    <row r="33328" ht="15"/>
    <row r="33329" ht="15"/>
    <row r="33330" ht="15"/>
    <row r="33331" ht="15"/>
    <row r="33332" ht="15"/>
    <row r="33333" ht="15"/>
    <row r="33334" ht="15"/>
    <row r="33335" ht="15"/>
    <row r="33336" ht="15"/>
    <row r="33337" ht="15"/>
    <row r="33338" ht="15"/>
    <row r="33339" ht="15"/>
    <row r="33340" ht="15"/>
    <row r="33341" ht="15"/>
    <row r="33342" ht="15"/>
    <row r="33343" ht="15"/>
    <row r="33344" ht="15"/>
    <row r="33345" ht="15"/>
    <row r="33346" ht="15"/>
    <row r="33347" ht="15"/>
    <row r="33348" ht="15"/>
    <row r="33349" ht="15"/>
    <row r="33350" ht="15"/>
    <row r="33351" ht="15"/>
    <row r="33352" ht="15"/>
    <row r="33353" ht="15"/>
    <row r="33354" ht="15"/>
    <row r="33355" ht="15"/>
    <row r="33356" ht="15"/>
    <row r="33357" ht="15"/>
    <row r="33358" ht="15"/>
    <row r="33359" ht="15"/>
    <row r="33360" ht="15"/>
    <row r="33361" ht="15"/>
    <row r="33362" ht="15"/>
    <row r="33363" ht="15"/>
    <row r="33364" ht="15"/>
    <row r="33365" ht="15"/>
    <row r="33366" ht="15"/>
    <row r="33367" ht="15"/>
    <row r="33368" ht="15"/>
    <row r="33369" ht="15"/>
    <row r="33370" ht="15"/>
    <row r="33371" ht="15"/>
    <row r="33372" ht="15"/>
    <row r="33373" ht="15"/>
    <row r="33374" ht="15"/>
    <row r="33375" ht="15"/>
    <row r="33376" ht="15"/>
    <row r="33377" ht="15"/>
    <row r="33378" ht="15"/>
    <row r="33379" ht="15"/>
    <row r="33380" ht="15"/>
    <row r="33381" ht="15"/>
    <row r="33382" ht="15"/>
    <row r="33383" ht="15"/>
    <row r="33384" ht="15"/>
    <row r="33385" ht="15"/>
    <row r="33386" ht="15"/>
    <row r="33387" ht="15"/>
    <row r="33388" ht="15"/>
    <row r="33389" ht="15"/>
    <row r="33390" ht="15"/>
    <row r="33391" ht="15"/>
    <row r="33392" ht="15"/>
    <row r="33393" ht="15"/>
    <row r="33394" ht="15"/>
    <row r="33395" ht="15"/>
    <row r="33396" ht="15"/>
    <row r="33397" ht="15"/>
    <row r="33398" ht="15"/>
    <row r="33399" ht="15"/>
    <row r="33400" ht="15"/>
    <row r="33401" ht="15"/>
    <row r="33402" ht="15"/>
    <row r="33403" ht="15"/>
    <row r="33404" ht="15"/>
    <row r="33405" ht="15"/>
    <row r="33406" ht="15"/>
    <row r="33407" ht="15"/>
    <row r="33408" ht="15"/>
    <row r="33409" ht="15"/>
    <row r="33410" ht="15"/>
    <row r="33411" ht="15"/>
    <row r="33412" ht="15"/>
    <row r="33413" ht="15"/>
    <row r="33414" ht="15"/>
    <row r="33415" ht="15"/>
    <row r="33416" ht="15"/>
    <row r="33417" ht="15"/>
    <row r="33418" ht="15"/>
    <row r="33419" ht="15"/>
    <row r="33420" ht="15"/>
    <row r="33421" ht="15"/>
    <row r="33422" ht="15"/>
    <row r="33423" ht="15"/>
    <row r="33424" ht="15"/>
    <row r="33425" ht="15"/>
    <row r="33426" ht="15"/>
    <row r="33427" ht="15"/>
    <row r="33428" ht="15"/>
    <row r="33429" ht="15"/>
    <row r="33430" ht="15"/>
    <row r="33431" ht="15"/>
    <row r="33432" ht="15"/>
    <row r="33433" ht="15"/>
    <row r="33434" ht="15"/>
    <row r="33435" ht="15"/>
    <row r="33436" ht="15"/>
    <row r="33437" ht="15"/>
    <row r="33438" ht="15"/>
    <row r="33439" ht="15"/>
    <row r="33440" ht="15"/>
    <row r="33441" ht="15"/>
    <row r="33442" ht="15"/>
    <row r="33443" ht="15"/>
    <row r="33444" ht="15"/>
    <row r="33445" ht="15"/>
    <row r="33446" ht="15"/>
    <row r="33447" ht="15"/>
    <row r="33448" ht="15"/>
    <row r="33449" ht="15"/>
    <row r="33450" ht="15"/>
    <row r="33451" ht="15"/>
    <row r="33452" ht="15"/>
    <row r="33453" ht="15"/>
    <row r="33454" ht="15"/>
    <row r="33455" ht="15"/>
    <row r="33456" ht="15"/>
    <row r="33457" ht="15"/>
    <row r="33458" ht="15"/>
    <row r="33459" ht="15"/>
    <row r="33460" ht="15"/>
    <row r="33461" ht="15"/>
    <row r="33462" ht="15"/>
    <row r="33463" ht="15"/>
    <row r="33464" ht="15"/>
    <row r="33465" ht="15"/>
    <row r="33466" ht="15"/>
    <row r="33467" ht="15"/>
    <row r="33468" ht="15"/>
    <row r="33469" ht="15"/>
    <row r="33470" ht="15"/>
    <row r="33471" ht="15"/>
    <row r="33472" ht="15"/>
    <row r="33473" ht="15"/>
    <row r="33474" ht="15"/>
    <row r="33475" ht="15"/>
    <row r="33476" ht="15"/>
    <row r="33477" ht="15"/>
    <row r="33478" ht="15"/>
    <row r="33479" ht="15"/>
    <row r="33480" ht="15"/>
    <row r="33481" ht="15"/>
    <row r="33482" ht="15"/>
    <row r="33483" ht="15"/>
    <row r="33484" ht="15"/>
    <row r="33485" ht="15"/>
    <row r="33486" ht="15"/>
    <row r="33487" ht="15"/>
    <row r="33488" ht="15"/>
    <row r="33489" ht="15"/>
    <row r="33490" ht="15"/>
    <row r="33491" ht="15"/>
    <row r="33492" ht="15"/>
    <row r="33493" ht="15"/>
    <row r="33494" ht="15"/>
    <row r="33495" ht="15"/>
    <row r="33496" ht="15"/>
    <row r="33497" ht="15"/>
    <row r="33498" ht="15"/>
    <row r="33499" ht="15"/>
    <row r="33500" ht="15"/>
    <row r="33501" ht="15"/>
    <row r="33502" ht="15"/>
    <row r="33503" ht="15"/>
    <row r="33504" ht="15"/>
    <row r="33505" ht="15"/>
    <row r="33506" ht="15"/>
    <row r="33507" ht="15"/>
    <row r="33508" ht="15"/>
    <row r="33509" ht="15"/>
    <row r="33510" ht="15"/>
    <row r="33511" ht="15"/>
    <row r="33512" ht="15"/>
    <row r="33513" ht="15"/>
    <row r="33514" ht="15"/>
    <row r="33515" ht="15"/>
    <row r="33516" ht="15"/>
    <row r="33517" ht="15"/>
    <row r="33518" ht="15"/>
    <row r="33519" ht="15"/>
    <row r="33520" ht="15"/>
    <row r="33521" ht="15"/>
    <row r="33522" ht="15"/>
    <row r="33523" ht="15"/>
    <row r="33524" ht="15"/>
    <row r="33525" ht="15"/>
    <row r="33526" ht="15"/>
    <row r="33527" ht="15"/>
    <row r="33528" ht="15"/>
    <row r="33529" ht="15"/>
    <row r="33530" ht="15"/>
    <row r="33531" ht="15"/>
    <row r="33532" ht="15"/>
    <row r="33533" ht="15"/>
    <row r="33534" ht="15"/>
    <row r="33535" ht="15"/>
    <row r="33536" ht="15"/>
    <row r="33537" ht="15"/>
    <row r="33538" ht="15"/>
    <row r="33539" ht="15"/>
    <row r="33540" ht="15"/>
    <row r="33541" ht="15"/>
    <row r="33542" ht="15"/>
    <row r="33543" ht="15"/>
    <row r="33544" ht="15"/>
    <row r="33545" ht="15"/>
    <row r="33546" ht="15"/>
    <row r="33547" ht="15"/>
    <row r="33548" ht="15"/>
    <row r="33549" ht="15"/>
    <row r="33550" ht="15"/>
    <row r="33551" ht="15"/>
    <row r="33552" ht="15"/>
    <row r="33553" ht="15"/>
    <row r="33554" ht="15"/>
    <row r="33555" ht="15"/>
    <row r="33556" ht="15"/>
    <row r="33557" ht="15"/>
    <row r="33558" ht="15"/>
    <row r="33559" ht="15"/>
    <row r="33560" ht="15"/>
    <row r="33561" ht="15"/>
    <row r="33562" ht="15"/>
    <row r="33563" ht="15"/>
    <row r="33564" ht="15"/>
    <row r="33565" ht="15"/>
    <row r="33566" ht="15"/>
    <row r="33567" ht="15"/>
    <row r="33568" ht="15"/>
    <row r="33569" ht="15"/>
    <row r="33570" ht="15"/>
    <row r="33571" ht="15"/>
    <row r="33572" ht="15"/>
    <row r="33573" ht="15"/>
    <row r="33574" ht="15"/>
    <row r="33575" ht="15"/>
    <row r="33576" ht="15"/>
    <row r="33577" ht="15"/>
    <row r="33578" ht="15"/>
    <row r="33579" ht="15"/>
    <row r="33580" ht="15"/>
    <row r="33581" ht="15"/>
    <row r="33582" ht="15"/>
    <row r="33583" ht="15"/>
    <row r="33584" ht="15"/>
    <row r="33585" ht="15"/>
    <row r="33586" ht="15"/>
    <row r="33587" ht="15"/>
    <row r="33588" ht="15"/>
    <row r="33589" ht="15"/>
    <row r="33590" ht="15"/>
    <row r="33591" ht="15"/>
    <row r="33592" ht="15"/>
    <row r="33593" ht="15"/>
    <row r="33594" ht="15"/>
    <row r="33595" ht="15"/>
    <row r="33596" ht="15"/>
    <row r="33597" ht="15"/>
    <row r="33598" ht="15"/>
    <row r="33599" ht="15"/>
    <row r="33600" ht="15"/>
    <row r="33601" ht="15"/>
    <row r="33602" ht="15"/>
    <row r="33603" ht="15"/>
    <row r="33604" ht="15"/>
    <row r="33605" ht="15"/>
    <row r="33606" ht="15"/>
    <row r="33607" ht="15"/>
    <row r="33608" ht="15"/>
    <row r="33609" ht="15"/>
    <row r="33610" ht="15"/>
    <row r="33611" ht="15"/>
    <row r="33612" ht="15"/>
    <row r="33613" ht="15"/>
    <row r="33614" ht="15"/>
    <row r="33615" ht="15"/>
    <row r="33616" ht="15"/>
    <row r="33617" ht="15"/>
    <row r="33618" ht="15"/>
    <row r="33619" ht="15"/>
    <row r="33620" ht="15"/>
    <row r="33621" ht="15"/>
    <row r="33622" ht="15"/>
    <row r="33623" ht="15"/>
    <row r="33624" ht="15"/>
    <row r="33625" ht="15"/>
    <row r="33626" ht="15"/>
    <row r="33627" ht="15"/>
    <row r="33628" ht="15"/>
    <row r="33629" ht="15"/>
    <row r="33630" ht="15"/>
    <row r="33631" ht="15"/>
    <row r="33632" ht="15"/>
    <row r="33633" ht="15"/>
    <row r="33634" ht="15"/>
    <row r="33635" ht="15"/>
    <row r="33636" ht="15"/>
    <row r="33637" ht="15"/>
    <row r="33638" ht="15"/>
    <row r="33639" ht="15"/>
    <row r="33640" ht="15"/>
    <row r="33641" ht="15"/>
    <row r="33642" ht="15"/>
    <row r="33643" ht="15"/>
    <row r="33644" ht="15"/>
    <row r="33645" ht="15"/>
    <row r="33646" ht="15"/>
    <row r="33647" ht="15"/>
    <row r="33648" ht="15"/>
    <row r="33649" ht="15"/>
    <row r="33650" ht="15"/>
    <row r="33651" ht="15"/>
    <row r="33652" ht="15"/>
    <row r="33653" ht="15"/>
    <row r="33654" ht="15"/>
    <row r="33655" ht="15"/>
    <row r="33656" ht="15"/>
    <row r="33657" ht="15"/>
    <row r="33658" ht="15"/>
    <row r="33659" ht="15"/>
    <row r="33660" ht="15"/>
    <row r="33661" ht="15"/>
    <row r="33662" ht="15"/>
    <row r="33663" ht="15"/>
    <row r="33664" ht="15"/>
    <row r="33665" ht="15"/>
    <row r="33666" ht="15"/>
    <row r="33667" ht="15"/>
    <row r="33668" ht="15"/>
    <row r="33669" ht="15"/>
    <row r="33670" ht="15"/>
    <row r="33671" ht="15"/>
    <row r="33672" ht="15"/>
    <row r="33673" ht="15"/>
    <row r="33674" ht="15"/>
    <row r="33675" ht="15"/>
    <row r="33676" ht="15"/>
    <row r="33677" ht="15"/>
    <row r="33678" ht="15"/>
    <row r="33679" ht="15"/>
    <row r="33680" ht="15"/>
    <row r="33681" ht="15"/>
    <row r="33682" ht="15"/>
    <row r="33683" ht="15"/>
    <row r="33684" ht="15"/>
    <row r="33685" ht="15"/>
    <row r="33686" ht="15"/>
    <row r="33687" ht="15"/>
    <row r="33688" ht="15"/>
    <row r="33689" ht="15"/>
    <row r="33690" ht="15"/>
    <row r="33691" ht="15"/>
    <row r="33692" ht="15"/>
    <row r="33693" ht="15"/>
    <row r="33694" ht="15"/>
    <row r="33695" ht="15"/>
    <row r="33696" ht="15"/>
    <row r="33697" ht="15"/>
    <row r="33698" ht="15"/>
    <row r="33699" ht="15"/>
    <row r="33700" ht="15"/>
    <row r="33701" ht="15"/>
    <row r="33702" ht="15"/>
    <row r="33703" ht="15"/>
    <row r="33704" ht="15"/>
    <row r="33705" ht="15"/>
    <row r="33706" ht="15"/>
    <row r="33707" ht="15"/>
    <row r="33708" ht="15"/>
    <row r="33709" ht="15"/>
    <row r="33710" ht="15"/>
    <row r="33711" ht="15"/>
    <row r="33712" ht="15"/>
    <row r="33713" ht="15"/>
    <row r="33714" ht="15"/>
    <row r="33715" ht="15"/>
    <row r="33716" ht="15"/>
    <row r="33717" ht="15"/>
    <row r="33718" ht="15"/>
    <row r="33719" ht="15"/>
    <row r="33720" ht="15"/>
    <row r="33721" ht="15"/>
    <row r="33722" ht="15"/>
    <row r="33723" ht="15"/>
    <row r="33724" ht="15"/>
    <row r="33725" ht="15"/>
    <row r="33726" ht="15"/>
    <row r="33727" ht="15"/>
    <row r="33728" ht="15"/>
    <row r="33729" ht="15"/>
    <row r="33730" ht="15"/>
    <row r="33731" ht="15"/>
    <row r="33732" ht="15"/>
    <row r="33733" ht="15"/>
    <row r="33734" ht="15"/>
    <row r="33735" ht="15"/>
    <row r="33736" ht="15"/>
    <row r="33737" ht="15"/>
    <row r="33738" ht="15"/>
    <row r="33739" ht="15"/>
    <row r="33740" ht="15"/>
    <row r="33741" ht="15"/>
    <row r="33742" ht="15"/>
    <row r="33743" ht="15"/>
    <row r="33744" ht="15"/>
    <row r="33745" ht="15"/>
    <row r="33746" ht="15"/>
    <row r="33747" ht="15"/>
    <row r="33748" ht="15"/>
    <row r="33749" ht="15"/>
    <row r="33750" ht="15"/>
    <row r="33751" ht="15"/>
    <row r="33752" ht="15"/>
    <row r="33753" ht="15"/>
    <row r="33754" ht="15"/>
    <row r="33755" ht="15"/>
    <row r="33756" ht="15"/>
    <row r="33757" ht="15"/>
    <row r="33758" ht="15"/>
    <row r="33759" ht="15"/>
    <row r="33760" ht="15"/>
    <row r="33761" ht="15"/>
    <row r="33762" ht="15"/>
    <row r="33763" ht="15"/>
    <row r="33764" ht="15"/>
    <row r="33765" ht="15"/>
    <row r="33766" ht="15"/>
    <row r="33767" ht="15"/>
    <row r="33768" ht="15"/>
    <row r="33769" ht="15"/>
    <row r="33770" ht="15"/>
    <row r="33771" ht="15"/>
    <row r="33772" ht="15"/>
    <row r="33773" ht="15"/>
    <row r="33774" ht="15"/>
    <row r="33775" ht="15"/>
    <row r="33776" ht="15"/>
    <row r="33777" ht="15"/>
    <row r="33778" ht="15"/>
    <row r="33779" ht="15"/>
    <row r="33780" ht="15"/>
    <row r="33781" ht="15"/>
    <row r="33782" ht="15"/>
    <row r="33783" ht="15"/>
    <row r="33784" ht="15"/>
    <row r="33785" ht="15"/>
    <row r="33786" ht="15"/>
    <row r="33787" ht="15"/>
    <row r="33788" ht="15"/>
    <row r="33789" ht="15"/>
    <row r="33790" ht="15"/>
    <row r="33791" ht="15"/>
    <row r="33792" ht="15"/>
    <row r="33793" ht="15"/>
    <row r="33794" ht="15"/>
    <row r="33795" ht="15"/>
    <row r="33796" ht="15"/>
    <row r="33797" ht="15"/>
    <row r="33798" ht="15"/>
    <row r="33799" ht="15"/>
    <row r="33800" ht="15"/>
    <row r="33801" ht="15"/>
    <row r="33802" ht="15"/>
    <row r="33803" ht="15"/>
    <row r="33804" ht="15"/>
    <row r="33805" ht="15"/>
    <row r="33806" ht="15"/>
    <row r="33807" ht="15"/>
    <row r="33808" ht="15"/>
    <row r="33809" ht="15"/>
    <row r="33810" ht="15"/>
    <row r="33811" ht="15"/>
    <row r="33812" ht="15"/>
    <row r="33813" ht="15"/>
    <row r="33814" ht="15"/>
    <row r="33815" ht="15"/>
    <row r="33816" ht="15"/>
    <row r="33817" ht="15"/>
    <row r="33818" ht="15"/>
    <row r="33819" ht="15"/>
    <row r="33820" ht="15"/>
    <row r="33821" ht="15"/>
    <row r="33822" ht="15"/>
    <row r="33823" ht="15"/>
    <row r="33824" ht="15"/>
    <row r="33825" ht="15"/>
    <row r="33826" ht="15"/>
    <row r="33827" ht="15"/>
    <row r="33828" ht="15"/>
    <row r="33829" ht="15"/>
    <row r="33830" ht="15"/>
    <row r="33831" ht="15"/>
    <row r="33832" ht="15"/>
    <row r="33833" ht="15"/>
    <row r="33834" ht="15"/>
    <row r="33835" ht="15"/>
    <row r="33836" ht="15"/>
    <row r="33837" ht="15"/>
    <row r="33838" ht="15"/>
    <row r="33839" ht="15"/>
    <row r="33840" ht="15"/>
    <row r="33841" ht="15"/>
    <row r="33842" ht="15"/>
    <row r="33843" ht="15"/>
    <row r="33844" ht="15"/>
    <row r="33845" ht="15"/>
    <row r="33846" ht="15"/>
    <row r="33847" ht="15"/>
    <row r="33848" ht="15"/>
    <row r="33849" ht="15"/>
    <row r="33850" ht="15"/>
    <row r="33851" ht="15"/>
    <row r="33852" ht="15"/>
    <row r="33853" ht="15"/>
    <row r="33854" ht="15"/>
    <row r="33855" ht="15"/>
    <row r="33856" ht="15"/>
    <row r="33857" ht="15"/>
    <row r="33858" ht="15"/>
    <row r="33859" ht="15"/>
    <row r="33860" ht="15"/>
    <row r="33861" ht="15"/>
    <row r="33862" ht="15"/>
    <row r="33863" ht="15"/>
    <row r="33864" ht="15"/>
    <row r="33865" ht="15"/>
    <row r="33866" ht="15"/>
    <row r="33867" ht="15"/>
    <row r="33868" ht="15"/>
    <row r="33869" ht="15"/>
    <row r="33870" ht="15"/>
    <row r="33871" ht="15"/>
    <row r="33872" ht="15"/>
    <row r="33873" ht="15"/>
    <row r="33874" ht="15"/>
    <row r="33875" ht="15"/>
    <row r="33876" ht="15"/>
    <row r="33877" ht="15"/>
    <row r="33878" ht="15"/>
    <row r="33879" ht="15"/>
    <row r="33880" ht="15"/>
    <row r="33881" ht="15"/>
    <row r="33882" ht="15"/>
    <row r="33883" ht="15"/>
    <row r="33884" ht="15"/>
    <row r="33885" ht="15"/>
    <row r="33886" ht="15"/>
    <row r="33887" ht="15"/>
    <row r="33888" ht="15"/>
    <row r="33889" ht="15"/>
    <row r="33890" ht="15"/>
    <row r="33891" ht="15"/>
    <row r="33892" ht="15"/>
    <row r="33893" ht="15"/>
    <row r="33894" ht="15"/>
    <row r="33895" ht="15"/>
    <row r="33896" ht="15"/>
    <row r="33897" ht="15"/>
    <row r="33898" ht="15"/>
    <row r="33899" ht="15"/>
    <row r="33900" ht="15"/>
    <row r="33901" ht="15"/>
    <row r="33902" ht="15"/>
    <row r="33903" ht="15"/>
    <row r="33904" ht="15"/>
    <row r="33905" ht="15"/>
    <row r="33906" ht="15"/>
    <row r="33907" ht="15"/>
    <row r="33908" ht="15"/>
    <row r="33909" ht="15"/>
    <row r="33910" ht="15"/>
    <row r="33911" ht="15"/>
    <row r="33912" ht="15"/>
    <row r="33913" ht="15"/>
    <row r="33914" ht="15"/>
    <row r="33915" ht="15"/>
    <row r="33916" ht="15"/>
    <row r="33917" ht="15"/>
    <row r="33918" ht="15"/>
    <row r="33919" ht="15"/>
    <row r="33920" ht="15"/>
    <row r="33921" ht="15"/>
    <row r="33922" ht="15"/>
    <row r="33923" ht="15"/>
    <row r="33924" ht="15"/>
    <row r="33925" ht="15"/>
    <row r="33926" ht="15"/>
    <row r="33927" ht="15"/>
    <row r="33928" ht="15"/>
    <row r="33929" ht="15"/>
    <row r="33930" ht="15"/>
    <row r="33931" ht="15"/>
    <row r="33932" ht="15"/>
    <row r="33933" ht="15"/>
    <row r="33934" ht="15"/>
    <row r="33935" ht="15"/>
    <row r="33936" ht="15"/>
    <row r="33937" ht="15"/>
    <row r="33938" ht="15"/>
    <row r="33939" ht="15"/>
    <row r="33940" ht="15"/>
    <row r="33941" ht="15"/>
    <row r="33942" ht="15"/>
    <row r="33943" ht="15"/>
    <row r="33944" ht="15"/>
    <row r="33945" ht="15"/>
    <row r="33946" ht="15"/>
    <row r="33947" ht="15"/>
    <row r="33948" ht="15"/>
    <row r="33949" ht="15"/>
    <row r="33950" ht="15"/>
    <row r="33951" ht="15"/>
    <row r="33952" ht="15"/>
    <row r="33953" ht="15"/>
    <row r="33954" ht="15"/>
    <row r="33955" ht="15"/>
    <row r="33956" ht="15"/>
    <row r="33957" ht="15"/>
    <row r="33958" ht="15"/>
    <row r="33959" ht="15"/>
    <row r="33960" ht="15"/>
    <row r="33961" ht="15"/>
    <row r="33962" ht="15"/>
    <row r="33963" ht="15"/>
    <row r="33964" ht="15"/>
    <row r="33965" ht="15"/>
    <row r="33966" ht="15"/>
    <row r="33967" ht="15"/>
    <row r="33968" ht="15"/>
    <row r="33969" ht="15"/>
    <row r="33970" ht="15"/>
    <row r="33971" ht="15"/>
    <row r="33972" ht="15"/>
    <row r="33973" ht="15"/>
    <row r="33974" ht="15"/>
    <row r="33975" ht="15"/>
    <row r="33976" ht="15"/>
    <row r="33977" ht="15"/>
    <row r="33978" ht="15"/>
    <row r="33979" ht="15"/>
    <row r="33980" ht="15"/>
    <row r="33981" ht="15"/>
    <row r="33982" ht="15"/>
    <row r="33983" ht="15"/>
    <row r="33984" ht="15"/>
    <row r="33985" ht="15"/>
    <row r="33986" ht="15"/>
    <row r="33987" ht="15"/>
    <row r="33988" ht="15"/>
    <row r="33989" ht="15"/>
    <row r="33990" ht="15"/>
    <row r="33991" ht="15"/>
    <row r="33992" ht="15"/>
    <row r="33993" ht="15"/>
    <row r="33994" ht="15"/>
    <row r="33995" ht="15"/>
    <row r="33996" ht="15"/>
    <row r="33997" ht="15"/>
    <row r="33998" ht="15"/>
    <row r="33999" ht="15"/>
    <row r="34000" ht="15"/>
    <row r="34001" ht="15"/>
    <row r="34002" ht="15"/>
    <row r="34003" ht="15"/>
    <row r="34004" ht="15"/>
    <row r="34005" ht="15"/>
    <row r="34006" ht="15"/>
    <row r="34007" ht="15"/>
    <row r="34008" ht="15"/>
    <row r="34009" ht="15"/>
    <row r="34010" ht="15"/>
    <row r="34011" ht="15"/>
    <row r="34012" ht="15"/>
    <row r="34013" ht="15"/>
    <row r="34014" ht="15"/>
    <row r="34015" ht="15"/>
    <row r="34016" ht="15"/>
    <row r="34017" ht="15"/>
    <row r="34018" ht="15"/>
    <row r="34019" ht="15"/>
    <row r="34020" ht="15"/>
    <row r="34021" ht="15"/>
    <row r="34022" ht="15"/>
    <row r="34023" ht="15"/>
    <row r="34024" ht="15"/>
    <row r="34025" ht="15"/>
    <row r="34026" ht="15"/>
    <row r="34027" ht="15"/>
    <row r="34028" ht="15"/>
    <row r="34029" ht="15"/>
    <row r="34030" ht="15"/>
    <row r="34031" ht="15"/>
    <row r="34032" ht="15"/>
    <row r="34033" ht="15"/>
    <row r="34034" ht="15"/>
    <row r="34035" ht="15"/>
    <row r="34036" ht="15"/>
    <row r="34037" ht="15"/>
    <row r="34038" ht="15"/>
    <row r="34039" ht="15"/>
    <row r="34040" ht="15"/>
    <row r="34041" ht="15"/>
    <row r="34042" ht="15"/>
    <row r="34043" ht="15"/>
    <row r="34044" ht="15"/>
    <row r="34045" ht="15"/>
    <row r="34046" ht="15"/>
    <row r="34047" ht="15"/>
    <row r="34048" ht="15"/>
    <row r="34049" ht="15"/>
    <row r="34050" ht="15"/>
    <row r="34051" ht="15"/>
    <row r="34052" ht="15"/>
    <row r="34053" ht="15"/>
    <row r="34054" ht="15"/>
    <row r="34055" ht="15"/>
    <row r="34056" ht="15"/>
    <row r="34057" ht="15"/>
    <row r="34058" ht="15"/>
    <row r="34059" ht="15"/>
    <row r="34060" ht="15"/>
    <row r="34061" ht="15"/>
    <row r="34062" ht="15"/>
    <row r="34063" ht="15"/>
    <row r="34064" ht="15"/>
    <row r="34065" ht="15"/>
    <row r="34066" ht="15"/>
    <row r="34067" ht="15"/>
    <row r="34068" ht="15"/>
    <row r="34069" ht="15"/>
    <row r="34070" ht="15"/>
    <row r="34071" ht="15"/>
    <row r="34072" ht="15"/>
    <row r="34073" ht="15"/>
    <row r="34074" ht="15"/>
    <row r="34075" ht="15"/>
    <row r="34076" ht="15"/>
    <row r="34077" ht="15"/>
    <row r="34078" ht="15"/>
    <row r="34079" ht="15"/>
    <row r="34080" ht="15"/>
    <row r="34081" ht="15"/>
    <row r="34082" ht="15"/>
    <row r="34083" ht="15"/>
    <row r="34084" ht="15"/>
    <row r="34085" ht="15"/>
    <row r="34086" ht="15"/>
    <row r="34087" ht="15"/>
    <row r="34088" ht="15"/>
    <row r="34089" ht="15"/>
    <row r="34090" ht="15"/>
    <row r="34091" ht="15"/>
    <row r="34092" ht="15"/>
    <row r="34093" ht="15"/>
    <row r="34094" ht="15"/>
    <row r="34095" ht="15"/>
    <row r="34096" ht="15"/>
    <row r="34097" ht="15"/>
    <row r="34098" ht="15"/>
    <row r="34099" ht="15"/>
    <row r="34100" ht="15"/>
    <row r="34101" ht="15"/>
    <row r="34102" ht="15"/>
    <row r="34103" ht="15"/>
    <row r="34104" ht="15"/>
    <row r="34105" ht="15"/>
    <row r="34106" ht="15"/>
    <row r="34107" ht="15"/>
    <row r="34108" ht="15"/>
    <row r="34109" ht="15"/>
    <row r="34110" ht="15"/>
    <row r="34111" ht="15"/>
    <row r="34112" ht="15"/>
    <row r="34113" ht="15"/>
    <row r="34114" ht="15"/>
    <row r="34115" ht="15"/>
    <row r="34116" ht="15"/>
    <row r="34117" ht="15"/>
    <row r="34118" ht="15"/>
    <row r="34119" ht="15"/>
    <row r="34120" ht="15"/>
    <row r="34121" ht="15"/>
    <row r="34122" ht="15"/>
    <row r="34123" ht="15"/>
    <row r="34124" ht="15"/>
    <row r="34125" ht="15"/>
    <row r="34126" ht="15"/>
    <row r="34127" ht="15"/>
    <row r="34128" ht="15"/>
    <row r="34129" ht="15"/>
    <row r="34130" ht="15"/>
    <row r="34131" ht="15"/>
    <row r="34132" ht="15"/>
    <row r="34133" ht="15"/>
    <row r="34134" ht="15"/>
    <row r="34135" ht="15"/>
    <row r="34136" ht="15"/>
    <row r="34137" ht="15"/>
    <row r="34138" ht="15"/>
    <row r="34139" ht="15"/>
    <row r="34140" ht="15"/>
    <row r="34141" ht="15"/>
    <row r="34142" ht="15"/>
    <row r="34143" ht="15"/>
    <row r="34144" ht="15"/>
    <row r="34145" ht="15"/>
    <row r="34146" ht="15"/>
    <row r="34147" ht="15"/>
    <row r="34148" ht="15"/>
    <row r="34149" ht="15"/>
    <row r="34150" ht="15"/>
    <row r="34151" ht="15"/>
    <row r="34152" ht="15"/>
    <row r="34153" ht="15"/>
    <row r="34154" ht="15"/>
    <row r="34155" ht="15"/>
    <row r="34156" ht="15"/>
    <row r="34157" ht="15"/>
    <row r="34158" ht="15"/>
    <row r="34159" ht="15"/>
    <row r="34160" ht="15"/>
    <row r="34161" ht="15"/>
    <row r="34162" ht="15"/>
    <row r="34163" ht="15"/>
    <row r="34164" ht="15"/>
    <row r="34165" ht="15"/>
    <row r="34166" ht="15"/>
    <row r="34167" ht="15"/>
    <row r="34168" ht="15"/>
    <row r="34169" ht="15"/>
    <row r="34170" ht="15"/>
    <row r="34171" ht="15"/>
    <row r="34172" ht="15"/>
    <row r="34173" ht="15"/>
    <row r="34174" ht="15"/>
    <row r="34175" ht="15"/>
    <row r="34176" ht="15"/>
    <row r="34177" ht="15"/>
    <row r="34178" ht="15"/>
    <row r="34179" ht="15"/>
    <row r="34180" ht="15"/>
    <row r="34181" ht="15"/>
    <row r="34182" ht="15"/>
    <row r="34183" ht="15"/>
    <row r="34184" ht="15"/>
    <row r="34185" ht="15"/>
    <row r="34186" ht="15"/>
    <row r="34187" ht="15"/>
    <row r="34188" ht="15"/>
    <row r="34189" ht="15"/>
    <row r="34190" ht="15"/>
    <row r="34191" ht="15"/>
    <row r="34192" ht="15"/>
    <row r="34193" ht="15"/>
    <row r="34194" ht="15"/>
    <row r="34195" ht="15"/>
    <row r="34196" ht="15"/>
    <row r="34197" ht="15"/>
    <row r="34198" ht="15"/>
    <row r="34199" ht="15"/>
    <row r="34200" ht="15"/>
    <row r="34201" ht="15"/>
    <row r="34202" ht="15"/>
    <row r="34203" ht="15"/>
    <row r="34204" ht="15"/>
    <row r="34205" ht="15"/>
    <row r="34206" ht="15"/>
    <row r="34207" ht="15"/>
    <row r="34208" ht="15"/>
    <row r="34209" ht="15"/>
    <row r="34210" ht="15"/>
    <row r="34211" ht="15"/>
    <row r="34212" ht="15"/>
    <row r="34213" ht="15"/>
    <row r="34214" ht="15"/>
    <row r="34215" ht="15"/>
    <row r="34216" ht="15"/>
    <row r="34217" ht="15"/>
    <row r="34218" ht="15"/>
    <row r="34219" ht="15"/>
    <row r="34220" ht="15"/>
    <row r="34221" ht="15"/>
    <row r="34222" ht="15"/>
    <row r="34223" ht="15"/>
    <row r="34224" ht="15"/>
    <row r="34225" ht="15"/>
    <row r="34226" ht="15"/>
    <row r="34227" ht="15"/>
    <row r="34228" ht="15"/>
    <row r="34229" ht="15"/>
    <row r="34230" ht="15"/>
    <row r="34231" ht="15"/>
    <row r="34232" ht="15"/>
    <row r="34233" ht="15"/>
    <row r="34234" ht="15"/>
    <row r="34235" ht="15"/>
    <row r="34236" ht="15"/>
    <row r="34237" ht="15"/>
    <row r="34238" ht="15"/>
    <row r="34239" ht="15"/>
    <row r="34240" ht="15"/>
    <row r="34241" ht="15"/>
    <row r="34242" ht="15"/>
    <row r="34243" ht="15"/>
    <row r="34244" ht="15"/>
    <row r="34245" ht="15"/>
    <row r="34246" ht="15"/>
    <row r="34247" ht="15"/>
    <row r="34248" ht="15"/>
    <row r="34249" ht="15"/>
    <row r="34250" ht="15"/>
    <row r="34251" ht="15"/>
    <row r="34252" ht="15"/>
    <row r="34253" ht="15"/>
    <row r="34254" ht="15"/>
    <row r="34255" ht="15"/>
    <row r="34256" ht="15"/>
    <row r="34257" ht="15"/>
    <row r="34258" ht="15"/>
    <row r="34259" ht="15"/>
    <row r="34260" ht="15"/>
    <row r="34261" ht="15"/>
    <row r="34262" ht="15"/>
    <row r="34263" ht="15"/>
    <row r="34264" ht="15"/>
    <row r="34265" ht="15"/>
    <row r="34266" ht="15"/>
    <row r="34267" ht="15"/>
    <row r="34268" ht="15"/>
    <row r="34269" ht="15"/>
    <row r="34270" ht="15"/>
    <row r="34271" ht="15"/>
    <row r="34272" ht="15"/>
    <row r="34273" ht="15"/>
    <row r="34274" ht="15"/>
    <row r="34275" ht="15"/>
    <row r="34276" ht="15"/>
    <row r="34277" ht="15"/>
    <row r="34278" ht="15"/>
    <row r="34279" ht="15"/>
    <row r="34280" ht="15"/>
    <row r="34281" ht="15"/>
    <row r="34282" ht="15"/>
    <row r="34283" ht="15"/>
    <row r="34284" ht="15"/>
    <row r="34285" ht="15"/>
    <row r="34286" ht="15"/>
    <row r="34287" ht="15"/>
    <row r="34288" ht="15"/>
    <row r="34289" ht="15"/>
    <row r="34290" ht="15"/>
    <row r="34291" ht="15"/>
    <row r="34292" ht="15"/>
    <row r="34293" ht="15"/>
    <row r="34294" ht="15"/>
    <row r="34295" ht="15"/>
    <row r="34296" ht="15"/>
    <row r="34297" ht="15"/>
    <row r="34298" ht="15"/>
    <row r="34299" ht="15"/>
    <row r="34300" ht="15"/>
    <row r="34301" ht="15"/>
    <row r="34302" ht="15"/>
    <row r="34303" ht="15"/>
    <row r="34304" ht="15"/>
    <row r="34305" ht="15"/>
    <row r="34306" ht="15"/>
    <row r="34307" ht="15"/>
    <row r="34308" ht="15"/>
    <row r="34309" ht="15"/>
    <row r="34310" ht="15"/>
    <row r="34311" ht="15"/>
    <row r="34312" ht="15"/>
    <row r="34313" ht="15"/>
    <row r="34314" ht="15"/>
    <row r="34315" ht="15"/>
    <row r="34316" ht="15"/>
    <row r="34317" ht="15"/>
    <row r="34318" ht="15"/>
    <row r="34319" ht="15"/>
    <row r="34320" ht="15"/>
    <row r="34321" ht="15"/>
    <row r="34322" ht="15"/>
    <row r="34323" ht="15"/>
    <row r="34324" ht="15"/>
    <row r="34325" ht="15"/>
    <row r="34326" ht="15"/>
    <row r="34327" ht="15"/>
    <row r="34328" ht="15"/>
    <row r="34329" ht="15"/>
    <row r="34330" ht="15"/>
    <row r="34331" ht="15"/>
    <row r="34332" ht="15"/>
    <row r="34333" ht="15"/>
    <row r="34334" ht="15"/>
    <row r="34335" ht="15"/>
    <row r="34336" ht="15"/>
    <row r="34337" ht="15"/>
    <row r="34338" ht="15"/>
    <row r="34339" ht="15"/>
    <row r="34340" ht="15"/>
    <row r="34341" ht="15"/>
    <row r="34342" ht="15"/>
    <row r="34343" ht="15"/>
    <row r="34344" ht="15"/>
    <row r="34345" ht="15"/>
    <row r="34346" ht="15"/>
    <row r="34347" ht="15"/>
    <row r="34348" ht="15"/>
    <row r="34349" ht="15"/>
    <row r="34350" ht="15"/>
    <row r="34351" ht="15"/>
    <row r="34352" ht="15"/>
    <row r="34353" ht="15"/>
    <row r="34354" ht="15"/>
    <row r="34355" ht="15"/>
    <row r="34356" ht="15"/>
    <row r="34357" ht="15"/>
    <row r="34358" ht="15"/>
    <row r="34359" ht="15"/>
    <row r="34360" ht="15"/>
    <row r="34361" ht="15"/>
    <row r="34362" ht="15"/>
    <row r="34363" ht="15"/>
    <row r="34364" ht="15"/>
    <row r="34365" ht="15"/>
    <row r="34366" ht="15"/>
    <row r="34367" ht="15"/>
    <row r="34368" ht="15"/>
    <row r="34369" ht="15"/>
    <row r="34370" ht="15"/>
    <row r="34371" ht="15"/>
    <row r="34372" ht="15"/>
    <row r="34373" ht="15"/>
    <row r="34374" ht="15"/>
    <row r="34375" ht="15"/>
    <row r="34376" ht="15"/>
    <row r="34377" ht="15"/>
    <row r="34378" ht="15"/>
    <row r="34379" ht="15"/>
    <row r="34380" ht="15"/>
    <row r="34381" ht="15"/>
    <row r="34382" ht="15"/>
    <row r="34383" ht="15"/>
    <row r="34384" ht="15"/>
    <row r="34385" ht="15"/>
    <row r="34386" ht="15"/>
    <row r="34387" ht="15"/>
    <row r="34388" ht="15"/>
    <row r="34389" ht="15"/>
    <row r="34390" ht="15"/>
    <row r="34391" ht="15"/>
    <row r="34392" ht="15"/>
    <row r="34393" ht="15"/>
    <row r="34394" ht="15"/>
    <row r="34395" ht="15"/>
    <row r="34396" ht="15"/>
    <row r="34397" ht="15"/>
    <row r="34398" ht="15"/>
    <row r="34399" ht="15"/>
    <row r="34400" ht="15"/>
    <row r="34401" ht="15"/>
    <row r="34402" ht="15"/>
    <row r="34403" ht="15"/>
    <row r="34404" ht="15"/>
    <row r="34405" ht="15"/>
    <row r="34406" ht="15"/>
    <row r="34407" ht="15"/>
    <row r="34408" ht="15"/>
    <row r="34409" ht="15"/>
    <row r="34410" ht="15"/>
    <row r="34411" ht="15"/>
    <row r="34412" ht="15"/>
    <row r="34413" ht="15"/>
    <row r="34414" ht="15"/>
    <row r="34415" ht="15"/>
    <row r="34416" ht="15"/>
    <row r="34417" ht="15"/>
    <row r="34418" ht="15"/>
    <row r="34419" ht="15"/>
    <row r="34420" ht="15"/>
    <row r="34421" ht="15"/>
    <row r="34422" ht="15"/>
    <row r="34423" ht="15"/>
    <row r="34424" ht="15"/>
    <row r="34425" ht="15"/>
    <row r="34426" ht="15"/>
    <row r="34427" ht="15"/>
    <row r="34428" ht="15"/>
    <row r="34429" ht="15"/>
    <row r="34430" ht="15"/>
    <row r="34431" ht="15"/>
    <row r="34432" ht="15"/>
    <row r="34433" ht="15"/>
    <row r="34434" ht="15"/>
    <row r="34435" ht="15"/>
    <row r="34436" ht="15"/>
    <row r="34437" ht="15"/>
    <row r="34438" ht="15"/>
    <row r="34439" ht="15"/>
    <row r="34440" ht="15"/>
    <row r="34441" ht="15"/>
    <row r="34442" ht="15"/>
    <row r="34443" ht="15"/>
    <row r="34444" ht="15"/>
    <row r="34445" ht="15"/>
    <row r="34446" ht="15"/>
    <row r="34447" ht="15"/>
    <row r="34448" ht="15"/>
    <row r="34449" ht="15"/>
    <row r="34450" ht="15"/>
    <row r="34451" ht="15"/>
    <row r="34452" ht="15"/>
    <row r="34453" ht="15"/>
    <row r="34454" ht="15"/>
    <row r="34455" ht="15"/>
    <row r="34456" ht="15"/>
    <row r="34457" ht="15"/>
    <row r="34458" ht="15"/>
    <row r="34459" ht="15"/>
    <row r="34460" ht="15"/>
    <row r="34461" ht="15"/>
    <row r="34462" ht="15"/>
    <row r="34463" ht="15"/>
    <row r="34464" ht="15"/>
    <row r="34465" ht="15"/>
    <row r="34466" ht="15"/>
    <row r="34467" ht="15"/>
    <row r="34468" ht="15"/>
    <row r="34469" ht="15"/>
    <row r="34470" ht="15"/>
    <row r="34471" ht="15"/>
    <row r="34472" ht="15"/>
    <row r="34473" ht="15"/>
    <row r="34474" ht="15"/>
    <row r="34475" ht="15"/>
    <row r="34476" ht="15"/>
    <row r="34477" ht="15"/>
    <row r="34478" ht="15"/>
    <row r="34479" ht="15"/>
    <row r="34480" ht="15"/>
    <row r="34481" ht="15"/>
    <row r="34482" ht="15"/>
    <row r="34483" ht="15"/>
    <row r="34484" ht="15"/>
    <row r="34485" ht="15"/>
    <row r="34486" ht="15"/>
    <row r="34487" ht="15"/>
    <row r="34488" ht="15"/>
    <row r="34489" ht="15"/>
    <row r="34490" ht="15"/>
    <row r="34491" ht="15"/>
    <row r="34492" ht="15"/>
    <row r="34493" ht="15"/>
    <row r="34494" ht="15"/>
    <row r="34495" ht="15"/>
    <row r="34496" ht="15"/>
    <row r="34497" ht="15"/>
    <row r="34498" ht="15"/>
    <row r="34499" ht="15"/>
    <row r="34500" ht="15"/>
    <row r="34501" ht="15"/>
    <row r="34502" ht="15"/>
    <row r="34503" ht="15"/>
    <row r="34504" ht="15"/>
    <row r="34505" ht="15"/>
    <row r="34506" ht="15"/>
    <row r="34507" ht="15"/>
    <row r="34508" ht="15"/>
    <row r="34509" ht="15"/>
    <row r="34510" ht="15"/>
    <row r="34511" ht="15"/>
    <row r="34512" ht="15"/>
    <row r="34513" ht="15"/>
    <row r="34514" ht="15"/>
    <row r="34515" ht="15"/>
    <row r="34516" ht="15"/>
    <row r="34517" ht="15"/>
    <row r="34518" ht="15"/>
    <row r="34519" ht="15"/>
    <row r="34520" ht="15"/>
    <row r="34521" ht="15"/>
    <row r="34522" ht="15"/>
    <row r="34523" ht="15"/>
    <row r="34524" ht="15"/>
    <row r="34525" ht="15"/>
    <row r="34526" ht="15"/>
    <row r="34527" ht="15"/>
    <row r="34528" ht="15"/>
    <row r="34529" ht="15"/>
    <row r="34530" ht="15"/>
    <row r="34531" ht="15"/>
    <row r="34532" ht="15"/>
    <row r="34533" ht="15"/>
    <row r="34534" ht="15"/>
    <row r="34535" ht="15"/>
    <row r="34536" ht="15"/>
    <row r="34537" ht="15"/>
    <row r="34538" ht="15"/>
    <row r="34539" ht="15"/>
    <row r="34540" ht="15"/>
    <row r="34541" ht="15"/>
    <row r="34542" ht="15"/>
    <row r="34543" ht="15"/>
    <row r="34544" ht="15"/>
    <row r="34545" ht="15"/>
    <row r="34546" ht="15"/>
    <row r="34547" ht="15"/>
    <row r="34548" ht="15"/>
    <row r="34549" ht="15"/>
    <row r="34550" ht="15"/>
    <row r="34551" ht="15"/>
    <row r="34552" ht="15"/>
    <row r="34553" ht="15"/>
    <row r="34554" ht="15"/>
    <row r="34555" ht="15"/>
    <row r="34556" ht="15"/>
    <row r="34557" ht="15"/>
    <row r="34558" ht="15"/>
    <row r="34559" ht="15"/>
    <row r="34560" ht="15"/>
    <row r="34561" ht="15"/>
    <row r="34562" ht="15"/>
    <row r="34563" ht="15"/>
    <row r="34564" ht="15"/>
    <row r="34565" ht="15"/>
    <row r="34566" ht="15"/>
    <row r="34567" ht="15"/>
    <row r="34568" ht="15"/>
    <row r="34569" ht="15"/>
    <row r="34570" ht="15"/>
    <row r="34571" ht="15"/>
    <row r="34572" ht="15"/>
    <row r="34573" ht="15"/>
    <row r="34574" ht="15"/>
    <row r="34575" ht="15"/>
    <row r="34576" ht="15"/>
    <row r="34577" ht="15"/>
    <row r="34578" ht="15"/>
    <row r="34579" ht="15"/>
    <row r="34580" ht="15"/>
    <row r="34581" ht="15"/>
    <row r="34582" ht="15"/>
    <row r="34583" ht="15"/>
    <row r="34584" ht="15"/>
    <row r="34585" ht="15"/>
    <row r="34586" ht="15"/>
    <row r="34587" ht="15"/>
    <row r="34588" ht="15"/>
    <row r="34589" ht="15"/>
    <row r="34590" ht="15"/>
    <row r="34591" ht="15"/>
    <row r="34592" ht="15"/>
    <row r="34593" ht="15"/>
    <row r="34594" ht="15"/>
    <row r="34595" ht="15"/>
    <row r="34596" ht="15"/>
    <row r="34597" ht="15"/>
    <row r="34598" ht="15"/>
    <row r="34599" ht="15"/>
    <row r="34600" ht="15"/>
    <row r="34601" ht="15"/>
    <row r="34602" ht="15"/>
    <row r="34603" ht="15"/>
    <row r="34604" ht="15"/>
    <row r="34605" ht="15"/>
    <row r="34606" ht="15"/>
    <row r="34607" ht="15"/>
    <row r="34608" ht="15"/>
    <row r="34609" ht="15"/>
    <row r="34610" ht="15"/>
    <row r="34611" ht="15"/>
    <row r="34612" ht="15"/>
    <row r="34613" ht="15"/>
    <row r="34614" ht="15"/>
    <row r="34615" ht="15"/>
    <row r="34616" ht="15"/>
    <row r="34617" ht="15"/>
    <row r="34618" ht="15"/>
    <row r="34619" ht="15"/>
    <row r="34620" ht="15"/>
    <row r="34621" ht="15"/>
    <row r="34622" ht="15"/>
    <row r="34623" ht="15"/>
    <row r="34624" ht="15"/>
    <row r="34625" ht="15"/>
    <row r="34626" ht="15"/>
    <row r="34627" ht="15"/>
    <row r="34628" ht="15"/>
    <row r="34629" ht="15"/>
    <row r="34630" ht="15"/>
    <row r="34631" ht="15"/>
    <row r="34632" ht="15"/>
    <row r="34633" ht="15"/>
    <row r="34634" ht="15"/>
    <row r="34635" ht="15"/>
    <row r="34636" ht="15"/>
    <row r="34637" ht="15"/>
    <row r="34638" ht="15"/>
    <row r="34639" ht="15"/>
    <row r="34640" ht="15"/>
    <row r="34641" ht="15"/>
    <row r="34642" ht="15"/>
    <row r="34643" ht="15"/>
    <row r="34644" ht="15"/>
    <row r="34645" ht="15"/>
    <row r="34646" ht="15"/>
    <row r="34647" ht="15"/>
    <row r="34648" ht="15"/>
    <row r="34649" ht="15"/>
    <row r="34650" ht="15"/>
    <row r="34651" ht="15"/>
    <row r="34652" ht="15"/>
    <row r="34653" ht="15"/>
    <row r="34654" ht="15"/>
    <row r="34655" ht="15"/>
    <row r="34656" ht="15"/>
    <row r="34657" ht="15"/>
    <row r="34658" ht="15"/>
    <row r="34659" ht="15"/>
    <row r="34660" ht="15"/>
    <row r="34661" ht="15"/>
    <row r="34662" ht="15"/>
    <row r="34663" ht="15"/>
    <row r="34664" ht="15"/>
    <row r="34665" ht="15"/>
    <row r="34666" ht="15"/>
    <row r="34667" ht="15"/>
    <row r="34668" ht="15"/>
    <row r="34669" ht="15"/>
    <row r="34670" ht="15"/>
    <row r="34671" ht="15"/>
    <row r="34672" ht="15"/>
    <row r="34673" ht="15"/>
    <row r="34674" ht="15"/>
    <row r="34675" ht="15"/>
    <row r="34676" ht="15"/>
    <row r="34677" ht="15"/>
    <row r="34678" ht="15"/>
    <row r="34679" ht="15"/>
    <row r="34680" ht="15"/>
    <row r="34681" ht="15"/>
    <row r="34682" ht="15"/>
    <row r="34683" ht="15"/>
    <row r="34684" ht="15"/>
    <row r="34685" ht="15"/>
    <row r="34686" ht="15"/>
    <row r="34687" ht="15"/>
    <row r="34688" ht="15"/>
    <row r="34689" ht="15"/>
    <row r="34690" ht="15"/>
    <row r="34691" ht="15"/>
    <row r="34692" ht="15"/>
    <row r="34693" ht="15"/>
    <row r="34694" ht="15"/>
    <row r="34695" ht="15"/>
    <row r="34696" ht="15"/>
    <row r="34697" ht="15"/>
    <row r="34698" ht="15"/>
    <row r="34699" ht="15"/>
    <row r="34700" ht="15"/>
    <row r="34701" ht="15"/>
    <row r="34702" ht="15"/>
    <row r="34703" ht="15"/>
    <row r="34704" ht="15"/>
    <row r="34705" ht="15"/>
    <row r="34706" ht="15"/>
    <row r="34707" ht="15"/>
    <row r="34708" ht="15"/>
    <row r="34709" ht="15"/>
    <row r="34710" ht="15"/>
    <row r="34711" ht="15"/>
    <row r="34712" ht="15"/>
    <row r="34713" ht="15"/>
    <row r="34714" ht="15"/>
    <row r="34715" ht="15"/>
    <row r="34716" ht="15"/>
    <row r="34717" ht="15"/>
    <row r="34718" ht="15"/>
    <row r="34719" ht="15"/>
    <row r="34720" ht="15"/>
    <row r="34721" ht="15"/>
    <row r="34722" ht="15"/>
    <row r="34723" ht="15"/>
    <row r="34724" ht="15"/>
    <row r="34725" ht="15"/>
    <row r="34726" ht="15"/>
    <row r="34727" ht="15"/>
    <row r="34728" ht="15"/>
    <row r="34729" ht="15"/>
    <row r="34730" ht="15"/>
    <row r="34731" ht="15"/>
    <row r="34732" ht="15"/>
    <row r="34733" ht="15"/>
    <row r="34734" ht="15"/>
    <row r="34735" ht="15"/>
    <row r="34736" ht="15"/>
    <row r="34737" ht="15"/>
    <row r="34738" ht="15"/>
    <row r="34739" ht="15"/>
    <row r="34740" ht="15"/>
    <row r="34741" ht="15"/>
    <row r="34742" ht="15"/>
    <row r="34743" ht="15"/>
    <row r="34744" ht="15"/>
    <row r="34745" ht="15"/>
    <row r="34746" ht="15"/>
    <row r="34747" ht="15"/>
    <row r="34748" ht="15"/>
    <row r="34749" ht="15"/>
    <row r="34750" ht="15"/>
    <row r="34751" ht="15"/>
    <row r="34752" ht="15"/>
    <row r="34753" ht="15"/>
    <row r="34754" ht="15"/>
    <row r="34755" ht="15"/>
    <row r="34756" ht="15"/>
    <row r="34757" ht="15"/>
    <row r="34758" ht="15"/>
    <row r="34759" ht="15"/>
    <row r="34760" ht="15"/>
    <row r="34761" ht="15"/>
    <row r="34762" ht="15"/>
    <row r="34763" ht="15"/>
    <row r="34764" ht="15"/>
    <row r="34765" ht="15"/>
    <row r="34766" ht="15"/>
    <row r="34767" ht="15"/>
    <row r="34768" ht="15"/>
    <row r="34769" ht="15"/>
    <row r="34770" ht="15"/>
    <row r="34771" ht="15"/>
    <row r="34772" ht="15"/>
    <row r="34773" ht="15"/>
    <row r="34774" ht="15"/>
    <row r="34775" ht="15"/>
    <row r="34776" ht="15"/>
    <row r="34777" ht="15"/>
    <row r="34778" ht="15"/>
    <row r="34779" ht="15"/>
    <row r="34780" ht="15"/>
    <row r="34781" ht="15"/>
    <row r="34782" ht="15"/>
    <row r="34783" ht="15"/>
    <row r="34784" ht="15"/>
    <row r="34785" ht="15"/>
    <row r="34786" ht="15"/>
    <row r="34787" ht="15"/>
    <row r="34788" ht="15"/>
    <row r="34789" ht="15"/>
    <row r="34790" ht="15"/>
    <row r="34791" ht="15"/>
    <row r="34792" ht="15"/>
    <row r="34793" ht="15"/>
    <row r="34794" ht="15"/>
    <row r="34795" ht="15"/>
    <row r="34796" ht="15"/>
    <row r="34797" ht="15"/>
    <row r="34798" ht="15"/>
    <row r="34799" ht="15"/>
    <row r="34800" ht="15"/>
    <row r="34801" ht="15"/>
    <row r="34802" ht="15"/>
    <row r="34803" ht="15"/>
    <row r="34804" ht="15"/>
    <row r="34805" ht="15"/>
    <row r="34806" ht="15"/>
    <row r="34807" ht="15"/>
    <row r="34808" ht="15"/>
    <row r="34809" ht="15"/>
    <row r="34810" ht="15"/>
    <row r="34811" ht="15"/>
    <row r="34812" ht="15"/>
    <row r="34813" ht="15"/>
    <row r="34814" ht="15"/>
    <row r="34815" ht="15"/>
    <row r="34816" ht="15"/>
    <row r="34817" ht="15"/>
    <row r="34818" ht="15"/>
    <row r="34819" ht="15"/>
    <row r="34820" ht="15"/>
    <row r="34821" ht="15"/>
    <row r="34822" ht="15"/>
    <row r="34823" ht="15"/>
    <row r="34824" ht="15"/>
    <row r="34825" ht="15"/>
    <row r="34826" ht="15"/>
    <row r="34827" ht="15"/>
    <row r="34828" ht="15"/>
    <row r="34829" ht="15"/>
    <row r="34830" ht="15"/>
    <row r="34831" ht="15"/>
    <row r="34832" ht="15"/>
    <row r="34833" ht="15"/>
    <row r="34834" ht="15"/>
    <row r="34835" ht="15"/>
    <row r="34836" ht="15"/>
    <row r="34837" ht="15"/>
    <row r="34838" ht="15"/>
    <row r="34839" ht="15"/>
    <row r="34840" ht="15"/>
    <row r="34841" ht="15"/>
    <row r="34842" ht="15"/>
    <row r="34843" ht="15"/>
    <row r="34844" ht="15"/>
    <row r="34845" ht="15"/>
    <row r="34846" ht="15"/>
    <row r="34847" ht="15"/>
    <row r="34848" ht="15"/>
    <row r="34849" ht="15"/>
    <row r="34850" ht="15"/>
    <row r="34851" ht="15"/>
    <row r="34852" ht="15"/>
    <row r="34853" ht="15"/>
    <row r="34854" ht="15"/>
    <row r="34855" ht="15"/>
    <row r="34856" ht="15"/>
    <row r="34857" ht="15"/>
    <row r="34858" ht="15"/>
    <row r="34859" ht="15"/>
    <row r="34860" ht="15"/>
    <row r="34861" ht="15"/>
    <row r="34862" ht="15"/>
    <row r="34863" ht="15"/>
    <row r="34864" ht="15"/>
    <row r="34865" ht="15"/>
    <row r="34866" ht="15"/>
    <row r="34867" ht="15"/>
    <row r="34868" ht="15"/>
    <row r="34869" ht="15"/>
    <row r="34870" ht="15"/>
    <row r="34871" ht="15"/>
    <row r="34872" ht="15"/>
    <row r="34873" ht="15"/>
    <row r="34874" ht="15"/>
    <row r="34875" ht="15"/>
    <row r="34876" ht="15"/>
    <row r="34877" ht="15"/>
    <row r="34878" ht="15"/>
    <row r="34879" ht="15"/>
    <row r="34880" ht="15"/>
    <row r="34881" ht="15"/>
    <row r="34882" ht="15"/>
    <row r="34883" ht="15"/>
    <row r="34884" ht="15"/>
    <row r="34885" ht="15"/>
    <row r="34886" ht="15"/>
    <row r="34887" ht="15"/>
    <row r="34888" ht="15"/>
    <row r="34889" ht="15"/>
    <row r="34890" ht="15"/>
    <row r="34891" ht="15"/>
    <row r="34892" ht="15"/>
    <row r="34893" ht="15"/>
    <row r="34894" ht="15"/>
    <row r="34895" ht="15"/>
    <row r="34896" ht="15"/>
    <row r="34897" ht="15"/>
    <row r="34898" ht="15"/>
    <row r="34899" ht="15"/>
    <row r="34900" ht="15"/>
    <row r="34901" ht="15"/>
    <row r="34902" ht="15"/>
    <row r="34903" ht="15"/>
    <row r="34904" ht="15"/>
    <row r="34905" ht="15"/>
    <row r="34906" ht="15"/>
    <row r="34907" ht="15"/>
    <row r="34908" ht="15"/>
    <row r="34909" ht="15"/>
    <row r="34910" ht="15"/>
    <row r="34911" ht="15"/>
    <row r="34912" ht="15"/>
    <row r="34913" ht="15"/>
    <row r="34914" ht="15"/>
    <row r="34915" ht="15"/>
    <row r="34916" ht="15"/>
    <row r="34917" ht="15"/>
    <row r="34918" ht="15"/>
    <row r="34919" ht="15"/>
    <row r="34920" ht="15"/>
    <row r="34921" ht="15"/>
    <row r="34922" ht="15"/>
    <row r="34923" ht="15"/>
    <row r="34924" ht="15"/>
    <row r="34925" ht="15"/>
    <row r="34926" ht="15"/>
    <row r="34927" ht="15"/>
    <row r="34928" ht="15"/>
    <row r="34929" ht="15"/>
    <row r="34930" ht="15"/>
    <row r="34931" ht="15"/>
    <row r="34932" ht="15"/>
    <row r="34933" ht="15"/>
    <row r="34934" ht="15"/>
    <row r="34935" ht="15"/>
    <row r="34936" ht="15"/>
    <row r="34937" ht="15"/>
    <row r="34938" ht="15"/>
    <row r="34939" ht="15"/>
    <row r="34940" ht="15"/>
    <row r="34941" ht="15"/>
    <row r="34942" ht="15"/>
    <row r="34943" ht="15"/>
    <row r="34944" ht="15"/>
    <row r="34945" ht="15"/>
    <row r="34946" ht="15"/>
    <row r="34947" ht="15"/>
    <row r="34948" ht="15"/>
    <row r="34949" ht="15"/>
    <row r="34950" ht="15"/>
    <row r="34951" ht="15"/>
    <row r="34952" ht="15"/>
    <row r="34953" ht="15"/>
    <row r="34954" ht="15"/>
    <row r="34955" ht="15"/>
    <row r="34956" ht="15"/>
    <row r="34957" ht="15"/>
    <row r="34958" ht="15"/>
    <row r="34959" ht="15"/>
    <row r="34960" ht="15"/>
    <row r="34961" ht="15"/>
    <row r="34962" ht="15"/>
    <row r="34963" ht="15"/>
    <row r="34964" ht="15"/>
    <row r="34965" ht="15"/>
    <row r="34966" ht="15"/>
    <row r="34967" ht="15"/>
    <row r="34968" ht="15"/>
    <row r="34969" ht="15"/>
    <row r="34970" ht="15"/>
    <row r="34971" ht="15"/>
    <row r="34972" ht="15"/>
    <row r="34973" ht="15"/>
    <row r="34974" ht="15"/>
    <row r="34975" ht="15"/>
    <row r="34976" ht="15"/>
    <row r="34977" ht="15"/>
    <row r="34978" ht="15"/>
    <row r="34979" ht="15"/>
    <row r="34980" ht="15"/>
    <row r="34981" ht="15"/>
    <row r="34982" ht="15"/>
    <row r="34983" ht="15"/>
    <row r="34984" ht="15"/>
    <row r="34985" ht="15"/>
    <row r="34986" ht="15"/>
    <row r="34987" ht="15"/>
    <row r="34988" ht="15"/>
    <row r="34989" ht="15"/>
    <row r="34990" ht="15"/>
    <row r="34991" ht="15"/>
    <row r="34992" ht="15"/>
    <row r="34993" ht="15"/>
    <row r="34994" ht="15"/>
    <row r="34995" ht="15"/>
    <row r="34996" ht="15"/>
    <row r="34997" ht="15"/>
    <row r="34998" ht="15"/>
    <row r="34999" ht="15"/>
    <row r="35000" ht="15"/>
    <row r="35001" ht="15"/>
    <row r="35002" ht="15"/>
    <row r="35003" ht="15"/>
    <row r="35004" ht="15"/>
    <row r="35005" ht="15"/>
    <row r="35006" ht="15"/>
    <row r="35007" ht="15"/>
    <row r="35008" ht="15"/>
    <row r="35009" ht="15"/>
    <row r="35010" ht="15"/>
    <row r="35011" ht="15"/>
    <row r="35012" ht="15"/>
    <row r="35013" ht="15"/>
    <row r="35014" ht="15"/>
    <row r="35015" ht="15"/>
    <row r="35016" ht="15"/>
    <row r="35017" ht="15"/>
    <row r="35018" ht="15"/>
    <row r="35019" ht="15"/>
    <row r="35020" ht="15"/>
    <row r="35021" ht="15"/>
    <row r="35022" ht="15"/>
    <row r="35023" ht="15"/>
    <row r="35024" ht="15"/>
    <row r="35025" ht="15"/>
    <row r="35026" ht="15"/>
    <row r="35027" ht="15"/>
    <row r="35028" ht="15"/>
    <row r="35029" ht="15"/>
    <row r="35030" ht="15"/>
    <row r="35031" ht="15"/>
    <row r="35032" ht="15"/>
    <row r="35033" ht="15"/>
    <row r="35034" ht="15"/>
    <row r="35035" ht="15"/>
    <row r="35036" ht="15"/>
    <row r="35037" ht="15"/>
    <row r="35038" ht="15"/>
    <row r="35039" ht="15"/>
    <row r="35040" ht="15"/>
    <row r="35041" ht="15"/>
    <row r="35042" ht="15"/>
    <row r="35043" ht="15"/>
    <row r="35044" ht="15"/>
    <row r="35045" ht="15"/>
    <row r="35046" ht="15"/>
    <row r="35047" ht="15"/>
    <row r="35048" ht="15"/>
    <row r="35049" ht="15"/>
    <row r="35050" ht="15"/>
    <row r="35051" ht="15"/>
    <row r="35052" ht="15"/>
    <row r="35053" ht="15"/>
    <row r="35054" ht="15"/>
    <row r="35055" ht="15"/>
    <row r="35056" ht="15"/>
    <row r="35057" ht="15"/>
    <row r="35058" ht="15"/>
    <row r="35059" ht="15"/>
    <row r="35060" ht="15"/>
    <row r="35061" ht="15"/>
    <row r="35062" ht="15"/>
    <row r="35063" ht="15"/>
    <row r="35064" ht="15"/>
    <row r="35065" ht="15"/>
    <row r="35066" ht="15"/>
    <row r="35067" ht="15"/>
    <row r="35068" ht="15"/>
    <row r="35069" ht="15"/>
    <row r="35070" ht="15"/>
    <row r="35071" ht="15"/>
    <row r="35072" ht="15"/>
    <row r="35073" ht="15"/>
    <row r="35074" ht="15"/>
    <row r="35075" ht="15"/>
    <row r="35076" ht="15"/>
    <row r="35077" ht="15"/>
    <row r="35078" ht="15"/>
    <row r="35079" ht="15"/>
    <row r="35080" ht="15"/>
    <row r="35081" ht="15"/>
    <row r="35082" ht="15"/>
    <row r="35083" ht="15"/>
    <row r="35084" ht="15"/>
    <row r="35085" ht="15"/>
    <row r="35086" ht="15"/>
    <row r="35087" ht="15"/>
    <row r="35088" ht="15"/>
    <row r="35089" ht="15"/>
    <row r="35090" ht="15"/>
    <row r="35091" ht="15"/>
    <row r="35092" ht="15"/>
    <row r="35093" ht="15"/>
    <row r="35094" ht="15"/>
    <row r="35095" ht="15"/>
    <row r="35096" ht="15"/>
    <row r="35097" ht="15"/>
    <row r="35098" ht="15"/>
    <row r="35099" ht="15"/>
    <row r="35100" ht="15"/>
    <row r="35101" ht="15"/>
    <row r="35102" ht="15"/>
    <row r="35103" ht="15"/>
    <row r="35104" ht="15"/>
    <row r="35105" ht="15"/>
    <row r="35106" ht="15"/>
    <row r="35107" ht="15"/>
    <row r="35108" ht="15"/>
    <row r="35109" ht="15"/>
    <row r="35110" ht="15"/>
    <row r="35111" ht="15"/>
    <row r="35112" ht="15"/>
    <row r="35113" ht="15"/>
    <row r="35114" ht="15"/>
    <row r="35115" ht="15"/>
    <row r="35116" ht="15"/>
    <row r="35117" ht="15"/>
    <row r="35118" ht="15"/>
    <row r="35119" ht="15"/>
    <row r="35120" ht="15"/>
    <row r="35121" ht="15"/>
    <row r="35122" ht="15"/>
    <row r="35123" ht="15"/>
    <row r="35124" ht="15"/>
    <row r="35125" ht="15"/>
    <row r="35126" ht="15"/>
    <row r="35127" ht="15"/>
    <row r="35128" ht="15"/>
    <row r="35129" ht="15"/>
    <row r="35130" ht="15"/>
    <row r="35131" ht="15"/>
    <row r="35132" ht="15"/>
    <row r="35133" ht="15"/>
    <row r="35134" ht="15"/>
    <row r="35135" ht="15"/>
    <row r="35136" ht="15"/>
    <row r="35137" ht="15"/>
    <row r="35138" ht="15"/>
    <row r="35139" ht="15"/>
    <row r="35140" ht="15"/>
    <row r="35141" ht="15"/>
    <row r="35142" ht="15"/>
    <row r="35143" ht="15"/>
    <row r="35144" ht="15"/>
    <row r="35145" ht="15"/>
    <row r="35146" ht="15"/>
    <row r="35147" ht="15"/>
    <row r="35148" ht="15"/>
    <row r="35149" ht="15"/>
    <row r="35150" ht="15"/>
    <row r="35151" ht="15"/>
    <row r="35152" ht="15"/>
    <row r="35153" ht="15"/>
    <row r="35154" ht="15"/>
    <row r="35155" ht="15"/>
    <row r="35156" ht="15"/>
    <row r="35157" ht="15"/>
    <row r="35158" ht="15"/>
    <row r="35159" ht="15"/>
    <row r="35160" ht="15"/>
    <row r="35161" ht="15"/>
    <row r="35162" ht="15"/>
    <row r="35163" ht="15"/>
    <row r="35164" ht="15"/>
    <row r="35165" ht="15"/>
    <row r="35166" ht="15"/>
    <row r="35167" ht="15"/>
    <row r="35168" ht="15"/>
    <row r="35169" ht="15"/>
    <row r="35170" ht="15"/>
    <row r="35171" ht="15"/>
    <row r="35172" ht="15"/>
    <row r="35173" ht="15"/>
    <row r="35174" ht="15"/>
    <row r="35175" ht="15"/>
    <row r="35176" ht="15"/>
    <row r="35177" ht="15"/>
    <row r="35178" ht="15"/>
    <row r="35179" ht="15"/>
    <row r="35180" ht="15"/>
    <row r="35181" ht="15"/>
    <row r="35182" ht="15"/>
    <row r="35183" ht="15"/>
    <row r="35184" ht="15"/>
    <row r="35185" ht="15"/>
    <row r="35186" ht="15"/>
    <row r="35187" ht="15"/>
    <row r="35188" ht="15"/>
    <row r="35189" ht="15"/>
    <row r="35190" ht="15"/>
    <row r="35191" ht="15"/>
    <row r="35192" ht="15"/>
    <row r="35193" ht="15"/>
    <row r="35194" ht="15"/>
    <row r="35195" ht="15"/>
    <row r="35196" ht="15"/>
    <row r="35197" ht="15"/>
    <row r="35198" ht="15"/>
    <row r="35199" ht="15"/>
    <row r="35200" ht="15"/>
    <row r="35201" ht="15"/>
    <row r="35202" ht="15"/>
    <row r="35203" ht="15"/>
    <row r="35204" ht="15"/>
    <row r="35205" ht="15"/>
    <row r="35206" ht="15"/>
    <row r="35207" ht="15"/>
    <row r="35208" ht="15"/>
    <row r="35209" ht="15"/>
    <row r="35210" ht="15"/>
    <row r="35211" ht="15"/>
    <row r="35212" ht="15"/>
    <row r="35213" ht="15"/>
    <row r="35214" ht="15"/>
    <row r="35215" ht="15"/>
    <row r="35216" ht="15"/>
    <row r="35217" ht="15"/>
    <row r="35218" ht="15"/>
    <row r="35219" ht="15"/>
    <row r="35220" ht="15"/>
    <row r="35221" ht="15"/>
    <row r="35222" ht="15"/>
    <row r="35223" ht="15"/>
    <row r="35224" ht="15"/>
    <row r="35225" ht="15"/>
    <row r="35226" ht="15"/>
    <row r="35227" ht="15"/>
    <row r="35228" ht="15"/>
    <row r="35229" ht="15"/>
    <row r="35230" ht="15"/>
    <row r="35231" ht="15"/>
    <row r="35232" ht="15"/>
    <row r="35233" ht="15"/>
    <row r="35234" ht="15"/>
    <row r="35235" ht="15"/>
    <row r="35236" ht="15"/>
    <row r="35237" ht="15"/>
    <row r="35238" ht="15"/>
    <row r="35239" ht="15"/>
    <row r="35240" ht="15"/>
    <row r="35241" ht="15"/>
    <row r="35242" ht="15"/>
    <row r="35243" ht="15"/>
    <row r="35244" ht="15"/>
    <row r="35245" ht="15"/>
    <row r="35246" ht="15"/>
    <row r="35247" ht="15"/>
    <row r="35248" ht="15"/>
    <row r="35249" ht="15"/>
    <row r="35250" ht="15"/>
    <row r="35251" ht="15"/>
    <row r="35252" ht="15"/>
    <row r="35253" ht="15"/>
    <row r="35254" ht="15"/>
    <row r="35255" ht="15"/>
    <row r="35256" ht="15"/>
    <row r="35257" ht="15"/>
    <row r="35258" ht="15"/>
    <row r="35259" ht="15"/>
    <row r="35260" ht="15"/>
    <row r="35261" ht="15"/>
    <row r="35262" ht="15"/>
    <row r="35263" ht="15"/>
    <row r="35264" ht="15"/>
    <row r="35265" ht="15"/>
    <row r="35266" ht="15"/>
    <row r="35267" ht="15"/>
    <row r="35268" ht="15"/>
    <row r="35269" ht="15"/>
    <row r="35270" ht="15"/>
    <row r="35271" ht="15"/>
    <row r="35272" ht="15"/>
    <row r="35273" ht="15"/>
    <row r="35274" ht="15"/>
    <row r="35275" ht="15"/>
    <row r="35276" ht="15"/>
    <row r="35277" ht="15"/>
    <row r="35278" ht="15"/>
    <row r="35279" ht="15"/>
    <row r="35280" ht="15"/>
    <row r="35281" ht="15"/>
    <row r="35282" ht="15"/>
    <row r="35283" ht="15"/>
    <row r="35284" ht="15"/>
    <row r="35285" ht="15"/>
    <row r="35286" ht="15"/>
    <row r="35287" ht="15"/>
    <row r="35288" ht="15"/>
    <row r="35289" ht="15"/>
    <row r="35290" ht="15"/>
    <row r="35291" ht="15"/>
    <row r="35292" ht="15"/>
    <row r="35293" ht="15"/>
    <row r="35294" ht="15"/>
    <row r="35295" ht="15"/>
    <row r="35296" ht="15"/>
    <row r="35297" ht="15"/>
    <row r="35298" ht="15"/>
    <row r="35299" ht="15"/>
    <row r="35300" ht="15"/>
    <row r="35301" ht="15"/>
    <row r="35302" ht="15"/>
    <row r="35303" ht="15"/>
    <row r="35304" ht="15"/>
    <row r="35305" ht="15"/>
    <row r="35306" ht="15"/>
    <row r="35307" ht="15"/>
    <row r="35308" ht="15"/>
    <row r="35309" ht="15"/>
    <row r="35310" ht="15"/>
    <row r="35311" ht="15"/>
    <row r="35312" ht="15"/>
    <row r="35313" ht="15"/>
    <row r="35314" ht="15"/>
    <row r="35315" ht="15"/>
    <row r="35316" ht="15"/>
    <row r="35317" ht="15"/>
    <row r="35318" ht="15"/>
    <row r="35319" ht="15"/>
    <row r="35320" ht="15"/>
    <row r="35321" ht="15"/>
    <row r="35322" ht="15"/>
    <row r="35323" ht="15"/>
    <row r="35324" ht="15"/>
    <row r="35325" ht="15"/>
    <row r="35326" ht="15"/>
    <row r="35327" ht="15"/>
    <row r="35328" ht="15"/>
    <row r="35329" ht="15"/>
    <row r="35330" ht="15"/>
    <row r="35331" ht="15"/>
    <row r="35332" ht="15"/>
    <row r="35333" ht="15"/>
    <row r="35334" ht="15"/>
    <row r="35335" ht="15"/>
    <row r="35336" ht="15"/>
    <row r="35337" ht="15"/>
    <row r="35338" ht="15"/>
    <row r="35339" ht="15"/>
    <row r="35340" ht="15"/>
    <row r="35341" ht="15"/>
    <row r="35342" ht="15"/>
    <row r="35343" ht="15"/>
    <row r="35344" ht="15"/>
    <row r="35345" ht="15"/>
    <row r="35346" ht="15"/>
    <row r="35347" ht="15"/>
    <row r="35348" ht="15"/>
    <row r="35349" ht="15"/>
    <row r="35350" ht="15"/>
    <row r="35351" ht="15"/>
    <row r="35352" ht="15"/>
    <row r="35353" ht="15"/>
    <row r="35354" ht="15"/>
    <row r="35355" ht="15"/>
    <row r="35356" ht="15"/>
    <row r="35357" ht="15"/>
    <row r="35358" ht="15"/>
    <row r="35359" ht="15"/>
    <row r="35360" ht="15"/>
    <row r="35361" ht="15"/>
    <row r="35362" ht="15"/>
    <row r="35363" ht="15"/>
    <row r="35364" ht="15"/>
    <row r="35365" ht="15"/>
    <row r="35366" ht="15"/>
    <row r="35367" ht="15"/>
    <row r="35368" ht="15"/>
    <row r="35369" ht="15"/>
    <row r="35370" ht="15"/>
    <row r="35371" ht="15"/>
    <row r="35372" ht="15"/>
    <row r="35373" ht="15"/>
    <row r="35374" ht="15"/>
    <row r="35375" ht="15"/>
    <row r="35376" ht="15"/>
    <row r="35377" ht="15"/>
    <row r="35378" ht="15"/>
    <row r="35379" ht="15"/>
    <row r="35380" ht="15"/>
    <row r="35381" ht="15"/>
    <row r="35382" ht="15"/>
    <row r="35383" ht="15"/>
    <row r="35384" ht="15"/>
    <row r="35385" ht="15"/>
    <row r="35386" ht="15"/>
    <row r="35387" ht="15"/>
    <row r="35388" ht="15"/>
    <row r="35389" ht="15"/>
    <row r="35390" ht="15"/>
    <row r="35391" ht="15"/>
    <row r="35392" ht="15"/>
    <row r="35393" ht="15"/>
    <row r="35394" ht="15"/>
    <row r="35395" ht="15"/>
    <row r="35396" ht="15"/>
    <row r="35397" ht="15"/>
    <row r="35398" ht="15"/>
    <row r="35399" ht="15"/>
    <row r="35400" ht="15"/>
    <row r="35401" ht="15"/>
    <row r="35402" ht="15"/>
    <row r="35403" ht="15"/>
    <row r="35404" ht="15"/>
    <row r="35405" ht="15"/>
    <row r="35406" ht="15"/>
    <row r="35407" ht="15"/>
    <row r="35408" ht="15"/>
    <row r="35409" ht="15"/>
    <row r="35410" ht="15"/>
    <row r="35411" ht="15"/>
    <row r="35412" ht="15"/>
    <row r="35413" ht="15"/>
    <row r="35414" ht="15"/>
    <row r="35415" ht="15"/>
    <row r="35416" ht="15"/>
    <row r="35417" ht="15"/>
    <row r="35418" ht="15"/>
    <row r="35419" ht="15"/>
    <row r="35420" ht="15"/>
    <row r="35421" ht="15"/>
    <row r="35422" ht="15"/>
    <row r="35423" ht="15"/>
    <row r="35424" ht="15"/>
    <row r="35425" ht="15"/>
    <row r="35426" ht="15"/>
    <row r="35427" ht="15"/>
    <row r="35428" ht="15"/>
    <row r="35429" ht="15"/>
    <row r="35430" ht="15"/>
    <row r="35431" ht="15"/>
    <row r="35432" ht="15"/>
    <row r="35433" ht="15"/>
    <row r="35434" ht="15"/>
    <row r="35435" ht="15"/>
    <row r="35436" ht="15"/>
    <row r="35437" ht="15"/>
    <row r="35438" ht="15"/>
    <row r="35439" ht="15"/>
    <row r="35440" ht="15"/>
    <row r="35441" ht="15"/>
    <row r="35442" ht="15"/>
    <row r="35443" ht="15"/>
    <row r="35444" ht="15"/>
    <row r="35445" ht="15"/>
    <row r="35446" ht="15"/>
    <row r="35447" ht="15"/>
    <row r="35448" ht="15"/>
    <row r="35449" ht="15"/>
    <row r="35450" ht="15"/>
    <row r="35451" ht="15"/>
    <row r="35452" ht="15"/>
    <row r="35453" ht="15"/>
    <row r="35454" ht="15"/>
    <row r="35455" ht="15"/>
    <row r="35456" ht="15"/>
    <row r="35457" ht="15"/>
    <row r="35458" ht="15"/>
    <row r="35459" ht="15"/>
    <row r="35460" ht="15"/>
    <row r="35461" ht="15"/>
    <row r="35462" ht="15"/>
    <row r="35463" ht="15"/>
    <row r="35464" ht="15"/>
    <row r="35465" ht="15"/>
    <row r="35466" ht="15"/>
    <row r="35467" ht="15"/>
    <row r="35468" ht="15"/>
    <row r="35469" ht="15"/>
    <row r="35470" ht="15"/>
    <row r="35471" ht="15"/>
    <row r="35472" ht="15"/>
    <row r="35473" ht="15"/>
    <row r="35474" ht="15"/>
    <row r="35475" ht="15"/>
    <row r="35476" ht="15"/>
    <row r="35477" ht="15"/>
    <row r="35478" ht="15"/>
    <row r="35479" ht="15"/>
    <row r="35480" ht="15"/>
    <row r="35481" ht="15"/>
    <row r="35482" ht="15"/>
    <row r="35483" ht="15"/>
    <row r="35484" ht="15"/>
    <row r="35485" ht="15"/>
    <row r="35486" ht="15"/>
    <row r="35487" ht="15"/>
    <row r="35488" ht="15"/>
    <row r="35489" ht="15"/>
    <row r="35490" ht="15"/>
    <row r="35491" ht="15"/>
    <row r="35492" ht="15"/>
    <row r="35493" ht="15"/>
    <row r="35494" ht="15"/>
    <row r="35495" ht="15"/>
    <row r="35496" ht="15"/>
    <row r="35497" ht="15"/>
    <row r="35498" ht="15"/>
    <row r="35499" ht="15"/>
    <row r="35500" ht="15"/>
    <row r="35501" ht="15"/>
    <row r="35502" ht="15"/>
    <row r="35503" ht="15"/>
    <row r="35504" ht="15"/>
    <row r="35505" ht="15"/>
    <row r="35506" ht="15"/>
    <row r="35507" ht="15"/>
    <row r="35508" ht="15"/>
    <row r="35509" ht="15"/>
    <row r="35510" ht="15"/>
    <row r="35511" ht="15"/>
    <row r="35512" ht="15"/>
    <row r="35513" ht="15"/>
    <row r="35514" ht="15"/>
    <row r="35515" ht="15"/>
    <row r="35516" ht="15"/>
    <row r="35517" ht="15"/>
    <row r="35518" ht="15"/>
    <row r="35519" ht="15"/>
    <row r="35520" ht="15"/>
    <row r="35521" ht="15"/>
    <row r="35522" ht="15"/>
    <row r="35523" ht="15"/>
    <row r="35524" ht="15"/>
    <row r="35525" ht="15"/>
    <row r="35526" ht="15"/>
    <row r="35527" ht="15"/>
    <row r="35528" ht="15"/>
    <row r="35529" ht="15"/>
    <row r="35530" ht="15"/>
    <row r="35531" ht="15"/>
    <row r="35532" ht="15"/>
    <row r="35533" ht="15"/>
    <row r="35534" ht="15"/>
    <row r="35535" ht="15"/>
    <row r="35536" ht="15"/>
    <row r="35537" ht="15"/>
    <row r="35538" ht="15"/>
    <row r="35539" ht="15"/>
    <row r="35540" ht="15"/>
    <row r="35541" ht="15"/>
    <row r="35542" ht="15"/>
    <row r="35543" ht="15"/>
    <row r="35544" ht="15"/>
    <row r="35545" ht="15"/>
    <row r="35546" ht="15"/>
    <row r="35547" ht="15"/>
    <row r="35548" ht="15"/>
    <row r="35549" ht="15"/>
    <row r="35550" ht="15"/>
    <row r="35551" ht="15"/>
    <row r="35552" ht="15"/>
    <row r="35553" ht="15"/>
    <row r="35554" ht="15"/>
    <row r="35555" ht="15"/>
    <row r="35556" ht="15"/>
    <row r="35557" ht="15"/>
    <row r="35558" ht="15"/>
    <row r="35559" ht="15"/>
    <row r="35560" ht="15"/>
    <row r="35561" ht="15"/>
    <row r="35562" ht="15"/>
    <row r="35563" ht="15"/>
    <row r="35564" ht="15"/>
    <row r="35565" ht="15"/>
    <row r="35566" ht="15"/>
    <row r="35567" ht="15"/>
    <row r="35568" ht="15"/>
    <row r="35569" ht="15"/>
    <row r="35570" ht="15"/>
    <row r="35571" ht="15"/>
    <row r="35572" ht="15"/>
    <row r="35573" ht="15"/>
    <row r="35574" ht="15"/>
    <row r="35575" ht="15"/>
    <row r="35576" ht="15"/>
    <row r="35577" ht="15"/>
    <row r="35578" ht="15"/>
    <row r="35579" ht="15"/>
    <row r="35580" ht="15"/>
    <row r="35581" ht="15"/>
    <row r="35582" ht="15"/>
    <row r="35583" ht="15"/>
    <row r="35584" ht="15"/>
    <row r="35585" ht="15"/>
    <row r="35586" ht="15"/>
    <row r="35587" ht="15"/>
    <row r="35588" ht="15"/>
    <row r="35589" ht="15"/>
    <row r="35590" ht="15"/>
    <row r="35591" ht="15"/>
    <row r="35592" ht="15"/>
    <row r="35593" ht="15"/>
    <row r="35594" ht="15"/>
    <row r="35595" ht="15"/>
    <row r="35596" ht="15"/>
    <row r="35597" ht="15"/>
    <row r="35598" ht="15"/>
    <row r="35599" ht="15"/>
    <row r="35600" ht="15"/>
    <row r="35601" ht="15"/>
    <row r="35602" ht="15"/>
    <row r="35603" ht="15"/>
    <row r="35604" ht="15"/>
    <row r="35605" ht="15"/>
    <row r="35606" ht="15"/>
    <row r="35607" ht="15"/>
    <row r="35608" ht="15"/>
    <row r="35609" ht="15"/>
    <row r="35610" ht="15"/>
    <row r="35611" ht="15"/>
    <row r="35612" ht="15"/>
    <row r="35613" ht="15"/>
    <row r="35614" ht="15"/>
    <row r="35615" ht="15"/>
    <row r="35616" ht="15"/>
    <row r="35617" ht="15"/>
    <row r="35618" ht="15"/>
    <row r="35619" ht="15"/>
    <row r="35620" ht="15"/>
    <row r="35621" ht="15"/>
    <row r="35622" ht="15"/>
    <row r="35623" ht="15"/>
    <row r="35624" ht="15"/>
    <row r="35625" ht="15"/>
    <row r="35626" ht="15"/>
    <row r="35627" ht="15"/>
    <row r="35628" ht="15"/>
    <row r="35629" ht="15"/>
    <row r="35630" ht="15"/>
    <row r="35631" ht="15"/>
    <row r="35632" ht="15"/>
    <row r="35633" ht="15"/>
    <row r="35634" ht="15"/>
    <row r="35635" ht="15"/>
    <row r="35636" ht="15"/>
    <row r="35637" ht="15"/>
    <row r="35638" ht="15"/>
    <row r="35639" ht="15"/>
    <row r="35640" ht="15"/>
    <row r="35641" ht="15"/>
    <row r="35642" ht="15"/>
    <row r="35643" ht="15"/>
    <row r="35644" ht="15"/>
    <row r="35645" ht="15"/>
    <row r="35646" ht="15"/>
    <row r="35647" ht="15"/>
    <row r="35648" ht="15"/>
    <row r="35649" ht="15"/>
    <row r="35650" ht="15"/>
    <row r="35651" ht="15"/>
    <row r="35652" ht="15"/>
    <row r="35653" ht="15"/>
    <row r="35654" ht="15"/>
    <row r="35655" ht="15"/>
    <row r="35656" ht="15"/>
    <row r="35657" ht="15"/>
    <row r="35658" ht="15"/>
    <row r="35659" ht="15"/>
    <row r="35660" ht="15"/>
    <row r="35661" ht="15"/>
    <row r="35662" ht="15"/>
    <row r="35663" ht="15"/>
    <row r="35664" ht="15"/>
    <row r="35665" ht="15"/>
    <row r="35666" ht="15"/>
    <row r="35667" ht="15"/>
    <row r="35668" ht="15"/>
    <row r="35669" ht="15"/>
    <row r="35670" ht="15"/>
    <row r="35671" ht="15"/>
    <row r="35672" ht="15"/>
    <row r="35673" ht="15"/>
    <row r="35674" ht="15"/>
    <row r="35675" ht="15"/>
    <row r="35676" ht="15"/>
    <row r="35677" ht="15"/>
    <row r="35678" ht="15"/>
    <row r="35679" ht="15"/>
    <row r="35680" ht="15"/>
    <row r="35681" ht="15"/>
    <row r="35682" ht="15"/>
    <row r="35683" ht="15"/>
    <row r="35684" ht="15"/>
    <row r="35685" ht="15"/>
    <row r="35686" ht="15"/>
    <row r="35687" ht="15"/>
    <row r="35688" ht="15"/>
    <row r="35689" ht="15"/>
    <row r="35690" ht="15"/>
    <row r="35691" ht="15"/>
    <row r="35692" ht="15"/>
    <row r="35693" ht="15"/>
    <row r="35694" ht="15"/>
    <row r="35695" ht="15"/>
    <row r="35696" ht="15"/>
    <row r="35697" ht="15"/>
    <row r="35698" ht="15"/>
    <row r="35699" ht="15"/>
    <row r="35700" ht="15"/>
    <row r="35701" ht="15"/>
    <row r="35702" ht="15"/>
    <row r="35703" ht="15"/>
    <row r="35704" ht="15"/>
    <row r="35705" ht="15"/>
    <row r="35706" ht="15"/>
    <row r="35707" ht="15"/>
    <row r="35708" ht="15"/>
    <row r="35709" ht="15"/>
    <row r="35710" ht="15"/>
    <row r="35711" ht="15"/>
    <row r="35712" ht="15"/>
    <row r="35713" ht="15"/>
    <row r="35714" ht="15"/>
    <row r="35715" ht="15"/>
    <row r="35716" ht="15"/>
    <row r="35717" ht="15"/>
    <row r="35718" ht="15"/>
    <row r="35719" ht="15"/>
    <row r="35720" ht="15"/>
    <row r="35721" ht="15"/>
    <row r="35722" ht="15"/>
    <row r="35723" ht="15"/>
    <row r="35724" ht="15"/>
    <row r="35725" ht="15"/>
    <row r="35726" ht="15"/>
    <row r="35727" ht="15"/>
    <row r="35728" ht="15"/>
    <row r="35729" ht="15"/>
    <row r="35730" ht="15"/>
    <row r="35731" ht="15"/>
    <row r="35732" ht="15"/>
    <row r="35733" ht="15"/>
    <row r="35734" ht="15"/>
    <row r="35735" ht="15"/>
    <row r="35736" ht="15"/>
    <row r="35737" ht="15"/>
    <row r="35738" ht="15"/>
    <row r="35739" ht="15"/>
    <row r="35740" ht="15"/>
    <row r="35741" ht="15"/>
    <row r="35742" ht="15"/>
    <row r="35743" ht="15"/>
    <row r="35744" ht="15"/>
    <row r="35745" ht="15"/>
    <row r="35746" ht="15"/>
    <row r="35747" ht="15"/>
    <row r="35748" ht="15"/>
    <row r="35749" ht="15"/>
    <row r="35750" ht="15"/>
    <row r="35751" ht="15"/>
    <row r="35752" ht="15"/>
    <row r="35753" ht="15"/>
    <row r="35754" ht="15"/>
    <row r="35755" ht="15"/>
    <row r="35756" ht="15"/>
    <row r="35757" ht="15"/>
    <row r="35758" ht="15"/>
    <row r="35759" ht="15"/>
    <row r="35760" ht="15"/>
    <row r="35761" ht="15"/>
    <row r="35762" ht="15"/>
    <row r="35763" ht="15"/>
    <row r="35764" ht="15"/>
    <row r="35765" ht="15"/>
    <row r="35766" ht="15"/>
    <row r="35767" ht="15"/>
    <row r="35768" ht="15"/>
    <row r="35769" ht="15"/>
    <row r="35770" ht="15"/>
    <row r="35771" ht="15"/>
    <row r="35772" ht="15"/>
    <row r="35773" ht="15"/>
    <row r="35774" ht="15"/>
    <row r="35775" ht="15"/>
    <row r="35776" ht="15"/>
    <row r="35777" ht="15"/>
    <row r="35778" ht="15"/>
    <row r="35779" ht="15"/>
    <row r="35780" ht="15"/>
    <row r="35781" ht="15"/>
    <row r="35782" ht="15"/>
    <row r="35783" ht="15"/>
    <row r="35784" ht="15"/>
    <row r="35785" ht="15"/>
    <row r="35786" ht="15"/>
    <row r="35787" ht="15"/>
    <row r="35788" ht="15"/>
    <row r="35789" ht="15"/>
    <row r="35790" ht="15"/>
    <row r="35791" ht="15"/>
    <row r="35792" ht="15"/>
    <row r="35793" ht="15"/>
    <row r="35794" ht="15"/>
    <row r="35795" ht="15"/>
    <row r="35796" ht="15"/>
    <row r="35797" ht="15"/>
    <row r="35798" ht="15"/>
    <row r="35799" ht="15"/>
    <row r="35800" ht="15"/>
    <row r="35801" ht="15"/>
    <row r="35802" ht="15"/>
    <row r="35803" ht="15"/>
    <row r="35804" ht="15"/>
    <row r="35805" ht="15"/>
    <row r="35806" ht="15"/>
    <row r="35807" ht="15"/>
    <row r="35808" ht="15"/>
    <row r="35809" ht="15"/>
    <row r="35810" ht="15"/>
    <row r="35811" ht="15"/>
    <row r="35812" ht="15"/>
    <row r="35813" ht="15"/>
    <row r="35814" ht="15"/>
    <row r="35815" ht="15"/>
    <row r="35816" ht="15"/>
    <row r="35817" ht="15"/>
    <row r="35818" ht="15"/>
    <row r="35819" ht="15"/>
    <row r="35820" ht="15"/>
    <row r="35821" ht="15"/>
    <row r="35822" ht="15"/>
    <row r="35823" ht="15"/>
    <row r="35824" ht="15"/>
    <row r="35825" ht="15"/>
    <row r="35826" ht="15"/>
    <row r="35827" ht="15"/>
    <row r="35828" ht="15"/>
    <row r="35829" ht="15"/>
    <row r="35830" ht="15"/>
    <row r="35831" ht="15"/>
    <row r="35832" ht="15"/>
    <row r="35833" ht="15"/>
    <row r="35834" ht="15"/>
    <row r="35835" ht="15"/>
    <row r="35836" ht="15"/>
    <row r="35837" ht="15"/>
    <row r="35838" ht="15"/>
    <row r="35839" ht="15"/>
    <row r="35840" ht="15"/>
    <row r="35841" ht="15"/>
    <row r="35842" ht="15"/>
    <row r="35843" ht="15"/>
    <row r="35844" ht="15"/>
    <row r="35845" ht="15"/>
    <row r="35846" ht="15"/>
    <row r="35847" ht="15"/>
    <row r="35848" ht="15"/>
    <row r="35849" ht="15"/>
    <row r="35850" ht="15"/>
    <row r="35851" ht="15"/>
    <row r="35852" ht="15"/>
    <row r="35853" ht="15"/>
    <row r="35854" ht="15"/>
    <row r="35855" ht="15"/>
    <row r="35856" ht="15"/>
    <row r="35857" ht="15"/>
    <row r="35858" ht="15"/>
    <row r="35859" ht="15"/>
    <row r="35860" ht="15"/>
    <row r="35861" ht="15"/>
    <row r="35862" ht="15"/>
    <row r="35863" ht="15"/>
    <row r="35864" ht="15"/>
    <row r="35865" ht="15"/>
    <row r="35866" ht="15"/>
    <row r="35867" ht="15"/>
    <row r="35868" ht="15"/>
    <row r="35869" ht="15"/>
    <row r="35870" ht="15"/>
    <row r="35871" ht="15"/>
    <row r="35872" ht="15"/>
    <row r="35873" ht="15"/>
    <row r="35874" ht="15"/>
    <row r="35875" ht="15"/>
    <row r="35876" ht="15"/>
    <row r="35877" ht="15"/>
    <row r="35878" ht="15"/>
    <row r="35879" ht="15"/>
    <row r="35880" ht="15"/>
    <row r="35881" ht="15"/>
    <row r="35882" ht="15"/>
    <row r="35883" ht="15"/>
    <row r="35884" ht="15"/>
    <row r="35885" ht="15"/>
    <row r="35886" ht="15"/>
    <row r="35887" ht="15"/>
    <row r="35888" ht="15"/>
    <row r="35889" ht="15"/>
    <row r="35890" ht="15"/>
    <row r="35891" ht="15"/>
    <row r="35892" ht="15"/>
    <row r="35893" ht="15"/>
    <row r="35894" ht="15"/>
    <row r="35895" ht="15"/>
    <row r="35896" ht="15"/>
    <row r="35897" ht="15"/>
    <row r="35898" ht="15"/>
    <row r="35899" ht="15"/>
    <row r="35900" ht="15"/>
    <row r="35901" ht="15"/>
    <row r="35902" ht="15"/>
    <row r="35903" ht="15"/>
    <row r="35904" ht="15"/>
    <row r="35905" ht="15"/>
    <row r="35906" ht="15"/>
    <row r="35907" ht="15"/>
    <row r="35908" ht="15"/>
    <row r="35909" ht="15"/>
    <row r="35910" ht="15"/>
    <row r="35911" ht="15"/>
    <row r="35912" ht="15"/>
    <row r="35913" ht="15"/>
    <row r="35914" ht="15"/>
    <row r="35915" ht="15"/>
    <row r="35916" ht="15"/>
    <row r="35917" ht="15"/>
    <row r="35918" ht="15"/>
    <row r="35919" ht="15"/>
    <row r="35920" ht="15"/>
    <row r="35921" ht="15"/>
    <row r="35922" ht="15"/>
    <row r="35923" ht="15"/>
    <row r="35924" ht="15"/>
    <row r="35925" ht="15"/>
    <row r="35926" ht="15"/>
    <row r="35927" ht="15"/>
    <row r="35928" ht="15"/>
    <row r="35929" ht="15"/>
    <row r="35930" ht="15"/>
    <row r="35931" ht="15"/>
    <row r="35932" ht="15"/>
    <row r="35933" ht="15"/>
    <row r="35934" ht="15"/>
    <row r="35935" ht="15"/>
    <row r="35936" ht="15"/>
    <row r="35937" ht="15"/>
    <row r="35938" ht="15"/>
    <row r="35939" ht="15"/>
    <row r="35940" ht="15"/>
    <row r="35941" ht="15"/>
    <row r="35942" ht="15"/>
    <row r="35943" ht="15"/>
    <row r="35944" ht="15"/>
    <row r="35945" ht="15"/>
    <row r="35946" ht="15"/>
    <row r="35947" ht="15"/>
    <row r="35948" ht="15"/>
    <row r="35949" ht="15"/>
    <row r="35950" ht="15"/>
    <row r="35951" ht="15"/>
    <row r="35952" ht="15"/>
    <row r="35953" ht="15"/>
    <row r="35954" ht="15"/>
    <row r="35955" ht="15"/>
    <row r="35956" ht="15"/>
    <row r="35957" ht="15"/>
    <row r="35958" ht="15"/>
    <row r="35959" ht="15"/>
    <row r="35960" ht="15"/>
    <row r="35961" ht="15"/>
    <row r="35962" ht="15"/>
    <row r="35963" ht="15"/>
    <row r="35964" ht="15"/>
    <row r="35965" ht="15"/>
    <row r="35966" ht="15"/>
    <row r="35967" ht="15"/>
    <row r="35968" ht="15"/>
    <row r="35969" ht="15"/>
    <row r="35970" ht="15"/>
    <row r="35971" ht="15"/>
    <row r="35972" ht="15"/>
    <row r="35973" ht="15"/>
    <row r="35974" ht="15"/>
    <row r="35975" ht="15"/>
    <row r="35976" ht="15"/>
    <row r="35977" ht="15"/>
    <row r="35978" ht="15"/>
    <row r="35979" ht="15"/>
    <row r="35980" ht="15"/>
    <row r="35981" ht="15"/>
    <row r="35982" ht="15"/>
    <row r="35983" ht="15"/>
    <row r="35984" ht="15"/>
    <row r="35985" ht="15"/>
    <row r="35986" ht="15"/>
    <row r="35987" ht="15"/>
    <row r="35988" ht="15"/>
    <row r="35989" ht="15"/>
    <row r="35990" ht="15"/>
    <row r="35991" ht="15"/>
    <row r="35992" ht="15"/>
    <row r="35993" ht="15"/>
    <row r="35994" ht="15"/>
    <row r="35995" ht="15"/>
    <row r="35996" ht="15"/>
    <row r="35997" ht="15"/>
    <row r="35998" ht="15"/>
    <row r="35999" ht="15"/>
    <row r="36000" ht="15"/>
    <row r="36001" ht="15"/>
    <row r="36002" ht="15"/>
    <row r="36003" ht="15"/>
    <row r="36004" ht="15"/>
    <row r="36005" ht="15"/>
    <row r="36006" ht="15"/>
    <row r="36007" ht="15"/>
    <row r="36008" ht="15"/>
    <row r="36009" ht="15"/>
    <row r="36010" ht="15"/>
    <row r="36011" ht="15"/>
    <row r="36012" ht="15"/>
    <row r="36013" ht="15"/>
    <row r="36014" ht="15"/>
    <row r="36015" ht="15"/>
    <row r="36016" ht="15"/>
    <row r="36017" ht="15"/>
    <row r="36018" ht="15"/>
    <row r="36019" ht="15"/>
    <row r="36020" ht="15"/>
    <row r="36021" ht="15"/>
    <row r="36022" ht="15"/>
    <row r="36023" ht="15"/>
    <row r="36024" ht="15"/>
    <row r="36025" ht="15"/>
    <row r="36026" ht="15"/>
    <row r="36027" ht="15"/>
    <row r="36028" ht="15"/>
    <row r="36029" ht="15"/>
    <row r="36030" ht="15"/>
    <row r="36031" ht="15"/>
    <row r="36032" ht="15"/>
    <row r="36033" ht="15"/>
    <row r="36034" ht="15"/>
    <row r="36035" ht="15"/>
    <row r="36036" ht="15"/>
    <row r="36037" ht="15"/>
    <row r="36038" ht="15"/>
    <row r="36039" ht="15"/>
    <row r="36040" ht="15"/>
    <row r="36041" ht="15"/>
    <row r="36042" ht="15"/>
    <row r="36043" ht="15"/>
    <row r="36044" ht="15"/>
    <row r="36045" ht="15"/>
    <row r="36046" ht="15"/>
    <row r="36047" ht="15"/>
    <row r="36048" ht="15"/>
    <row r="36049" ht="15"/>
    <row r="36050" ht="15"/>
    <row r="36051" ht="15"/>
    <row r="36052" ht="15"/>
    <row r="36053" ht="15"/>
    <row r="36054" ht="15"/>
    <row r="36055" ht="15"/>
    <row r="36056" ht="15"/>
    <row r="36057" ht="15"/>
    <row r="36058" ht="15"/>
    <row r="36059" ht="15"/>
    <row r="36060" ht="15"/>
    <row r="36061" ht="15"/>
    <row r="36062" ht="15"/>
    <row r="36063" ht="15"/>
    <row r="36064" ht="15"/>
    <row r="36065" ht="15"/>
    <row r="36066" ht="15"/>
    <row r="36067" ht="15"/>
    <row r="36068" ht="15"/>
    <row r="36069" ht="15"/>
    <row r="36070" ht="15"/>
    <row r="36071" ht="15"/>
    <row r="36072" ht="15"/>
    <row r="36073" ht="15"/>
    <row r="36074" ht="15"/>
    <row r="36075" ht="15"/>
    <row r="36076" ht="15"/>
    <row r="36077" ht="15"/>
    <row r="36078" ht="15"/>
    <row r="36079" ht="15"/>
    <row r="36080" ht="15"/>
    <row r="36081" ht="15"/>
    <row r="36082" ht="15"/>
    <row r="36083" ht="15"/>
    <row r="36084" ht="15"/>
    <row r="36085" ht="15"/>
    <row r="36086" ht="15"/>
    <row r="36087" ht="15"/>
    <row r="36088" ht="15"/>
    <row r="36089" ht="15"/>
    <row r="36090" ht="15"/>
    <row r="36091" ht="15"/>
    <row r="36092" ht="15"/>
    <row r="36093" ht="15"/>
    <row r="36094" ht="15"/>
    <row r="36095" ht="15"/>
    <row r="36096" ht="15"/>
    <row r="36097" ht="15"/>
    <row r="36098" ht="15"/>
    <row r="36099" ht="15"/>
    <row r="36100" ht="15"/>
    <row r="36101" ht="15"/>
    <row r="36102" ht="15"/>
    <row r="36103" ht="15"/>
    <row r="36104" ht="15"/>
    <row r="36105" ht="15"/>
    <row r="36106" ht="15"/>
    <row r="36107" ht="15"/>
    <row r="36108" ht="15"/>
    <row r="36109" ht="15"/>
    <row r="36110" ht="15"/>
    <row r="36111" ht="15"/>
    <row r="36112" ht="15"/>
    <row r="36113" ht="15"/>
    <row r="36114" ht="15"/>
    <row r="36115" ht="15"/>
    <row r="36116" ht="15"/>
    <row r="36117" ht="15"/>
    <row r="36118" ht="15"/>
    <row r="36119" ht="15"/>
    <row r="36120" ht="15"/>
    <row r="36121" ht="15"/>
    <row r="36122" ht="15"/>
    <row r="36123" ht="15"/>
    <row r="36124" ht="15"/>
    <row r="36125" ht="15"/>
    <row r="36126" ht="15"/>
    <row r="36127" ht="15"/>
    <row r="36128" ht="15"/>
    <row r="36129" ht="15"/>
    <row r="36130" ht="15"/>
    <row r="36131" ht="15"/>
    <row r="36132" ht="15"/>
    <row r="36133" ht="15"/>
    <row r="36134" ht="15"/>
    <row r="36135" ht="15"/>
    <row r="36136" ht="15"/>
    <row r="36137" ht="15"/>
    <row r="36138" ht="15"/>
    <row r="36139" ht="15"/>
    <row r="36140" ht="15"/>
    <row r="36141" ht="15"/>
    <row r="36142" ht="15"/>
    <row r="36143" ht="15"/>
    <row r="36144" ht="15"/>
    <row r="36145" ht="15"/>
    <row r="36146" ht="15"/>
    <row r="36147" ht="15"/>
    <row r="36148" ht="15"/>
    <row r="36149" ht="15"/>
    <row r="36150" ht="15"/>
    <row r="36151" ht="15"/>
    <row r="36152" ht="15"/>
    <row r="36153" ht="15"/>
    <row r="36154" ht="15"/>
    <row r="36155" ht="15"/>
    <row r="36156" ht="15"/>
    <row r="36157" ht="15"/>
    <row r="36158" ht="15"/>
    <row r="36159" ht="15"/>
    <row r="36160" ht="15"/>
    <row r="36161" ht="15"/>
    <row r="36162" ht="15"/>
    <row r="36163" ht="15"/>
    <row r="36164" ht="15"/>
    <row r="36165" ht="15"/>
    <row r="36166" ht="15"/>
    <row r="36167" ht="15"/>
    <row r="36168" ht="15"/>
    <row r="36169" ht="15"/>
    <row r="36170" ht="15"/>
    <row r="36171" ht="15"/>
    <row r="36172" ht="15"/>
    <row r="36173" ht="15"/>
    <row r="36174" ht="15"/>
    <row r="36175" ht="15"/>
    <row r="36176" ht="15"/>
    <row r="36177" ht="15"/>
    <row r="36178" ht="15"/>
    <row r="36179" ht="15"/>
    <row r="36180" ht="15"/>
    <row r="36181" ht="15"/>
    <row r="36182" ht="15"/>
    <row r="36183" ht="15"/>
    <row r="36184" ht="15"/>
    <row r="36185" ht="15"/>
    <row r="36186" ht="15"/>
    <row r="36187" ht="15"/>
    <row r="36188" ht="15"/>
    <row r="36189" ht="15"/>
    <row r="36190" ht="15"/>
    <row r="36191" ht="15"/>
    <row r="36192" ht="15"/>
    <row r="36193" ht="15"/>
    <row r="36194" ht="15"/>
    <row r="36195" ht="15"/>
    <row r="36196" ht="15"/>
    <row r="36197" ht="15"/>
    <row r="36198" ht="15"/>
    <row r="36199" ht="15"/>
    <row r="36200" ht="15"/>
    <row r="36201" ht="15"/>
    <row r="36202" ht="15"/>
    <row r="36203" ht="15"/>
    <row r="36204" ht="15"/>
    <row r="36205" ht="15"/>
    <row r="36206" ht="15"/>
    <row r="36207" ht="15"/>
    <row r="36208" ht="15"/>
    <row r="36209" ht="15"/>
    <row r="36210" ht="15"/>
    <row r="36211" ht="15"/>
    <row r="36212" ht="15"/>
    <row r="36213" ht="15"/>
    <row r="36214" ht="15"/>
    <row r="36215" ht="15"/>
    <row r="36216" ht="15"/>
    <row r="36217" ht="15"/>
    <row r="36218" ht="15"/>
    <row r="36219" ht="15"/>
    <row r="36220" ht="15"/>
    <row r="36221" ht="15"/>
    <row r="36222" ht="15"/>
    <row r="36223" ht="15"/>
    <row r="36224" ht="15"/>
    <row r="36225" ht="15"/>
    <row r="36226" ht="15"/>
    <row r="36227" ht="15"/>
    <row r="36228" ht="15"/>
    <row r="36229" ht="15"/>
    <row r="36230" ht="15"/>
    <row r="36231" ht="15"/>
    <row r="36232" ht="15"/>
    <row r="36233" ht="15"/>
    <row r="36234" ht="15"/>
    <row r="36235" ht="15"/>
    <row r="36236" ht="15"/>
    <row r="36237" ht="15"/>
    <row r="36238" ht="15"/>
    <row r="36239" ht="15"/>
    <row r="36240" ht="15"/>
    <row r="36241" ht="15"/>
    <row r="36242" ht="15"/>
    <row r="36243" ht="15"/>
    <row r="36244" ht="15"/>
    <row r="36245" ht="15"/>
    <row r="36246" ht="15"/>
    <row r="36247" ht="15"/>
    <row r="36248" ht="15"/>
    <row r="36249" ht="15"/>
    <row r="36250" ht="15"/>
    <row r="36251" ht="15"/>
    <row r="36252" ht="15"/>
    <row r="36253" ht="15"/>
    <row r="36254" ht="15"/>
    <row r="36255" ht="15"/>
    <row r="36256" ht="15"/>
    <row r="36257" ht="15"/>
    <row r="36258" ht="15"/>
    <row r="36259" ht="15"/>
    <row r="36260" ht="15"/>
    <row r="36261" ht="15"/>
    <row r="36262" ht="15"/>
    <row r="36263" ht="15"/>
    <row r="36264" ht="15"/>
    <row r="36265" ht="15"/>
    <row r="36266" ht="15"/>
    <row r="36267" ht="15"/>
    <row r="36268" ht="15"/>
    <row r="36269" ht="15"/>
    <row r="36270" ht="15"/>
    <row r="36271" ht="15"/>
    <row r="36272" ht="15"/>
    <row r="36273" ht="15"/>
    <row r="36274" ht="15"/>
    <row r="36275" ht="15"/>
    <row r="36276" ht="15"/>
    <row r="36277" ht="15"/>
    <row r="36278" ht="15"/>
    <row r="36279" ht="15"/>
    <row r="36280" ht="15"/>
    <row r="36281" ht="15"/>
    <row r="36282" ht="15"/>
    <row r="36283" ht="15"/>
    <row r="36284" ht="15"/>
    <row r="36285" ht="15"/>
    <row r="36286" ht="15"/>
    <row r="36287" ht="15"/>
    <row r="36288" ht="15"/>
    <row r="36289" ht="15"/>
    <row r="36290" ht="15"/>
    <row r="36291" ht="15"/>
    <row r="36292" ht="15"/>
    <row r="36293" ht="15"/>
    <row r="36294" ht="15"/>
    <row r="36295" ht="15"/>
    <row r="36296" ht="15"/>
    <row r="36297" ht="15"/>
    <row r="36298" ht="15"/>
    <row r="36299" ht="15"/>
    <row r="36300" ht="15"/>
    <row r="36301" ht="15"/>
    <row r="36302" ht="15"/>
    <row r="36303" ht="15"/>
    <row r="36304" ht="15"/>
    <row r="36305" ht="15"/>
    <row r="36306" ht="15"/>
    <row r="36307" ht="15"/>
    <row r="36308" ht="15"/>
    <row r="36309" ht="15"/>
    <row r="36310" ht="15"/>
    <row r="36311" ht="15"/>
    <row r="36312" ht="15"/>
    <row r="36313" ht="15"/>
    <row r="36314" ht="15"/>
    <row r="36315" ht="15"/>
    <row r="36316" ht="15"/>
    <row r="36317" ht="15"/>
    <row r="36318" ht="15"/>
    <row r="36319" ht="15"/>
    <row r="36320" ht="15"/>
    <row r="36321" ht="15"/>
    <row r="36322" ht="15"/>
    <row r="36323" ht="15"/>
    <row r="36324" ht="15"/>
    <row r="36325" ht="15"/>
    <row r="36326" ht="15"/>
    <row r="36327" ht="15"/>
    <row r="36328" ht="15"/>
    <row r="36329" ht="15"/>
    <row r="36330" ht="15"/>
    <row r="36331" ht="15"/>
    <row r="36332" ht="15"/>
    <row r="36333" ht="15"/>
    <row r="36334" ht="15"/>
    <row r="36335" ht="15"/>
    <row r="36336" ht="15"/>
    <row r="36337" ht="15"/>
    <row r="36338" ht="15"/>
    <row r="36339" ht="15"/>
    <row r="36340" ht="15"/>
    <row r="36341" ht="15"/>
    <row r="36342" ht="15"/>
    <row r="36343" ht="15"/>
    <row r="36344" ht="15"/>
    <row r="36345" ht="15"/>
    <row r="36346" ht="15"/>
    <row r="36347" ht="15"/>
    <row r="36348" ht="15"/>
    <row r="36349" ht="15"/>
    <row r="36350" ht="15"/>
    <row r="36351" ht="15"/>
    <row r="36352" ht="15"/>
    <row r="36353" ht="15"/>
    <row r="36354" ht="15"/>
    <row r="36355" ht="15"/>
    <row r="36356" ht="15"/>
    <row r="36357" ht="15"/>
    <row r="36358" ht="15"/>
    <row r="36359" ht="15"/>
    <row r="36360" ht="15"/>
    <row r="36361" ht="15"/>
    <row r="36362" ht="15"/>
    <row r="36363" ht="15"/>
    <row r="36364" ht="15"/>
    <row r="36365" ht="15"/>
    <row r="36366" ht="15"/>
    <row r="36367" ht="15"/>
    <row r="36368" ht="15"/>
    <row r="36369" ht="15"/>
    <row r="36370" ht="15"/>
    <row r="36371" ht="15"/>
    <row r="36372" ht="15"/>
    <row r="36373" ht="15"/>
    <row r="36374" ht="15"/>
    <row r="36375" ht="15"/>
    <row r="36376" ht="15"/>
    <row r="36377" ht="15"/>
    <row r="36378" ht="15"/>
    <row r="36379" ht="15"/>
    <row r="36380" ht="15"/>
    <row r="36381" ht="15"/>
    <row r="36382" ht="15"/>
    <row r="36383" ht="15"/>
    <row r="36384" ht="15"/>
    <row r="36385" ht="15"/>
    <row r="36386" ht="15"/>
    <row r="36387" ht="15"/>
    <row r="36388" ht="15"/>
    <row r="36389" ht="15"/>
    <row r="36390" ht="15"/>
    <row r="36391" ht="15"/>
    <row r="36392" ht="15"/>
    <row r="36393" ht="15"/>
    <row r="36394" ht="15"/>
    <row r="36395" ht="15"/>
    <row r="36396" ht="15"/>
    <row r="36397" ht="15"/>
    <row r="36398" ht="15"/>
    <row r="36399" ht="15"/>
    <row r="36400" ht="15"/>
    <row r="36401" ht="15"/>
    <row r="36402" ht="15"/>
    <row r="36403" ht="15"/>
    <row r="36404" ht="15"/>
    <row r="36405" ht="15"/>
    <row r="36406" ht="15"/>
    <row r="36407" ht="15"/>
    <row r="36408" ht="15"/>
    <row r="36409" ht="15"/>
    <row r="36410" ht="15"/>
    <row r="36411" ht="15"/>
    <row r="36412" ht="15"/>
    <row r="36413" ht="15"/>
    <row r="36414" ht="15"/>
    <row r="36415" ht="15"/>
    <row r="36416" ht="15"/>
    <row r="36417" ht="15"/>
    <row r="36418" ht="15"/>
    <row r="36419" ht="15"/>
    <row r="36420" ht="15"/>
    <row r="36421" ht="15"/>
    <row r="36422" ht="15"/>
    <row r="36423" ht="15"/>
    <row r="36424" ht="15"/>
    <row r="36425" ht="15"/>
    <row r="36426" ht="15"/>
    <row r="36427" ht="15"/>
    <row r="36428" ht="15"/>
    <row r="36429" ht="15"/>
    <row r="36430" ht="15"/>
    <row r="36431" ht="15"/>
    <row r="36432" ht="15"/>
    <row r="36433" ht="15"/>
    <row r="36434" ht="15"/>
    <row r="36435" ht="15"/>
    <row r="36436" ht="15"/>
    <row r="36437" ht="15"/>
    <row r="36438" ht="15"/>
    <row r="36439" ht="15"/>
    <row r="36440" ht="15"/>
    <row r="36441" ht="15"/>
    <row r="36442" ht="15"/>
    <row r="36443" ht="15"/>
    <row r="36444" ht="15"/>
    <row r="36445" ht="15"/>
    <row r="36446" ht="15"/>
    <row r="36447" ht="15"/>
    <row r="36448" ht="15"/>
    <row r="36449" ht="15"/>
    <row r="36450" ht="15"/>
    <row r="36451" ht="15"/>
    <row r="36452" ht="15"/>
    <row r="36453" ht="15"/>
    <row r="36454" ht="15"/>
    <row r="36455" ht="15"/>
    <row r="36456" ht="15"/>
    <row r="36457" ht="15"/>
    <row r="36458" ht="15"/>
    <row r="36459" ht="15"/>
    <row r="36460" ht="15"/>
    <row r="36461" ht="15"/>
    <row r="36462" ht="15"/>
    <row r="36463" ht="15"/>
    <row r="36464" ht="15"/>
    <row r="36465" ht="15"/>
    <row r="36466" ht="15"/>
    <row r="36467" ht="15"/>
    <row r="36468" ht="15"/>
    <row r="36469" ht="15"/>
    <row r="36470" ht="15"/>
    <row r="36471" ht="15"/>
    <row r="36472" ht="15"/>
    <row r="36473" ht="15"/>
    <row r="36474" ht="15"/>
    <row r="36475" ht="15"/>
    <row r="36476" ht="15"/>
    <row r="36477" ht="15"/>
    <row r="36478" ht="15"/>
    <row r="36479" ht="15"/>
    <row r="36480" ht="15"/>
    <row r="36481" ht="15"/>
    <row r="36482" ht="15"/>
    <row r="36483" ht="15"/>
    <row r="36484" ht="15"/>
    <row r="36485" ht="15"/>
    <row r="36486" ht="15"/>
    <row r="36487" ht="15"/>
    <row r="36488" ht="15"/>
    <row r="36489" ht="15"/>
    <row r="36490" ht="15"/>
    <row r="36491" ht="15"/>
    <row r="36492" ht="15"/>
    <row r="36493" ht="15"/>
    <row r="36494" ht="15"/>
    <row r="36495" ht="15"/>
    <row r="36496" ht="15"/>
    <row r="36497" ht="15"/>
    <row r="36498" ht="15"/>
    <row r="36499" ht="15"/>
    <row r="36500" ht="15"/>
    <row r="36501" ht="15"/>
    <row r="36502" ht="15"/>
    <row r="36503" ht="15"/>
    <row r="36504" ht="15"/>
    <row r="36505" ht="15"/>
    <row r="36506" ht="15"/>
    <row r="36507" ht="15"/>
    <row r="36508" ht="15"/>
    <row r="36509" ht="15"/>
    <row r="36510" ht="15"/>
    <row r="36511" ht="15"/>
    <row r="36512" ht="15"/>
    <row r="36513" ht="15"/>
    <row r="36514" ht="15"/>
    <row r="36515" ht="15"/>
    <row r="36516" ht="15"/>
    <row r="36517" ht="15"/>
    <row r="36518" ht="15"/>
    <row r="36519" ht="15"/>
    <row r="36520" ht="15"/>
    <row r="36521" ht="15"/>
    <row r="36522" ht="15"/>
    <row r="36523" ht="15"/>
    <row r="36524" ht="15"/>
    <row r="36525" ht="15"/>
    <row r="36526" ht="15"/>
    <row r="36527" ht="15"/>
    <row r="36528" ht="15"/>
    <row r="36529" ht="15"/>
    <row r="36530" ht="15"/>
    <row r="36531" ht="15"/>
    <row r="36532" ht="15"/>
    <row r="36533" ht="15"/>
    <row r="36534" ht="15"/>
    <row r="36535" ht="15"/>
    <row r="36536" ht="15"/>
    <row r="36537" ht="15"/>
    <row r="36538" ht="15"/>
    <row r="36539" ht="15"/>
    <row r="36540" ht="15"/>
    <row r="36541" ht="15"/>
    <row r="36542" ht="15"/>
    <row r="36543" ht="15"/>
    <row r="36544" ht="15"/>
    <row r="36545" ht="15"/>
    <row r="36546" ht="15"/>
    <row r="36547" ht="15"/>
    <row r="36548" ht="15"/>
    <row r="36549" ht="15"/>
    <row r="36550" ht="15"/>
    <row r="36551" ht="15"/>
    <row r="36552" ht="15"/>
    <row r="36553" ht="15"/>
    <row r="36554" ht="15"/>
    <row r="36555" ht="15"/>
    <row r="36556" ht="15"/>
    <row r="36557" ht="15"/>
    <row r="36558" ht="15"/>
    <row r="36559" ht="15"/>
    <row r="36560" ht="15"/>
    <row r="36561" ht="15"/>
    <row r="36562" ht="15"/>
    <row r="36563" ht="15"/>
    <row r="36564" ht="15"/>
    <row r="36565" ht="15"/>
    <row r="36566" ht="15"/>
    <row r="36567" ht="15"/>
    <row r="36568" ht="15"/>
    <row r="36569" ht="15"/>
    <row r="36570" ht="15"/>
    <row r="36571" ht="15"/>
    <row r="36572" ht="15"/>
    <row r="36573" ht="15"/>
    <row r="36574" ht="15"/>
    <row r="36575" ht="15"/>
    <row r="36576" ht="15"/>
    <row r="36577" ht="15"/>
    <row r="36578" ht="15"/>
    <row r="36579" ht="15"/>
    <row r="36580" ht="15"/>
    <row r="36581" ht="15"/>
    <row r="36582" ht="15"/>
    <row r="36583" ht="15"/>
    <row r="36584" ht="15"/>
    <row r="36585" ht="15"/>
    <row r="36586" ht="15"/>
    <row r="36587" ht="15"/>
    <row r="36588" ht="15"/>
    <row r="36589" ht="15"/>
    <row r="36590" ht="15"/>
    <row r="36591" ht="15"/>
    <row r="36592" ht="15"/>
    <row r="36593" ht="15"/>
    <row r="36594" ht="15"/>
    <row r="36595" ht="15"/>
    <row r="36596" ht="15"/>
    <row r="36597" ht="15"/>
    <row r="36598" ht="15"/>
    <row r="36599" ht="15"/>
    <row r="36600" ht="15"/>
    <row r="36601" ht="15"/>
    <row r="36602" ht="15"/>
    <row r="36603" ht="15"/>
    <row r="36604" ht="15"/>
    <row r="36605" ht="15"/>
    <row r="36606" ht="15"/>
    <row r="36607" ht="15"/>
    <row r="36608" ht="15"/>
    <row r="36609" ht="15"/>
    <row r="36610" ht="15"/>
    <row r="36611" ht="15"/>
    <row r="36612" ht="15"/>
    <row r="36613" ht="15"/>
    <row r="36614" ht="15"/>
    <row r="36615" ht="15"/>
    <row r="36616" ht="15"/>
    <row r="36617" ht="15"/>
    <row r="36618" ht="15"/>
    <row r="36619" ht="15"/>
    <row r="36620" ht="15"/>
    <row r="36621" ht="15"/>
    <row r="36622" ht="15"/>
    <row r="36623" ht="15"/>
    <row r="36624" ht="15"/>
    <row r="36625" ht="15"/>
    <row r="36626" ht="15"/>
    <row r="36627" ht="15"/>
    <row r="36628" ht="15"/>
    <row r="36629" ht="15"/>
    <row r="36630" ht="15"/>
    <row r="36631" ht="15"/>
    <row r="36632" ht="15"/>
    <row r="36633" ht="15"/>
    <row r="36634" ht="15"/>
    <row r="36635" ht="15"/>
    <row r="36636" ht="15"/>
    <row r="36637" ht="15"/>
    <row r="36638" ht="15"/>
    <row r="36639" ht="15"/>
    <row r="36640" ht="15"/>
    <row r="36641" ht="15"/>
    <row r="36642" ht="15"/>
    <row r="36643" ht="15"/>
    <row r="36644" ht="15"/>
    <row r="36645" ht="15"/>
    <row r="36646" ht="15"/>
    <row r="36647" ht="15"/>
    <row r="36648" ht="15"/>
    <row r="36649" ht="15"/>
    <row r="36650" ht="15"/>
    <row r="36651" ht="15"/>
    <row r="36652" ht="15"/>
    <row r="36653" ht="15"/>
    <row r="36654" ht="15"/>
    <row r="36655" ht="15"/>
    <row r="36656" ht="15"/>
    <row r="36657" ht="15"/>
    <row r="36658" ht="15"/>
    <row r="36659" ht="15"/>
    <row r="36660" ht="15"/>
    <row r="36661" ht="15"/>
    <row r="36662" ht="15"/>
    <row r="36663" ht="15"/>
    <row r="36664" ht="15"/>
    <row r="36665" ht="15"/>
    <row r="36666" ht="15"/>
    <row r="36667" ht="15"/>
    <row r="36668" ht="15"/>
    <row r="36669" ht="15"/>
    <row r="36670" ht="15"/>
    <row r="36671" ht="15"/>
    <row r="36672" ht="15"/>
    <row r="36673" ht="15"/>
    <row r="36674" ht="15"/>
    <row r="36675" ht="15"/>
    <row r="36676" ht="15"/>
    <row r="36677" ht="15"/>
    <row r="36678" ht="15"/>
    <row r="36679" ht="15"/>
    <row r="36680" ht="15"/>
    <row r="36681" ht="15"/>
    <row r="36682" ht="15"/>
    <row r="36683" ht="15"/>
    <row r="36684" ht="15"/>
    <row r="36685" ht="15"/>
    <row r="36686" ht="15"/>
    <row r="36687" ht="15"/>
    <row r="36688" ht="15"/>
    <row r="36689" ht="15"/>
    <row r="36690" ht="15"/>
    <row r="36691" ht="15"/>
    <row r="36692" ht="15"/>
    <row r="36693" ht="15"/>
    <row r="36694" ht="15"/>
    <row r="36695" ht="15"/>
    <row r="36696" ht="15"/>
    <row r="36697" ht="15"/>
    <row r="36698" ht="15"/>
    <row r="36699" ht="15"/>
    <row r="36700" ht="15"/>
    <row r="36701" ht="15"/>
    <row r="36702" ht="15"/>
    <row r="36703" ht="15"/>
    <row r="36704" ht="15"/>
    <row r="36705" ht="15"/>
    <row r="36706" ht="15"/>
    <row r="36707" ht="15"/>
    <row r="36708" ht="15"/>
    <row r="36709" ht="15"/>
    <row r="36710" ht="15"/>
    <row r="36711" ht="15"/>
    <row r="36712" ht="15"/>
    <row r="36713" ht="15"/>
    <row r="36714" ht="15"/>
    <row r="36715" ht="15"/>
    <row r="36716" ht="15"/>
    <row r="36717" ht="15"/>
    <row r="36718" ht="15"/>
    <row r="36719" ht="15"/>
    <row r="36720" ht="15"/>
    <row r="36721" ht="15"/>
    <row r="36722" ht="15"/>
    <row r="36723" ht="15"/>
    <row r="36724" ht="15"/>
    <row r="36725" ht="15"/>
    <row r="36726" ht="15"/>
    <row r="36727" ht="15"/>
    <row r="36728" ht="15"/>
    <row r="36729" ht="15"/>
    <row r="36730" ht="15"/>
    <row r="36731" ht="15"/>
    <row r="36732" ht="15"/>
    <row r="36733" ht="15"/>
    <row r="36734" ht="15"/>
    <row r="36735" ht="15"/>
    <row r="36736" ht="15"/>
    <row r="36737" ht="15"/>
    <row r="36738" ht="15"/>
    <row r="36739" ht="15"/>
    <row r="36740" ht="15"/>
    <row r="36741" ht="15"/>
    <row r="36742" ht="15"/>
    <row r="36743" ht="15"/>
    <row r="36744" ht="15"/>
    <row r="36745" ht="15"/>
    <row r="36746" ht="15"/>
    <row r="36747" ht="15"/>
    <row r="36748" ht="15"/>
    <row r="36749" ht="15"/>
    <row r="36750" ht="15"/>
    <row r="36751" ht="15"/>
    <row r="36752" ht="15"/>
    <row r="36753" ht="15"/>
    <row r="36754" ht="15"/>
    <row r="36755" ht="15"/>
    <row r="36756" ht="15"/>
    <row r="36757" ht="15"/>
    <row r="36758" ht="15"/>
    <row r="36759" ht="15"/>
    <row r="36760" ht="15"/>
    <row r="36761" ht="15"/>
    <row r="36762" ht="15"/>
    <row r="36763" ht="15"/>
    <row r="36764" ht="15"/>
    <row r="36765" ht="15"/>
    <row r="36766" ht="15"/>
    <row r="36767" ht="15"/>
    <row r="36768" ht="15"/>
    <row r="36769" ht="15"/>
    <row r="36770" ht="15"/>
    <row r="36771" ht="15"/>
    <row r="36772" ht="15"/>
    <row r="36773" ht="15"/>
    <row r="36774" ht="15"/>
    <row r="36775" ht="15"/>
    <row r="36776" ht="15"/>
    <row r="36777" ht="15"/>
    <row r="36778" ht="15"/>
    <row r="36779" ht="15"/>
    <row r="36780" ht="15"/>
    <row r="36781" ht="15"/>
    <row r="36782" ht="15"/>
    <row r="36783" ht="15"/>
    <row r="36784" ht="15"/>
    <row r="36785" ht="15"/>
    <row r="36786" ht="15"/>
    <row r="36787" ht="15"/>
    <row r="36788" ht="15"/>
    <row r="36789" ht="15"/>
    <row r="36790" ht="15"/>
    <row r="36791" ht="15"/>
    <row r="36792" ht="15"/>
    <row r="36793" ht="15"/>
    <row r="36794" ht="15"/>
    <row r="36795" ht="15"/>
    <row r="36796" ht="15"/>
    <row r="36797" ht="15"/>
    <row r="36798" ht="15"/>
    <row r="36799" ht="15"/>
    <row r="36800" ht="15"/>
    <row r="36801" ht="15"/>
    <row r="36802" ht="15"/>
    <row r="36803" ht="15"/>
    <row r="36804" ht="15"/>
    <row r="36805" ht="15"/>
    <row r="36806" ht="15"/>
    <row r="36807" ht="15"/>
    <row r="36808" ht="15"/>
    <row r="36809" ht="15"/>
    <row r="36810" ht="15"/>
    <row r="36811" ht="15"/>
    <row r="36812" ht="15"/>
    <row r="36813" ht="15"/>
    <row r="36814" ht="15"/>
    <row r="36815" ht="15"/>
    <row r="36816" ht="15"/>
    <row r="36817" ht="15"/>
    <row r="36818" ht="15"/>
    <row r="36819" ht="15"/>
    <row r="36820" ht="15"/>
    <row r="36821" ht="15"/>
    <row r="36822" ht="15"/>
    <row r="36823" ht="15"/>
    <row r="36824" ht="15"/>
    <row r="36825" ht="15"/>
    <row r="36826" ht="15"/>
    <row r="36827" ht="15"/>
    <row r="36828" ht="15"/>
    <row r="36829" ht="15"/>
    <row r="36830" ht="15"/>
    <row r="36831" ht="15"/>
    <row r="36832" ht="15"/>
    <row r="36833" ht="15"/>
    <row r="36834" ht="15"/>
    <row r="36835" ht="15"/>
    <row r="36836" ht="15"/>
    <row r="36837" ht="15"/>
    <row r="36838" ht="15"/>
    <row r="36839" ht="15"/>
    <row r="36840" ht="15"/>
    <row r="36841" ht="15"/>
    <row r="36842" ht="15"/>
    <row r="36843" ht="15"/>
    <row r="36844" ht="15"/>
    <row r="36845" ht="15"/>
    <row r="36846" ht="15"/>
    <row r="36847" ht="15"/>
    <row r="36848" ht="15"/>
    <row r="36849" ht="15"/>
    <row r="36850" ht="15"/>
    <row r="36851" ht="15"/>
    <row r="36852" ht="15"/>
    <row r="36853" ht="15"/>
    <row r="36854" ht="15"/>
    <row r="36855" ht="15"/>
    <row r="36856" ht="15"/>
    <row r="36857" ht="15"/>
    <row r="36858" ht="15"/>
    <row r="36859" ht="15"/>
    <row r="36860" ht="15"/>
    <row r="36861" ht="15"/>
    <row r="36862" ht="15"/>
    <row r="36863" ht="15"/>
    <row r="36864" ht="15"/>
    <row r="36865" ht="15"/>
    <row r="36866" ht="15"/>
    <row r="36867" ht="15"/>
    <row r="36868" ht="15"/>
    <row r="36869" ht="15"/>
    <row r="36870" ht="15"/>
    <row r="36871" ht="15"/>
    <row r="36872" ht="15"/>
    <row r="36873" ht="15"/>
    <row r="36874" ht="15"/>
    <row r="36875" ht="15"/>
    <row r="36876" ht="15"/>
    <row r="36877" ht="15"/>
    <row r="36878" ht="15"/>
    <row r="36879" ht="15"/>
    <row r="36880" ht="15"/>
    <row r="36881" ht="15"/>
    <row r="36882" ht="15"/>
    <row r="36883" ht="15"/>
    <row r="36884" ht="15"/>
    <row r="36885" ht="15"/>
    <row r="36886" ht="15"/>
    <row r="36887" ht="15"/>
    <row r="36888" ht="15"/>
    <row r="36889" ht="15"/>
    <row r="36890" ht="15"/>
    <row r="36891" ht="15"/>
    <row r="36892" ht="15"/>
    <row r="36893" ht="15"/>
    <row r="36894" ht="15"/>
    <row r="36895" ht="15"/>
    <row r="36896" ht="15"/>
    <row r="36897" ht="15"/>
    <row r="36898" ht="15"/>
    <row r="36899" ht="15"/>
    <row r="36900" ht="15"/>
    <row r="36901" ht="15"/>
    <row r="36902" ht="15"/>
    <row r="36903" ht="15"/>
    <row r="36904" ht="15"/>
    <row r="36905" ht="15"/>
    <row r="36906" ht="15"/>
    <row r="36907" ht="15"/>
    <row r="36908" ht="15"/>
    <row r="36909" ht="15"/>
    <row r="36910" ht="15"/>
    <row r="36911" ht="15"/>
    <row r="36912" ht="15"/>
    <row r="36913" ht="15"/>
    <row r="36914" ht="15"/>
    <row r="36915" ht="15"/>
    <row r="36916" ht="15"/>
    <row r="36917" ht="15"/>
    <row r="36918" ht="15"/>
    <row r="36919" ht="15"/>
    <row r="36920" ht="15"/>
    <row r="36921" ht="15"/>
    <row r="36922" ht="15"/>
    <row r="36923" ht="15"/>
    <row r="36924" ht="15"/>
    <row r="36925" ht="15"/>
    <row r="36926" ht="15"/>
    <row r="36927" ht="15"/>
    <row r="36928" ht="15"/>
    <row r="36929" ht="15"/>
    <row r="36930" ht="15"/>
    <row r="36931" ht="15"/>
    <row r="36932" ht="15"/>
    <row r="36933" ht="15"/>
    <row r="36934" ht="15"/>
    <row r="36935" ht="15"/>
    <row r="36936" ht="15"/>
    <row r="36937" ht="15"/>
    <row r="36938" ht="15"/>
    <row r="36939" ht="15"/>
    <row r="36940" ht="15"/>
    <row r="36941" ht="15"/>
    <row r="36942" ht="15"/>
    <row r="36943" ht="15"/>
    <row r="36944" ht="15"/>
    <row r="36945" ht="15"/>
    <row r="36946" ht="15"/>
    <row r="36947" ht="15"/>
    <row r="36948" ht="15"/>
    <row r="36949" ht="15"/>
    <row r="36950" ht="15"/>
    <row r="36951" ht="15"/>
    <row r="36952" ht="15"/>
    <row r="36953" ht="15"/>
    <row r="36954" ht="15"/>
    <row r="36955" ht="15"/>
    <row r="36956" ht="15"/>
    <row r="36957" ht="15"/>
    <row r="36958" ht="15"/>
    <row r="36959" ht="15"/>
    <row r="36960" ht="15"/>
    <row r="36961" ht="15"/>
    <row r="36962" ht="15"/>
    <row r="36963" ht="15"/>
    <row r="36964" ht="15"/>
    <row r="36965" ht="15"/>
    <row r="36966" ht="15"/>
    <row r="36967" ht="15"/>
    <row r="36968" ht="15"/>
    <row r="36969" ht="15"/>
    <row r="36970" ht="15"/>
    <row r="36971" ht="15"/>
    <row r="36972" ht="15"/>
    <row r="36973" ht="15"/>
    <row r="36974" ht="15"/>
    <row r="36975" ht="15"/>
    <row r="36976" ht="15"/>
    <row r="36977" ht="15"/>
    <row r="36978" ht="15"/>
    <row r="36979" ht="15"/>
    <row r="36980" ht="15"/>
    <row r="36981" ht="15"/>
    <row r="36982" ht="15"/>
    <row r="36983" ht="15"/>
    <row r="36984" ht="15"/>
    <row r="36985" ht="15"/>
    <row r="36986" ht="15"/>
    <row r="36987" ht="15"/>
    <row r="36988" ht="15"/>
    <row r="36989" ht="15"/>
    <row r="36990" ht="15"/>
    <row r="36991" ht="15"/>
    <row r="36992" ht="15"/>
    <row r="36993" ht="15"/>
    <row r="36994" ht="15"/>
    <row r="36995" ht="15"/>
    <row r="36996" ht="15"/>
    <row r="36997" ht="15"/>
    <row r="36998" ht="15"/>
    <row r="36999" ht="15"/>
    <row r="37000" ht="15"/>
    <row r="37001" ht="15"/>
    <row r="37002" ht="15"/>
    <row r="37003" ht="15"/>
    <row r="37004" ht="15"/>
    <row r="37005" ht="15"/>
    <row r="37006" ht="15"/>
    <row r="37007" ht="15"/>
    <row r="37008" ht="15"/>
    <row r="37009" ht="15"/>
    <row r="37010" ht="15"/>
    <row r="37011" ht="15"/>
    <row r="37012" ht="15"/>
    <row r="37013" ht="15"/>
    <row r="37014" ht="15"/>
    <row r="37015" ht="15"/>
    <row r="37016" ht="15"/>
    <row r="37017" ht="15"/>
    <row r="37018" ht="15"/>
    <row r="37019" ht="15"/>
    <row r="37020" ht="15"/>
    <row r="37021" ht="15"/>
    <row r="37022" ht="15"/>
    <row r="37023" ht="15"/>
    <row r="37024" ht="15"/>
    <row r="37025" ht="15"/>
    <row r="37026" ht="15"/>
    <row r="37027" ht="15"/>
    <row r="37028" ht="15"/>
    <row r="37029" ht="15"/>
    <row r="37030" ht="15"/>
    <row r="37031" ht="15"/>
    <row r="37032" ht="15"/>
    <row r="37033" ht="15"/>
    <row r="37034" ht="15"/>
    <row r="37035" ht="15"/>
    <row r="37036" ht="15"/>
    <row r="37037" ht="15"/>
    <row r="37038" ht="15"/>
    <row r="37039" ht="15"/>
    <row r="37040" ht="15"/>
    <row r="37041" ht="15"/>
    <row r="37042" ht="15"/>
    <row r="37043" ht="15"/>
    <row r="37044" ht="15"/>
    <row r="37045" ht="15"/>
    <row r="37046" ht="15"/>
    <row r="37047" ht="15"/>
    <row r="37048" ht="15"/>
    <row r="37049" ht="15"/>
    <row r="37050" ht="15"/>
    <row r="37051" ht="15"/>
    <row r="37052" ht="15"/>
    <row r="37053" ht="15"/>
    <row r="37054" ht="15"/>
    <row r="37055" ht="15"/>
    <row r="37056" ht="15"/>
    <row r="37057" ht="15"/>
    <row r="37058" ht="15"/>
    <row r="37059" ht="15"/>
    <row r="37060" ht="15"/>
    <row r="37061" ht="15"/>
    <row r="37062" ht="15"/>
    <row r="37063" ht="15"/>
    <row r="37064" ht="15"/>
    <row r="37065" ht="15"/>
    <row r="37066" ht="15"/>
    <row r="37067" ht="15"/>
    <row r="37068" ht="15"/>
    <row r="37069" ht="15"/>
    <row r="37070" ht="15"/>
    <row r="37071" ht="15"/>
    <row r="37072" ht="15"/>
    <row r="37073" ht="15"/>
    <row r="37074" ht="15"/>
    <row r="37075" ht="15"/>
    <row r="37076" ht="15"/>
    <row r="37077" ht="15"/>
    <row r="37078" ht="15"/>
    <row r="37079" ht="15"/>
    <row r="37080" ht="15"/>
    <row r="37081" ht="15"/>
    <row r="37082" ht="15"/>
    <row r="37083" ht="15"/>
    <row r="37084" ht="15"/>
    <row r="37085" ht="15"/>
    <row r="37086" ht="15"/>
    <row r="37087" ht="15"/>
    <row r="37088" ht="15"/>
    <row r="37089" ht="15"/>
    <row r="37090" ht="15"/>
    <row r="37091" ht="15"/>
    <row r="37092" ht="15"/>
    <row r="37093" ht="15"/>
    <row r="37094" ht="15"/>
    <row r="37095" ht="15"/>
    <row r="37096" ht="15"/>
    <row r="37097" ht="15"/>
    <row r="37098" ht="15"/>
    <row r="37099" ht="15"/>
    <row r="37100" ht="15"/>
    <row r="37101" ht="15"/>
    <row r="37102" ht="15"/>
    <row r="37103" ht="15"/>
    <row r="37104" ht="15"/>
    <row r="37105" ht="15"/>
    <row r="37106" ht="15"/>
    <row r="37107" ht="15"/>
    <row r="37108" ht="15"/>
    <row r="37109" ht="15"/>
    <row r="37110" ht="15"/>
    <row r="37111" ht="15"/>
    <row r="37112" ht="15"/>
    <row r="37113" ht="15"/>
    <row r="37114" ht="15"/>
    <row r="37115" ht="15"/>
    <row r="37116" ht="15"/>
    <row r="37117" ht="15"/>
    <row r="37118" ht="15"/>
    <row r="37119" ht="15"/>
    <row r="37120" ht="15"/>
    <row r="37121" ht="15"/>
    <row r="37122" ht="15"/>
    <row r="37123" ht="15"/>
    <row r="37124" ht="15"/>
    <row r="37125" ht="15"/>
    <row r="37126" ht="15"/>
    <row r="37127" ht="15"/>
    <row r="37128" ht="15"/>
    <row r="37129" ht="15"/>
    <row r="37130" ht="15"/>
    <row r="37131" ht="15"/>
    <row r="37132" ht="15"/>
    <row r="37133" ht="15"/>
    <row r="37134" ht="15"/>
    <row r="37135" ht="15"/>
    <row r="37136" ht="15"/>
    <row r="37137" ht="15"/>
    <row r="37138" ht="15"/>
    <row r="37139" ht="15"/>
    <row r="37140" ht="15"/>
    <row r="37141" ht="15"/>
    <row r="37142" ht="15"/>
    <row r="37143" ht="15"/>
    <row r="37144" ht="15"/>
    <row r="37145" ht="15"/>
    <row r="37146" ht="15"/>
    <row r="37147" ht="15"/>
    <row r="37148" ht="15"/>
    <row r="37149" ht="15"/>
    <row r="37150" ht="15"/>
    <row r="37151" ht="15"/>
    <row r="37152" ht="15"/>
    <row r="37153" ht="15"/>
    <row r="37154" ht="15"/>
    <row r="37155" ht="15"/>
    <row r="37156" ht="15"/>
    <row r="37157" ht="15"/>
    <row r="37158" ht="15"/>
    <row r="37159" ht="15"/>
    <row r="37160" ht="15"/>
    <row r="37161" ht="15"/>
    <row r="37162" ht="15"/>
    <row r="37163" ht="15"/>
    <row r="37164" ht="15"/>
    <row r="37165" ht="15"/>
    <row r="37166" ht="15"/>
    <row r="37167" ht="15"/>
    <row r="37168" ht="15"/>
    <row r="37169" ht="15"/>
    <row r="37170" ht="15"/>
    <row r="37171" ht="15"/>
    <row r="37172" ht="15"/>
    <row r="37173" ht="15"/>
    <row r="37174" ht="15"/>
    <row r="37175" ht="15"/>
    <row r="37176" ht="15"/>
    <row r="37177" ht="15"/>
    <row r="37178" ht="15"/>
    <row r="37179" ht="15"/>
    <row r="37180" ht="15"/>
    <row r="37181" ht="15"/>
    <row r="37182" ht="15"/>
    <row r="37183" ht="15"/>
    <row r="37184" ht="15"/>
    <row r="37185" ht="15"/>
    <row r="37186" ht="15"/>
    <row r="37187" ht="15"/>
    <row r="37188" ht="15"/>
    <row r="37189" ht="15"/>
    <row r="37190" ht="15"/>
    <row r="37191" ht="15"/>
    <row r="37192" ht="15"/>
    <row r="37193" ht="15"/>
    <row r="37194" ht="15"/>
    <row r="37195" ht="15"/>
    <row r="37196" ht="15"/>
    <row r="37197" ht="15"/>
    <row r="37198" ht="15"/>
    <row r="37199" ht="15"/>
    <row r="37200" ht="15"/>
    <row r="37201" ht="15"/>
    <row r="37202" ht="15"/>
    <row r="37203" ht="15"/>
    <row r="37204" ht="15"/>
    <row r="37205" ht="15"/>
    <row r="37206" ht="15"/>
    <row r="37207" ht="15"/>
    <row r="37208" ht="15"/>
    <row r="37209" ht="15"/>
    <row r="37210" ht="15"/>
    <row r="37211" ht="15"/>
    <row r="37212" ht="15"/>
    <row r="37213" ht="15"/>
    <row r="37214" ht="15"/>
    <row r="37215" ht="15"/>
    <row r="37216" ht="15"/>
    <row r="37217" ht="15"/>
    <row r="37218" ht="15"/>
    <row r="37219" ht="15"/>
    <row r="37220" ht="15"/>
    <row r="37221" ht="15"/>
    <row r="37222" ht="15"/>
    <row r="37223" ht="15"/>
    <row r="37224" ht="15"/>
    <row r="37225" ht="15"/>
    <row r="37226" ht="15"/>
    <row r="37227" ht="15"/>
    <row r="37228" ht="15"/>
    <row r="37229" ht="15"/>
    <row r="37230" ht="15"/>
    <row r="37231" ht="15"/>
    <row r="37232" ht="15"/>
    <row r="37233" ht="15"/>
    <row r="37234" ht="15"/>
    <row r="37235" ht="15"/>
    <row r="37236" ht="15"/>
    <row r="37237" ht="15"/>
    <row r="37238" ht="15"/>
    <row r="37239" ht="15"/>
    <row r="37240" ht="15"/>
    <row r="37241" ht="15"/>
    <row r="37242" ht="15"/>
    <row r="37243" ht="15"/>
    <row r="37244" ht="15"/>
    <row r="37245" ht="15"/>
    <row r="37246" ht="15"/>
    <row r="37247" ht="15"/>
    <row r="37248" ht="15"/>
    <row r="37249" ht="15"/>
    <row r="37250" ht="15"/>
    <row r="37251" ht="15"/>
    <row r="37252" ht="15"/>
    <row r="37253" ht="15"/>
    <row r="37254" ht="15"/>
    <row r="37255" ht="15"/>
    <row r="37256" ht="15"/>
    <row r="37257" ht="15"/>
    <row r="37258" ht="15"/>
    <row r="37259" ht="15"/>
    <row r="37260" ht="15"/>
    <row r="37261" ht="15"/>
    <row r="37262" ht="15"/>
    <row r="37263" ht="15"/>
    <row r="37264" ht="15"/>
    <row r="37265" ht="15"/>
    <row r="37266" ht="15"/>
    <row r="37267" ht="15"/>
    <row r="37268" ht="15"/>
    <row r="37269" ht="15"/>
    <row r="37270" ht="15"/>
    <row r="37271" ht="15"/>
    <row r="37272" ht="15"/>
    <row r="37273" ht="15"/>
    <row r="37274" ht="15"/>
    <row r="37275" ht="15"/>
    <row r="37276" ht="15"/>
    <row r="37277" ht="15"/>
    <row r="37278" ht="15"/>
    <row r="37279" ht="15"/>
    <row r="37280" ht="15"/>
    <row r="37281" ht="15"/>
    <row r="37282" ht="15"/>
    <row r="37283" ht="15"/>
    <row r="37284" ht="15"/>
    <row r="37285" ht="15"/>
    <row r="37286" ht="15"/>
    <row r="37287" ht="15"/>
    <row r="37288" ht="15"/>
    <row r="37289" ht="15"/>
    <row r="37290" ht="15"/>
    <row r="37291" ht="15"/>
    <row r="37292" ht="15"/>
    <row r="37293" ht="15"/>
    <row r="37294" ht="15"/>
    <row r="37295" ht="15"/>
    <row r="37296" ht="15"/>
    <row r="37297" ht="15"/>
    <row r="37298" ht="15"/>
    <row r="37299" ht="15"/>
    <row r="37300" ht="15"/>
    <row r="37301" ht="15"/>
    <row r="37302" ht="15"/>
    <row r="37303" ht="15"/>
    <row r="37304" ht="15"/>
    <row r="37305" ht="15"/>
    <row r="37306" ht="15"/>
    <row r="37307" ht="15"/>
    <row r="37308" ht="15"/>
    <row r="37309" ht="15"/>
    <row r="37310" ht="15"/>
    <row r="37311" ht="15"/>
    <row r="37312" ht="15"/>
    <row r="37313" ht="15"/>
    <row r="37314" ht="15"/>
    <row r="37315" ht="15"/>
    <row r="37316" ht="15"/>
    <row r="37317" ht="15"/>
    <row r="37318" ht="15"/>
    <row r="37319" ht="15"/>
    <row r="37320" ht="15"/>
    <row r="37321" ht="15"/>
    <row r="37322" ht="15"/>
    <row r="37323" ht="15"/>
    <row r="37324" ht="15"/>
    <row r="37325" ht="15"/>
    <row r="37326" ht="15"/>
    <row r="37327" ht="15"/>
    <row r="37328" ht="15"/>
    <row r="37329" ht="15"/>
    <row r="37330" ht="15"/>
    <row r="37331" ht="15"/>
    <row r="37332" ht="15"/>
    <row r="37333" ht="15"/>
    <row r="37334" ht="15"/>
    <row r="37335" ht="15"/>
    <row r="37336" ht="15"/>
    <row r="37337" ht="15"/>
    <row r="37338" ht="15"/>
    <row r="37339" ht="15"/>
    <row r="37340" ht="15"/>
    <row r="37341" ht="15"/>
    <row r="37342" ht="15"/>
    <row r="37343" ht="15"/>
    <row r="37344" ht="15"/>
    <row r="37345" ht="15"/>
    <row r="37346" ht="15"/>
    <row r="37347" ht="15"/>
    <row r="37348" ht="15"/>
    <row r="37349" ht="15"/>
    <row r="37350" ht="15"/>
    <row r="37351" ht="15"/>
    <row r="37352" ht="15"/>
    <row r="37353" ht="15"/>
    <row r="37354" ht="15"/>
    <row r="37355" ht="15"/>
    <row r="37356" ht="15"/>
    <row r="37357" ht="15"/>
    <row r="37358" ht="15"/>
    <row r="37359" ht="15"/>
    <row r="37360" ht="15"/>
    <row r="37361" ht="15"/>
    <row r="37362" ht="15"/>
    <row r="37363" ht="15"/>
    <row r="37364" ht="15"/>
    <row r="37365" ht="15"/>
    <row r="37366" ht="15"/>
    <row r="37367" ht="15"/>
    <row r="37368" ht="15"/>
    <row r="37369" ht="15"/>
    <row r="37370" ht="15"/>
    <row r="37371" ht="15"/>
    <row r="37372" ht="15"/>
    <row r="37373" ht="15"/>
    <row r="37374" ht="15"/>
    <row r="37375" ht="15"/>
    <row r="37376" ht="15"/>
    <row r="37377" ht="15"/>
    <row r="37378" ht="15"/>
    <row r="37379" ht="15"/>
    <row r="37380" ht="15"/>
    <row r="37381" ht="15"/>
    <row r="37382" ht="15"/>
    <row r="37383" ht="15"/>
    <row r="37384" ht="15"/>
    <row r="37385" ht="15"/>
    <row r="37386" ht="15"/>
    <row r="37387" ht="15"/>
    <row r="37388" ht="15"/>
    <row r="37389" ht="15"/>
    <row r="37390" ht="15"/>
    <row r="37391" ht="15"/>
    <row r="37392" ht="15"/>
    <row r="37393" ht="15"/>
    <row r="37394" ht="15"/>
    <row r="37395" ht="15"/>
    <row r="37396" ht="15"/>
    <row r="37397" ht="15"/>
    <row r="37398" ht="15"/>
    <row r="37399" ht="15"/>
    <row r="37400" ht="15"/>
    <row r="37401" ht="15"/>
    <row r="37402" ht="15"/>
    <row r="37403" ht="15"/>
    <row r="37404" ht="15"/>
    <row r="37405" ht="15"/>
    <row r="37406" ht="15"/>
    <row r="37407" ht="15"/>
    <row r="37408" ht="15"/>
    <row r="37409" ht="15"/>
    <row r="37410" ht="15"/>
    <row r="37411" ht="15"/>
    <row r="37412" ht="15"/>
    <row r="37413" ht="15"/>
    <row r="37414" ht="15"/>
    <row r="37415" ht="15"/>
    <row r="37416" ht="15"/>
    <row r="37417" ht="15"/>
    <row r="37418" ht="15"/>
    <row r="37419" ht="15"/>
    <row r="37420" ht="15"/>
    <row r="37421" ht="15"/>
    <row r="37422" ht="15"/>
    <row r="37423" ht="15"/>
    <row r="37424" ht="15"/>
    <row r="37425" ht="15"/>
    <row r="37426" ht="15"/>
    <row r="37427" ht="15"/>
    <row r="37428" ht="15"/>
    <row r="37429" ht="15"/>
    <row r="37430" ht="15"/>
    <row r="37431" ht="15"/>
    <row r="37432" ht="15"/>
    <row r="37433" ht="15"/>
    <row r="37434" ht="15"/>
    <row r="37435" ht="15"/>
    <row r="37436" ht="15"/>
    <row r="37437" ht="15"/>
    <row r="37438" ht="15"/>
    <row r="37439" ht="15"/>
    <row r="37440" ht="15"/>
    <row r="37441" ht="15"/>
    <row r="37442" ht="15"/>
    <row r="37443" ht="15"/>
    <row r="37444" ht="15"/>
    <row r="37445" ht="15"/>
    <row r="37446" ht="15"/>
    <row r="37447" ht="15"/>
    <row r="37448" ht="15"/>
    <row r="37449" ht="15"/>
    <row r="37450" ht="15"/>
    <row r="37451" ht="15"/>
    <row r="37452" ht="15"/>
    <row r="37453" ht="15"/>
    <row r="37454" ht="15"/>
    <row r="37455" ht="15"/>
    <row r="37456" ht="15"/>
    <row r="37457" ht="15"/>
    <row r="37458" ht="15"/>
    <row r="37459" ht="15"/>
    <row r="37460" ht="15"/>
    <row r="37461" ht="15"/>
    <row r="37462" ht="15"/>
    <row r="37463" ht="15"/>
    <row r="37464" ht="15"/>
    <row r="37465" ht="15"/>
    <row r="37466" ht="15"/>
    <row r="37467" ht="15"/>
    <row r="37468" ht="15"/>
    <row r="37469" ht="15"/>
    <row r="37470" ht="15"/>
    <row r="37471" ht="15"/>
    <row r="37472" ht="15"/>
    <row r="37473" ht="15"/>
    <row r="37474" ht="15"/>
    <row r="37475" ht="15"/>
    <row r="37476" ht="15"/>
    <row r="37477" ht="15"/>
    <row r="37478" ht="15"/>
    <row r="37479" ht="15"/>
    <row r="37480" ht="15"/>
    <row r="37481" ht="15"/>
    <row r="37482" ht="15"/>
    <row r="37483" ht="15"/>
    <row r="37484" ht="15"/>
    <row r="37485" ht="15"/>
    <row r="37486" ht="15"/>
    <row r="37487" ht="15"/>
    <row r="37488" ht="15"/>
    <row r="37489" ht="15"/>
    <row r="37490" ht="15"/>
    <row r="37491" ht="15"/>
    <row r="37492" ht="15"/>
    <row r="37493" ht="15"/>
    <row r="37494" ht="15"/>
    <row r="37495" ht="15"/>
    <row r="37496" ht="15"/>
    <row r="37497" ht="15"/>
    <row r="37498" ht="15"/>
    <row r="37499" ht="15"/>
    <row r="37500" ht="15"/>
    <row r="37501" ht="15"/>
    <row r="37502" ht="15"/>
    <row r="37503" ht="15"/>
    <row r="37504" ht="15"/>
    <row r="37505" ht="15"/>
    <row r="37506" ht="15"/>
    <row r="37507" ht="15"/>
    <row r="37508" ht="15"/>
    <row r="37509" ht="15"/>
    <row r="37510" ht="15"/>
    <row r="37511" ht="15"/>
    <row r="37512" ht="15"/>
    <row r="37513" ht="15"/>
    <row r="37514" ht="15"/>
    <row r="37515" ht="15"/>
    <row r="37516" ht="15"/>
    <row r="37517" ht="15"/>
    <row r="37518" ht="15"/>
    <row r="37519" ht="15"/>
    <row r="37520" ht="15"/>
    <row r="37521" ht="15"/>
    <row r="37522" ht="15"/>
    <row r="37523" ht="15"/>
    <row r="37524" ht="15"/>
    <row r="37525" ht="15"/>
    <row r="37526" ht="15"/>
    <row r="37527" ht="15"/>
    <row r="37528" ht="15"/>
    <row r="37529" ht="15"/>
    <row r="37530" ht="15"/>
    <row r="37531" ht="15"/>
    <row r="37532" ht="15"/>
    <row r="37533" ht="15"/>
    <row r="37534" ht="15"/>
    <row r="37535" ht="15"/>
    <row r="37536" ht="15"/>
    <row r="37537" ht="15"/>
    <row r="37538" ht="15"/>
    <row r="37539" ht="15"/>
    <row r="37540" ht="15"/>
    <row r="37541" ht="15"/>
    <row r="37542" ht="15"/>
    <row r="37543" ht="15"/>
    <row r="37544" ht="15"/>
    <row r="37545" ht="15"/>
    <row r="37546" ht="15"/>
    <row r="37547" ht="15"/>
    <row r="37548" ht="15"/>
    <row r="37549" ht="15"/>
    <row r="37550" ht="15"/>
    <row r="37551" ht="15"/>
    <row r="37552" ht="15"/>
    <row r="37553" ht="15"/>
    <row r="37554" ht="15"/>
    <row r="37555" ht="15"/>
    <row r="37556" ht="15"/>
    <row r="37557" ht="15"/>
    <row r="37558" ht="15"/>
    <row r="37559" ht="15"/>
    <row r="37560" ht="15"/>
    <row r="37561" ht="15"/>
    <row r="37562" ht="15"/>
    <row r="37563" ht="15"/>
    <row r="37564" ht="15"/>
    <row r="37565" ht="15"/>
    <row r="37566" ht="15"/>
    <row r="37567" ht="15"/>
    <row r="37568" ht="15"/>
    <row r="37569" ht="15"/>
    <row r="37570" ht="15"/>
    <row r="37571" ht="15"/>
    <row r="37572" ht="15"/>
    <row r="37573" ht="15"/>
    <row r="37574" ht="15"/>
    <row r="37575" ht="15"/>
    <row r="37576" ht="15"/>
    <row r="37577" ht="15"/>
    <row r="37578" ht="15"/>
    <row r="37579" ht="15"/>
    <row r="37580" ht="15"/>
    <row r="37581" ht="15"/>
    <row r="37582" ht="15"/>
    <row r="37583" ht="15"/>
    <row r="37584" ht="15"/>
    <row r="37585" ht="15"/>
    <row r="37586" ht="15"/>
    <row r="37587" ht="15"/>
    <row r="37588" ht="15"/>
    <row r="37589" ht="15"/>
    <row r="37590" ht="15"/>
    <row r="37591" ht="15"/>
    <row r="37592" ht="15"/>
    <row r="37593" ht="15"/>
    <row r="37594" ht="15"/>
    <row r="37595" ht="15"/>
    <row r="37596" ht="15"/>
    <row r="37597" ht="15"/>
    <row r="37598" ht="15"/>
    <row r="37599" ht="15"/>
    <row r="37600" ht="15"/>
    <row r="37601" ht="15"/>
    <row r="37602" ht="15"/>
    <row r="37603" ht="15"/>
    <row r="37604" ht="15"/>
    <row r="37605" ht="15"/>
    <row r="37606" ht="15"/>
    <row r="37607" ht="15"/>
    <row r="37608" ht="15"/>
    <row r="37609" ht="15"/>
    <row r="37610" ht="15"/>
    <row r="37611" ht="15"/>
    <row r="37612" ht="15"/>
    <row r="37613" ht="15"/>
    <row r="37614" ht="15"/>
    <row r="37615" ht="15"/>
    <row r="37616" ht="15"/>
    <row r="37617" ht="15"/>
    <row r="37618" ht="15"/>
    <row r="37619" ht="15"/>
    <row r="37620" ht="15"/>
    <row r="37621" ht="15"/>
    <row r="37622" ht="15"/>
    <row r="37623" ht="15"/>
    <row r="37624" ht="15"/>
    <row r="37625" ht="15"/>
    <row r="37626" ht="15"/>
    <row r="37627" ht="15"/>
    <row r="37628" ht="15"/>
    <row r="37629" ht="15"/>
    <row r="37630" ht="15"/>
    <row r="37631" ht="15"/>
    <row r="37632" ht="15"/>
    <row r="37633" ht="15"/>
    <row r="37634" ht="15"/>
    <row r="37635" ht="15"/>
    <row r="37636" ht="15"/>
    <row r="37637" ht="15"/>
    <row r="37638" ht="15"/>
    <row r="37639" ht="15"/>
    <row r="37640" ht="15"/>
    <row r="37641" ht="15"/>
    <row r="37642" ht="15"/>
    <row r="37643" ht="15"/>
    <row r="37644" ht="15"/>
    <row r="37645" ht="15"/>
    <row r="37646" ht="15"/>
    <row r="37647" ht="15"/>
    <row r="37648" ht="15"/>
    <row r="37649" ht="15"/>
    <row r="37650" ht="15"/>
    <row r="37651" ht="15"/>
    <row r="37652" ht="15"/>
    <row r="37653" ht="15"/>
    <row r="37654" ht="15"/>
    <row r="37655" ht="15"/>
    <row r="37656" ht="15"/>
    <row r="37657" ht="15"/>
    <row r="37658" ht="15"/>
    <row r="37659" ht="15"/>
    <row r="37660" ht="15"/>
    <row r="37661" ht="15"/>
    <row r="37662" ht="15"/>
    <row r="37663" ht="15"/>
    <row r="37664" ht="15"/>
    <row r="37665" ht="15"/>
    <row r="37666" ht="15"/>
    <row r="37667" ht="15"/>
    <row r="37668" ht="15"/>
    <row r="37669" ht="15"/>
    <row r="37670" ht="15"/>
    <row r="37671" ht="15"/>
    <row r="37672" ht="15"/>
    <row r="37673" ht="15"/>
    <row r="37674" ht="15"/>
    <row r="37675" ht="15"/>
    <row r="37676" ht="15"/>
    <row r="37677" ht="15"/>
    <row r="37678" ht="15"/>
    <row r="37679" ht="15"/>
    <row r="37680" ht="15"/>
    <row r="37681" ht="15"/>
    <row r="37682" ht="15"/>
    <row r="37683" ht="15"/>
    <row r="37684" ht="15"/>
    <row r="37685" ht="15"/>
    <row r="37686" ht="15"/>
    <row r="37687" ht="15"/>
    <row r="37688" ht="15"/>
    <row r="37689" ht="15"/>
    <row r="37690" ht="15"/>
    <row r="37691" ht="15"/>
    <row r="37692" ht="15"/>
    <row r="37693" ht="15"/>
    <row r="37694" ht="15"/>
    <row r="37695" ht="15"/>
    <row r="37696" ht="15"/>
    <row r="37697" ht="15"/>
    <row r="37698" ht="15"/>
    <row r="37699" ht="15"/>
    <row r="37700" ht="15"/>
    <row r="37701" ht="15"/>
    <row r="37702" ht="15"/>
    <row r="37703" ht="15"/>
    <row r="37704" ht="15"/>
    <row r="37705" ht="15"/>
    <row r="37706" ht="15"/>
    <row r="37707" ht="15"/>
    <row r="37708" ht="15"/>
    <row r="37709" ht="15"/>
    <row r="37710" ht="15"/>
    <row r="37711" ht="15"/>
    <row r="37712" ht="15"/>
    <row r="37713" ht="15"/>
    <row r="37714" ht="15"/>
    <row r="37715" ht="15"/>
    <row r="37716" ht="15"/>
    <row r="37717" ht="15"/>
    <row r="37718" ht="15"/>
    <row r="37719" ht="15"/>
    <row r="37720" ht="15"/>
    <row r="37721" ht="15"/>
    <row r="37722" ht="15"/>
    <row r="37723" ht="15"/>
    <row r="37724" ht="15"/>
    <row r="37725" ht="15"/>
    <row r="37726" ht="15"/>
    <row r="37727" ht="15"/>
    <row r="37728" ht="15"/>
    <row r="37729" ht="15"/>
    <row r="37730" ht="15"/>
    <row r="37731" ht="15"/>
    <row r="37732" ht="15"/>
    <row r="37733" ht="15"/>
    <row r="37734" ht="15"/>
    <row r="37735" ht="15"/>
    <row r="37736" ht="15"/>
    <row r="37737" ht="15"/>
    <row r="37738" ht="15"/>
    <row r="37739" ht="15"/>
    <row r="37740" ht="15"/>
    <row r="37741" ht="15"/>
    <row r="37742" ht="15"/>
    <row r="37743" ht="15"/>
    <row r="37744" ht="15"/>
    <row r="37745" ht="15"/>
    <row r="37746" ht="15"/>
    <row r="37747" ht="15"/>
    <row r="37748" ht="15"/>
    <row r="37749" ht="15"/>
    <row r="37750" ht="15"/>
    <row r="37751" ht="15"/>
    <row r="37752" ht="15"/>
    <row r="37753" ht="15"/>
    <row r="37754" ht="15"/>
    <row r="37755" ht="15"/>
    <row r="37756" ht="15"/>
    <row r="37757" ht="15"/>
    <row r="37758" ht="15"/>
    <row r="37759" ht="15"/>
    <row r="37760" ht="15"/>
    <row r="37761" ht="15"/>
    <row r="37762" ht="15"/>
    <row r="37763" ht="15"/>
    <row r="37764" ht="15"/>
    <row r="37765" ht="15"/>
    <row r="37766" ht="15"/>
    <row r="37767" ht="15"/>
    <row r="37768" ht="15"/>
    <row r="37769" ht="15"/>
    <row r="37770" ht="15"/>
    <row r="37771" ht="15"/>
    <row r="37772" ht="15"/>
    <row r="37773" ht="15"/>
    <row r="37774" ht="15"/>
    <row r="37775" ht="15"/>
    <row r="37776" ht="15"/>
    <row r="37777" ht="15"/>
    <row r="37778" ht="15"/>
    <row r="37779" ht="15"/>
    <row r="37780" ht="15"/>
    <row r="37781" ht="15"/>
    <row r="37782" ht="15"/>
    <row r="37783" ht="15"/>
    <row r="37784" ht="15"/>
    <row r="37785" ht="15"/>
    <row r="37786" ht="15"/>
    <row r="37787" ht="15"/>
    <row r="37788" ht="15"/>
    <row r="37789" ht="15"/>
    <row r="37790" ht="15"/>
    <row r="37791" ht="15"/>
    <row r="37792" ht="15"/>
    <row r="37793" ht="15"/>
    <row r="37794" ht="15"/>
    <row r="37795" ht="15"/>
    <row r="37796" ht="15"/>
    <row r="37797" ht="15"/>
    <row r="37798" ht="15"/>
    <row r="37799" ht="15"/>
    <row r="37800" ht="15"/>
    <row r="37801" ht="15"/>
    <row r="37802" ht="15"/>
    <row r="37803" ht="15"/>
    <row r="37804" ht="15"/>
    <row r="37805" ht="15"/>
    <row r="37806" ht="15"/>
    <row r="37807" ht="15"/>
    <row r="37808" ht="15"/>
    <row r="37809" ht="15"/>
    <row r="37810" ht="15"/>
    <row r="37811" ht="15"/>
    <row r="37812" ht="15"/>
    <row r="37813" ht="15"/>
    <row r="37814" ht="15"/>
    <row r="37815" ht="15"/>
    <row r="37816" ht="15"/>
    <row r="37817" ht="15"/>
    <row r="37818" ht="15"/>
    <row r="37819" ht="15"/>
    <row r="37820" ht="15"/>
    <row r="37821" ht="15"/>
    <row r="37822" ht="15"/>
    <row r="37823" ht="15"/>
    <row r="37824" ht="15"/>
    <row r="37825" ht="15"/>
    <row r="37826" ht="15"/>
    <row r="37827" ht="15"/>
    <row r="37828" ht="15"/>
    <row r="37829" ht="15"/>
    <row r="37830" ht="15"/>
    <row r="37831" ht="15"/>
    <row r="37832" ht="15"/>
    <row r="37833" ht="15"/>
    <row r="37834" ht="15"/>
    <row r="37835" ht="15"/>
    <row r="37836" ht="15"/>
    <row r="37837" ht="15"/>
    <row r="37838" ht="15"/>
    <row r="37839" ht="15"/>
    <row r="37840" ht="15"/>
    <row r="37841" ht="15"/>
    <row r="37842" ht="15"/>
    <row r="37843" ht="15"/>
    <row r="37844" ht="15"/>
    <row r="37845" ht="15"/>
    <row r="37846" ht="15"/>
    <row r="37847" ht="15"/>
    <row r="37848" ht="15"/>
    <row r="37849" ht="15"/>
    <row r="37850" ht="15"/>
    <row r="37851" ht="15"/>
    <row r="37852" ht="15"/>
    <row r="37853" ht="15"/>
    <row r="37854" ht="15"/>
    <row r="37855" ht="15"/>
    <row r="37856" ht="15"/>
    <row r="37857" ht="15"/>
    <row r="37858" ht="15"/>
    <row r="37859" ht="15"/>
    <row r="37860" ht="15"/>
    <row r="37861" ht="15"/>
    <row r="37862" ht="15"/>
    <row r="37863" ht="15"/>
    <row r="37864" ht="15"/>
    <row r="37865" ht="15"/>
    <row r="37866" ht="15"/>
    <row r="37867" ht="15"/>
    <row r="37868" ht="15"/>
    <row r="37869" ht="15"/>
    <row r="37870" ht="15"/>
    <row r="37871" ht="15"/>
    <row r="37872" ht="15"/>
    <row r="37873" ht="15"/>
    <row r="37874" ht="15"/>
    <row r="37875" ht="15"/>
    <row r="37876" ht="15"/>
    <row r="37877" ht="15"/>
    <row r="37878" ht="15"/>
    <row r="37879" ht="15"/>
    <row r="37880" ht="15"/>
    <row r="37881" ht="15"/>
    <row r="37882" ht="15"/>
    <row r="37883" ht="15"/>
    <row r="37884" ht="15"/>
    <row r="37885" ht="15"/>
    <row r="37886" ht="15"/>
    <row r="37887" ht="15"/>
    <row r="37888" ht="15"/>
    <row r="37889" ht="15"/>
    <row r="37890" ht="15"/>
    <row r="37891" ht="15"/>
    <row r="37892" ht="15"/>
    <row r="37893" ht="15"/>
    <row r="37894" ht="15"/>
    <row r="37895" ht="15"/>
    <row r="37896" ht="15"/>
    <row r="37897" ht="15"/>
    <row r="37898" ht="15"/>
    <row r="37899" ht="15"/>
    <row r="37900" ht="15"/>
    <row r="37901" ht="15"/>
    <row r="37902" ht="15"/>
    <row r="37903" ht="15"/>
    <row r="37904" ht="15"/>
    <row r="37905" ht="15"/>
    <row r="37906" ht="15"/>
    <row r="37907" ht="15"/>
    <row r="37908" ht="15"/>
    <row r="37909" ht="15"/>
    <row r="37910" ht="15"/>
    <row r="37911" ht="15"/>
    <row r="37912" ht="15"/>
    <row r="37913" ht="15"/>
    <row r="37914" ht="15"/>
    <row r="37915" ht="15"/>
    <row r="37916" ht="15"/>
    <row r="37917" ht="15"/>
    <row r="37918" ht="15"/>
    <row r="37919" ht="15"/>
    <row r="37920" ht="15"/>
    <row r="37921" ht="15"/>
    <row r="37922" ht="15"/>
    <row r="37923" ht="15"/>
    <row r="37924" ht="15"/>
    <row r="37925" ht="15"/>
    <row r="37926" ht="15"/>
    <row r="37927" ht="15"/>
    <row r="37928" ht="15"/>
    <row r="37929" ht="15"/>
    <row r="37930" ht="15"/>
    <row r="37931" ht="15"/>
    <row r="37932" ht="15"/>
    <row r="37933" ht="15"/>
    <row r="37934" ht="15"/>
    <row r="37935" ht="15"/>
    <row r="37936" ht="15"/>
    <row r="37937" ht="15"/>
    <row r="37938" ht="15"/>
    <row r="37939" ht="15"/>
    <row r="37940" ht="15"/>
    <row r="37941" ht="15"/>
    <row r="37942" ht="15"/>
    <row r="37943" ht="15"/>
    <row r="37944" ht="15"/>
    <row r="37945" ht="15"/>
    <row r="37946" ht="15"/>
    <row r="37947" ht="15"/>
    <row r="37948" ht="15"/>
    <row r="37949" ht="15"/>
    <row r="37950" ht="15"/>
    <row r="37951" ht="15"/>
    <row r="37952" ht="15"/>
    <row r="37953" ht="15"/>
    <row r="37954" ht="15"/>
    <row r="37955" ht="15"/>
    <row r="37956" ht="15"/>
    <row r="37957" ht="15"/>
    <row r="37958" ht="15"/>
    <row r="37959" ht="15"/>
    <row r="37960" ht="15"/>
    <row r="37961" ht="15"/>
    <row r="37962" ht="15"/>
    <row r="37963" ht="15"/>
    <row r="37964" ht="15"/>
    <row r="37965" ht="15"/>
    <row r="37966" ht="15"/>
    <row r="37967" ht="15"/>
    <row r="37968" ht="15"/>
    <row r="37969" ht="15"/>
    <row r="37970" ht="15"/>
    <row r="37971" ht="15"/>
    <row r="37972" ht="15"/>
    <row r="37973" ht="15"/>
    <row r="37974" ht="15"/>
    <row r="37975" ht="15"/>
    <row r="37976" ht="15"/>
    <row r="37977" ht="15"/>
    <row r="37978" ht="15"/>
    <row r="37979" ht="15"/>
    <row r="37980" ht="15"/>
    <row r="37981" ht="15"/>
    <row r="37982" ht="15"/>
    <row r="37983" ht="15"/>
    <row r="37984" ht="15"/>
    <row r="37985" ht="15"/>
    <row r="37986" ht="15"/>
    <row r="37987" ht="15"/>
    <row r="37988" ht="15"/>
    <row r="37989" ht="15"/>
    <row r="37990" ht="15"/>
    <row r="37991" ht="15"/>
    <row r="37992" ht="15"/>
    <row r="37993" ht="15"/>
    <row r="37994" ht="15"/>
    <row r="37995" ht="15"/>
    <row r="37996" ht="15"/>
    <row r="37997" ht="15"/>
    <row r="37998" ht="15"/>
    <row r="37999" ht="15"/>
    <row r="38000" ht="15"/>
    <row r="38001" ht="15"/>
    <row r="38002" ht="15"/>
    <row r="38003" ht="15"/>
    <row r="38004" ht="15"/>
    <row r="38005" ht="15"/>
    <row r="38006" ht="15"/>
    <row r="38007" ht="15"/>
    <row r="38008" ht="15"/>
    <row r="38009" ht="15"/>
    <row r="38010" ht="15"/>
    <row r="38011" ht="15"/>
    <row r="38012" ht="15"/>
    <row r="38013" ht="15"/>
    <row r="38014" ht="15"/>
    <row r="38015" ht="15"/>
    <row r="38016" ht="15"/>
    <row r="38017" ht="15"/>
    <row r="38018" ht="15"/>
    <row r="38019" ht="15"/>
    <row r="38020" ht="15"/>
    <row r="38021" ht="15"/>
    <row r="38022" ht="15"/>
    <row r="38023" ht="15"/>
    <row r="38024" ht="15"/>
    <row r="38025" ht="15"/>
    <row r="38026" ht="15"/>
    <row r="38027" ht="15"/>
    <row r="38028" ht="15"/>
    <row r="38029" ht="15"/>
    <row r="38030" ht="15"/>
    <row r="38031" ht="15"/>
    <row r="38032" ht="15"/>
    <row r="38033" ht="15"/>
    <row r="38034" ht="15"/>
    <row r="38035" ht="15"/>
    <row r="38036" ht="15"/>
    <row r="38037" ht="15"/>
    <row r="38038" ht="15"/>
    <row r="38039" ht="15"/>
    <row r="38040" ht="15"/>
    <row r="38041" ht="15"/>
    <row r="38042" ht="15"/>
    <row r="38043" ht="15"/>
    <row r="38044" ht="15"/>
    <row r="38045" ht="15"/>
    <row r="38046" ht="15"/>
    <row r="38047" ht="15"/>
    <row r="38048" ht="15"/>
    <row r="38049" ht="15"/>
    <row r="38050" ht="15"/>
    <row r="38051" ht="15"/>
    <row r="38052" ht="15"/>
    <row r="38053" ht="15"/>
    <row r="38054" ht="15"/>
    <row r="38055" ht="15"/>
    <row r="38056" ht="15"/>
    <row r="38057" ht="15"/>
    <row r="38058" ht="15"/>
    <row r="38059" ht="15"/>
    <row r="38060" ht="15"/>
    <row r="38061" ht="15"/>
    <row r="38062" ht="15"/>
    <row r="38063" ht="15"/>
    <row r="38064" ht="15"/>
    <row r="38065" ht="15"/>
    <row r="38066" ht="15"/>
    <row r="38067" ht="15"/>
    <row r="38068" ht="15"/>
    <row r="38069" ht="15"/>
    <row r="38070" ht="15"/>
    <row r="38071" ht="15"/>
    <row r="38072" ht="15"/>
    <row r="38073" ht="15"/>
    <row r="38074" ht="15"/>
    <row r="38075" ht="15"/>
    <row r="38076" ht="15"/>
    <row r="38077" ht="15"/>
    <row r="38078" ht="15"/>
    <row r="38079" ht="15"/>
    <row r="38080" ht="15"/>
    <row r="38081" ht="15"/>
    <row r="38082" ht="15"/>
    <row r="38083" ht="15"/>
    <row r="38084" ht="15"/>
    <row r="38085" ht="15"/>
    <row r="38086" ht="15"/>
    <row r="38087" ht="15"/>
    <row r="38088" ht="15"/>
    <row r="38089" ht="15"/>
    <row r="38090" ht="15"/>
    <row r="38091" ht="15"/>
    <row r="38092" ht="15"/>
    <row r="38093" ht="15"/>
    <row r="38094" ht="15"/>
    <row r="38095" ht="15"/>
    <row r="38096" ht="15"/>
    <row r="38097" ht="15"/>
    <row r="38098" ht="15"/>
    <row r="38099" ht="15"/>
    <row r="38100" ht="15"/>
    <row r="38101" ht="15"/>
    <row r="38102" ht="15"/>
    <row r="38103" ht="15"/>
    <row r="38104" ht="15"/>
    <row r="38105" ht="15"/>
    <row r="38106" ht="15"/>
    <row r="38107" ht="15"/>
    <row r="38108" ht="15"/>
    <row r="38109" ht="15"/>
    <row r="38110" ht="15"/>
    <row r="38111" ht="15"/>
    <row r="38112" ht="15"/>
    <row r="38113" ht="15"/>
    <row r="38114" ht="15"/>
    <row r="38115" ht="15"/>
    <row r="38116" ht="15"/>
    <row r="38117" ht="15"/>
    <row r="38118" ht="15"/>
    <row r="38119" ht="15"/>
    <row r="38120" ht="15"/>
    <row r="38121" ht="15"/>
    <row r="38122" ht="15"/>
    <row r="38123" ht="15"/>
    <row r="38124" ht="15"/>
    <row r="38125" ht="15"/>
    <row r="38126" ht="15"/>
    <row r="38127" ht="15"/>
    <row r="38128" ht="15"/>
    <row r="38129" ht="15"/>
    <row r="38130" ht="15"/>
    <row r="38131" ht="15"/>
    <row r="38132" ht="15"/>
    <row r="38133" ht="15"/>
    <row r="38134" ht="15"/>
    <row r="38135" ht="15"/>
    <row r="38136" ht="15"/>
    <row r="38137" ht="15"/>
    <row r="38138" ht="15"/>
    <row r="38139" ht="15"/>
    <row r="38140" ht="15"/>
    <row r="38141" ht="15"/>
    <row r="38142" ht="15"/>
    <row r="38143" ht="15"/>
    <row r="38144" ht="15"/>
    <row r="38145" ht="15"/>
    <row r="38146" ht="15"/>
    <row r="38147" ht="15"/>
    <row r="38148" ht="15"/>
    <row r="38149" ht="15"/>
    <row r="38150" ht="15"/>
    <row r="38151" ht="15"/>
    <row r="38152" ht="15"/>
    <row r="38153" ht="15"/>
    <row r="38154" ht="15"/>
    <row r="38155" ht="15"/>
    <row r="38156" ht="15"/>
    <row r="38157" ht="15"/>
    <row r="38158" ht="15"/>
    <row r="38159" ht="15"/>
    <row r="38160" ht="15"/>
    <row r="38161" ht="15"/>
    <row r="38162" ht="15"/>
    <row r="38163" ht="15"/>
    <row r="38164" ht="15"/>
    <row r="38165" ht="15"/>
    <row r="38166" ht="15"/>
    <row r="38167" ht="15"/>
    <row r="38168" ht="15"/>
    <row r="38169" ht="15"/>
    <row r="38170" ht="15"/>
    <row r="38171" ht="15"/>
    <row r="38172" ht="15"/>
    <row r="38173" ht="15"/>
    <row r="38174" ht="15"/>
    <row r="38175" ht="15"/>
    <row r="38176" ht="15"/>
    <row r="38177" ht="15"/>
    <row r="38178" ht="15"/>
    <row r="38179" ht="15"/>
    <row r="38180" ht="15"/>
    <row r="38181" ht="15"/>
    <row r="38182" ht="15"/>
    <row r="38183" ht="15"/>
    <row r="38184" ht="15"/>
    <row r="38185" ht="15"/>
    <row r="38186" ht="15"/>
    <row r="38187" ht="15"/>
    <row r="38188" ht="15"/>
    <row r="38189" ht="15"/>
    <row r="38190" ht="15"/>
    <row r="38191" ht="15"/>
    <row r="38192" ht="15"/>
    <row r="38193" ht="15"/>
    <row r="38194" ht="15"/>
    <row r="38195" ht="15"/>
    <row r="38196" ht="15"/>
    <row r="38197" ht="15"/>
    <row r="38198" ht="15"/>
    <row r="38199" ht="15"/>
    <row r="38200" ht="15"/>
    <row r="38201" ht="15"/>
    <row r="38202" ht="15"/>
    <row r="38203" ht="15"/>
    <row r="38204" ht="15"/>
    <row r="38205" ht="15"/>
    <row r="38206" ht="15"/>
    <row r="38207" ht="15"/>
    <row r="38208" ht="15"/>
    <row r="38209" ht="15"/>
    <row r="38210" ht="15"/>
    <row r="38211" ht="15"/>
    <row r="38212" ht="15"/>
    <row r="38213" ht="15"/>
    <row r="38214" ht="15"/>
    <row r="38215" ht="15"/>
    <row r="38216" ht="15"/>
    <row r="38217" ht="15"/>
    <row r="38218" ht="15"/>
    <row r="38219" ht="15"/>
    <row r="38220" ht="15"/>
    <row r="38221" ht="15"/>
    <row r="38222" ht="15"/>
    <row r="38223" ht="15"/>
    <row r="38224" ht="15"/>
    <row r="38225" ht="15"/>
    <row r="38226" ht="15"/>
    <row r="38227" ht="15"/>
    <row r="38228" ht="15"/>
    <row r="38229" ht="15"/>
    <row r="38230" ht="15"/>
    <row r="38231" ht="15"/>
    <row r="38232" ht="15"/>
    <row r="38233" ht="15"/>
    <row r="38234" ht="15"/>
    <row r="38235" ht="15"/>
    <row r="38236" ht="15"/>
    <row r="38237" ht="15"/>
    <row r="38238" ht="15"/>
    <row r="38239" ht="15"/>
    <row r="38240" ht="15"/>
    <row r="38241" ht="15"/>
    <row r="38242" ht="15"/>
    <row r="38243" ht="15"/>
    <row r="38244" ht="15"/>
    <row r="38245" ht="15"/>
    <row r="38246" ht="15"/>
    <row r="38247" ht="15"/>
    <row r="38248" ht="15"/>
    <row r="38249" ht="15"/>
    <row r="38250" ht="15"/>
    <row r="38251" ht="15"/>
    <row r="38252" ht="15"/>
    <row r="38253" ht="15"/>
    <row r="38254" ht="15"/>
    <row r="38255" ht="15"/>
    <row r="38256" ht="15"/>
    <row r="38257" ht="15"/>
    <row r="38258" ht="15"/>
    <row r="38259" ht="15"/>
    <row r="38260" ht="15"/>
    <row r="38261" ht="15"/>
    <row r="38262" ht="15"/>
    <row r="38263" ht="15"/>
    <row r="38264" ht="15"/>
    <row r="38265" ht="15"/>
    <row r="38266" ht="15"/>
    <row r="38267" ht="15"/>
    <row r="38268" ht="15"/>
    <row r="38269" ht="15"/>
    <row r="38270" ht="15"/>
    <row r="38271" ht="15"/>
    <row r="38272" ht="15"/>
    <row r="38273" ht="15"/>
    <row r="38274" ht="15"/>
    <row r="38275" ht="15"/>
    <row r="38276" ht="15"/>
    <row r="38277" ht="15"/>
    <row r="38278" ht="15"/>
    <row r="38279" ht="15"/>
    <row r="38280" ht="15"/>
    <row r="38281" ht="15"/>
    <row r="38282" ht="15"/>
    <row r="38283" ht="15"/>
    <row r="38284" ht="15"/>
    <row r="38285" ht="15"/>
    <row r="38286" ht="15"/>
    <row r="38287" ht="15"/>
    <row r="38288" ht="15"/>
    <row r="38289" ht="15"/>
    <row r="38290" ht="15"/>
    <row r="38291" ht="15"/>
    <row r="38292" ht="15"/>
    <row r="38293" ht="15"/>
    <row r="38294" ht="15"/>
    <row r="38295" ht="15"/>
    <row r="38296" ht="15"/>
    <row r="38297" ht="15"/>
    <row r="38298" ht="15"/>
    <row r="38299" ht="15"/>
    <row r="38300" ht="15"/>
    <row r="38301" ht="15"/>
    <row r="38302" ht="15"/>
    <row r="38303" ht="15"/>
    <row r="38304" ht="15"/>
    <row r="38305" ht="15"/>
    <row r="38306" ht="15"/>
    <row r="38307" ht="15"/>
    <row r="38308" ht="15"/>
    <row r="38309" ht="15"/>
    <row r="38310" ht="15"/>
    <row r="38311" ht="15"/>
    <row r="38312" ht="15"/>
    <row r="38313" ht="15"/>
    <row r="38314" ht="15"/>
    <row r="38315" ht="15"/>
    <row r="38316" ht="15"/>
    <row r="38317" ht="15"/>
    <row r="38318" ht="15"/>
    <row r="38319" ht="15"/>
    <row r="38320" ht="15"/>
    <row r="38321" ht="15"/>
    <row r="38322" ht="15"/>
    <row r="38323" ht="15"/>
    <row r="38324" ht="15"/>
    <row r="38325" ht="15"/>
    <row r="38326" ht="15"/>
    <row r="38327" ht="15"/>
    <row r="38328" ht="15"/>
    <row r="38329" ht="15"/>
    <row r="38330" ht="15"/>
    <row r="38331" ht="15"/>
    <row r="38332" ht="15"/>
    <row r="38333" ht="15"/>
    <row r="38334" ht="15"/>
    <row r="38335" ht="15"/>
    <row r="38336" ht="15"/>
    <row r="38337" ht="15"/>
    <row r="38338" ht="15"/>
    <row r="38339" ht="15"/>
    <row r="38340" ht="15"/>
    <row r="38341" ht="15"/>
    <row r="38342" ht="15"/>
    <row r="38343" ht="15"/>
    <row r="38344" ht="15"/>
    <row r="38345" ht="15"/>
    <row r="38346" ht="15"/>
    <row r="38347" ht="15"/>
    <row r="38348" ht="15"/>
    <row r="38349" ht="15"/>
    <row r="38350" ht="15"/>
    <row r="38351" ht="15"/>
    <row r="38352" ht="15"/>
    <row r="38353" ht="15"/>
    <row r="38354" ht="15"/>
    <row r="38355" ht="15"/>
    <row r="38356" ht="15"/>
    <row r="38357" ht="15"/>
    <row r="38358" ht="15"/>
    <row r="38359" ht="15"/>
    <row r="38360" ht="15"/>
    <row r="38361" ht="15"/>
    <row r="38362" ht="15"/>
    <row r="38363" ht="15"/>
    <row r="38364" ht="15"/>
    <row r="38365" ht="15"/>
    <row r="38366" ht="15"/>
    <row r="38367" ht="15"/>
    <row r="38368" ht="15"/>
    <row r="38369" ht="15"/>
    <row r="38370" ht="15"/>
    <row r="38371" ht="15"/>
    <row r="38372" ht="15"/>
    <row r="38373" ht="15"/>
    <row r="38374" ht="15"/>
    <row r="38375" ht="15"/>
    <row r="38376" ht="15"/>
    <row r="38377" ht="15"/>
    <row r="38378" ht="15"/>
    <row r="38379" ht="15"/>
    <row r="38380" ht="15"/>
    <row r="38381" ht="15"/>
    <row r="38382" ht="15"/>
    <row r="38383" ht="15"/>
    <row r="38384" ht="15"/>
    <row r="38385" ht="15"/>
    <row r="38386" ht="15"/>
    <row r="38387" ht="15"/>
    <row r="38388" ht="15"/>
    <row r="38389" ht="15"/>
    <row r="38390" ht="15"/>
    <row r="38391" ht="15"/>
    <row r="38392" ht="15"/>
    <row r="38393" ht="15"/>
    <row r="38394" ht="15"/>
    <row r="38395" ht="15"/>
    <row r="38396" ht="15"/>
    <row r="38397" ht="15"/>
    <row r="38398" ht="15"/>
    <row r="38399" ht="15"/>
    <row r="38400" ht="15"/>
    <row r="38401" ht="15"/>
    <row r="38402" ht="15"/>
    <row r="38403" ht="15"/>
    <row r="38404" ht="15"/>
    <row r="38405" ht="15"/>
    <row r="38406" ht="15"/>
    <row r="38407" ht="15"/>
    <row r="38408" ht="15"/>
    <row r="38409" ht="15"/>
    <row r="38410" ht="15"/>
    <row r="38411" ht="15"/>
    <row r="38412" ht="15"/>
    <row r="38413" ht="15"/>
    <row r="38414" ht="15"/>
    <row r="38415" ht="15"/>
    <row r="38416" ht="15"/>
    <row r="38417" ht="15"/>
    <row r="38418" ht="15"/>
    <row r="38419" ht="15"/>
    <row r="38420" ht="15"/>
    <row r="38421" ht="15"/>
    <row r="38422" ht="15"/>
    <row r="38423" ht="15"/>
    <row r="38424" ht="15"/>
    <row r="38425" ht="15"/>
    <row r="38426" ht="15"/>
    <row r="38427" ht="15"/>
    <row r="38428" ht="15"/>
    <row r="38429" ht="15"/>
    <row r="38430" ht="15"/>
    <row r="38431" ht="15"/>
    <row r="38432" ht="15"/>
    <row r="38433" ht="15"/>
    <row r="38434" ht="15"/>
    <row r="38435" ht="15"/>
    <row r="38436" ht="15"/>
    <row r="38437" ht="15"/>
    <row r="38438" ht="15"/>
    <row r="38439" ht="15"/>
    <row r="38440" ht="15"/>
    <row r="38441" ht="15"/>
    <row r="38442" ht="15"/>
    <row r="38443" ht="15"/>
    <row r="38444" ht="15"/>
    <row r="38445" ht="15"/>
    <row r="38446" ht="15"/>
    <row r="38447" ht="15"/>
    <row r="38448" ht="15"/>
    <row r="38449" ht="15"/>
    <row r="38450" ht="15"/>
    <row r="38451" ht="15"/>
    <row r="38452" ht="15"/>
    <row r="38453" ht="15"/>
    <row r="38454" ht="15"/>
    <row r="38455" ht="15"/>
    <row r="38456" ht="15"/>
    <row r="38457" ht="15"/>
    <row r="38458" ht="15"/>
    <row r="38459" ht="15"/>
    <row r="38460" ht="15"/>
    <row r="38461" ht="15"/>
    <row r="38462" ht="15"/>
    <row r="38463" ht="15"/>
    <row r="38464" ht="15"/>
    <row r="38465" ht="15"/>
    <row r="38466" ht="15"/>
    <row r="38467" ht="15"/>
    <row r="38468" ht="15"/>
    <row r="38469" ht="15"/>
    <row r="38470" ht="15"/>
    <row r="38471" ht="15"/>
    <row r="38472" ht="15"/>
    <row r="38473" ht="15"/>
    <row r="38474" ht="15"/>
    <row r="38475" ht="15"/>
    <row r="38476" ht="15"/>
    <row r="38477" ht="15"/>
    <row r="38478" ht="15"/>
    <row r="38479" ht="15"/>
    <row r="38480" ht="15"/>
    <row r="38481" ht="15"/>
    <row r="38482" ht="15"/>
    <row r="38483" ht="15"/>
    <row r="38484" ht="15"/>
    <row r="38485" ht="15"/>
    <row r="38486" ht="15"/>
    <row r="38487" ht="15"/>
    <row r="38488" ht="15"/>
    <row r="38489" ht="15"/>
    <row r="38490" ht="15"/>
    <row r="38491" ht="15"/>
    <row r="38492" ht="15"/>
    <row r="38493" ht="15"/>
    <row r="38494" ht="15"/>
    <row r="38495" ht="15"/>
    <row r="38496" ht="15"/>
    <row r="38497" ht="15"/>
    <row r="38498" ht="15"/>
    <row r="38499" ht="15"/>
    <row r="38500" ht="15"/>
    <row r="38501" ht="15"/>
    <row r="38502" ht="15"/>
    <row r="38503" ht="15"/>
    <row r="38504" ht="15"/>
    <row r="38505" ht="15"/>
    <row r="38506" ht="15"/>
    <row r="38507" ht="15"/>
    <row r="38508" ht="15"/>
    <row r="38509" ht="15"/>
    <row r="38510" ht="15"/>
    <row r="38511" ht="15"/>
    <row r="38512" ht="15"/>
    <row r="38513" ht="15"/>
    <row r="38514" ht="15"/>
    <row r="38515" ht="15"/>
    <row r="38516" ht="15"/>
    <row r="38517" ht="15"/>
    <row r="38518" ht="15"/>
    <row r="38519" ht="15"/>
    <row r="38520" ht="15"/>
    <row r="38521" ht="15"/>
    <row r="38522" ht="15"/>
    <row r="38523" ht="15"/>
    <row r="38524" ht="15"/>
    <row r="38525" ht="15"/>
    <row r="38526" ht="15"/>
    <row r="38527" ht="15"/>
    <row r="38528" ht="15"/>
    <row r="38529" ht="15"/>
    <row r="38530" ht="15"/>
    <row r="38531" ht="15"/>
    <row r="38532" ht="15"/>
    <row r="38533" ht="15"/>
    <row r="38534" ht="15"/>
    <row r="38535" ht="15"/>
    <row r="38536" ht="15"/>
    <row r="38537" ht="15"/>
    <row r="38538" ht="15"/>
    <row r="38539" ht="15"/>
    <row r="38540" ht="15"/>
    <row r="38541" ht="15"/>
    <row r="38542" ht="15"/>
    <row r="38543" ht="15"/>
    <row r="38544" ht="15"/>
    <row r="38545" ht="15"/>
    <row r="38546" ht="15"/>
    <row r="38547" ht="15"/>
    <row r="38548" ht="15"/>
    <row r="38549" ht="15"/>
    <row r="38550" ht="15"/>
    <row r="38551" ht="15"/>
    <row r="38552" ht="15"/>
    <row r="38553" ht="15"/>
    <row r="38554" ht="15"/>
    <row r="38555" ht="15"/>
    <row r="38556" ht="15"/>
    <row r="38557" ht="15"/>
    <row r="38558" ht="15"/>
    <row r="38559" ht="15"/>
    <row r="38560" ht="15"/>
    <row r="38561" ht="15"/>
    <row r="38562" ht="15"/>
    <row r="38563" ht="15"/>
    <row r="38564" ht="15"/>
    <row r="38565" ht="15"/>
    <row r="38566" ht="15"/>
    <row r="38567" ht="15"/>
    <row r="38568" ht="15"/>
    <row r="38569" ht="15"/>
    <row r="38570" ht="15"/>
    <row r="38571" ht="15"/>
    <row r="38572" ht="15"/>
    <row r="38573" ht="15"/>
    <row r="38574" ht="15"/>
    <row r="38575" ht="15"/>
    <row r="38576" ht="15"/>
    <row r="38577" ht="15"/>
    <row r="38578" ht="15"/>
    <row r="38579" ht="15"/>
    <row r="38580" ht="15"/>
    <row r="38581" ht="15"/>
    <row r="38582" ht="15"/>
    <row r="38583" ht="15"/>
    <row r="38584" ht="15"/>
    <row r="38585" ht="15"/>
    <row r="38586" ht="15"/>
    <row r="38587" ht="15"/>
    <row r="38588" ht="15"/>
    <row r="38589" ht="15"/>
    <row r="38590" ht="15"/>
    <row r="38591" ht="15"/>
    <row r="38592" ht="15"/>
    <row r="38593" ht="15"/>
    <row r="38594" ht="15"/>
    <row r="38595" ht="15"/>
    <row r="38596" ht="15"/>
    <row r="38597" ht="15"/>
    <row r="38598" ht="15"/>
    <row r="38599" ht="15"/>
    <row r="38600" ht="15"/>
    <row r="38601" ht="15"/>
    <row r="38602" ht="15"/>
    <row r="38603" ht="15"/>
    <row r="38604" ht="15"/>
    <row r="38605" ht="15"/>
    <row r="38606" ht="15"/>
    <row r="38607" ht="15"/>
    <row r="38608" ht="15"/>
    <row r="38609" ht="15"/>
    <row r="38610" ht="15"/>
    <row r="38611" ht="15"/>
    <row r="38612" ht="15"/>
    <row r="38613" ht="15"/>
    <row r="38614" ht="15"/>
    <row r="38615" ht="15"/>
    <row r="38616" ht="15"/>
    <row r="38617" ht="15"/>
    <row r="38618" ht="15"/>
    <row r="38619" ht="15"/>
    <row r="38620" ht="15"/>
    <row r="38621" ht="15"/>
    <row r="38622" ht="15"/>
    <row r="38623" ht="15"/>
    <row r="38624" ht="15"/>
    <row r="38625" ht="15"/>
    <row r="38626" ht="15"/>
    <row r="38627" ht="15"/>
    <row r="38628" ht="15"/>
    <row r="38629" ht="15"/>
    <row r="38630" ht="15"/>
    <row r="38631" ht="15"/>
    <row r="38632" ht="15"/>
    <row r="38633" ht="15"/>
    <row r="38634" ht="15"/>
    <row r="38635" ht="15"/>
    <row r="38636" ht="15"/>
    <row r="38637" ht="15"/>
    <row r="38638" ht="15"/>
    <row r="38639" ht="15"/>
    <row r="38640" ht="15"/>
    <row r="38641" ht="15"/>
    <row r="38642" ht="15"/>
    <row r="38643" ht="15"/>
    <row r="38644" ht="15"/>
    <row r="38645" ht="15"/>
    <row r="38646" ht="15"/>
    <row r="38647" ht="15"/>
    <row r="38648" ht="15"/>
    <row r="38649" ht="15"/>
    <row r="38650" ht="15"/>
    <row r="38651" ht="15"/>
    <row r="38652" ht="15"/>
    <row r="38653" ht="15"/>
    <row r="38654" ht="15"/>
    <row r="38655" ht="15"/>
    <row r="38656" ht="15"/>
    <row r="38657" ht="15"/>
    <row r="38658" ht="15"/>
    <row r="38659" ht="15"/>
    <row r="38660" ht="15"/>
    <row r="38661" ht="15"/>
    <row r="38662" ht="15"/>
    <row r="38663" ht="15"/>
    <row r="38664" ht="15"/>
    <row r="38665" ht="15"/>
    <row r="38666" ht="15"/>
    <row r="38667" ht="15"/>
    <row r="38668" ht="15"/>
    <row r="38669" ht="15"/>
    <row r="38670" ht="15"/>
    <row r="38671" ht="15"/>
    <row r="38672" ht="15"/>
    <row r="38673" ht="15"/>
    <row r="38674" ht="15"/>
    <row r="38675" ht="15"/>
    <row r="38676" ht="15"/>
    <row r="38677" ht="15"/>
    <row r="38678" ht="15"/>
    <row r="38679" ht="15"/>
    <row r="38680" ht="15"/>
    <row r="38681" ht="15"/>
    <row r="38682" ht="15"/>
    <row r="38683" ht="15"/>
    <row r="38684" ht="15"/>
    <row r="38685" ht="15"/>
    <row r="38686" ht="15"/>
    <row r="38687" ht="15"/>
    <row r="38688" ht="15"/>
    <row r="38689" ht="15"/>
    <row r="38690" ht="15"/>
    <row r="38691" ht="15"/>
    <row r="38692" ht="15"/>
    <row r="38693" ht="15"/>
    <row r="38694" ht="15"/>
    <row r="38695" ht="15"/>
    <row r="38696" ht="15"/>
    <row r="38697" ht="15"/>
    <row r="38698" ht="15"/>
    <row r="38699" ht="15"/>
    <row r="38700" ht="15"/>
    <row r="38701" ht="15"/>
    <row r="38702" ht="15"/>
    <row r="38703" ht="15"/>
    <row r="38704" ht="15"/>
    <row r="38705" ht="15"/>
    <row r="38706" ht="15"/>
    <row r="38707" ht="15"/>
    <row r="38708" ht="15"/>
    <row r="38709" ht="15"/>
    <row r="38710" ht="15"/>
    <row r="38711" ht="15"/>
    <row r="38712" ht="15"/>
    <row r="38713" ht="15"/>
    <row r="38714" ht="15"/>
    <row r="38715" ht="15"/>
    <row r="38716" ht="15"/>
    <row r="38717" ht="15"/>
    <row r="38718" ht="15"/>
    <row r="38719" ht="15"/>
    <row r="38720" ht="15"/>
    <row r="38721" ht="15"/>
    <row r="38722" ht="15"/>
    <row r="38723" ht="15"/>
    <row r="38724" ht="15"/>
    <row r="38725" ht="15"/>
    <row r="38726" ht="15"/>
    <row r="38727" ht="15"/>
    <row r="38728" ht="15"/>
    <row r="38729" ht="15"/>
    <row r="38730" ht="15"/>
    <row r="38731" ht="15"/>
    <row r="38732" ht="15"/>
    <row r="38733" ht="15"/>
    <row r="38734" ht="15"/>
    <row r="38735" ht="15"/>
    <row r="38736" ht="15"/>
    <row r="38737" ht="15"/>
    <row r="38738" ht="15"/>
    <row r="38739" ht="15"/>
    <row r="38740" ht="15"/>
    <row r="38741" ht="15"/>
    <row r="38742" ht="15"/>
    <row r="38743" ht="15"/>
    <row r="38744" ht="15"/>
    <row r="38745" ht="15"/>
    <row r="38746" ht="15"/>
    <row r="38747" ht="15"/>
    <row r="38748" ht="15"/>
    <row r="38749" ht="15"/>
    <row r="38750" ht="15"/>
    <row r="38751" ht="15"/>
    <row r="38752" ht="15"/>
    <row r="38753" ht="15"/>
    <row r="38754" ht="15"/>
    <row r="38755" ht="15"/>
    <row r="38756" ht="15"/>
    <row r="38757" ht="15"/>
    <row r="38758" ht="15"/>
    <row r="38759" ht="15"/>
    <row r="38760" ht="15"/>
    <row r="38761" ht="15"/>
    <row r="38762" ht="15"/>
    <row r="38763" ht="15"/>
    <row r="38764" ht="15"/>
    <row r="38765" ht="15"/>
    <row r="38766" ht="15"/>
    <row r="38767" ht="15"/>
    <row r="38768" ht="15"/>
    <row r="38769" ht="15"/>
    <row r="38770" ht="15"/>
    <row r="38771" ht="15"/>
    <row r="38772" ht="15"/>
    <row r="38773" ht="15"/>
    <row r="38774" ht="15"/>
    <row r="38775" ht="15"/>
    <row r="38776" ht="15"/>
    <row r="38777" ht="15"/>
    <row r="38778" ht="15"/>
    <row r="38779" ht="15"/>
    <row r="38780" ht="15"/>
    <row r="38781" ht="15"/>
    <row r="38782" ht="15"/>
    <row r="38783" ht="15"/>
    <row r="38784" ht="15"/>
    <row r="38785" ht="15"/>
    <row r="38786" ht="15"/>
    <row r="38787" ht="15"/>
    <row r="38788" ht="15"/>
    <row r="38789" ht="15"/>
    <row r="38790" ht="15"/>
    <row r="38791" ht="15"/>
    <row r="38792" ht="15"/>
    <row r="38793" ht="15"/>
    <row r="38794" ht="15"/>
    <row r="38795" ht="15"/>
    <row r="38796" ht="15"/>
    <row r="38797" ht="15"/>
    <row r="38798" ht="15"/>
    <row r="38799" ht="15"/>
    <row r="38800" ht="15"/>
    <row r="38801" ht="15"/>
    <row r="38802" ht="15"/>
    <row r="38803" ht="15"/>
    <row r="38804" ht="15"/>
    <row r="38805" ht="15"/>
    <row r="38806" ht="15"/>
    <row r="38807" ht="15"/>
    <row r="38808" ht="15"/>
    <row r="38809" ht="15"/>
    <row r="38810" ht="15"/>
    <row r="38811" ht="15"/>
    <row r="38812" ht="15"/>
    <row r="38813" ht="15"/>
    <row r="38814" ht="15"/>
    <row r="38815" ht="15"/>
    <row r="38816" ht="15"/>
    <row r="38817" ht="15"/>
    <row r="38818" ht="15"/>
    <row r="38819" ht="15"/>
    <row r="38820" ht="15"/>
    <row r="38821" ht="15"/>
    <row r="38822" ht="15"/>
    <row r="38823" ht="15"/>
    <row r="38824" ht="15"/>
    <row r="38825" ht="15"/>
    <row r="38826" ht="15"/>
    <row r="38827" ht="15"/>
    <row r="38828" ht="15"/>
    <row r="38829" ht="15"/>
    <row r="38830" ht="15"/>
    <row r="38831" ht="15"/>
    <row r="38832" ht="15"/>
    <row r="38833" ht="15"/>
    <row r="38834" ht="15"/>
    <row r="38835" ht="15"/>
    <row r="38836" ht="15"/>
    <row r="38837" ht="15"/>
    <row r="38838" ht="15"/>
    <row r="38839" ht="15"/>
    <row r="38840" ht="15"/>
    <row r="38841" ht="15"/>
    <row r="38842" ht="15"/>
    <row r="38843" ht="15"/>
    <row r="38844" ht="15"/>
    <row r="38845" ht="15"/>
    <row r="38846" ht="15"/>
    <row r="38847" ht="15"/>
    <row r="38848" ht="15"/>
    <row r="38849" ht="15"/>
    <row r="38850" ht="15"/>
    <row r="38851" ht="15"/>
    <row r="38852" ht="15"/>
    <row r="38853" ht="15"/>
    <row r="38854" ht="15"/>
    <row r="38855" ht="15"/>
    <row r="38856" ht="15"/>
    <row r="38857" ht="15"/>
    <row r="38858" ht="15"/>
    <row r="38859" ht="15"/>
    <row r="38860" ht="15"/>
    <row r="38861" ht="15"/>
    <row r="38862" ht="15"/>
    <row r="38863" ht="15"/>
    <row r="38864" ht="15"/>
    <row r="38865" ht="15"/>
    <row r="38866" ht="15"/>
    <row r="38867" ht="15"/>
    <row r="38868" ht="15"/>
    <row r="38869" ht="15"/>
    <row r="38870" ht="15"/>
    <row r="38871" ht="15"/>
    <row r="38872" ht="15"/>
    <row r="38873" ht="15"/>
    <row r="38874" ht="15"/>
    <row r="38875" ht="15"/>
    <row r="38876" ht="15"/>
    <row r="38877" ht="15"/>
    <row r="38878" ht="15"/>
    <row r="38879" ht="15"/>
    <row r="38880" ht="15"/>
    <row r="38881" ht="15"/>
    <row r="38882" ht="15"/>
    <row r="38883" ht="15"/>
    <row r="38884" ht="15"/>
    <row r="38885" ht="15"/>
    <row r="38886" ht="15"/>
    <row r="38887" ht="15"/>
    <row r="38888" ht="15"/>
    <row r="38889" ht="15"/>
    <row r="38890" ht="15"/>
    <row r="38891" ht="15"/>
    <row r="38892" ht="15"/>
    <row r="38893" ht="15"/>
    <row r="38894" ht="15"/>
    <row r="38895" ht="15"/>
    <row r="38896" ht="15"/>
    <row r="38897" ht="15"/>
    <row r="38898" ht="15"/>
    <row r="38899" ht="15"/>
    <row r="38900" ht="15"/>
    <row r="38901" ht="15"/>
    <row r="38902" ht="15"/>
    <row r="38903" ht="15"/>
    <row r="38904" ht="15"/>
    <row r="38905" ht="15"/>
    <row r="38906" ht="15"/>
    <row r="38907" ht="15"/>
    <row r="38908" ht="15"/>
    <row r="38909" ht="15"/>
    <row r="38910" ht="15"/>
    <row r="38911" ht="15"/>
    <row r="38912" ht="15"/>
    <row r="38913" ht="15"/>
    <row r="38914" ht="15"/>
    <row r="38915" ht="15"/>
    <row r="38916" ht="15"/>
    <row r="38917" ht="15"/>
    <row r="38918" ht="15"/>
    <row r="38919" ht="15"/>
    <row r="38920" ht="15"/>
    <row r="38921" ht="15"/>
    <row r="38922" ht="15"/>
    <row r="38923" ht="15"/>
    <row r="38924" ht="15"/>
    <row r="38925" ht="15"/>
    <row r="38926" ht="15"/>
    <row r="38927" ht="15"/>
    <row r="38928" ht="15"/>
    <row r="38929" ht="15"/>
    <row r="38930" ht="15"/>
    <row r="38931" ht="15"/>
    <row r="38932" ht="15"/>
    <row r="38933" ht="15"/>
    <row r="38934" ht="15"/>
    <row r="38935" ht="15"/>
    <row r="38936" ht="15"/>
    <row r="38937" ht="15"/>
    <row r="38938" ht="15"/>
    <row r="38939" ht="15"/>
    <row r="38940" ht="15"/>
    <row r="38941" ht="15"/>
    <row r="38942" ht="15"/>
    <row r="38943" ht="15"/>
    <row r="38944" ht="15"/>
    <row r="38945" ht="15"/>
    <row r="38946" ht="15"/>
    <row r="38947" ht="15"/>
    <row r="38948" ht="15"/>
    <row r="38949" ht="15"/>
    <row r="38950" ht="15"/>
    <row r="38951" ht="15"/>
    <row r="38952" ht="15"/>
    <row r="38953" ht="15"/>
    <row r="38954" ht="15"/>
    <row r="38955" ht="15"/>
    <row r="38956" ht="15"/>
    <row r="38957" ht="15"/>
    <row r="38958" ht="15"/>
    <row r="38959" ht="15"/>
    <row r="38960" ht="15"/>
    <row r="38961" ht="15"/>
    <row r="38962" ht="15"/>
    <row r="38963" ht="15"/>
    <row r="38964" ht="15"/>
    <row r="38965" ht="15"/>
    <row r="38966" ht="15"/>
    <row r="38967" ht="15"/>
    <row r="38968" ht="15"/>
    <row r="38969" ht="15"/>
    <row r="38970" ht="15"/>
    <row r="38971" ht="15"/>
    <row r="38972" ht="15"/>
    <row r="38973" ht="15"/>
    <row r="38974" ht="15"/>
    <row r="38975" ht="15"/>
    <row r="38976" ht="15"/>
    <row r="38977" ht="15"/>
    <row r="38978" ht="15"/>
    <row r="38979" ht="15"/>
    <row r="38980" ht="15"/>
    <row r="38981" ht="15"/>
    <row r="38982" ht="15"/>
    <row r="38983" ht="15"/>
    <row r="38984" ht="15"/>
    <row r="38985" ht="15"/>
    <row r="38986" ht="15"/>
    <row r="38987" ht="15"/>
    <row r="38988" ht="15"/>
    <row r="38989" ht="15"/>
    <row r="38990" ht="15"/>
    <row r="38991" ht="15"/>
    <row r="38992" ht="15"/>
    <row r="38993" ht="15"/>
    <row r="38994" ht="15"/>
    <row r="38995" ht="15"/>
    <row r="38996" ht="15"/>
    <row r="38997" ht="15"/>
    <row r="38998" ht="15"/>
    <row r="38999" ht="15"/>
    <row r="39000" ht="15"/>
    <row r="39001" ht="15"/>
    <row r="39002" ht="15"/>
    <row r="39003" ht="15"/>
    <row r="39004" ht="15"/>
    <row r="39005" ht="15"/>
    <row r="39006" ht="15"/>
    <row r="39007" ht="15"/>
    <row r="39008" ht="15"/>
    <row r="39009" ht="15"/>
    <row r="39010" ht="15"/>
    <row r="39011" ht="15"/>
    <row r="39012" ht="15"/>
    <row r="39013" ht="15"/>
    <row r="39014" ht="15"/>
    <row r="39015" ht="15"/>
    <row r="39016" ht="15"/>
    <row r="39017" ht="15"/>
    <row r="39018" ht="15"/>
    <row r="39019" ht="15"/>
    <row r="39020" ht="15"/>
    <row r="39021" ht="15"/>
    <row r="39022" ht="15"/>
    <row r="39023" ht="15"/>
    <row r="39024" ht="15"/>
    <row r="39025" ht="15"/>
    <row r="39026" ht="15"/>
    <row r="39027" ht="15"/>
    <row r="39028" ht="15"/>
    <row r="39029" ht="15"/>
    <row r="39030" ht="15"/>
    <row r="39031" ht="15"/>
    <row r="39032" ht="15"/>
    <row r="39033" ht="15"/>
    <row r="39034" ht="15"/>
    <row r="39035" ht="15"/>
    <row r="39036" ht="15"/>
    <row r="39037" ht="15"/>
    <row r="39038" ht="15"/>
    <row r="39039" ht="15"/>
    <row r="39040" ht="15"/>
    <row r="39041" ht="15"/>
    <row r="39042" ht="15"/>
    <row r="39043" ht="15"/>
    <row r="39044" ht="15"/>
    <row r="39045" ht="15"/>
    <row r="39046" ht="15"/>
    <row r="39047" ht="15"/>
    <row r="39048" ht="15"/>
    <row r="39049" ht="15"/>
    <row r="39050" ht="15"/>
    <row r="39051" ht="15"/>
    <row r="39052" ht="15"/>
    <row r="39053" ht="15"/>
    <row r="39054" ht="15"/>
    <row r="39055" ht="15"/>
    <row r="39056" ht="15"/>
    <row r="39057" ht="15"/>
    <row r="39058" ht="15"/>
    <row r="39059" ht="15"/>
    <row r="39060" ht="15"/>
    <row r="39061" ht="15"/>
    <row r="39062" ht="15"/>
    <row r="39063" ht="15"/>
    <row r="39064" ht="15"/>
    <row r="39065" ht="15"/>
    <row r="39066" ht="15"/>
    <row r="39067" ht="15"/>
    <row r="39068" ht="15"/>
    <row r="39069" ht="15"/>
    <row r="39070" ht="15"/>
    <row r="39071" ht="15"/>
    <row r="39072" ht="15"/>
    <row r="39073" ht="15"/>
    <row r="39074" ht="15"/>
    <row r="39075" ht="15"/>
    <row r="39076" ht="15"/>
    <row r="39077" ht="15"/>
    <row r="39078" ht="15"/>
    <row r="39079" ht="15"/>
    <row r="39080" ht="15"/>
    <row r="39081" ht="15"/>
    <row r="39082" ht="15"/>
    <row r="39083" ht="15"/>
    <row r="39084" ht="15"/>
    <row r="39085" ht="15"/>
    <row r="39086" ht="15"/>
    <row r="39087" ht="15"/>
    <row r="39088" ht="15"/>
    <row r="39089" ht="15"/>
    <row r="39090" ht="15"/>
    <row r="39091" ht="15"/>
    <row r="39092" ht="15"/>
    <row r="39093" ht="15"/>
    <row r="39094" ht="15"/>
    <row r="39095" ht="15"/>
    <row r="39096" ht="15"/>
    <row r="39097" ht="15"/>
    <row r="39098" ht="15"/>
    <row r="39099" ht="15"/>
    <row r="39100" ht="15"/>
    <row r="39101" ht="15"/>
    <row r="39102" ht="15"/>
    <row r="39103" ht="15"/>
    <row r="39104" ht="15"/>
    <row r="39105" ht="15"/>
    <row r="39106" ht="15"/>
    <row r="39107" ht="15"/>
    <row r="39108" ht="15"/>
    <row r="39109" ht="15"/>
    <row r="39110" ht="15"/>
    <row r="39111" ht="15"/>
    <row r="39112" ht="15"/>
    <row r="39113" ht="15"/>
    <row r="39114" ht="15"/>
    <row r="39115" ht="15"/>
    <row r="39116" ht="15"/>
    <row r="39117" ht="15"/>
    <row r="39118" ht="15"/>
    <row r="39119" ht="15"/>
    <row r="39120" ht="15"/>
    <row r="39121" ht="15"/>
    <row r="39122" ht="15"/>
    <row r="39123" ht="15"/>
    <row r="39124" ht="15"/>
    <row r="39125" ht="15"/>
    <row r="39126" ht="15"/>
    <row r="39127" ht="15"/>
    <row r="39128" ht="15"/>
    <row r="39129" ht="15"/>
    <row r="39130" ht="15"/>
    <row r="39131" ht="15"/>
    <row r="39132" ht="15"/>
    <row r="39133" ht="15"/>
    <row r="39134" ht="15"/>
    <row r="39135" ht="15"/>
    <row r="39136" ht="15"/>
    <row r="39137" ht="15"/>
    <row r="39138" ht="15"/>
    <row r="39139" ht="15"/>
    <row r="39140" ht="15"/>
    <row r="39141" ht="15"/>
    <row r="39142" ht="15"/>
    <row r="39143" ht="15"/>
    <row r="39144" ht="15"/>
    <row r="39145" ht="15"/>
    <row r="39146" ht="15"/>
    <row r="39147" ht="15"/>
    <row r="39148" ht="15"/>
    <row r="39149" ht="15"/>
    <row r="39150" ht="15"/>
    <row r="39151" ht="15"/>
    <row r="39152" ht="15"/>
    <row r="39153" ht="15"/>
    <row r="39154" ht="15"/>
    <row r="39155" ht="15"/>
    <row r="39156" ht="15"/>
    <row r="39157" ht="15"/>
    <row r="39158" ht="15"/>
    <row r="39159" ht="15"/>
    <row r="39160" ht="15"/>
    <row r="39161" ht="15"/>
    <row r="39162" ht="15"/>
    <row r="39163" ht="15"/>
    <row r="39164" ht="15"/>
    <row r="39165" ht="15"/>
    <row r="39166" ht="15"/>
    <row r="39167" ht="15"/>
    <row r="39168" ht="15"/>
    <row r="39169" ht="15"/>
    <row r="39170" ht="15"/>
    <row r="39171" ht="15"/>
    <row r="39172" ht="15"/>
    <row r="39173" ht="15"/>
    <row r="39174" ht="15"/>
    <row r="39175" ht="15"/>
    <row r="39176" ht="15"/>
    <row r="39177" ht="15"/>
    <row r="39178" ht="15"/>
    <row r="39179" ht="15"/>
    <row r="39180" ht="15"/>
    <row r="39181" ht="15"/>
    <row r="39182" ht="15"/>
    <row r="39183" ht="15"/>
    <row r="39184" ht="15"/>
    <row r="39185" ht="15"/>
    <row r="39186" ht="15"/>
    <row r="39187" ht="15"/>
    <row r="39188" ht="15"/>
    <row r="39189" ht="15"/>
    <row r="39190" ht="15"/>
    <row r="39191" ht="15"/>
    <row r="39192" ht="15"/>
    <row r="39193" ht="15"/>
    <row r="39194" ht="15"/>
    <row r="39195" ht="15"/>
    <row r="39196" ht="15"/>
    <row r="39197" ht="15"/>
    <row r="39198" ht="15"/>
    <row r="39199" ht="15"/>
    <row r="39200" ht="15"/>
    <row r="39201" ht="15"/>
    <row r="39202" ht="15"/>
    <row r="39203" ht="15"/>
    <row r="39204" ht="15"/>
    <row r="39205" ht="15"/>
    <row r="39206" ht="15"/>
    <row r="39207" ht="15"/>
    <row r="39208" ht="15"/>
    <row r="39209" ht="15"/>
    <row r="39210" ht="15"/>
    <row r="39211" ht="15"/>
    <row r="39212" ht="15"/>
    <row r="39213" ht="15"/>
    <row r="39214" ht="15"/>
    <row r="39215" ht="15"/>
    <row r="39216" ht="15"/>
    <row r="39217" ht="15"/>
    <row r="39218" ht="15"/>
    <row r="39219" ht="15"/>
    <row r="39220" ht="15"/>
    <row r="39221" ht="15"/>
    <row r="39222" ht="15"/>
    <row r="39223" ht="15"/>
    <row r="39224" ht="15"/>
    <row r="39225" ht="15"/>
    <row r="39226" ht="15"/>
    <row r="39227" ht="15"/>
    <row r="39228" ht="15"/>
    <row r="39229" ht="15"/>
    <row r="39230" ht="15"/>
    <row r="39231" ht="15"/>
    <row r="39232" ht="15"/>
    <row r="39233" ht="15"/>
    <row r="39234" ht="15"/>
    <row r="39235" ht="15"/>
    <row r="39236" ht="15"/>
    <row r="39237" ht="15"/>
    <row r="39238" ht="15"/>
    <row r="39239" ht="15"/>
    <row r="39240" ht="15"/>
    <row r="39241" ht="15"/>
    <row r="39242" ht="15"/>
    <row r="39243" ht="15"/>
    <row r="39244" ht="15"/>
    <row r="39245" ht="15"/>
    <row r="39246" ht="15"/>
    <row r="39247" ht="15"/>
    <row r="39248" ht="15"/>
    <row r="39249" ht="15"/>
    <row r="39250" ht="15"/>
    <row r="39251" ht="15"/>
    <row r="39252" ht="15"/>
    <row r="39253" ht="15"/>
    <row r="39254" ht="15"/>
    <row r="39255" ht="15"/>
    <row r="39256" ht="15"/>
    <row r="39257" ht="15"/>
    <row r="39258" ht="15"/>
    <row r="39259" ht="15"/>
    <row r="39260" ht="15"/>
    <row r="39261" ht="15"/>
    <row r="39262" ht="15"/>
    <row r="39263" ht="15"/>
    <row r="39264" ht="15"/>
    <row r="39265" ht="15"/>
    <row r="39266" ht="15"/>
    <row r="39267" ht="15"/>
    <row r="39268" ht="15"/>
    <row r="39269" ht="15"/>
    <row r="39270" ht="15"/>
    <row r="39271" ht="15"/>
    <row r="39272" ht="15"/>
    <row r="39273" ht="15"/>
    <row r="39274" ht="15"/>
    <row r="39275" ht="15"/>
    <row r="39276" ht="15"/>
    <row r="39277" ht="15"/>
    <row r="39278" ht="15"/>
    <row r="39279" ht="15"/>
    <row r="39280" ht="15"/>
    <row r="39281" ht="15"/>
    <row r="39282" ht="15"/>
    <row r="39283" ht="15"/>
    <row r="39284" ht="15"/>
    <row r="39285" ht="15"/>
    <row r="39286" ht="15"/>
    <row r="39287" ht="15"/>
    <row r="39288" ht="15"/>
    <row r="39289" ht="15"/>
    <row r="39290" ht="15"/>
    <row r="39291" ht="15"/>
    <row r="39292" ht="15"/>
    <row r="39293" ht="15"/>
    <row r="39294" ht="15"/>
    <row r="39295" ht="15"/>
    <row r="39296" ht="15"/>
    <row r="39297" ht="15"/>
    <row r="39298" ht="15"/>
    <row r="39299" ht="15"/>
    <row r="39300" ht="15"/>
    <row r="39301" ht="15"/>
    <row r="39302" ht="15"/>
    <row r="39303" ht="15"/>
    <row r="39304" ht="15"/>
    <row r="39305" ht="15"/>
    <row r="39306" ht="15"/>
    <row r="39307" ht="15"/>
    <row r="39308" ht="15"/>
    <row r="39309" ht="15"/>
    <row r="39310" ht="15"/>
    <row r="39311" ht="15"/>
    <row r="39312" ht="15"/>
    <row r="39313" ht="15"/>
    <row r="39314" ht="15"/>
    <row r="39315" ht="15"/>
    <row r="39316" ht="15"/>
    <row r="39317" ht="15"/>
    <row r="39318" ht="15"/>
    <row r="39319" ht="15"/>
    <row r="39320" ht="15"/>
    <row r="39321" ht="15"/>
    <row r="39322" ht="15"/>
    <row r="39323" ht="15"/>
    <row r="39324" ht="15"/>
    <row r="39325" ht="15"/>
    <row r="39326" ht="15"/>
    <row r="39327" ht="15"/>
    <row r="39328" ht="15"/>
    <row r="39329" ht="15"/>
    <row r="39330" ht="15"/>
    <row r="39331" ht="15"/>
    <row r="39332" ht="15"/>
    <row r="39333" ht="15"/>
    <row r="39334" ht="15"/>
    <row r="39335" ht="15"/>
    <row r="39336" ht="15"/>
    <row r="39337" ht="15"/>
    <row r="39338" ht="15"/>
    <row r="39339" ht="15"/>
    <row r="39340" ht="15"/>
    <row r="39341" ht="15"/>
    <row r="39342" ht="15"/>
    <row r="39343" ht="15"/>
    <row r="39344" ht="15"/>
    <row r="39345" ht="15"/>
    <row r="39346" ht="15"/>
    <row r="39347" ht="15"/>
    <row r="39348" ht="15"/>
    <row r="39349" ht="15"/>
    <row r="39350" ht="15"/>
    <row r="39351" ht="15"/>
    <row r="39352" ht="15"/>
    <row r="39353" ht="15"/>
    <row r="39354" ht="15"/>
    <row r="39355" ht="15"/>
    <row r="39356" ht="15"/>
    <row r="39357" ht="15"/>
    <row r="39358" ht="15"/>
    <row r="39359" ht="15"/>
    <row r="39360" ht="15"/>
    <row r="39361" ht="15"/>
    <row r="39362" ht="15"/>
    <row r="39363" ht="15"/>
    <row r="39364" ht="15"/>
    <row r="39365" ht="15"/>
    <row r="39366" ht="15"/>
    <row r="39367" ht="15"/>
    <row r="39368" ht="15"/>
    <row r="39369" ht="15"/>
    <row r="39370" ht="15"/>
    <row r="39371" ht="15"/>
    <row r="39372" ht="15"/>
    <row r="39373" ht="15"/>
    <row r="39374" ht="15"/>
    <row r="39375" ht="15"/>
    <row r="39376" ht="15"/>
    <row r="39377" ht="15"/>
    <row r="39378" ht="15"/>
    <row r="39379" ht="15"/>
    <row r="39380" ht="15"/>
    <row r="39381" ht="15"/>
    <row r="39382" ht="15"/>
    <row r="39383" ht="15"/>
    <row r="39384" ht="15"/>
    <row r="39385" ht="15"/>
    <row r="39386" ht="15"/>
    <row r="39387" ht="15"/>
    <row r="39388" ht="15"/>
    <row r="39389" ht="15"/>
    <row r="39390" ht="15"/>
    <row r="39391" ht="15"/>
    <row r="39392" ht="15"/>
    <row r="39393" ht="15"/>
    <row r="39394" ht="15"/>
    <row r="39395" ht="15"/>
    <row r="39396" ht="15"/>
    <row r="39397" ht="15"/>
    <row r="39398" ht="15"/>
    <row r="39399" ht="15"/>
    <row r="39400" ht="15"/>
    <row r="39401" ht="15"/>
    <row r="39402" ht="15"/>
    <row r="39403" ht="15"/>
    <row r="39404" ht="15"/>
    <row r="39405" ht="15"/>
    <row r="39406" ht="15"/>
    <row r="39407" ht="15"/>
    <row r="39408" ht="15"/>
    <row r="39409" ht="15"/>
    <row r="39410" ht="15"/>
    <row r="39411" ht="15"/>
    <row r="39412" ht="15"/>
    <row r="39413" ht="15"/>
    <row r="39414" ht="15"/>
    <row r="39415" ht="15"/>
    <row r="39416" ht="15"/>
    <row r="39417" ht="15"/>
    <row r="39418" ht="15"/>
    <row r="39419" ht="15"/>
    <row r="39420" ht="15"/>
    <row r="39421" ht="15"/>
    <row r="39422" ht="15"/>
    <row r="39423" ht="15"/>
    <row r="39424" ht="15"/>
    <row r="39425" ht="15"/>
    <row r="39426" ht="15"/>
    <row r="39427" ht="15"/>
    <row r="39428" ht="15"/>
    <row r="39429" ht="15"/>
    <row r="39430" ht="15"/>
    <row r="39431" ht="15"/>
    <row r="39432" ht="15"/>
    <row r="39433" ht="15"/>
    <row r="39434" ht="15"/>
    <row r="39435" ht="15"/>
    <row r="39436" ht="15"/>
    <row r="39437" ht="15"/>
    <row r="39438" ht="15"/>
    <row r="39439" ht="15"/>
    <row r="39440" ht="15"/>
    <row r="39441" ht="15"/>
    <row r="39442" ht="15"/>
    <row r="39443" ht="15"/>
    <row r="39444" ht="15"/>
    <row r="39445" ht="15"/>
    <row r="39446" ht="15"/>
    <row r="39447" ht="15"/>
    <row r="39448" ht="15"/>
    <row r="39449" ht="15"/>
    <row r="39450" ht="15"/>
    <row r="39451" ht="15"/>
    <row r="39452" ht="15"/>
    <row r="39453" ht="15"/>
    <row r="39454" ht="15"/>
    <row r="39455" ht="15"/>
    <row r="39456" ht="15"/>
    <row r="39457" ht="15"/>
    <row r="39458" ht="15"/>
    <row r="39459" ht="15"/>
    <row r="39460" ht="15"/>
    <row r="39461" ht="15"/>
    <row r="39462" ht="15"/>
    <row r="39463" ht="15"/>
    <row r="39464" ht="15"/>
    <row r="39465" ht="15"/>
    <row r="39466" ht="15"/>
    <row r="39467" ht="15"/>
    <row r="39468" ht="15"/>
    <row r="39469" ht="15"/>
    <row r="39470" ht="15"/>
    <row r="39471" ht="15"/>
    <row r="39472" ht="15"/>
    <row r="39473" ht="15"/>
    <row r="39474" ht="15"/>
    <row r="39475" ht="15"/>
    <row r="39476" ht="15"/>
    <row r="39477" ht="15"/>
    <row r="39478" ht="15"/>
    <row r="39479" ht="15"/>
    <row r="39480" ht="15"/>
    <row r="39481" ht="15"/>
    <row r="39482" ht="15"/>
    <row r="39483" ht="15"/>
    <row r="39484" ht="15"/>
    <row r="39485" ht="15"/>
    <row r="39486" ht="15"/>
    <row r="39487" ht="15"/>
    <row r="39488" ht="15"/>
    <row r="39489" ht="15"/>
    <row r="39490" ht="15"/>
    <row r="39491" ht="15"/>
    <row r="39492" ht="15"/>
    <row r="39493" ht="15"/>
    <row r="39494" ht="15"/>
    <row r="39495" ht="15"/>
    <row r="39496" ht="15"/>
    <row r="39497" ht="15"/>
    <row r="39498" ht="15"/>
    <row r="39499" ht="15"/>
    <row r="39500" ht="15"/>
    <row r="39501" ht="15"/>
    <row r="39502" ht="15"/>
    <row r="39503" ht="15"/>
    <row r="39504" ht="15"/>
    <row r="39505" ht="15"/>
    <row r="39506" ht="15"/>
    <row r="39507" ht="15"/>
    <row r="39508" ht="15"/>
    <row r="39509" ht="15"/>
    <row r="39510" ht="15"/>
    <row r="39511" ht="15"/>
    <row r="39512" ht="15"/>
    <row r="39513" ht="15"/>
    <row r="39514" ht="15"/>
    <row r="39515" ht="15"/>
    <row r="39516" ht="15"/>
    <row r="39517" ht="15"/>
    <row r="39518" ht="15"/>
    <row r="39519" ht="15"/>
    <row r="39520" ht="15"/>
    <row r="39521" ht="15"/>
    <row r="39522" ht="15"/>
    <row r="39523" ht="15"/>
    <row r="39524" ht="15"/>
    <row r="39525" ht="15"/>
    <row r="39526" ht="15"/>
    <row r="39527" ht="15"/>
    <row r="39528" ht="15"/>
    <row r="39529" ht="15"/>
    <row r="39530" ht="15"/>
    <row r="39531" ht="15"/>
    <row r="39532" ht="15"/>
    <row r="39533" ht="15"/>
    <row r="39534" ht="15"/>
    <row r="39535" ht="15"/>
    <row r="39536" ht="15"/>
    <row r="39537" ht="15"/>
    <row r="39538" ht="15"/>
    <row r="39539" ht="15"/>
    <row r="39540" ht="15"/>
    <row r="39541" ht="15"/>
    <row r="39542" ht="15"/>
    <row r="39543" ht="15"/>
    <row r="39544" ht="15"/>
    <row r="39545" ht="15"/>
    <row r="39546" ht="15"/>
    <row r="39547" ht="15"/>
    <row r="39548" ht="15"/>
    <row r="39549" ht="15"/>
    <row r="39550" ht="15"/>
    <row r="39551" ht="15"/>
    <row r="39552" ht="15"/>
    <row r="39553" ht="15"/>
    <row r="39554" ht="15"/>
    <row r="39555" ht="15"/>
    <row r="39556" ht="15"/>
    <row r="39557" ht="15"/>
    <row r="39558" ht="15"/>
    <row r="39559" ht="15"/>
    <row r="39560" ht="15"/>
    <row r="39561" ht="15"/>
    <row r="39562" ht="15"/>
    <row r="39563" ht="15"/>
    <row r="39564" ht="15"/>
    <row r="39565" ht="15"/>
    <row r="39566" ht="15"/>
    <row r="39567" ht="15"/>
    <row r="39568" ht="15"/>
    <row r="39569" ht="15"/>
    <row r="39570" ht="15"/>
    <row r="39571" ht="15"/>
    <row r="39572" ht="15"/>
    <row r="39573" ht="15"/>
    <row r="39574" ht="15"/>
    <row r="39575" ht="15"/>
    <row r="39576" ht="15"/>
    <row r="39577" ht="15"/>
    <row r="39578" ht="15"/>
    <row r="39579" ht="15"/>
    <row r="39580" ht="15"/>
    <row r="39581" ht="15"/>
    <row r="39582" ht="15"/>
    <row r="39583" ht="15"/>
    <row r="39584" ht="15"/>
    <row r="39585" ht="15"/>
    <row r="39586" ht="15"/>
    <row r="39587" ht="15"/>
    <row r="39588" ht="15"/>
    <row r="39589" ht="15"/>
    <row r="39590" ht="15"/>
    <row r="39591" ht="15"/>
    <row r="39592" ht="15"/>
    <row r="39593" ht="15"/>
    <row r="39594" ht="15"/>
    <row r="39595" ht="15"/>
    <row r="39596" ht="15"/>
    <row r="39597" ht="15"/>
    <row r="39598" ht="15"/>
    <row r="39599" ht="15"/>
    <row r="39600" ht="15"/>
    <row r="39601" ht="15"/>
    <row r="39602" ht="15"/>
    <row r="39603" ht="15"/>
    <row r="39604" ht="15"/>
    <row r="39605" ht="15"/>
    <row r="39606" ht="15"/>
    <row r="39607" ht="15"/>
    <row r="39608" ht="15"/>
    <row r="39609" ht="15"/>
    <row r="39610" ht="15"/>
    <row r="39611" ht="15"/>
    <row r="39612" ht="15"/>
    <row r="39613" ht="15"/>
    <row r="39614" ht="15"/>
    <row r="39615" ht="15"/>
    <row r="39616" ht="15"/>
    <row r="39617" ht="15"/>
    <row r="39618" ht="15"/>
    <row r="39619" ht="15"/>
    <row r="39620" ht="15"/>
    <row r="39621" ht="15"/>
    <row r="39622" ht="15"/>
    <row r="39623" ht="15"/>
    <row r="39624" ht="15"/>
    <row r="39625" ht="15"/>
    <row r="39626" ht="15"/>
    <row r="39627" ht="15"/>
    <row r="39628" ht="15"/>
    <row r="39629" ht="15"/>
    <row r="39630" ht="15"/>
    <row r="39631" ht="15"/>
    <row r="39632" ht="15"/>
    <row r="39633" ht="15"/>
    <row r="39634" ht="15"/>
    <row r="39635" ht="15"/>
    <row r="39636" ht="15"/>
    <row r="39637" ht="15"/>
    <row r="39638" ht="15"/>
    <row r="39639" ht="15"/>
    <row r="39640" ht="15"/>
    <row r="39641" ht="15"/>
    <row r="39642" ht="15"/>
    <row r="39643" ht="15"/>
    <row r="39644" ht="15"/>
    <row r="39645" ht="15"/>
    <row r="39646" ht="15"/>
    <row r="39647" ht="15"/>
    <row r="39648" ht="15"/>
    <row r="39649" ht="15"/>
    <row r="39650" ht="15"/>
    <row r="39651" ht="15"/>
    <row r="39652" ht="15"/>
    <row r="39653" ht="15"/>
    <row r="39654" ht="15"/>
    <row r="39655" ht="15"/>
    <row r="39656" ht="15"/>
    <row r="39657" ht="15"/>
    <row r="39658" ht="15"/>
    <row r="39659" ht="15"/>
    <row r="39660" ht="15"/>
    <row r="39661" ht="15"/>
    <row r="39662" ht="15"/>
    <row r="39663" ht="15"/>
    <row r="39664" ht="15"/>
    <row r="39665" ht="15"/>
    <row r="39666" ht="15"/>
    <row r="39667" ht="15"/>
    <row r="39668" ht="15"/>
    <row r="39669" ht="15"/>
    <row r="39670" ht="15"/>
    <row r="39671" ht="15"/>
    <row r="39672" ht="15"/>
    <row r="39673" ht="15"/>
    <row r="39674" ht="15"/>
    <row r="39675" ht="15"/>
    <row r="39676" ht="15"/>
    <row r="39677" ht="15"/>
    <row r="39678" ht="15"/>
    <row r="39679" ht="15"/>
    <row r="39680" ht="15"/>
    <row r="39681" ht="15"/>
    <row r="39682" ht="15"/>
    <row r="39683" ht="15"/>
    <row r="39684" ht="15"/>
    <row r="39685" ht="15"/>
    <row r="39686" ht="15"/>
    <row r="39687" ht="15"/>
    <row r="39688" ht="15"/>
    <row r="39689" ht="15"/>
    <row r="39690" ht="15"/>
    <row r="39691" ht="15"/>
    <row r="39692" ht="15"/>
    <row r="39693" ht="15"/>
    <row r="39694" ht="15"/>
    <row r="39695" ht="15"/>
    <row r="39696" ht="15"/>
    <row r="39697" ht="15"/>
    <row r="39698" ht="15"/>
    <row r="39699" ht="15"/>
    <row r="39700" ht="15"/>
    <row r="39701" ht="15"/>
    <row r="39702" ht="15"/>
    <row r="39703" ht="15"/>
    <row r="39704" ht="15"/>
    <row r="39705" ht="15"/>
    <row r="39706" ht="15"/>
    <row r="39707" ht="15"/>
    <row r="39708" ht="15"/>
    <row r="39709" ht="15"/>
    <row r="39710" ht="15"/>
    <row r="39711" ht="15"/>
    <row r="39712" ht="15"/>
    <row r="39713" ht="15"/>
    <row r="39714" ht="15"/>
    <row r="39715" ht="15"/>
    <row r="39716" ht="15"/>
    <row r="39717" ht="15"/>
    <row r="39718" ht="15"/>
    <row r="39719" ht="15"/>
    <row r="39720" ht="15"/>
    <row r="39721" ht="15"/>
    <row r="39722" ht="15"/>
    <row r="39723" ht="15"/>
    <row r="39724" ht="15"/>
    <row r="39725" ht="15"/>
    <row r="39726" ht="15"/>
    <row r="39727" ht="15"/>
    <row r="39728" ht="15"/>
    <row r="39729" ht="15"/>
    <row r="39730" ht="15"/>
    <row r="39731" ht="15"/>
    <row r="39732" ht="15"/>
    <row r="39733" ht="15"/>
    <row r="39734" ht="15"/>
    <row r="39735" ht="15"/>
    <row r="39736" ht="15"/>
    <row r="39737" ht="15"/>
    <row r="39738" ht="15"/>
    <row r="39739" ht="15"/>
    <row r="39740" ht="15"/>
    <row r="39741" ht="15"/>
    <row r="39742" ht="15"/>
    <row r="39743" ht="15"/>
    <row r="39744" ht="15"/>
    <row r="39745" ht="15"/>
    <row r="39746" ht="15"/>
    <row r="39747" ht="15"/>
    <row r="39748" ht="15"/>
    <row r="39749" ht="15"/>
    <row r="39750" ht="15"/>
    <row r="39751" ht="15"/>
    <row r="39752" ht="15"/>
    <row r="39753" ht="15"/>
    <row r="39754" ht="15"/>
    <row r="39755" ht="15"/>
    <row r="39756" ht="15"/>
    <row r="39757" ht="15"/>
    <row r="39758" ht="15"/>
    <row r="39759" ht="15"/>
    <row r="39760" ht="15"/>
    <row r="39761" ht="15"/>
    <row r="39762" ht="15"/>
    <row r="39763" ht="15"/>
    <row r="39764" ht="15"/>
    <row r="39765" ht="15"/>
    <row r="39766" ht="15"/>
    <row r="39767" ht="15"/>
    <row r="39768" ht="15"/>
    <row r="39769" ht="15"/>
    <row r="39770" ht="15"/>
    <row r="39771" ht="15"/>
    <row r="39772" ht="15"/>
    <row r="39773" ht="15"/>
    <row r="39774" ht="15"/>
    <row r="39775" ht="15"/>
    <row r="39776" ht="15"/>
    <row r="39777" ht="15"/>
    <row r="39778" ht="15"/>
    <row r="39779" ht="15"/>
    <row r="39780" ht="15"/>
    <row r="39781" ht="15"/>
    <row r="39782" ht="15"/>
    <row r="39783" ht="15"/>
    <row r="39784" ht="15"/>
    <row r="39785" ht="15"/>
    <row r="39786" ht="15"/>
    <row r="39787" ht="15"/>
    <row r="39788" ht="15"/>
    <row r="39789" ht="15"/>
    <row r="39790" ht="15"/>
    <row r="39791" ht="15"/>
    <row r="39792" ht="15"/>
    <row r="39793" ht="15"/>
    <row r="39794" ht="15"/>
    <row r="39795" ht="15"/>
    <row r="39796" ht="15"/>
    <row r="39797" ht="15"/>
    <row r="39798" ht="15"/>
    <row r="39799" ht="15"/>
    <row r="39800" ht="15"/>
    <row r="39801" ht="15"/>
    <row r="39802" ht="15"/>
    <row r="39803" ht="15"/>
    <row r="39804" ht="15"/>
    <row r="39805" ht="15"/>
    <row r="39806" ht="15"/>
    <row r="39807" ht="15"/>
    <row r="39808" ht="15"/>
    <row r="39809" ht="15"/>
    <row r="39810" ht="15"/>
    <row r="39811" ht="15"/>
    <row r="39812" ht="15"/>
    <row r="39813" ht="15"/>
    <row r="39814" ht="15"/>
    <row r="39815" ht="15"/>
    <row r="39816" ht="15"/>
    <row r="39817" ht="15"/>
    <row r="39818" ht="15"/>
    <row r="39819" ht="15"/>
    <row r="39820" ht="15"/>
    <row r="39821" ht="15"/>
    <row r="39822" ht="15"/>
    <row r="39823" ht="15"/>
    <row r="39824" ht="15"/>
    <row r="39825" ht="15"/>
    <row r="39826" ht="15"/>
    <row r="39827" ht="15"/>
    <row r="39828" ht="15"/>
    <row r="39829" ht="15"/>
    <row r="39830" ht="15"/>
    <row r="39831" ht="15"/>
    <row r="39832" ht="15"/>
    <row r="39833" ht="15"/>
    <row r="39834" ht="15"/>
    <row r="39835" ht="15"/>
    <row r="39836" ht="15"/>
    <row r="39837" ht="15"/>
    <row r="39838" ht="15"/>
    <row r="39839" ht="15"/>
    <row r="39840" ht="15"/>
    <row r="39841" ht="15"/>
    <row r="39842" ht="15"/>
    <row r="39843" ht="15"/>
    <row r="39844" ht="15"/>
    <row r="39845" ht="15"/>
    <row r="39846" ht="15"/>
    <row r="39847" ht="15"/>
    <row r="39848" ht="15"/>
    <row r="39849" ht="15"/>
    <row r="39850" ht="15"/>
    <row r="39851" ht="15"/>
    <row r="39852" ht="15"/>
    <row r="39853" ht="15"/>
    <row r="39854" ht="15"/>
    <row r="39855" ht="15"/>
    <row r="39856" ht="15"/>
    <row r="39857" ht="15"/>
    <row r="39858" ht="15"/>
    <row r="39859" ht="15"/>
    <row r="39860" ht="15"/>
    <row r="39861" ht="15"/>
    <row r="39862" ht="15"/>
    <row r="39863" ht="15"/>
    <row r="39864" ht="15"/>
    <row r="39865" ht="15"/>
    <row r="39866" ht="15"/>
    <row r="39867" ht="15"/>
    <row r="39868" ht="15"/>
    <row r="39869" ht="15"/>
    <row r="39870" ht="15"/>
    <row r="39871" ht="15"/>
    <row r="39872" ht="15"/>
    <row r="39873" ht="15"/>
    <row r="39874" ht="15"/>
    <row r="39875" ht="15"/>
    <row r="39876" ht="15"/>
    <row r="39877" ht="15"/>
    <row r="39878" ht="15"/>
    <row r="39879" ht="15"/>
    <row r="39880" ht="15"/>
    <row r="39881" ht="15"/>
    <row r="39882" ht="15"/>
    <row r="39883" ht="15"/>
    <row r="39884" ht="15"/>
    <row r="39885" ht="15"/>
    <row r="39886" ht="15"/>
    <row r="39887" ht="15"/>
    <row r="39888" ht="15"/>
    <row r="39889" ht="15"/>
    <row r="39890" ht="15"/>
    <row r="39891" ht="15"/>
    <row r="39892" ht="15"/>
    <row r="39893" ht="15"/>
    <row r="39894" ht="15"/>
    <row r="39895" ht="15"/>
    <row r="39896" ht="15"/>
    <row r="39897" ht="15"/>
    <row r="39898" ht="15"/>
    <row r="39899" ht="15"/>
    <row r="39900" ht="15"/>
    <row r="39901" ht="15"/>
    <row r="39902" ht="15"/>
    <row r="39903" ht="15"/>
    <row r="39904" ht="15"/>
    <row r="39905" ht="15"/>
    <row r="39906" ht="15"/>
    <row r="39907" ht="15"/>
    <row r="39908" ht="15"/>
    <row r="39909" ht="15"/>
    <row r="39910" ht="15"/>
    <row r="39911" ht="15"/>
    <row r="39912" ht="15"/>
    <row r="39913" ht="15"/>
    <row r="39914" ht="15"/>
    <row r="39915" ht="15"/>
    <row r="39916" ht="15"/>
    <row r="39917" ht="15"/>
    <row r="39918" ht="15"/>
    <row r="39919" ht="15"/>
    <row r="39920" ht="15"/>
    <row r="39921" ht="15"/>
    <row r="39922" ht="15"/>
    <row r="39923" ht="15"/>
    <row r="39924" ht="15"/>
    <row r="39925" ht="15"/>
    <row r="39926" ht="15"/>
    <row r="39927" ht="15"/>
    <row r="39928" ht="15"/>
    <row r="39929" ht="15"/>
    <row r="39930" ht="15"/>
    <row r="39931" ht="15"/>
    <row r="39932" ht="15"/>
    <row r="39933" ht="15"/>
    <row r="39934" ht="15"/>
    <row r="39935" ht="15"/>
    <row r="39936" ht="15"/>
    <row r="39937" ht="15"/>
    <row r="39938" ht="15"/>
    <row r="39939" ht="15"/>
    <row r="39940" ht="15"/>
    <row r="39941" ht="15"/>
    <row r="39942" ht="15"/>
    <row r="39943" ht="15"/>
    <row r="39944" ht="15"/>
    <row r="39945" ht="15"/>
    <row r="39946" ht="15"/>
    <row r="39947" ht="15"/>
    <row r="39948" ht="15"/>
    <row r="39949" ht="15"/>
    <row r="39950" ht="15"/>
    <row r="39951" ht="15"/>
    <row r="39952" ht="15"/>
    <row r="39953" ht="15"/>
    <row r="39954" ht="15"/>
    <row r="39955" ht="15"/>
    <row r="39956" ht="15"/>
    <row r="39957" ht="15"/>
    <row r="39958" ht="15"/>
    <row r="39959" ht="15"/>
    <row r="39960" ht="15"/>
    <row r="39961" ht="15"/>
    <row r="39962" ht="15"/>
    <row r="39963" ht="15"/>
    <row r="39964" ht="15"/>
    <row r="39965" ht="15"/>
    <row r="39966" ht="15"/>
    <row r="39967" ht="15"/>
    <row r="39968" ht="15"/>
    <row r="39969" ht="15"/>
    <row r="39970" ht="15"/>
    <row r="39971" ht="15"/>
    <row r="39972" ht="15"/>
    <row r="39973" ht="15"/>
    <row r="39974" ht="15"/>
    <row r="39975" ht="15"/>
    <row r="39976" ht="15"/>
    <row r="39977" ht="15"/>
    <row r="39978" ht="15"/>
    <row r="39979" ht="15"/>
    <row r="39980" ht="15"/>
    <row r="39981" ht="15"/>
    <row r="39982" ht="15"/>
    <row r="39983" ht="15"/>
    <row r="39984" ht="15"/>
    <row r="39985" ht="15"/>
    <row r="39986" ht="15"/>
    <row r="39987" ht="15"/>
    <row r="39988" ht="15"/>
    <row r="39989" ht="15"/>
    <row r="39990" ht="15"/>
    <row r="39991" ht="15"/>
    <row r="39992" ht="15"/>
    <row r="39993" ht="15"/>
    <row r="39994" ht="15"/>
    <row r="39995" ht="15"/>
    <row r="39996" ht="15"/>
    <row r="39997" ht="15"/>
    <row r="39998" ht="15"/>
    <row r="39999" ht="15"/>
    <row r="40000" ht="15"/>
    <row r="40001" ht="15"/>
    <row r="40002" ht="15"/>
    <row r="40003" ht="15"/>
    <row r="40004" ht="15"/>
    <row r="40005" ht="15"/>
    <row r="40006" ht="15"/>
    <row r="40007" ht="15"/>
    <row r="40008" ht="15"/>
    <row r="40009" ht="15"/>
    <row r="40010" ht="15"/>
    <row r="40011" ht="15"/>
    <row r="40012" ht="15"/>
    <row r="40013" ht="15"/>
    <row r="40014" ht="15"/>
    <row r="40015" ht="15"/>
    <row r="40016" ht="15"/>
    <row r="40017" ht="15"/>
    <row r="40018" ht="15"/>
    <row r="40019" ht="15"/>
    <row r="40020" ht="15"/>
    <row r="40021" ht="15"/>
    <row r="40022" ht="15"/>
    <row r="40023" ht="15"/>
    <row r="40024" ht="15"/>
    <row r="40025" ht="15"/>
    <row r="40026" ht="15"/>
    <row r="40027" ht="15"/>
    <row r="40028" ht="15"/>
    <row r="40029" ht="15"/>
    <row r="40030" ht="15"/>
    <row r="40031" ht="15"/>
    <row r="40032" ht="15"/>
    <row r="40033" ht="15"/>
    <row r="40034" ht="15"/>
    <row r="40035" ht="15"/>
    <row r="40036" ht="15"/>
    <row r="40037" ht="15"/>
    <row r="40038" ht="15"/>
    <row r="40039" ht="15"/>
    <row r="40040" ht="15"/>
    <row r="40041" ht="15"/>
    <row r="40042" ht="15"/>
    <row r="40043" ht="15"/>
    <row r="40044" ht="15"/>
    <row r="40045" ht="15"/>
    <row r="40046" ht="15"/>
    <row r="40047" ht="15"/>
    <row r="40048" ht="15"/>
    <row r="40049" ht="15"/>
    <row r="40050" ht="15"/>
    <row r="40051" ht="15"/>
    <row r="40052" ht="15"/>
    <row r="40053" ht="15"/>
    <row r="40054" ht="15"/>
    <row r="40055" ht="15"/>
    <row r="40056" ht="15"/>
    <row r="40057" ht="15"/>
    <row r="40058" ht="15"/>
    <row r="40059" ht="15"/>
    <row r="40060" ht="15"/>
    <row r="40061" ht="15"/>
    <row r="40062" ht="15"/>
    <row r="40063" ht="15"/>
    <row r="40064" ht="15"/>
    <row r="40065" ht="15"/>
    <row r="40066" ht="15"/>
    <row r="40067" ht="15"/>
    <row r="40068" ht="15"/>
    <row r="40069" ht="15"/>
    <row r="40070" ht="15"/>
    <row r="40071" ht="15"/>
    <row r="40072" ht="15"/>
    <row r="40073" ht="15"/>
    <row r="40074" ht="15"/>
    <row r="40075" ht="15"/>
    <row r="40076" ht="15"/>
    <row r="40077" ht="15"/>
    <row r="40078" ht="15"/>
    <row r="40079" ht="15"/>
    <row r="40080" ht="15"/>
    <row r="40081" ht="15"/>
    <row r="40082" ht="15"/>
    <row r="40083" ht="15"/>
    <row r="40084" ht="15"/>
    <row r="40085" ht="15"/>
    <row r="40086" ht="15"/>
    <row r="40087" ht="15"/>
    <row r="40088" ht="15"/>
    <row r="40089" ht="15"/>
    <row r="40090" ht="15"/>
    <row r="40091" ht="15"/>
    <row r="40092" ht="15"/>
    <row r="40093" ht="15"/>
    <row r="40094" ht="15"/>
    <row r="40095" ht="15"/>
    <row r="40096" ht="15"/>
    <row r="40097" ht="15"/>
    <row r="40098" ht="15"/>
    <row r="40099" ht="15"/>
    <row r="40100" ht="15"/>
    <row r="40101" ht="15"/>
    <row r="40102" ht="15"/>
    <row r="40103" ht="15"/>
    <row r="40104" ht="15"/>
    <row r="40105" ht="15"/>
    <row r="40106" ht="15"/>
    <row r="40107" ht="15"/>
    <row r="40108" ht="15"/>
    <row r="40109" ht="15"/>
    <row r="40110" ht="15"/>
    <row r="40111" ht="15"/>
    <row r="40112" ht="15"/>
    <row r="40113" ht="15"/>
    <row r="40114" ht="15"/>
    <row r="40115" ht="15"/>
    <row r="40116" ht="15"/>
    <row r="40117" ht="15"/>
    <row r="40118" ht="15"/>
    <row r="40119" ht="15"/>
    <row r="40120" ht="15"/>
    <row r="40121" ht="15"/>
    <row r="40122" ht="15"/>
    <row r="40123" ht="15"/>
    <row r="40124" ht="15"/>
    <row r="40125" ht="15"/>
    <row r="40126" ht="15"/>
    <row r="40127" ht="15"/>
    <row r="40128" ht="15"/>
    <row r="40129" ht="15"/>
    <row r="40130" ht="15"/>
    <row r="40131" ht="15"/>
    <row r="40132" ht="15"/>
    <row r="40133" ht="15"/>
    <row r="40134" ht="15"/>
    <row r="40135" ht="15"/>
    <row r="40136" ht="15"/>
    <row r="40137" ht="15"/>
    <row r="40138" ht="15"/>
    <row r="40139" ht="15"/>
    <row r="40140" ht="15"/>
    <row r="40141" ht="15"/>
    <row r="40142" ht="15"/>
    <row r="40143" ht="15"/>
    <row r="40144" ht="15"/>
    <row r="40145" ht="15"/>
    <row r="40146" ht="15"/>
    <row r="40147" ht="15"/>
    <row r="40148" ht="15"/>
    <row r="40149" ht="15"/>
    <row r="40150" ht="15"/>
    <row r="40151" ht="15"/>
    <row r="40152" ht="15"/>
    <row r="40153" ht="15"/>
    <row r="40154" ht="15"/>
    <row r="40155" ht="15"/>
    <row r="40156" ht="15"/>
    <row r="40157" ht="15"/>
    <row r="40158" ht="15"/>
    <row r="40159" ht="15"/>
    <row r="40160" ht="15"/>
    <row r="40161" ht="15"/>
    <row r="40162" ht="15"/>
    <row r="40163" ht="15"/>
    <row r="40164" ht="15"/>
    <row r="40165" ht="15"/>
    <row r="40166" ht="15"/>
    <row r="40167" ht="15"/>
    <row r="40168" ht="15"/>
    <row r="40169" ht="15"/>
    <row r="40170" ht="15"/>
    <row r="40171" ht="15"/>
    <row r="40172" ht="15"/>
    <row r="40173" ht="15"/>
    <row r="40174" ht="15"/>
    <row r="40175" ht="15"/>
    <row r="40176" ht="15"/>
    <row r="40177" ht="15"/>
    <row r="40178" ht="15"/>
    <row r="40179" ht="15"/>
    <row r="40180" ht="15"/>
    <row r="40181" ht="15"/>
    <row r="40182" ht="15"/>
    <row r="40183" ht="15"/>
    <row r="40184" ht="15"/>
    <row r="40185" ht="15"/>
    <row r="40186" ht="15"/>
    <row r="40187" ht="15"/>
    <row r="40188" ht="15"/>
    <row r="40189" ht="15"/>
    <row r="40190" ht="15"/>
    <row r="40191" ht="15"/>
    <row r="40192" ht="15"/>
    <row r="40193" ht="15"/>
    <row r="40194" ht="15"/>
    <row r="40195" ht="15"/>
    <row r="40196" ht="15"/>
    <row r="40197" ht="15"/>
    <row r="40198" ht="15"/>
    <row r="40199" ht="15"/>
    <row r="40200" ht="15"/>
    <row r="40201" ht="15"/>
    <row r="40202" ht="15"/>
    <row r="40203" ht="15"/>
    <row r="40204" ht="15"/>
    <row r="40205" ht="15"/>
    <row r="40206" ht="15"/>
    <row r="40207" ht="15"/>
    <row r="40208" ht="15"/>
    <row r="40209" ht="15"/>
    <row r="40210" ht="15"/>
    <row r="40211" ht="15"/>
    <row r="40212" ht="15"/>
    <row r="40213" ht="15"/>
    <row r="40214" ht="15"/>
    <row r="40215" ht="15"/>
    <row r="40216" ht="15"/>
    <row r="40217" ht="15"/>
    <row r="40218" ht="15"/>
    <row r="40219" ht="15"/>
    <row r="40220" ht="15"/>
    <row r="40221" ht="15"/>
    <row r="40222" ht="15"/>
    <row r="40223" ht="15"/>
    <row r="40224" ht="15"/>
    <row r="40225" ht="15"/>
    <row r="40226" ht="15"/>
    <row r="40227" ht="15"/>
    <row r="40228" ht="15"/>
    <row r="40229" ht="15"/>
    <row r="40230" ht="15"/>
    <row r="40231" ht="15"/>
    <row r="40232" ht="15"/>
    <row r="40233" ht="15"/>
    <row r="40234" ht="15"/>
    <row r="40235" ht="15"/>
    <row r="40236" ht="15"/>
    <row r="40237" ht="15"/>
    <row r="40238" ht="15"/>
    <row r="40239" ht="15"/>
    <row r="40240" ht="15"/>
    <row r="40241" ht="15"/>
    <row r="40242" ht="15"/>
    <row r="40243" ht="15"/>
    <row r="40244" ht="15"/>
    <row r="40245" ht="15"/>
    <row r="40246" ht="15"/>
    <row r="40247" ht="15"/>
    <row r="40248" ht="15"/>
    <row r="40249" ht="15"/>
    <row r="40250" ht="15"/>
    <row r="40251" ht="15"/>
    <row r="40252" ht="15"/>
    <row r="40253" ht="15"/>
    <row r="40254" ht="15"/>
    <row r="40255" ht="15"/>
    <row r="40256" ht="15"/>
    <row r="40257" ht="15"/>
    <row r="40258" ht="15"/>
    <row r="40259" ht="15"/>
    <row r="40260" ht="15"/>
    <row r="40261" ht="15"/>
    <row r="40262" ht="15"/>
    <row r="40263" ht="15"/>
    <row r="40264" ht="15"/>
    <row r="40265" ht="15"/>
    <row r="40266" ht="15"/>
    <row r="40267" ht="15"/>
    <row r="40268" ht="15"/>
    <row r="40269" ht="15"/>
    <row r="40270" ht="15"/>
    <row r="40271" ht="15"/>
    <row r="40272" ht="15"/>
    <row r="40273" ht="15"/>
    <row r="40274" ht="15"/>
    <row r="40275" ht="15"/>
    <row r="40276" ht="15"/>
    <row r="40277" ht="15"/>
    <row r="40278" ht="15"/>
    <row r="40279" ht="15"/>
    <row r="40280" ht="15"/>
    <row r="40281" ht="15"/>
    <row r="40282" ht="15"/>
    <row r="40283" ht="15"/>
    <row r="40284" ht="15"/>
    <row r="40285" ht="15"/>
    <row r="40286" ht="15"/>
    <row r="40287" ht="15"/>
    <row r="40288" ht="15"/>
    <row r="40289" ht="15"/>
    <row r="40290" ht="15"/>
    <row r="40291" ht="15"/>
    <row r="40292" ht="15"/>
    <row r="40293" ht="15"/>
    <row r="40294" ht="15"/>
    <row r="40295" ht="15"/>
    <row r="40296" ht="15"/>
    <row r="40297" ht="15"/>
    <row r="40298" ht="15"/>
    <row r="40299" ht="15"/>
    <row r="40300" ht="15"/>
    <row r="40301" ht="15"/>
    <row r="40302" ht="15"/>
    <row r="40303" ht="15"/>
    <row r="40304" ht="15"/>
    <row r="40305" ht="15"/>
    <row r="40306" ht="15"/>
    <row r="40307" ht="15"/>
    <row r="40308" ht="15"/>
    <row r="40309" ht="15"/>
    <row r="40310" ht="15"/>
    <row r="40311" ht="15"/>
    <row r="40312" ht="15"/>
    <row r="40313" ht="15"/>
    <row r="40314" ht="15"/>
    <row r="40315" ht="15"/>
    <row r="40316" ht="15"/>
    <row r="40317" ht="15"/>
    <row r="40318" ht="15"/>
    <row r="40319" ht="15"/>
    <row r="40320" ht="15"/>
    <row r="40321" ht="15"/>
    <row r="40322" ht="15"/>
    <row r="40323" ht="15"/>
    <row r="40324" ht="15"/>
    <row r="40325" ht="15"/>
    <row r="40326" ht="15"/>
    <row r="40327" ht="15"/>
    <row r="40328" ht="15"/>
    <row r="40329" ht="15"/>
    <row r="40330" ht="15"/>
    <row r="40331" ht="15"/>
    <row r="40332" ht="15"/>
    <row r="40333" ht="15"/>
    <row r="40334" ht="15"/>
    <row r="40335" ht="15"/>
    <row r="40336" ht="15"/>
    <row r="40337" ht="15"/>
    <row r="40338" ht="15"/>
    <row r="40339" ht="15"/>
    <row r="40340" ht="15"/>
    <row r="40341" ht="15"/>
    <row r="40342" ht="15"/>
    <row r="40343" ht="15"/>
    <row r="40344" ht="15"/>
    <row r="40345" ht="15"/>
    <row r="40346" ht="15"/>
    <row r="40347" ht="15"/>
    <row r="40348" ht="15"/>
    <row r="40349" ht="15"/>
    <row r="40350" ht="15"/>
    <row r="40351" ht="15"/>
    <row r="40352" ht="15"/>
    <row r="40353" ht="15"/>
    <row r="40354" ht="15"/>
    <row r="40355" ht="15"/>
    <row r="40356" ht="15"/>
    <row r="40357" ht="15"/>
    <row r="40358" ht="15"/>
    <row r="40359" ht="15"/>
    <row r="40360" ht="15"/>
    <row r="40361" ht="15"/>
    <row r="40362" ht="15"/>
    <row r="40363" ht="15"/>
    <row r="40364" ht="15"/>
    <row r="40365" ht="15"/>
    <row r="40366" ht="15"/>
    <row r="40367" ht="15"/>
    <row r="40368" ht="15"/>
    <row r="40369" ht="15"/>
    <row r="40370" ht="15"/>
    <row r="40371" ht="15"/>
    <row r="40372" ht="15"/>
    <row r="40373" ht="15"/>
    <row r="40374" ht="15"/>
    <row r="40375" ht="15"/>
    <row r="40376" ht="15"/>
    <row r="40377" ht="15"/>
    <row r="40378" ht="15"/>
    <row r="40379" ht="15"/>
    <row r="40380" ht="15"/>
    <row r="40381" ht="15"/>
    <row r="40382" ht="15"/>
    <row r="40383" ht="15"/>
    <row r="40384" ht="15"/>
    <row r="40385" ht="15"/>
    <row r="40386" ht="15"/>
    <row r="40387" ht="15"/>
    <row r="40388" ht="15"/>
    <row r="40389" ht="15"/>
    <row r="40390" ht="15"/>
    <row r="40391" ht="15"/>
    <row r="40392" ht="15"/>
    <row r="40393" ht="15"/>
    <row r="40394" ht="15"/>
    <row r="40395" ht="15"/>
    <row r="40396" ht="15"/>
    <row r="40397" ht="15"/>
    <row r="40398" ht="15"/>
    <row r="40399" ht="15"/>
    <row r="40400" ht="15"/>
    <row r="40401" ht="15"/>
    <row r="40402" ht="15"/>
    <row r="40403" ht="15"/>
    <row r="40404" ht="15"/>
    <row r="40405" ht="15"/>
    <row r="40406" ht="15"/>
    <row r="40407" ht="15"/>
    <row r="40408" ht="15"/>
    <row r="40409" ht="15"/>
    <row r="40410" ht="15"/>
    <row r="40411" ht="15"/>
    <row r="40412" ht="15"/>
    <row r="40413" ht="15"/>
    <row r="40414" ht="15"/>
    <row r="40415" ht="15"/>
    <row r="40416" ht="15"/>
    <row r="40417" ht="15"/>
    <row r="40418" ht="15"/>
    <row r="40419" ht="15"/>
    <row r="40420" ht="15"/>
    <row r="40421" ht="15"/>
    <row r="40422" ht="15"/>
    <row r="40423" ht="15"/>
    <row r="40424" ht="15"/>
    <row r="40425" ht="15"/>
    <row r="40426" ht="15"/>
    <row r="40427" ht="15"/>
    <row r="40428" ht="15"/>
    <row r="40429" ht="15"/>
    <row r="40430" ht="15"/>
    <row r="40431" ht="15"/>
    <row r="40432" ht="15"/>
    <row r="40433" ht="15"/>
    <row r="40434" ht="15"/>
    <row r="40435" ht="15"/>
    <row r="40436" ht="15"/>
    <row r="40437" ht="15"/>
    <row r="40438" ht="15"/>
    <row r="40439" ht="15"/>
    <row r="40440" ht="15"/>
    <row r="40441" ht="15"/>
    <row r="40442" ht="15"/>
    <row r="40443" ht="15"/>
    <row r="40444" ht="15"/>
    <row r="40445" ht="15"/>
    <row r="40446" ht="15"/>
    <row r="40447" ht="15"/>
    <row r="40448" ht="15"/>
    <row r="40449" ht="15"/>
    <row r="40450" ht="15"/>
    <row r="40451" ht="15"/>
    <row r="40452" ht="15"/>
    <row r="40453" ht="15"/>
    <row r="40454" ht="15"/>
    <row r="40455" ht="15"/>
    <row r="40456" ht="15"/>
    <row r="40457" ht="15"/>
    <row r="40458" ht="15"/>
    <row r="40459" ht="15"/>
    <row r="40460" ht="15"/>
    <row r="40461" ht="15"/>
    <row r="40462" ht="15"/>
    <row r="40463" ht="15"/>
    <row r="40464" ht="15"/>
    <row r="40465" ht="15"/>
    <row r="40466" ht="15"/>
    <row r="40467" ht="15"/>
    <row r="40468" ht="15"/>
    <row r="40469" ht="15"/>
    <row r="40470" ht="15"/>
    <row r="40471" ht="15"/>
    <row r="40472" ht="15"/>
    <row r="40473" ht="15"/>
    <row r="40474" ht="15"/>
    <row r="40475" ht="15"/>
    <row r="40476" ht="15"/>
    <row r="40477" ht="15"/>
    <row r="40478" ht="15"/>
    <row r="40479" ht="15"/>
    <row r="40480" ht="15"/>
    <row r="40481" ht="15"/>
    <row r="40482" ht="15"/>
    <row r="40483" ht="15"/>
    <row r="40484" ht="15"/>
    <row r="40485" ht="15"/>
    <row r="40486" ht="15"/>
    <row r="40487" ht="15"/>
    <row r="40488" ht="15"/>
    <row r="40489" ht="15"/>
    <row r="40490" ht="15"/>
    <row r="40491" ht="15"/>
    <row r="40492" ht="15"/>
    <row r="40493" ht="15"/>
    <row r="40494" ht="15"/>
    <row r="40495" ht="15"/>
    <row r="40496" ht="15"/>
    <row r="40497" ht="15"/>
    <row r="40498" ht="15"/>
    <row r="40499" ht="15"/>
    <row r="40500" ht="15"/>
    <row r="40501" ht="15"/>
    <row r="40502" ht="15"/>
    <row r="40503" ht="15"/>
    <row r="40504" ht="15"/>
    <row r="40505" ht="15"/>
    <row r="40506" ht="15"/>
    <row r="40507" ht="15"/>
    <row r="40508" ht="15"/>
    <row r="40509" ht="15"/>
    <row r="40510" ht="15"/>
    <row r="40511" ht="15"/>
    <row r="40512" ht="15"/>
    <row r="40513" ht="15"/>
    <row r="40514" ht="15"/>
    <row r="40515" ht="15"/>
    <row r="40516" ht="15"/>
    <row r="40517" ht="15"/>
    <row r="40518" ht="15"/>
    <row r="40519" ht="15"/>
    <row r="40520" ht="15"/>
    <row r="40521" ht="15"/>
    <row r="40522" ht="15"/>
    <row r="40523" ht="15"/>
    <row r="40524" ht="15"/>
    <row r="40525" ht="15"/>
    <row r="40526" ht="15"/>
    <row r="40527" ht="15"/>
    <row r="40528" ht="15"/>
    <row r="40529" ht="15"/>
    <row r="40530" ht="15"/>
    <row r="40531" ht="15"/>
    <row r="40532" ht="15"/>
    <row r="40533" ht="15"/>
    <row r="40534" ht="15"/>
    <row r="40535" ht="15"/>
    <row r="40536" ht="15"/>
    <row r="40537" ht="15"/>
    <row r="40538" ht="15"/>
    <row r="40539" ht="15"/>
    <row r="40540" ht="15"/>
    <row r="40541" ht="15"/>
    <row r="40542" ht="15"/>
    <row r="40543" ht="15"/>
    <row r="40544" ht="15"/>
    <row r="40545" ht="15"/>
    <row r="40546" ht="15"/>
    <row r="40547" ht="15"/>
    <row r="40548" ht="15"/>
    <row r="40549" ht="15"/>
    <row r="40550" ht="15"/>
    <row r="40551" ht="15"/>
    <row r="40552" ht="15"/>
    <row r="40553" ht="15"/>
    <row r="40554" ht="15"/>
    <row r="40555" ht="15"/>
    <row r="40556" ht="15"/>
    <row r="40557" ht="15"/>
    <row r="40558" ht="15"/>
    <row r="40559" ht="15"/>
    <row r="40560" ht="15"/>
    <row r="40561"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9"/>
    <dataValidation allowBlank="1" showInputMessage="1" showErrorMessage="1" promptTitle="Vertex 2 Name" prompt="Enter the name of the edge's second vertex." sqref="B3:B189"/>
    <dataValidation allowBlank="1" showInputMessage="1" showErrorMessage="1" promptTitle="Vertex 1 Name" prompt="Enter the name of the edge's first vertex." sqref="A3:A1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9"/>
    <dataValidation allowBlank="1" showInputMessage="1" promptTitle="Edge Width" prompt="Enter an optional edge width between 1 and 10." errorTitle="Invalid Edge Width" error="The optional edge width must be a whole number between 1 and 10." sqref="D3:D189"/>
    <dataValidation allowBlank="1" showInputMessage="1" promptTitle="Edge Color" prompt="To select an optional edge color, right-click and select Select Color on the right-click menu." sqref="C3:C1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9"/>
    <dataValidation allowBlank="1" showErrorMessage="1" sqref="N2:N1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9"/>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28E1E-FE97-42F8-8F7F-14DEA48EBF9E}">
  <dimension ref="A25:B40"/>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8387</v>
      </c>
      <c r="B25" t="s">
        <v>8386</v>
      </c>
    </row>
    <row r="26" spans="1:2" ht="15">
      <c r="A26" s="102" t="s">
        <v>667</v>
      </c>
      <c r="B26" s="3">
        <v>187</v>
      </c>
    </row>
    <row r="27" spans="1:2" ht="15">
      <c r="A27" s="103" t="s">
        <v>1192</v>
      </c>
      <c r="B27" s="3">
        <v>4</v>
      </c>
    </row>
    <row r="28" spans="1:2" ht="15">
      <c r="A28" s="104" t="s">
        <v>8389</v>
      </c>
      <c r="B28" s="3">
        <v>4</v>
      </c>
    </row>
    <row r="29" spans="1:2" ht="15">
      <c r="A29" s="103" t="s">
        <v>777</v>
      </c>
      <c r="B29" s="3">
        <v>183</v>
      </c>
    </row>
    <row r="30" spans="1:2" ht="15">
      <c r="A30" s="104" t="s">
        <v>8390</v>
      </c>
      <c r="B30" s="3">
        <v>13</v>
      </c>
    </row>
    <row r="31" spans="1:2" ht="15">
      <c r="A31" s="104" t="s">
        <v>8391</v>
      </c>
      <c r="B31" s="3">
        <v>3</v>
      </c>
    </row>
    <row r="32" spans="1:2" ht="15">
      <c r="A32" s="104" t="s">
        <v>8392</v>
      </c>
      <c r="B32" s="3">
        <v>2</v>
      </c>
    </row>
    <row r="33" spans="1:2" ht="15">
      <c r="A33" s="104" t="s">
        <v>8393</v>
      </c>
      <c r="B33" s="3">
        <v>25</v>
      </c>
    </row>
    <row r="34" spans="1:2" ht="15">
      <c r="A34" s="104" t="s">
        <v>8394</v>
      </c>
      <c r="B34" s="3">
        <v>3</v>
      </c>
    </row>
    <row r="35" spans="1:2" ht="15">
      <c r="A35" s="104" t="s">
        <v>8395</v>
      </c>
      <c r="B35" s="3">
        <v>10</v>
      </c>
    </row>
    <row r="36" spans="1:2" ht="15">
      <c r="A36" s="104" t="s">
        <v>8396</v>
      </c>
      <c r="B36" s="3">
        <v>42</v>
      </c>
    </row>
    <row r="37" spans="1:2" ht="15">
      <c r="A37" s="104" t="s">
        <v>8397</v>
      </c>
      <c r="B37" s="3">
        <v>4</v>
      </c>
    </row>
    <row r="38" spans="1:2" ht="15">
      <c r="A38" s="104" t="s">
        <v>8398</v>
      </c>
      <c r="B38" s="3">
        <v>4</v>
      </c>
    </row>
    <row r="39" spans="1:2" ht="15">
      <c r="A39" s="104" t="s">
        <v>8399</v>
      </c>
      <c r="B39" s="3">
        <v>77</v>
      </c>
    </row>
    <row r="40" spans="1:2" ht="15">
      <c r="A40" s="102" t="s">
        <v>8388</v>
      </c>
      <c r="B40" s="3">
        <v>187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79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315</v>
      </c>
      <c r="AE2" s="13" t="s">
        <v>316</v>
      </c>
      <c r="AF2" s="13" t="s">
        <v>317</v>
      </c>
      <c r="AG2" s="13" t="s">
        <v>318</v>
      </c>
      <c r="AH2" s="13" t="s">
        <v>319</v>
      </c>
      <c r="AI2" s="13" t="s">
        <v>320</v>
      </c>
      <c r="AJ2" s="13" t="s">
        <v>321</v>
      </c>
      <c r="AK2" s="13" t="s">
        <v>322</v>
      </c>
      <c r="AL2" s="13" t="s">
        <v>323</v>
      </c>
      <c r="AM2" s="13" t="s">
        <v>324</v>
      </c>
      <c r="AN2" s="13" t="s">
        <v>325</v>
      </c>
      <c r="AO2" s="13" t="s">
        <v>326</v>
      </c>
      <c r="AP2" s="13" t="s">
        <v>327</v>
      </c>
      <c r="AQ2" s="13" t="s">
        <v>328</v>
      </c>
      <c r="AR2" s="13" t="s">
        <v>329</v>
      </c>
      <c r="AS2" s="13" t="s">
        <v>330</v>
      </c>
      <c r="AT2" s="13" t="s">
        <v>222</v>
      </c>
      <c r="AU2" s="13" t="s">
        <v>331</v>
      </c>
      <c r="AV2" s="13" t="s">
        <v>332</v>
      </c>
      <c r="AW2" s="13" t="s">
        <v>333</v>
      </c>
      <c r="AX2" s="13" t="s">
        <v>334</v>
      </c>
      <c r="AY2" s="13" t="s">
        <v>335</v>
      </c>
      <c r="AZ2" s="13" t="s">
        <v>336</v>
      </c>
      <c r="BA2" s="13" t="s">
        <v>461</v>
      </c>
      <c r="BB2" s="96" t="s">
        <v>803</v>
      </c>
      <c r="BC2" s="96" t="s">
        <v>804</v>
      </c>
      <c r="BD2" s="96" t="s">
        <v>805</v>
      </c>
      <c r="BE2" s="96" t="s">
        <v>806</v>
      </c>
      <c r="BF2" s="96" t="s">
        <v>807</v>
      </c>
      <c r="BG2" s="96" t="s">
        <v>808</v>
      </c>
      <c r="BH2" s="96" t="s">
        <v>809</v>
      </c>
      <c r="BI2" s="96" t="s">
        <v>810</v>
      </c>
      <c r="BJ2" s="96" t="s">
        <v>812</v>
      </c>
      <c r="BK2" s="96" t="s">
        <v>8371</v>
      </c>
      <c r="BL2" s="96" t="s">
        <v>8373</v>
      </c>
      <c r="BM2" s="96" t="s">
        <v>8374</v>
      </c>
      <c r="BN2" s="96" t="s">
        <v>8375</v>
      </c>
      <c r="BO2" s="96" t="s">
        <v>8376</v>
      </c>
      <c r="BP2" s="96" t="s">
        <v>8377</v>
      </c>
      <c r="BQ2" s="96" t="s">
        <v>8378</v>
      </c>
      <c r="BR2" s="96" t="s">
        <v>8381</v>
      </c>
      <c r="BS2" s="96" t="s">
        <v>8382</v>
      </c>
      <c r="BT2" s="96" t="s">
        <v>8385</v>
      </c>
      <c r="BU2" s="3"/>
      <c r="BV2" s="3"/>
    </row>
    <row r="3" spans="1:74" ht="15" customHeight="1">
      <c r="A3" s="65" t="s">
        <v>8465</v>
      </c>
      <c r="B3" s="66"/>
      <c r="C3" s="66"/>
      <c r="D3" s="67"/>
      <c r="E3" s="69"/>
      <c r="F3" s="89" t="str">
        <f>HYPERLINK("https://pbs.twimg.com/profile_images/1346090377971965957/zm84b0-f_normal.jpg")</f>
        <v>https://pbs.twimg.com/profile_images/1346090377971965957/zm84b0-f_normal.jpg</v>
      </c>
      <c r="G3" s="66"/>
      <c r="H3" s="70" t="s">
        <v>8465</v>
      </c>
      <c r="I3" s="71"/>
      <c r="J3" s="71"/>
      <c r="K3" s="70" t="s">
        <v>8842</v>
      </c>
      <c r="L3" s="74">
        <v>1</v>
      </c>
      <c r="M3" s="75">
        <v>2722.364501953125</v>
      </c>
      <c r="N3" s="75">
        <v>5080.11962890625</v>
      </c>
      <c r="O3" s="76"/>
      <c r="P3" s="77"/>
      <c r="Q3" s="77"/>
      <c r="R3" s="49"/>
      <c r="S3" s="49">
        <v>0</v>
      </c>
      <c r="T3" s="49">
        <v>1</v>
      </c>
      <c r="U3" s="50">
        <v>0</v>
      </c>
      <c r="V3" s="50">
        <v>0.005435</v>
      </c>
      <c r="W3" s="50">
        <v>0.010738</v>
      </c>
      <c r="X3" s="50">
        <v>0.343919</v>
      </c>
      <c r="Y3" s="50">
        <v>0</v>
      </c>
      <c r="Z3" s="50">
        <v>0</v>
      </c>
      <c r="AA3" s="72">
        <v>3</v>
      </c>
      <c r="AB3" s="72"/>
      <c r="AC3" s="73"/>
      <c r="AD3" s="79" t="s">
        <v>8666</v>
      </c>
      <c r="AE3" s="84" t="s">
        <v>8714</v>
      </c>
      <c r="AF3" s="79">
        <v>2517</v>
      </c>
      <c r="AG3" s="79">
        <v>491</v>
      </c>
      <c r="AH3" s="79">
        <v>2156</v>
      </c>
      <c r="AI3" s="79">
        <v>1207</v>
      </c>
      <c r="AJ3" s="79"/>
      <c r="AK3" s="79" t="s">
        <v>8765</v>
      </c>
      <c r="AL3" s="79" t="s">
        <v>8784</v>
      </c>
      <c r="AM3" s="86" t="str">
        <f>HYPERLINK("https://t.co/59nsKgPhcR")</f>
        <v>https://t.co/59nsKgPhcR</v>
      </c>
      <c r="AN3" s="79"/>
      <c r="AO3" s="81">
        <v>42811.75337962963</v>
      </c>
      <c r="AP3" s="86" t="str">
        <f>HYPERLINK("https://pbs.twimg.com/profile_banners/842798907956641792/1617792373")</f>
        <v>https://pbs.twimg.com/profile_banners/842798907956641792/1617792373</v>
      </c>
      <c r="AQ3" s="79" t="b">
        <v>0</v>
      </c>
      <c r="AR3" s="79" t="b">
        <v>0</v>
      </c>
      <c r="AS3" s="79" t="b">
        <v>1</v>
      </c>
      <c r="AT3" s="79"/>
      <c r="AU3" s="79">
        <v>0</v>
      </c>
      <c r="AV3" s="86" t="str">
        <f>HYPERLINK("https://abs.twimg.com/images/themes/theme1/bg.png")</f>
        <v>https://abs.twimg.com/images/themes/theme1/bg.png</v>
      </c>
      <c r="AW3" s="79" t="b">
        <v>0</v>
      </c>
      <c r="AX3" s="79" t="s">
        <v>436</v>
      </c>
      <c r="AY3" s="86" t="str">
        <f>HYPERLINK("https://twitter.com/teachcivoire")</f>
        <v>https://twitter.com/teachcivoire</v>
      </c>
      <c r="AZ3" s="79" t="s">
        <v>66</v>
      </c>
      <c r="BA3" s="79" t="str">
        <f>REPLACE(INDEX(GroupVertices[Group],MATCH(Vertices[[#This Row],[Vertex]],GroupVertices[Vertex],0)),1,1,"")</f>
        <v>1</v>
      </c>
      <c r="BB3" s="49">
        <v>0</v>
      </c>
      <c r="BC3" s="50">
        <v>0</v>
      </c>
      <c r="BD3" s="49">
        <v>0</v>
      </c>
      <c r="BE3" s="50">
        <v>0</v>
      </c>
      <c r="BF3" s="49">
        <v>0</v>
      </c>
      <c r="BG3" s="50">
        <v>0</v>
      </c>
      <c r="BH3" s="49">
        <v>47</v>
      </c>
      <c r="BI3" s="50">
        <v>100</v>
      </c>
      <c r="BJ3" s="49">
        <v>47</v>
      </c>
      <c r="BK3" s="49"/>
      <c r="BL3" s="49"/>
      <c r="BM3" s="49"/>
      <c r="BN3" s="49"/>
      <c r="BO3" s="49" t="s">
        <v>540</v>
      </c>
      <c r="BP3" s="49" t="s">
        <v>540</v>
      </c>
      <c r="BQ3" s="100" t="s">
        <v>9078</v>
      </c>
      <c r="BR3" s="100" t="s">
        <v>9078</v>
      </c>
      <c r="BS3" s="100" t="s">
        <v>9096</v>
      </c>
      <c r="BT3" s="100" t="s">
        <v>9096</v>
      </c>
      <c r="BU3" s="3"/>
      <c r="BV3" s="3"/>
    </row>
    <row r="4" spans="1:77" ht="15">
      <c r="A4" s="65" t="s">
        <v>259</v>
      </c>
      <c r="B4" s="66"/>
      <c r="C4" s="66"/>
      <c r="D4" s="67">
        <v>1000</v>
      </c>
      <c r="E4" s="105"/>
      <c r="F4" s="89" t="str">
        <f>HYPERLINK("https://pbs.twimg.com/profile_images/1067524324771344384/C72zKe50_normal.jpg")</f>
        <v>https://pbs.twimg.com/profile_images/1067524324771344384/C72zKe50_normal.jpg</v>
      </c>
      <c r="G4" s="106"/>
      <c r="H4" s="70" t="s">
        <v>259</v>
      </c>
      <c r="I4" s="71"/>
      <c r="J4" s="107"/>
      <c r="K4" s="70" t="s">
        <v>8785</v>
      </c>
      <c r="L4" s="108">
        <v>9999</v>
      </c>
      <c r="M4" s="75">
        <v>4055.9384765625</v>
      </c>
      <c r="N4" s="75">
        <v>6780.95654296875</v>
      </c>
      <c r="O4" s="76"/>
      <c r="P4" s="77"/>
      <c r="Q4" s="77"/>
      <c r="R4" s="109"/>
      <c r="S4" s="49">
        <v>25</v>
      </c>
      <c r="T4" s="49">
        <v>15</v>
      </c>
      <c r="U4" s="50">
        <v>4380.422222</v>
      </c>
      <c r="V4" s="50">
        <v>0.008929</v>
      </c>
      <c r="W4" s="50">
        <v>0.090811</v>
      </c>
      <c r="X4" s="50">
        <v>7.984907</v>
      </c>
      <c r="Y4" s="50">
        <v>0.034759358288770054</v>
      </c>
      <c r="Z4" s="50">
        <v>0.11764705882352941</v>
      </c>
      <c r="AA4" s="72">
        <v>4</v>
      </c>
      <c r="AB4" s="72"/>
      <c r="AC4" s="73"/>
      <c r="AD4" s="80" t="s">
        <v>353</v>
      </c>
      <c r="AE4" s="85" t="s">
        <v>372</v>
      </c>
      <c r="AF4" s="80">
        <v>2639</v>
      </c>
      <c r="AG4" s="80">
        <v>18051</v>
      </c>
      <c r="AH4" s="80">
        <v>8178</v>
      </c>
      <c r="AI4" s="80">
        <v>5122</v>
      </c>
      <c r="AJ4" s="80"/>
      <c r="AK4" s="80" t="s">
        <v>397</v>
      </c>
      <c r="AL4" s="80" t="s">
        <v>407</v>
      </c>
      <c r="AM4" s="83" t="str">
        <f>HYPERLINK("https://t.co/eRNbq3vNa3")</f>
        <v>https://t.co/eRNbq3vNa3</v>
      </c>
      <c r="AN4" s="80"/>
      <c r="AO4" s="82">
        <v>40994.64409722222</v>
      </c>
      <c r="AP4" s="83" t="str">
        <f>HYPERLINK("https://pbs.twimg.com/profile_banners/537304238/1601397277")</f>
        <v>https://pbs.twimg.com/profile_banners/537304238/1601397277</v>
      </c>
      <c r="AQ4" s="80" t="b">
        <v>0</v>
      </c>
      <c r="AR4" s="80" t="b">
        <v>0</v>
      </c>
      <c r="AS4" s="80" t="b">
        <v>1</v>
      </c>
      <c r="AT4" s="80"/>
      <c r="AU4" s="80">
        <v>0</v>
      </c>
      <c r="AV4" s="83" t="str">
        <f>HYPERLINK("https://abs.twimg.com/images/themes/theme1/bg.png")</f>
        <v>https://abs.twimg.com/images/themes/theme1/bg.png</v>
      </c>
      <c r="AW4" s="80" t="b">
        <v>0</v>
      </c>
      <c r="AX4" s="80" t="s">
        <v>436</v>
      </c>
      <c r="AY4" s="83" t="str">
        <f>HYPERLINK("https://twitter.com/gbceducation")</f>
        <v>https://twitter.com/gbceducation</v>
      </c>
      <c r="AZ4" s="80" t="s">
        <v>66</v>
      </c>
      <c r="BA4" s="79" t="str">
        <f>REPLACE(INDEX(GroupVertices[Group],MATCH(Vertices[[#This Row],[Vertex]],GroupVertices[Vertex],0)),1,1,"")</f>
        <v>1</v>
      </c>
      <c r="BB4" s="49">
        <v>28</v>
      </c>
      <c r="BC4" s="50">
        <v>6.71462829736211</v>
      </c>
      <c r="BD4" s="49">
        <v>4</v>
      </c>
      <c r="BE4" s="50">
        <v>0.9592326139088729</v>
      </c>
      <c r="BF4" s="49">
        <v>0</v>
      </c>
      <c r="BG4" s="50">
        <v>0</v>
      </c>
      <c r="BH4" s="49">
        <v>385</v>
      </c>
      <c r="BI4" s="50">
        <v>92.32613908872902</v>
      </c>
      <c r="BJ4" s="49">
        <v>417</v>
      </c>
      <c r="BK4" s="49" t="s">
        <v>9068</v>
      </c>
      <c r="BL4" s="49" t="s">
        <v>9068</v>
      </c>
      <c r="BM4" s="49" t="s">
        <v>9072</v>
      </c>
      <c r="BN4" s="49" t="s">
        <v>9076</v>
      </c>
      <c r="BO4" s="49" t="s">
        <v>9077</v>
      </c>
      <c r="BP4" s="49" t="s">
        <v>9077</v>
      </c>
      <c r="BQ4" s="100" t="s">
        <v>9079</v>
      </c>
      <c r="BR4" s="100" t="s">
        <v>9091</v>
      </c>
      <c r="BS4" s="100" t="s">
        <v>9097</v>
      </c>
      <c r="BT4" s="100" t="s">
        <v>9097</v>
      </c>
      <c r="BU4" s="2"/>
      <c r="BV4" s="3"/>
      <c r="BW4" s="3"/>
      <c r="BX4" s="3"/>
      <c r="BY4" s="3"/>
    </row>
    <row r="5" spans="1:77" ht="15">
      <c r="A5" s="65" t="s">
        <v>248</v>
      </c>
      <c r="B5" s="66"/>
      <c r="C5" s="66"/>
      <c r="D5" s="67">
        <v>917.1568110628568</v>
      </c>
      <c r="E5" s="105"/>
      <c r="F5" s="89" t="str">
        <f>HYPERLINK("https://pbs.twimg.com/profile_images/1332761559098134537/E95ngk2M_normal.jpg")</f>
        <v>https://pbs.twimg.com/profile_images/1332761559098134537/E95ngk2M_normal.jpg</v>
      </c>
      <c r="G5" s="106"/>
      <c r="H5" s="70" t="s">
        <v>248</v>
      </c>
      <c r="I5" s="71"/>
      <c r="J5" s="107"/>
      <c r="K5" s="70" t="s">
        <v>8786</v>
      </c>
      <c r="L5" s="108">
        <v>1427.061252412302</v>
      </c>
      <c r="M5" s="75">
        <v>8222.869140625</v>
      </c>
      <c r="N5" s="75">
        <v>7528.51513671875</v>
      </c>
      <c r="O5" s="76"/>
      <c r="P5" s="77"/>
      <c r="Q5" s="77"/>
      <c r="R5" s="109"/>
      <c r="S5" s="49">
        <v>1</v>
      </c>
      <c r="T5" s="49">
        <v>13</v>
      </c>
      <c r="U5" s="50">
        <v>624.8</v>
      </c>
      <c r="V5" s="50">
        <v>0.006173</v>
      </c>
      <c r="W5" s="50">
        <v>0.022306</v>
      </c>
      <c r="X5" s="50">
        <v>3.037638</v>
      </c>
      <c r="Y5" s="50">
        <v>0.08333333333333333</v>
      </c>
      <c r="Z5" s="50">
        <v>0.07692307692307693</v>
      </c>
      <c r="AA5" s="72">
        <v>5</v>
      </c>
      <c r="AB5" s="72"/>
      <c r="AC5" s="73"/>
      <c r="AD5" s="80" t="s">
        <v>345</v>
      </c>
      <c r="AE5" s="85" t="s">
        <v>366</v>
      </c>
      <c r="AF5" s="80">
        <v>2913</v>
      </c>
      <c r="AG5" s="80">
        <v>1328</v>
      </c>
      <c r="AH5" s="80">
        <v>3419</v>
      </c>
      <c r="AI5" s="80">
        <v>26124</v>
      </c>
      <c r="AJ5" s="80"/>
      <c r="AK5" s="80" t="s">
        <v>390</v>
      </c>
      <c r="AL5" s="80" t="s">
        <v>408</v>
      </c>
      <c r="AM5" s="80"/>
      <c r="AN5" s="80"/>
      <c r="AO5" s="82">
        <v>42311.397986111115</v>
      </c>
      <c r="AP5" s="83" t="str">
        <f>HYPERLINK("https://pbs.twimg.com/profile_banners/4103572215/1611856768")</f>
        <v>https://pbs.twimg.com/profile_banners/4103572215/1611856768</v>
      </c>
      <c r="AQ5" s="80" t="b">
        <v>1</v>
      </c>
      <c r="AR5" s="80" t="b">
        <v>0</v>
      </c>
      <c r="AS5" s="80" t="b">
        <v>0</v>
      </c>
      <c r="AT5" s="80"/>
      <c r="AU5" s="80">
        <v>0</v>
      </c>
      <c r="AV5" s="83" t="str">
        <f>HYPERLINK("https://abs.twimg.com/images/themes/theme1/bg.png")</f>
        <v>https://abs.twimg.com/images/themes/theme1/bg.png</v>
      </c>
      <c r="AW5" s="80" t="b">
        <v>0</v>
      </c>
      <c r="AX5" s="80" t="s">
        <v>436</v>
      </c>
      <c r="AY5" s="83" t="str">
        <f>HYPERLINK("https://twitter.com/lynda_eunice")</f>
        <v>https://twitter.com/lynda_eunice</v>
      </c>
      <c r="AZ5" s="80" t="s">
        <v>66</v>
      </c>
      <c r="BA5" s="79" t="str">
        <f>REPLACE(INDEX(GroupVertices[Group],MATCH(Vertices[[#This Row],[Vertex]],GroupVertices[Vertex],0)),1,1,"")</f>
        <v>3</v>
      </c>
      <c r="BB5" s="49">
        <v>2</v>
      </c>
      <c r="BC5" s="50">
        <v>6.451612903225806</v>
      </c>
      <c r="BD5" s="49">
        <v>0</v>
      </c>
      <c r="BE5" s="50">
        <v>0</v>
      </c>
      <c r="BF5" s="49">
        <v>0</v>
      </c>
      <c r="BG5" s="50">
        <v>0</v>
      </c>
      <c r="BH5" s="49">
        <v>29</v>
      </c>
      <c r="BI5" s="50">
        <v>93.54838709677419</v>
      </c>
      <c r="BJ5" s="49">
        <v>31</v>
      </c>
      <c r="BK5" s="49"/>
      <c r="BL5" s="49"/>
      <c r="BM5" s="49"/>
      <c r="BN5" s="49"/>
      <c r="BO5" s="49"/>
      <c r="BP5" s="49"/>
      <c r="BQ5" s="100" t="s">
        <v>8380</v>
      </c>
      <c r="BR5" s="100" t="s">
        <v>8380</v>
      </c>
      <c r="BS5" s="100" t="s">
        <v>8384</v>
      </c>
      <c r="BT5" s="100" t="s">
        <v>8384</v>
      </c>
      <c r="BU5" s="2"/>
      <c r="BV5" s="3"/>
      <c r="BW5" s="3"/>
      <c r="BX5" s="3"/>
      <c r="BY5" s="3"/>
    </row>
    <row r="6" spans="1:77" ht="15">
      <c r="A6" s="65" t="s">
        <v>256</v>
      </c>
      <c r="B6" s="66"/>
      <c r="C6" s="66"/>
      <c r="D6" s="67"/>
      <c r="E6" s="105"/>
      <c r="F6" s="89" t="str">
        <f>HYPERLINK("https://pbs.twimg.com/profile_images/1410908108583489536/wN7KiSpa_normal.jpg")</f>
        <v>https://pbs.twimg.com/profile_images/1410908108583489536/wN7KiSpa_normal.jpg</v>
      </c>
      <c r="G6" s="106"/>
      <c r="H6" s="70" t="s">
        <v>256</v>
      </c>
      <c r="I6" s="71"/>
      <c r="J6" s="107"/>
      <c r="K6" s="70" t="s">
        <v>439</v>
      </c>
      <c r="L6" s="108">
        <v>1</v>
      </c>
      <c r="M6" s="75">
        <v>6451.90380859375</v>
      </c>
      <c r="N6" s="75">
        <v>6984.7529296875</v>
      </c>
      <c r="O6" s="76"/>
      <c r="P6" s="77"/>
      <c r="Q6" s="77"/>
      <c r="R6" s="109"/>
      <c r="S6" s="49">
        <v>2</v>
      </c>
      <c r="T6" s="49">
        <v>0</v>
      </c>
      <c r="U6" s="50">
        <v>0</v>
      </c>
      <c r="V6" s="50">
        <v>0.004292</v>
      </c>
      <c r="W6" s="50">
        <v>0.005275</v>
      </c>
      <c r="X6" s="50">
        <v>0.547229</v>
      </c>
      <c r="Y6" s="50">
        <v>1</v>
      </c>
      <c r="Z6" s="50">
        <v>0</v>
      </c>
      <c r="AA6" s="72">
        <v>6</v>
      </c>
      <c r="AB6" s="72"/>
      <c r="AC6" s="73"/>
      <c r="AD6" s="80" t="s">
        <v>343</v>
      </c>
      <c r="AE6" s="85" t="s">
        <v>364</v>
      </c>
      <c r="AF6" s="80">
        <v>142</v>
      </c>
      <c r="AG6" s="80">
        <v>1032</v>
      </c>
      <c r="AH6" s="80">
        <v>1945</v>
      </c>
      <c r="AI6" s="80">
        <v>529</v>
      </c>
      <c r="AJ6" s="80"/>
      <c r="AK6" s="80" t="s">
        <v>388</v>
      </c>
      <c r="AL6" s="80" t="s">
        <v>411</v>
      </c>
      <c r="AM6" s="83" t="str">
        <f>HYPERLINK("https://t.co/BDx12zLd6N")</f>
        <v>https://t.co/BDx12zLd6N</v>
      </c>
      <c r="AN6" s="80"/>
      <c r="AO6" s="82">
        <v>42556.60319444445</v>
      </c>
      <c r="AP6" s="83" t="str">
        <f>HYPERLINK("https://pbs.twimg.com/profile_banners/750335575954194432/1625142050")</f>
        <v>https://pbs.twimg.com/profile_banners/750335575954194432/1625142050</v>
      </c>
      <c r="AQ6" s="80" t="b">
        <v>1</v>
      </c>
      <c r="AR6" s="80" t="b">
        <v>0</v>
      </c>
      <c r="AS6" s="80" t="b">
        <v>1</v>
      </c>
      <c r="AT6" s="80"/>
      <c r="AU6" s="80">
        <v>4</v>
      </c>
      <c r="AV6" s="80"/>
      <c r="AW6" s="80" t="b">
        <v>0</v>
      </c>
      <c r="AX6" s="80" t="s">
        <v>436</v>
      </c>
      <c r="AY6" s="83" t="str">
        <f>HYPERLINK("https://twitter.com/aasu_72")</f>
        <v>https://twitter.com/aasu_72</v>
      </c>
      <c r="AZ6" s="80" t="s">
        <v>65</v>
      </c>
      <c r="BA6" s="79"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247</v>
      </c>
      <c r="B7" s="66"/>
      <c r="C7" s="66"/>
      <c r="D7" s="67">
        <v>917.1568110628568</v>
      </c>
      <c r="E7" s="105"/>
      <c r="F7" s="89" t="str">
        <f>HYPERLINK("https://pbs.twimg.com/profile_images/1353969055053590529/9-9JfA5p_normal.jpg")</f>
        <v>https://pbs.twimg.com/profile_images/1353969055053590529/9-9JfA5p_normal.jpg</v>
      </c>
      <c r="G7" s="106"/>
      <c r="H7" s="70" t="s">
        <v>247</v>
      </c>
      <c r="I7" s="71"/>
      <c r="J7" s="107"/>
      <c r="K7" s="70" t="s">
        <v>444</v>
      </c>
      <c r="L7" s="108">
        <v>1427.061252412302</v>
      </c>
      <c r="M7" s="75">
        <v>8060.00244140625</v>
      </c>
      <c r="N7" s="75">
        <v>7946.81591796875</v>
      </c>
      <c r="O7" s="76"/>
      <c r="P7" s="77"/>
      <c r="Q7" s="77"/>
      <c r="R7" s="109"/>
      <c r="S7" s="49">
        <v>1</v>
      </c>
      <c r="T7" s="49">
        <v>13</v>
      </c>
      <c r="U7" s="50">
        <v>624.8</v>
      </c>
      <c r="V7" s="50">
        <v>0.006173</v>
      </c>
      <c r="W7" s="50">
        <v>0.022306</v>
      </c>
      <c r="X7" s="50">
        <v>3.037638</v>
      </c>
      <c r="Y7" s="50">
        <v>0.08333333333333333</v>
      </c>
      <c r="Z7" s="50">
        <v>0.07692307692307693</v>
      </c>
      <c r="AA7" s="72">
        <v>7</v>
      </c>
      <c r="AB7" s="72"/>
      <c r="AC7" s="73"/>
      <c r="AD7" s="80" t="s">
        <v>355</v>
      </c>
      <c r="AE7" s="85" t="s">
        <v>374</v>
      </c>
      <c r="AF7" s="80">
        <v>47</v>
      </c>
      <c r="AG7" s="80">
        <v>38</v>
      </c>
      <c r="AH7" s="80">
        <v>265</v>
      </c>
      <c r="AI7" s="80">
        <v>234</v>
      </c>
      <c r="AJ7" s="80"/>
      <c r="AK7" s="80" t="s">
        <v>399</v>
      </c>
      <c r="AL7" s="80" t="s">
        <v>433</v>
      </c>
      <c r="AM7" s="80"/>
      <c r="AN7" s="80"/>
      <c r="AO7" s="82">
        <v>44217.412407407406</v>
      </c>
      <c r="AP7" s="83" t="str">
        <f>HYPERLINK("https://pbs.twimg.com/profile_banners/1352192154987339782/1611223933")</f>
        <v>https://pbs.twimg.com/profile_banners/1352192154987339782/1611223933</v>
      </c>
      <c r="AQ7" s="80" t="b">
        <v>1</v>
      </c>
      <c r="AR7" s="80" t="b">
        <v>0</v>
      </c>
      <c r="AS7" s="80" t="b">
        <v>0</v>
      </c>
      <c r="AT7" s="80"/>
      <c r="AU7" s="80">
        <v>0</v>
      </c>
      <c r="AV7" s="80"/>
      <c r="AW7" s="80" t="b">
        <v>0</v>
      </c>
      <c r="AX7" s="80" t="s">
        <v>436</v>
      </c>
      <c r="AY7" s="83" t="str">
        <f>HYPERLINK("https://twitter.com/eawadplatform")</f>
        <v>https://twitter.com/eawadplatform</v>
      </c>
      <c r="AZ7" s="80" t="s">
        <v>66</v>
      </c>
      <c r="BA7" s="79" t="str">
        <f>REPLACE(INDEX(GroupVertices[Group],MATCH(Vertices[[#This Row],[Vertex]],GroupVertices[Vertex],0)),1,1,"")</f>
        <v>3</v>
      </c>
      <c r="BB7" s="49">
        <v>2</v>
      </c>
      <c r="BC7" s="50">
        <v>6.451612903225806</v>
      </c>
      <c r="BD7" s="49">
        <v>0</v>
      </c>
      <c r="BE7" s="50">
        <v>0</v>
      </c>
      <c r="BF7" s="49">
        <v>0</v>
      </c>
      <c r="BG7" s="50">
        <v>0</v>
      </c>
      <c r="BH7" s="49">
        <v>29</v>
      </c>
      <c r="BI7" s="50">
        <v>93.54838709677419</v>
      </c>
      <c r="BJ7" s="49">
        <v>31</v>
      </c>
      <c r="BK7" s="49"/>
      <c r="BL7" s="49"/>
      <c r="BM7" s="49"/>
      <c r="BN7" s="49"/>
      <c r="BO7" s="49"/>
      <c r="BP7" s="49"/>
      <c r="BQ7" s="100" t="s">
        <v>8380</v>
      </c>
      <c r="BR7" s="100" t="s">
        <v>8380</v>
      </c>
      <c r="BS7" s="100" t="s">
        <v>8384</v>
      </c>
      <c r="BT7" s="100" t="s">
        <v>8384</v>
      </c>
      <c r="BU7" s="2"/>
      <c r="BV7" s="3"/>
      <c r="BW7" s="3"/>
      <c r="BX7" s="3"/>
      <c r="BY7" s="3"/>
    </row>
    <row r="8" spans="1:77" ht="15">
      <c r="A8" s="65" t="s">
        <v>257</v>
      </c>
      <c r="B8" s="66"/>
      <c r="C8" s="66"/>
      <c r="D8" s="67"/>
      <c r="E8" s="105"/>
      <c r="F8" s="89" t="str">
        <f>HYPERLINK("https://pbs.twimg.com/profile_images/1176759128208920576/IjxoDVCp_normal.jpg")</f>
        <v>https://pbs.twimg.com/profile_images/1176759128208920576/IjxoDVCp_normal.jpg</v>
      </c>
      <c r="G8" s="106"/>
      <c r="H8" s="70" t="s">
        <v>257</v>
      </c>
      <c r="I8" s="71"/>
      <c r="J8" s="107"/>
      <c r="K8" s="70" t="s">
        <v>440</v>
      </c>
      <c r="L8" s="108">
        <v>1</v>
      </c>
      <c r="M8" s="75">
        <v>9136.57421875</v>
      </c>
      <c r="N8" s="75">
        <v>9503.078125</v>
      </c>
      <c r="O8" s="76"/>
      <c r="P8" s="77"/>
      <c r="Q8" s="77"/>
      <c r="R8" s="109"/>
      <c r="S8" s="49">
        <v>2</v>
      </c>
      <c r="T8" s="49">
        <v>0</v>
      </c>
      <c r="U8" s="50">
        <v>0</v>
      </c>
      <c r="V8" s="50">
        <v>0.004292</v>
      </c>
      <c r="W8" s="50">
        <v>0.005275</v>
      </c>
      <c r="X8" s="50">
        <v>0.547229</v>
      </c>
      <c r="Y8" s="50">
        <v>1</v>
      </c>
      <c r="Z8" s="50">
        <v>0</v>
      </c>
      <c r="AA8" s="72">
        <v>8</v>
      </c>
      <c r="AB8" s="72"/>
      <c r="AC8" s="73"/>
      <c r="AD8" s="80" t="s">
        <v>344</v>
      </c>
      <c r="AE8" s="85" t="s">
        <v>365</v>
      </c>
      <c r="AF8" s="80">
        <v>504</v>
      </c>
      <c r="AG8" s="80">
        <v>34992</v>
      </c>
      <c r="AH8" s="80">
        <v>3154</v>
      </c>
      <c r="AI8" s="80">
        <v>4352</v>
      </c>
      <c r="AJ8" s="80"/>
      <c r="AK8" s="80" t="s">
        <v>389</v>
      </c>
      <c r="AL8" s="80" t="s">
        <v>409</v>
      </c>
      <c r="AM8" s="83" t="str">
        <f>HYPERLINK("https://t.co/NdIeHSfJME")</f>
        <v>https://t.co/NdIeHSfJME</v>
      </c>
      <c r="AN8" s="80"/>
      <c r="AO8" s="82">
        <v>42811.444699074076</v>
      </c>
      <c r="AP8" s="83" t="str">
        <f>HYPERLINK("https://pbs.twimg.com/profile_banners/842687044342218754/1578247471")</f>
        <v>https://pbs.twimg.com/profile_banners/842687044342218754/1578247471</v>
      </c>
      <c r="AQ8" s="80" t="b">
        <v>0</v>
      </c>
      <c r="AR8" s="80" t="b">
        <v>0</v>
      </c>
      <c r="AS8" s="80" t="b">
        <v>0</v>
      </c>
      <c r="AT8" s="80"/>
      <c r="AU8" s="80">
        <v>27</v>
      </c>
      <c r="AV8" s="83" t="str">
        <f>HYPERLINK("https://abs.twimg.com/images/themes/theme1/bg.png")</f>
        <v>https://abs.twimg.com/images/themes/theme1/bg.png</v>
      </c>
      <c r="AW8" s="80" t="b">
        <v>1</v>
      </c>
      <c r="AX8" s="80" t="s">
        <v>436</v>
      </c>
      <c r="AY8" s="83" t="str">
        <f>HYPERLINK("https://twitter.com/educ_sportsug")</f>
        <v>https://twitter.com/educ_sportsug</v>
      </c>
      <c r="AZ8" s="80" t="s">
        <v>65</v>
      </c>
      <c r="BA8" s="79"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258</v>
      </c>
      <c r="B9" s="66"/>
      <c r="C9" s="66"/>
      <c r="D9" s="67"/>
      <c r="E9" s="105"/>
      <c r="F9" s="89" t="str">
        <f>HYPERLINK("https://pbs.twimg.com/profile_images/1300902268804501504/CigFDdrc_normal.jpg")</f>
        <v>https://pbs.twimg.com/profile_images/1300902268804501504/CigFDdrc_normal.jpg</v>
      </c>
      <c r="G9" s="106"/>
      <c r="H9" s="70" t="s">
        <v>258</v>
      </c>
      <c r="I9" s="71"/>
      <c r="J9" s="107"/>
      <c r="K9" s="70" t="s">
        <v>441</v>
      </c>
      <c r="L9" s="108">
        <v>1</v>
      </c>
      <c r="M9" s="75">
        <v>9892.853515625</v>
      </c>
      <c r="N9" s="75">
        <v>7194.21435546875</v>
      </c>
      <c r="O9" s="76"/>
      <c r="P9" s="77"/>
      <c r="Q9" s="77"/>
      <c r="R9" s="109"/>
      <c r="S9" s="49">
        <v>2</v>
      </c>
      <c r="T9" s="49">
        <v>0</v>
      </c>
      <c r="U9" s="50">
        <v>0</v>
      </c>
      <c r="V9" s="50">
        <v>0.004292</v>
      </c>
      <c r="W9" s="50">
        <v>0.005275</v>
      </c>
      <c r="X9" s="50">
        <v>0.547229</v>
      </c>
      <c r="Y9" s="50">
        <v>1</v>
      </c>
      <c r="Z9" s="50">
        <v>0</v>
      </c>
      <c r="AA9" s="72">
        <v>9</v>
      </c>
      <c r="AB9" s="72"/>
      <c r="AC9" s="73"/>
      <c r="AD9" s="80" t="s">
        <v>346</v>
      </c>
      <c r="AE9" s="85" t="s">
        <v>367</v>
      </c>
      <c r="AF9" s="80">
        <v>1112</v>
      </c>
      <c r="AG9" s="80">
        <v>2890</v>
      </c>
      <c r="AH9" s="80">
        <v>827</v>
      </c>
      <c r="AI9" s="80">
        <v>2221</v>
      </c>
      <c r="AJ9" s="80"/>
      <c r="AK9" s="80" t="s">
        <v>391</v>
      </c>
      <c r="AL9" s="80" t="s">
        <v>418</v>
      </c>
      <c r="AM9" s="83" t="str">
        <f>HYPERLINK("https://t.co/cjfKtzQedb")</f>
        <v>https://t.co/cjfKtzQedb</v>
      </c>
      <c r="AN9" s="80"/>
      <c r="AO9" s="82">
        <v>43383.336539351854</v>
      </c>
      <c r="AP9" s="83" t="str">
        <f>HYPERLINK("https://pbs.twimg.com/profile_banners/1049933705811296256/1539158829")</f>
        <v>https://pbs.twimg.com/profile_banners/1049933705811296256/1539158829</v>
      </c>
      <c r="AQ9" s="80" t="b">
        <v>1</v>
      </c>
      <c r="AR9" s="80" t="b">
        <v>0</v>
      </c>
      <c r="AS9" s="80" t="b">
        <v>0</v>
      </c>
      <c r="AT9" s="80"/>
      <c r="AU9" s="80">
        <v>22</v>
      </c>
      <c r="AV9" s="80"/>
      <c r="AW9" s="80" t="b">
        <v>0</v>
      </c>
      <c r="AX9" s="80" t="s">
        <v>436</v>
      </c>
      <c r="AY9" s="83" t="str">
        <f>HYPERLINK("https://twitter.com/fcdogec")</f>
        <v>https://twitter.com/fcdogec</v>
      </c>
      <c r="AZ9" s="80" t="s">
        <v>65</v>
      </c>
      <c r="BA9" s="79"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260</v>
      </c>
      <c r="B10" s="66"/>
      <c r="C10" s="66"/>
      <c r="D10" s="67"/>
      <c r="E10" s="105"/>
      <c r="F10" s="89" t="str">
        <f>HYPERLINK("https://pbs.twimg.com/profile_images/1391999541642203136/BhezLP1H_normal.jpg")</f>
        <v>https://pbs.twimg.com/profile_images/1391999541642203136/BhezLP1H_normal.jpg</v>
      </c>
      <c r="G10" s="106"/>
      <c r="H10" s="70" t="s">
        <v>260</v>
      </c>
      <c r="I10" s="71"/>
      <c r="J10" s="107"/>
      <c r="K10" s="70" t="s">
        <v>445</v>
      </c>
      <c r="L10" s="108">
        <v>1</v>
      </c>
      <c r="M10" s="75">
        <v>8227.630859375</v>
      </c>
      <c r="N10" s="75">
        <v>5620.8251953125</v>
      </c>
      <c r="O10" s="76"/>
      <c r="P10" s="77"/>
      <c r="Q10" s="77"/>
      <c r="R10" s="109"/>
      <c r="S10" s="49">
        <v>2</v>
      </c>
      <c r="T10" s="49">
        <v>0</v>
      </c>
      <c r="U10" s="50">
        <v>0</v>
      </c>
      <c r="V10" s="50">
        <v>0.004292</v>
      </c>
      <c r="W10" s="50">
        <v>0.005275</v>
      </c>
      <c r="X10" s="50">
        <v>0.547229</v>
      </c>
      <c r="Y10" s="50">
        <v>1</v>
      </c>
      <c r="Z10" s="50">
        <v>0</v>
      </c>
      <c r="AA10" s="72">
        <v>10</v>
      </c>
      <c r="AB10" s="72"/>
      <c r="AC10" s="73"/>
      <c r="AD10" s="80" t="s">
        <v>356</v>
      </c>
      <c r="AE10" s="85" t="s">
        <v>375</v>
      </c>
      <c r="AF10" s="80">
        <v>131</v>
      </c>
      <c r="AG10" s="80">
        <v>55</v>
      </c>
      <c r="AH10" s="80">
        <v>82</v>
      </c>
      <c r="AI10" s="80">
        <v>112</v>
      </c>
      <c r="AJ10" s="80"/>
      <c r="AK10" s="80" t="s">
        <v>400</v>
      </c>
      <c r="AL10" s="80" t="s">
        <v>434</v>
      </c>
      <c r="AM10" s="83" t="str">
        <f>HYPERLINK("https://t.co/kBg68CKlNW")</f>
        <v>https://t.co/kBg68CKlNW</v>
      </c>
      <c r="AN10" s="80"/>
      <c r="AO10" s="82">
        <v>44309.353414351855</v>
      </c>
      <c r="AP10" s="83" t="str">
        <f>HYPERLINK("https://pbs.twimg.com/profile_banners/1385510786576130049/1620713557")</f>
        <v>https://pbs.twimg.com/profile_banners/1385510786576130049/1620713557</v>
      </c>
      <c r="AQ10" s="80" t="b">
        <v>1</v>
      </c>
      <c r="AR10" s="80" t="b">
        <v>0</v>
      </c>
      <c r="AS10" s="80" t="b">
        <v>1</v>
      </c>
      <c r="AT10" s="80"/>
      <c r="AU10" s="80">
        <v>0</v>
      </c>
      <c r="AV10" s="80"/>
      <c r="AW10" s="80" t="b">
        <v>0</v>
      </c>
      <c r="AX10" s="80" t="s">
        <v>436</v>
      </c>
      <c r="AY10" s="83" t="str">
        <f>HYPERLINK("https://twitter.com/genderunitmoes")</f>
        <v>https://twitter.com/genderunitmoes</v>
      </c>
      <c r="AZ10" s="80" t="s">
        <v>65</v>
      </c>
      <c r="BA10" s="79"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253</v>
      </c>
      <c r="B11" s="66"/>
      <c r="C11" s="66"/>
      <c r="D11" s="67"/>
      <c r="E11" s="105"/>
      <c r="F11" s="89" t="str">
        <f>HYPERLINK("https://pbs.twimg.com/profile_images/1193577087308828678/qyDyCXQP_normal.jpg")</f>
        <v>https://pbs.twimg.com/profile_images/1193577087308828678/qyDyCXQP_normal.jpg</v>
      </c>
      <c r="G11" s="106"/>
      <c r="H11" s="70" t="s">
        <v>253</v>
      </c>
      <c r="I11" s="71"/>
      <c r="J11" s="107"/>
      <c r="K11" s="70" t="s">
        <v>437</v>
      </c>
      <c r="L11" s="108">
        <v>1</v>
      </c>
      <c r="M11" s="75">
        <v>9830.966796875</v>
      </c>
      <c r="N11" s="75">
        <v>8490.578125</v>
      </c>
      <c r="O11" s="76"/>
      <c r="P11" s="77"/>
      <c r="Q11" s="77"/>
      <c r="R11" s="109"/>
      <c r="S11" s="49">
        <v>2</v>
      </c>
      <c r="T11" s="49">
        <v>0</v>
      </c>
      <c r="U11" s="50">
        <v>0</v>
      </c>
      <c r="V11" s="50">
        <v>0.004292</v>
      </c>
      <c r="W11" s="50">
        <v>0.005275</v>
      </c>
      <c r="X11" s="50">
        <v>0.547229</v>
      </c>
      <c r="Y11" s="50">
        <v>1</v>
      </c>
      <c r="Z11" s="50">
        <v>0</v>
      </c>
      <c r="AA11" s="72">
        <v>11</v>
      </c>
      <c r="AB11" s="72"/>
      <c r="AC11" s="73"/>
      <c r="AD11" s="80" t="s">
        <v>340</v>
      </c>
      <c r="AE11" s="85" t="s">
        <v>361</v>
      </c>
      <c r="AF11" s="80">
        <v>2235</v>
      </c>
      <c r="AG11" s="80">
        <v>3499601</v>
      </c>
      <c r="AH11" s="80">
        <v>31856</v>
      </c>
      <c r="AI11" s="80">
        <v>24763</v>
      </c>
      <c r="AJ11" s="80"/>
      <c r="AK11" s="80" t="s">
        <v>383</v>
      </c>
      <c r="AL11" s="80"/>
      <c r="AM11" s="83" t="str">
        <f>HYPERLINK("https://t.co/BChdPGRroe")</f>
        <v>https://t.co/BChdPGRroe</v>
      </c>
      <c r="AN11" s="80"/>
      <c r="AO11" s="82">
        <v>39856.07376157407</v>
      </c>
      <c r="AP11" s="83" t="str">
        <f>HYPERLINK("https://pbs.twimg.com/profile_banners/20646711/1620032109")</f>
        <v>https://pbs.twimg.com/profile_banners/20646711/1620032109</v>
      </c>
      <c r="AQ11" s="80" t="b">
        <v>0</v>
      </c>
      <c r="AR11" s="80" t="b">
        <v>0</v>
      </c>
      <c r="AS11" s="80" t="b">
        <v>1</v>
      </c>
      <c r="AT11" s="80"/>
      <c r="AU11" s="80">
        <v>9829</v>
      </c>
      <c r="AV11" s="83" t="str">
        <f>HYPERLINK("https://abs.twimg.com/images/themes/theme4/bg.gif")</f>
        <v>https://abs.twimg.com/images/themes/theme4/bg.gif</v>
      </c>
      <c r="AW11" s="80" t="b">
        <v>1</v>
      </c>
      <c r="AX11" s="80" t="s">
        <v>436</v>
      </c>
      <c r="AY11" s="83" t="str">
        <f>HYPERLINK("https://twitter.com/unesco")</f>
        <v>https://twitter.com/unesco</v>
      </c>
      <c r="AZ11" s="80" t="s">
        <v>65</v>
      </c>
      <c r="BA11" s="79"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249</v>
      </c>
      <c r="B12" s="66"/>
      <c r="C12" s="66"/>
      <c r="D12" s="67"/>
      <c r="E12" s="105"/>
      <c r="F12" s="89" t="str">
        <f>HYPERLINK("https://pbs.twimg.com/profile_images/1307836303124250624/pZWhFTkf_normal.png")</f>
        <v>https://pbs.twimg.com/profile_images/1307836303124250624/pZWhFTkf_normal.png</v>
      </c>
      <c r="G12" s="106"/>
      <c r="H12" s="70" t="s">
        <v>249</v>
      </c>
      <c r="I12" s="71"/>
      <c r="J12" s="107"/>
      <c r="K12" s="70" t="s">
        <v>8422</v>
      </c>
      <c r="L12" s="108">
        <v>1</v>
      </c>
      <c r="M12" s="75">
        <v>7146.298828125</v>
      </c>
      <c r="N12" s="75">
        <v>5972.25341796875</v>
      </c>
      <c r="O12" s="76"/>
      <c r="P12" s="77"/>
      <c r="Q12" s="77"/>
      <c r="R12" s="109"/>
      <c r="S12" s="49">
        <v>2</v>
      </c>
      <c r="T12" s="49">
        <v>0</v>
      </c>
      <c r="U12" s="50">
        <v>0</v>
      </c>
      <c r="V12" s="50">
        <v>0.004292</v>
      </c>
      <c r="W12" s="50">
        <v>0.005275</v>
      </c>
      <c r="X12" s="50">
        <v>0.547229</v>
      </c>
      <c r="Y12" s="50">
        <v>1</v>
      </c>
      <c r="Z12" s="50">
        <v>0</v>
      </c>
      <c r="AA12" s="72">
        <v>12</v>
      </c>
      <c r="AB12" s="72"/>
      <c r="AC12" s="73"/>
      <c r="AD12" s="80" t="s">
        <v>339</v>
      </c>
      <c r="AE12" s="85" t="s">
        <v>360</v>
      </c>
      <c r="AF12" s="80">
        <v>14425</v>
      </c>
      <c r="AG12" s="80">
        <v>47058</v>
      </c>
      <c r="AH12" s="80">
        <v>12819</v>
      </c>
      <c r="AI12" s="80">
        <v>14088</v>
      </c>
      <c r="AJ12" s="80"/>
      <c r="AK12" s="80" t="s">
        <v>382</v>
      </c>
      <c r="AL12" s="80" t="s">
        <v>412</v>
      </c>
      <c r="AM12" s="83" t="str">
        <f>HYPERLINK("https://t.co/3Zk24qWQoh")</f>
        <v>https://t.co/3Zk24qWQoh</v>
      </c>
      <c r="AN12" s="80"/>
      <c r="AO12" s="82">
        <v>39911.67085648148</v>
      </c>
      <c r="AP12" s="83" t="str">
        <f>HYPERLINK("https://pbs.twimg.com/profile_banners/29748673/1603270433")</f>
        <v>https://pbs.twimg.com/profile_banners/29748673/1603270433</v>
      </c>
      <c r="AQ12" s="80" t="b">
        <v>0</v>
      </c>
      <c r="AR12" s="80" t="b">
        <v>0</v>
      </c>
      <c r="AS12" s="80" t="b">
        <v>1</v>
      </c>
      <c r="AT12" s="80"/>
      <c r="AU12" s="80">
        <v>628</v>
      </c>
      <c r="AV12" s="83" t="str">
        <f>HYPERLINK("https://abs.twimg.com/images/themes/theme13/bg.gif")</f>
        <v>https://abs.twimg.com/images/themes/theme13/bg.gif</v>
      </c>
      <c r="AW12" s="80" t="b">
        <v>1</v>
      </c>
      <c r="AX12" s="80" t="s">
        <v>436</v>
      </c>
      <c r="AY12" s="83" t="str">
        <f>HYPERLINK("https://twitter.com/ungei")</f>
        <v>https://twitter.com/ungei</v>
      </c>
      <c r="AZ12" s="80" t="s">
        <v>65</v>
      </c>
      <c r="BA12" s="79"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261</v>
      </c>
      <c r="B13" s="66"/>
      <c r="C13" s="66"/>
      <c r="D13" s="67"/>
      <c r="E13" s="105"/>
      <c r="F13" s="89" t="str">
        <f>HYPERLINK("https://pbs.twimg.com/profile_images/1009274034951938048/fo_Oj1Hb_normal.jpg")</f>
        <v>https://pbs.twimg.com/profile_images/1009274034951938048/fo_Oj1Hb_normal.jpg</v>
      </c>
      <c r="G13" s="106"/>
      <c r="H13" s="70" t="s">
        <v>261</v>
      </c>
      <c r="I13" s="71"/>
      <c r="J13" s="107"/>
      <c r="K13" s="70" t="s">
        <v>446</v>
      </c>
      <c r="L13" s="108">
        <v>1</v>
      </c>
      <c r="M13" s="75">
        <v>9284.9443359375</v>
      </c>
      <c r="N13" s="75">
        <v>6089.91455078125</v>
      </c>
      <c r="O13" s="76"/>
      <c r="P13" s="77"/>
      <c r="Q13" s="77"/>
      <c r="R13" s="109"/>
      <c r="S13" s="49">
        <v>2</v>
      </c>
      <c r="T13" s="49">
        <v>0</v>
      </c>
      <c r="U13" s="50">
        <v>0</v>
      </c>
      <c r="V13" s="50">
        <v>0.004292</v>
      </c>
      <c r="W13" s="50">
        <v>0.005275</v>
      </c>
      <c r="X13" s="50">
        <v>0.547229</v>
      </c>
      <c r="Y13" s="50">
        <v>1</v>
      </c>
      <c r="Z13" s="50">
        <v>0</v>
      </c>
      <c r="AA13" s="72">
        <v>13</v>
      </c>
      <c r="AB13" s="72"/>
      <c r="AC13" s="73"/>
      <c r="AD13" s="80" t="s">
        <v>261</v>
      </c>
      <c r="AE13" s="85" t="s">
        <v>376</v>
      </c>
      <c r="AF13" s="80">
        <v>2825</v>
      </c>
      <c r="AG13" s="80">
        <v>52459</v>
      </c>
      <c r="AH13" s="80">
        <v>31714</v>
      </c>
      <c r="AI13" s="80">
        <v>14071</v>
      </c>
      <c r="AJ13" s="80"/>
      <c r="AK13" s="80" t="s">
        <v>401</v>
      </c>
      <c r="AL13" s="80"/>
      <c r="AM13" s="83" t="str">
        <f>HYPERLINK("https://t.co/QaNjWWt5Fb")</f>
        <v>https://t.co/QaNjWWt5Fb</v>
      </c>
      <c r="AN13" s="80"/>
      <c r="AO13" s="82">
        <v>39584.68042824074</v>
      </c>
      <c r="AP13" s="83" t="str">
        <f>HYPERLINK("https://pbs.twimg.com/profile_banners/14800620/1632560491")</f>
        <v>https://pbs.twimg.com/profile_banners/14800620/1632560491</v>
      </c>
      <c r="AQ13" s="80" t="b">
        <v>0</v>
      </c>
      <c r="AR13" s="80" t="b">
        <v>0</v>
      </c>
      <c r="AS13" s="80" t="b">
        <v>1</v>
      </c>
      <c r="AT13" s="80"/>
      <c r="AU13" s="80">
        <v>1275</v>
      </c>
      <c r="AV13" s="83" t="str">
        <f>HYPERLINK("https://abs.twimg.com/images/themes/theme1/bg.png")</f>
        <v>https://abs.twimg.com/images/themes/theme1/bg.png</v>
      </c>
      <c r="AW13" s="80" t="b">
        <v>1</v>
      </c>
      <c r="AX13" s="80" t="s">
        <v>436</v>
      </c>
      <c r="AY13" s="83" t="str">
        <f>HYPERLINK("https://twitter.com/equalitynow")</f>
        <v>https://twitter.com/equalitynow</v>
      </c>
      <c r="AZ13" s="80" t="s">
        <v>65</v>
      </c>
      <c r="BA13" s="79"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262</v>
      </c>
      <c r="B14" s="66"/>
      <c r="C14" s="66"/>
      <c r="D14" s="67"/>
      <c r="E14" s="105"/>
      <c r="F14" s="89" t="str">
        <f>HYPERLINK("https://pbs.twimg.com/profile_images/1386681699803664388/ek4NBgRM_normal.jpg")</f>
        <v>https://pbs.twimg.com/profile_images/1386681699803664388/ek4NBgRM_normal.jpg</v>
      </c>
      <c r="G14" s="106"/>
      <c r="H14" s="70" t="s">
        <v>262</v>
      </c>
      <c r="I14" s="71"/>
      <c r="J14" s="107"/>
      <c r="K14" s="70" t="s">
        <v>447</v>
      </c>
      <c r="L14" s="108">
        <v>1</v>
      </c>
      <c r="M14" s="75">
        <v>6997.9267578125</v>
      </c>
      <c r="N14" s="75">
        <v>9385.416015625</v>
      </c>
      <c r="O14" s="76"/>
      <c r="P14" s="77"/>
      <c r="Q14" s="77"/>
      <c r="R14" s="109"/>
      <c r="S14" s="49">
        <v>2</v>
      </c>
      <c r="T14" s="49">
        <v>0</v>
      </c>
      <c r="U14" s="50">
        <v>0</v>
      </c>
      <c r="V14" s="50">
        <v>0.004292</v>
      </c>
      <c r="W14" s="50">
        <v>0.005275</v>
      </c>
      <c r="X14" s="50">
        <v>0.547229</v>
      </c>
      <c r="Y14" s="50">
        <v>1</v>
      </c>
      <c r="Z14" s="50">
        <v>0</v>
      </c>
      <c r="AA14" s="72">
        <v>14</v>
      </c>
      <c r="AB14" s="72"/>
      <c r="AC14" s="73"/>
      <c r="AD14" s="80" t="s">
        <v>357</v>
      </c>
      <c r="AE14" s="85" t="s">
        <v>377</v>
      </c>
      <c r="AF14" s="80">
        <v>293</v>
      </c>
      <c r="AG14" s="80">
        <v>1564</v>
      </c>
      <c r="AH14" s="80">
        <v>1073</v>
      </c>
      <c r="AI14" s="80">
        <v>2500</v>
      </c>
      <c r="AJ14" s="80"/>
      <c r="AK14" s="80" t="s">
        <v>402</v>
      </c>
      <c r="AL14" s="80"/>
      <c r="AM14" s="83" t="str">
        <f>HYPERLINK("https://t.co/hn63nCL9Dy")</f>
        <v>https://t.co/hn63nCL9Dy</v>
      </c>
      <c r="AN14" s="80"/>
      <c r="AO14" s="82">
        <v>43327.712233796294</v>
      </c>
      <c r="AP14" s="83" t="str">
        <f>HYPERLINK("https://pbs.twimg.com/profile_banners/1029776136241389568/1619445656")</f>
        <v>https://pbs.twimg.com/profile_banners/1029776136241389568/1619445656</v>
      </c>
      <c r="AQ14" s="80" t="b">
        <v>1</v>
      </c>
      <c r="AR14" s="80" t="b">
        <v>0</v>
      </c>
      <c r="AS14" s="80" t="b">
        <v>0</v>
      </c>
      <c r="AT14" s="80"/>
      <c r="AU14" s="80">
        <v>8</v>
      </c>
      <c r="AV14" s="80"/>
      <c r="AW14" s="80" t="b">
        <v>0</v>
      </c>
      <c r="AX14" s="80" t="s">
        <v>436</v>
      </c>
      <c r="AY14" s="83" t="str">
        <f>HYPERLINK("https://twitter.com/vowforgirls")</f>
        <v>https://twitter.com/vowforgirls</v>
      </c>
      <c r="AZ14" s="80" t="s">
        <v>65</v>
      </c>
      <c r="BA14" s="79"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263</v>
      </c>
      <c r="B15" s="66"/>
      <c r="C15" s="66"/>
      <c r="D15" s="67"/>
      <c r="E15" s="105"/>
      <c r="F15" s="89" t="str">
        <f>HYPERLINK("https://pbs.twimg.com/profile_images/1412836013140070400/XIwTz6yw_normal.jpg")</f>
        <v>https://pbs.twimg.com/profile_images/1412836013140070400/XIwTz6yw_normal.jpg</v>
      </c>
      <c r="G15" s="106"/>
      <c r="H15" s="70" t="s">
        <v>263</v>
      </c>
      <c r="I15" s="71"/>
      <c r="J15" s="107"/>
      <c r="K15" s="70" t="s">
        <v>448</v>
      </c>
      <c r="L15" s="108">
        <v>1</v>
      </c>
      <c r="M15" s="75">
        <v>6390.01904296875</v>
      </c>
      <c r="N15" s="75">
        <v>8281.1171875</v>
      </c>
      <c r="O15" s="76"/>
      <c r="P15" s="77"/>
      <c r="Q15" s="77"/>
      <c r="R15" s="109"/>
      <c r="S15" s="49">
        <v>2</v>
      </c>
      <c r="T15" s="49">
        <v>0</v>
      </c>
      <c r="U15" s="50">
        <v>0</v>
      </c>
      <c r="V15" s="50">
        <v>0.004292</v>
      </c>
      <c r="W15" s="50">
        <v>0.005275</v>
      </c>
      <c r="X15" s="50">
        <v>0.547229</v>
      </c>
      <c r="Y15" s="50">
        <v>1</v>
      </c>
      <c r="Z15" s="50">
        <v>0</v>
      </c>
      <c r="AA15" s="72">
        <v>15</v>
      </c>
      <c r="AB15" s="72"/>
      <c r="AC15" s="73"/>
      <c r="AD15" s="80" t="s">
        <v>358</v>
      </c>
      <c r="AE15" s="85" t="s">
        <v>378</v>
      </c>
      <c r="AF15" s="80">
        <v>8118</v>
      </c>
      <c r="AG15" s="80">
        <v>9549</v>
      </c>
      <c r="AH15" s="80">
        <v>15681</v>
      </c>
      <c r="AI15" s="80">
        <v>36599</v>
      </c>
      <c r="AJ15" s="80"/>
      <c r="AK15" s="80" t="s">
        <v>403</v>
      </c>
      <c r="AL15" s="80" t="s">
        <v>408</v>
      </c>
      <c r="AM15" s="83" t="str">
        <f>HYPERLINK("https://t.co/1Pmwy81mvc")</f>
        <v>https://t.co/1Pmwy81mvc</v>
      </c>
      <c r="AN15" s="80"/>
      <c r="AO15" s="82">
        <v>42113.755266203705</v>
      </c>
      <c r="AP15" s="83" t="str">
        <f>HYPERLINK("https://pbs.twimg.com/profile_banners/3184011989/1499944596")</f>
        <v>https://pbs.twimg.com/profile_banners/3184011989/1499944596</v>
      </c>
      <c r="AQ15" s="80" t="b">
        <v>1</v>
      </c>
      <c r="AR15" s="80" t="b">
        <v>0</v>
      </c>
      <c r="AS15" s="80" t="b">
        <v>0</v>
      </c>
      <c r="AT15" s="80"/>
      <c r="AU15" s="80">
        <v>30</v>
      </c>
      <c r="AV15" s="83" t="str">
        <f>HYPERLINK("https://abs.twimg.com/images/themes/theme1/bg.png")</f>
        <v>https://abs.twimg.com/images/themes/theme1/bg.png</v>
      </c>
      <c r="AW15" s="80" t="b">
        <v>0</v>
      </c>
      <c r="AX15" s="80" t="s">
        <v>436</v>
      </c>
      <c r="AY15" s="83" t="str">
        <f>HYPERLINK("https://twitter.com/nankunda20")</f>
        <v>https://twitter.com/nankunda20</v>
      </c>
      <c r="AZ15" s="80" t="s">
        <v>65</v>
      </c>
      <c r="BA15" s="79"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250</v>
      </c>
      <c r="B16" s="66"/>
      <c r="C16" s="66"/>
      <c r="D16" s="67">
        <v>570.541846927644</v>
      </c>
      <c r="E16" s="105"/>
      <c r="F16" s="89" t="str">
        <f>HYPERLINK("https://pbs.twimg.com/profile_images/1422102996905771013/_kMS3Ynb_normal.jpg")</f>
        <v>https://pbs.twimg.com/profile_images/1422102996905771013/_kMS3Ynb_normal.jpg</v>
      </c>
      <c r="G16" s="106"/>
      <c r="H16" s="70" t="s">
        <v>250</v>
      </c>
      <c r="I16" s="71"/>
      <c r="J16" s="107"/>
      <c r="K16" s="70" t="s">
        <v>8424</v>
      </c>
      <c r="L16" s="108">
        <v>101.42684876142974</v>
      </c>
      <c r="M16" s="75">
        <v>9339.9873046875</v>
      </c>
      <c r="N16" s="75">
        <v>5103.0751953125</v>
      </c>
      <c r="O16" s="76"/>
      <c r="P16" s="77"/>
      <c r="Q16" s="77"/>
      <c r="R16" s="109"/>
      <c r="S16" s="49">
        <v>5</v>
      </c>
      <c r="T16" s="49">
        <v>0</v>
      </c>
      <c r="U16" s="50">
        <v>44</v>
      </c>
      <c r="V16" s="50">
        <v>0.004545</v>
      </c>
      <c r="W16" s="50">
        <v>0.012036</v>
      </c>
      <c r="X16" s="50">
        <v>1.129202</v>
      </c>
      <c r="Y16" s="50">
        <v>0.3</v>
      </c>
      <c r="Z16" s="50">
        <v>0</v>
      </c>
      <c r="AA16" s="72">
        <v>16</v>
      </c>
      <c r="AB16" s="72"/>
      <c r="AC16" s="73"/>
      <c r="AD16" s="80" t="s">
        <v>337</v>
      </c>
      <c r="AE16" s="85" t="s">
        <v>297</v>
      </c>
      <c r="AF16" s="80">
        <v>9441</v>
      </c>
      <c r="AG16" s="80">
        <v>49238</v>
      </c>
      <c r="AH16" s="80">
        <v>16936</v>
      </c>
      <c r="AI16" s="80">
        <v>23680</v>
      </c>
      <c r="AJ16" s="80"/>
      <c r="AK16" s="80" t="s">
        <v>380</v>
      </c>
      <c r="AL16" s="80" t="s">
        <v>405</v>
      </c>
      <c r="AM16" s="83" t="str">
        <f>HYPERLINK("https://t.co/njDs0LNNdD")</f>
        <v>https://t.co/njDs0LNNdD</v>
      </c>
      <c r="AN16" s="80"/>
      <c r="AO16" s="82">
        <v>43017.91869212963</v>
      </c>
      <c r="AP16" s="83" t="str">
        <f>HYPERLINK("https://pbs.twimg.com/profile_banners/917510713131888642/1621869722")</f>
        <v>https://pbs.twimg.com/profile_banners/917510713131888642/1621869722</v>
      </c>
      <c r="AQ16" s="80" t="b">
        <v>0</v>
      </c>
      <c r="AR16" s="80" t="b">
        <v>0</v>
      </c>
      <c r="AS16" s="80" t="b">
        <v>1</v>
      </c>
      <c r="AT16" s="80"/>
      <c r="AU16" s="80">
        <v>234</v>
      </c>
      <c r="AV16" s="83" t="str">
        <f>HYPERLINK("https://abs.twimg.com/images/themes/theme1/bg.png")</f>
        <v>https://abs.twimg.com/images/themes/theme1/bg.png</v>
      </c>
      <c r="AW16" s="80" t="b">
        <v>1</v>
      </c>
      <c r="AX16" s="80" t="s">
        <v>436</v>
      </c>
      <c r="AY16" s="83" t="str">
        <f>HYPERLINK("https://twitter.com/educannotwait")</f>
        <v>https://twitter.com/educannotwait</v>
      </c>
      <c r="AZ16" s="80" t="s">
        <v>65</v>
      </c>
      <c r="BA16" s="79"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251</v>
      </c>
      <c r="B17" s="66"/>
      <c r="C17" s="66"/>
      <c r="D17" s="67"/>
      <c r="E17" s="105"/>
      <c r="F17" s="89" t="str">
        <f>HYPERLINK("https://pbs.twimg.com/profile_images/1300280337742864385/E7HCd3hP_normal.jpg")</f>
        <v>https://pbs.twimg.com/profile_images/1300280337742864385/E7HCd3hP_normal.jpg</v>
      </c>
      <c r="G17" s="106"/>
      <c r="H17" s="70" t="s">
        <v>251</v>
      </c>
      <c r="I17" s="71"/>
      <c r="J17" s="107"/>
      <c r="K17" s="70" t="s">
        <v>8423</v>
      </c>
      <c r="L17" s="108">
        <v>1</v>
      </c>
      <c r="M17" s="75">
        <v>8055.24169921875</v>
      </c>
      <c r="N17" s="75">
        <v>9854.505859375</v>
      </c>
      <c r="O17" s="76"/>
      <c r="P17" s="77"/>
      <c r="Q17" s="77"/>
      <c r="R17" s="109"/>
      <c r="S17" s="49">
        <v>3</v>
      </c>
      <c r="T17" s="49">
        <v>0</v>
      </c>
      <c r="U17" s="50">
        <v>0</v>
      </c>
      <c r="V17" s="50">
        <v>0.005814</v>
      </c>
      <c r="W17" s="50">
        <v>0.016013</v>
      </c>
      <c r="X17" s="50">
        <v>0.741148</v>
      </c>
      <c r="Y17" s="50">
        <v>0.6666666666666666</v>
      </c>
      <c r="Z17" s="50">
        <v>0</v>
      </c>
      <c r="AA17" s="72">
        <v>17</v>
      </c>
      <c r="AB17" s="72"/>
      <c r="AC17" s="73"/>
      <c r="AD17" s="80" t="s">
        <v>338</v>
      </c>
      <c r="AE17" s="85" t="s">
        <v>359</v>
      </c>
      <c r="AF17" s="80">
        <v>852</v>
      </c>
      <c r="AG17" s="80">
        <v>134184</v>
      </c>
      <c r="AH17" s="80">
        <v>29857</v>
      </c>
      <c r="AI17" s="80">
        <v>8676</v>
      </c>
      <c r="AJ17" s="80"/>
      <c r="AK17" s="80" t="s">
        <v>381</v>
      </c>
      <c r="AL17" s="80"/>
      <c r="AM17" s="83" t="str">
        <f>HYPERLINK("https://t.co/3UuAyYlwP8")</f>
        <v>https://t.co/3UuAyYlwP8</v>
      </c>
      <c r="AN17" s="80"/>
      <c r="AO17" s="82">
        <v>40386.09515046296</v>
      </c>
      <c r="AP17" s="83" t="str">
        <f>HYPERLINK("https://pbs.twimg.com/profile_banners/171314974/1602013656")</f>
        <v>https://pbs.twimg.com/profile_banners/171314974/1602013656</v>
      </c>
      <c r="AQ17" s="80" t="b">
        <v>0</v>
      </c>
      <c r="AR17" s="80" t="b">
        <v>0</v>
      </c>
      <c r="AS17" s="80" t="b">
        <v>1</v>
      </c>
      <c r="AT17" s="80"/>
      <c r="AU17" s="80">
        <v>1248</v>
      </c>
      <c r="AV17" s="83" t="str">
        <f>HYPERLINK("https://abs.twimg.com/images/themes/theme1/bg.png")</f>
        <v>https://abs.twimg.com/images/themes/theme1/bg.png</v>
      </c>
      <c r="AW17" s="80" t="b">
        <v>1</v>
      </c>
      <c r="AX17" s="80" t="s">
        <v>436</v>
      </c>
      <c r="AY17" s="83" t="str">
        <f>HYPERLINK("https://twitter.com/gpforeducation")</f>
        <v>https://twitter.com/gpforeducation</v>
      </c>
      <c r="AZ17" s="80" t="s">
        <v>65</v>
      </c>
      <c r="BA17" s="79"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8448</v>
      </c>
      <c r="B18" s="66"/>
      <c r="C18" s="66"/>
      <c r="D18" s="67"/>
      <c r="E18" s="105"/>
      <c r="F18" s="89" t="str">
        <f>HYPERLINK("https://pbs.twimg.com/profile_images/1027565927477403649/vC8BWzyN_normal.jpg")</f>
        <v>https://pbs.twimg.com/profile_images/1027565927477403649/vC8BWzyN_normal.jpg</v>
      </c>
      <c r="G18" s="106"/>
      <c r="H18" s="70" t="s">
        <v>8448</v>
      </c>
      <c r="I18" s="71"/>
      <c r="J18" s="107"/>
      <c r="K18" s="70" t="s">
        <v>8787</v>
      </c>
      <c r="L18" s="108">
        <v>1</v>
      </c>
      <c r="M18" s="75">
        <v>4377.59619140625</v>
      </c>
      <c r="N18" s="75">
        <v>5583.74658203125</v>
      </c>
      <c r="O18" s="76"/>
      <c r="P18" s="77"/>
      <c r="Q18" s="77"/>
      <c r="R18" s="109"/>
      <c r="S18" s="49">
        <v>0</v>
      </c>
      <c r="T18" s="49">
        <v>3</v>
      </c>
      <c r="U18" s="50">
        <v>0</v>
      </c>
      <c r="V18" s="50">
        <v>0.005495</v>
      </c>
      <c r="W18" s="50">
        <v>0.018372</v>
      </c>
      <c r="X18" s="50">
        <v>0.715647</v>
      </c>
      <c r="Y18" s="50">
        <v>0.6666666666666666</v>
      </c>
      <c r="Z18" s="50">
        <v>0</v>
      </c>
      <c r="AA18" s="72">
        <v>18</v>
      </c>
      <c r="AB18" s="72"/>
      <c r="AC18" s="73"/>
      <c r="AD18" s="80" t="s">
        <v>8616</v>
      </c>
      <c r="AE18" s="85" t="s">
        <v>8667</v>
      </c>
      <c r="AF18" s="80">
        <v>12886</v>
      </c>
      <c r="AG18" s="80">
        <v>13610</v>
      </c>
      <c r="AH18" s="80">
        <v>26691</v>
      </c>
      <c r="AI18" s="80">
        <v>27458</v>
      </c>
      <c r="AJ18" s="80"/>
      <c r="AK18" s="80" t="s">
        <v>8715</v>
      </c>
      <c r="AL18" s="80" t="s">
        <v>8766</v>
      </c>
      <c r="AM18" s="80"/>
      <c r="AN18" s="80"/>
      <c r="AO18" s="82">
        <v>41127.84378472222</v>
      </c>
      <c r="AP18" s="83" t="str">
        <f>HYPERLINK("https://pbs.twimg.com/profile_banners/741351722/1533825807")</f>
        <v>https://pbs.twimg.com/profile_banners/741351722/1533825807</v>
      </c>
      <c r="AQ18" s="80" t="b">
        <v>1</v>
      </c>
      <c r="AR18" s="80" t="b">
        <v>0</v>
      </c>
      <c r="AS18" s="80" t="b">
        <v>0</v>
      </c>
      <c r="AT18" s="80"/>
      <c r="AU18" s="80">
        <v>46</v>
      </c>
      <c r="AV18" s="83" t="str">
        <f>HYPERLINK("https://abs.twimg.com/images/themes/theme1/bg.png")</f>
        <v>https://abs.twimg.com/images/themes/theme1/bg.png</v>
      </c>
      <c r="AW18" s="80" t="b">
        <v>0</v>
      </c>
      <c r="AX18" s="80" t="s">
        <v>436</v>
      </c>
      <c r="AY18" s="83" t="str">
        <f>HYPERLINK("https://twitter.com/strategyndigita")</f>
        <v>https://twitter.com/strategyndigita</v>
      </c>
      <c r="AZ18" s="80" t="s">
        <v>66</v>
      </c>
      <c r="BA18" s="79" t="str">
        <f>REPLACE(INDEX(GroupVertices[Group],MATCH(Vertices[[#This Row],[Vertex]],GroupVertices[Vertex],0)),1,1,"")</f>
        <v>1</v>
      </c>
      <c r="BB18" s="49">
        <v>1</v>
      </c>
      <c r="BC18" s="50">
        <v>2.6315789473684212</v>
      </c>
      <c r="BD18" s="49">
        <v>1</v>
      </c>
      <c r="BE18" s="50">
        <v>2.6315789473684212</v>
      </c>
      <c r="BF18" s="49">
        <v>0</v>
      </c>
      <c r="BG18" s="50">
        <v>0</v>
      </c>
      <c r="BH18" s="49">
        <v>36</v>
      </c>
      <c r="BI18" s="50">
        <v>94.73684210526316</v>
      </c>
      <c r="BJ18" s="49">
        <v>38</v>
      </c>
      <c r="BK18" s="49" t="s">
        <v>8978</v>
      </c>
      <c r="BL18" s="49" t="s">
        <v>8978</v>
      </c>
      <c r="BM18" s="49" t="s">
        <v>276</v>
      </c>
      <c r="BN18" s="49" t="s">
        <v>276</v>
      </c>
      <c r="BO18" s="49" t="s">
        <v>8462</v>
      </c>
      <c r="BP18" s="49" t="s">
        <v>8462</v>
      </c>
      <c r="BQ18" s="100" t="s">
        <v>9080</v>
      </c>
      <c r="BR18" s="100" t="s">
        <v>9080</v>
      </c>
      <c r="BS18" s="100" t="s">
        <v>9098</v>
      </c>
      <c r="BT18" s="100" t="s">
        <v>9098</v>
      </c>
      <c r="BU18" s="2"/>
      <c r="BV18" s="3"/>
      <c r="BW18" s="3"/>
      <c r="BX18" s="3"/>
      <c r="BY18" s="3"/>
    </row>
    <row r="19" spans="1:77" ht="15">
      <c r="A19" s="65" t="s">
        <v>8466</v>
      </c>
      <c r="B19" s="66"/>
      <c r="C19" s="66"/>
      <c r="D19" s="67"/>
      <c r="E19" s="105"/>
      <c r="F19" s="89" t="str">
        <f>HYPERLINK("https://pbs.twimg.com/profile_images/864194237763641345/x7W_N9ER_normal.jpg")</f>
        <v>https://pbs.twimg.com/profile_images/864194237763641345/x7W_N9ER_normal.jpg</v>
      </c>
      <c r="G19" s="106"/>
      <c r="H19" s="70" t="s">
        <v>8466</v>
      </c>
      <c r="I19" s="71"/>
      <c r="J19" s="107"/>
      <c r="K19" s="70" t="s">
        <v>8788</v>
      </c>
      <c r="L19" s="108">
        <v>1</v>
      </c>
      <c r="M19" s="75">
        <v>5047.4755859375</v>
      </c>
      <c r="N19" s="75">
        <v>5967.4462890625</v>
      </c>
      <c r="O19" s="76"/>
      <c r="P19" s="77"/>
      <c r="Q19" s="77"/>
      <c r="R19" s="109"/>
      <c r="S19" s="49">
        <v>3</v>
      </c>
      <c r="T19" s="49">
        <v>0</v>
      </c>
      <c r="U19" s="50">
        <v>0</v>
      </c>
      <c r="V19" s="50">
        <v>0.005495</v>
      </c>
      <c r="W19" s="50">
        <v>0.018372</v>
      </c>
      <c r="X19" s="50">
        <v>0.715647</v>
      </c>
      <c r="Y19" s="50">
        <v>0.6666666666666666</v>
      </c>
      <c r="Z19" s="50">
        <v>0</v>
      </c>
      <c r="AA19" s="72">
        <v>19</v>
      </c>
      <c r="AB19" s="72"/>
      <c r="AC19" s="73"/>
      <c r="AD19" s="80" t="s">
        <v>8617</v>
      </c>
      <c r="AE19" s="85" t="s">
        <v>8668</v>
      </c>
      <c r="AF19" s="80">
        <v>476</v>
      </c>
      <c r="AG19" s="80">
        <v>2464</v>
      </c>
      <c r="AH19" s="80">
        <v>1529</v>
      </c>
      <c r="AI19" s="80">
        <v>511</v>
      </c>
      <c r="AJ19" s="80"/>
      <c r="AK19" s="80" t="s">
        <v>8716</v>
      </c>
      <c r="AL19" s="80" t="s">
        <v>8767</v>
      </c>
      <c r="AM19" s="83" t="str">
        <f>HYPERLINK("https://t.co/4fPyZaocA9")</f>
        <v>https://t.co/4fPyZaocA9</v>
      </c>
      <c r="AN19" s="80"/>
      <c r="AO19" s="82">
        <v>39862.73535879629</v>
      </c>
      <c r="AP19" s="83" t="str">
        <f>HYPERLINK("https://pbs.twimg.com/profile_banners/21218543/1486426434")</f>
        <v>https://pbs.twimg.com/profile_banners/21218543/1486426434</v>
      </c>
      <c r="AQ19" s="80" t="b">
        <v>0</v>
      </c>
      <c r="AR19" s="80" t="b">
        <v>0</v>
      </c>
      <c r="AS19" s="80" t="b">
        <v>1</v>
      </c>
      <c r="AT19" s="80"/>
      <c r="AU19" s="80">
        <v>96</v>
      </c>
      <c r="AV19" s="83" t="str">
        <f>HYPERLINK("https://abs.twimg.com/images/themes/theme1/bg.png")</f>
        <v>https://abs.twimg.com/images/themes/theme1/bg.png</v>
      </c>
      <c r="AW19" s="80" t="b">
        <v>0</v>
      </c>
      <c r="AX19" s="80" t="s">
        <v>436</v>
      </c>
      <c r="AY19" s="83" t="str">
        <f>HYPERLINK("https://twitter.com/cmuruzabal")</f>
        <v>https://twitter.com/cmuruzabal</v>
      </c>
      <c r="AZ19" s="80" t="s">
        <v>65</v>
      </c>
      <c r="BA19" s="79"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8462</v>
      </c>
      <c r="B20" s="66"/>
      <c r="C20" s="66"/>
      <c r="D20" s="67">
        <v>567.4710057324562</v>
      </c>
      <c r="E20" s="105"/>
      <c r="F20" s="89" t="str">
        <f>HYPERLINK("https://pbs.twimg.com/profile_images/1415359413410570240/E2UnYxrE_normal.png")</f>
        <v>https://pbs.twimg.com/profile_images/1415359413410570240/E2UnYxrE_normal.png</v>
      </c>
      <c r="G20" s="106"/>
      <c r="H20" s="70" t="s">
        <v>8462</v>
      </c>
      <c r="I20" s="71"/>
      <c r="J20" s="107"/>
      <c r="K20" s="70" t="s">
        <v>8789</v>
      </c>
      <c r="L20" s="108">
        <v>99.09370025700687</v>
      </c>
      <c r="M20" s="75">
        <v>4284.64501953125</v>
      </c>
      <c r="N20" s="75">
        <v>7550.60205078125</v>
      </c>
      <c r="O20" s="76"/>
      <c r="P20" s="77"/>
      <c r="Q20" s="77"/>
      <c r="R20" s="109"/>
      <c r="S20" s="49">
        <v>12</v>
      </c>
      <c r="T20" s="49">
        <v>3</v>
      </c>
      <c r="U20" s="50">
        <v>42.977778</v>
      </c>
      <c r="V20" s="50">
        <v>0.005848</v>
      </c>
      <c r="W20" s="50">
        <v>0.046185</v>
      </c>
      <c r="X20" s="50">
        <v>2.584127</v>
      </c>
      <c r="Y20" s="50">
        <v>0.17307692307692307</v>
      </c>
      <c r="Z20" s="50">
        <v>0.15384615384615385</v>
      </c>
      <c r="AA20" s="72">
        <v>20</v>
      </c>
      <c r="AB20" s="72"/>
      <c r="AC20" s="73"/>
      <c r="AD20" s="80" t="s">
        <v>8618</v>
      </c>
      <c r="AE20" s="85" t="s">
        <v>8669</v>
      </c>
      <c r="AF20" s="80">
        <v>5115</v>
      </c>
      <c r="AG20" s="80">
        <v>21114</v>
      </c>
      <c r="AH20" s="80">
        <v>14302</v>
      </c>
      <c r="AI20" s="80">
        <v>21065</v>
      </c>
      <c r="AJ20" s="80"/>
      <c r="AK20" s="80" t="s">
        <v>8717</v>
      </c>
      <c r="AL20" s="80" t="s">
        <v>8768</v>
      </c>
      <c r="AM20" s="83" t="str">
        <f>HYPERLINK("https://t.co/tj1Z6ZfwoC")</f>
        <v>https://t.co/tj1Z6ZfwoC</v>
      </c>
      <c r="AN20" s="80"/>
      <c r="AO20" s="82">
        <v>39856.296689814815</v>
      </c>
      <c r="AP20" s="83" t="str">
        <f>HYPERLINK("https://pbs.twimg.com/profile_banners/20659742/1626960759")</f>
        <v>https://pbs.twimg.com/profile_banners/20659742/1626960759</v>
      </c>
      <c r="AQ20" s="80" t="b">
        <v>0</v>
      </c>
      <c r="AR20" s="80" t="b">
        <v>0</v>
      </c>
      <c r="AS20" s="80" t="b">
        <v>1</v>
      </c>
      <c r="AT20" s="80"/>
      <c r="AU20" s="80">
        <v>767</v>
      </c>
      <c r="AV20" s="83" t="str">
        <f>HYPERLINK("https://abs.twimg.com/images/themes/theme1/bg.png")</f>
        <v>https://abs.twimg.com/images/themes/theme1/bg.png</v>
      </c>
      <c r="AW20" s="80" t="b">
        <v>1</v>
      </c>
      <c r="AX20" s="80" t="s">
        <v>436</v>
      </c>
      <c r="AY20" s="83" t="str">
        <f>HYPERLINK("https://twitter.com/sap4good")</f>
        <v>https://twitter.com/sap4good</v>
      </c>
      <c r="AZ20" s="80" t="s">
        <v>66</v>
      </c>
      <c r="BA20" s="79" t="str">
        <f>REPLACE(INDEX(GroupVertices[Group],MATCH(Vertices[[#This Row],[Vertex]],GroupVertices[Vertex],0)),1,1,"")</f>
        <v>1</v>
      </c>
      <c r="BB20" s="49">
        <v>2</v>
      </c>
      <c r="BC20" s="50">
        <v>2.6666666666666665</v>
      </c>
      <c r="BD20" s="49">
        <v>2</v>
      </c>
      <c r="BE20" s="50">
        <v>2.6666666666666665</v>
      </c>
      <c r="BF20" s="49">
        <v>0</v>
      </c>
      <c r="BG20" s="50">
        <v>0</v>
      </c>
      <c r="BH20" s="49">
        <v>71</v>
      </c>
      <c r="BI20" s="50">
        <v>94.66666666666667</v>
      </c>
      <c r="BJ20" s="49">
        <v>75</v>
      </c>
      <c r="BK20" s="49" t="s">
        <v>8978</v>
      </c>
      <c r="BL20" s="49" t="s">
        <v>8978</v>
      </c>
      <c r="BM20" s="49" t="s">
        <v>276</v>
      </c>
      <c r="BN20" s="49" t="s">
        <v>276</v>
      </c>
      <c r="BO20" s="49" t="s">
        <v>8462</v>
      </c>
      <c r="BP20" s="49" t="s">
        <v>8462</v>
      </c>
      <c r="BQ20" s="100" t="s">
        <v>9080</v>
      </c>
      <c r="BR20" s="100" t="s">
        <v>9092</v>
      </c>
      <c r="BS20" s="100" t="s">
        <v>9098</v>
      </c>
      <c r="BT20" s="100" t="s">
        <v>9109</v>
      </c>
      <c r="BU20" s="2"/>
      <c r="BV20" s="3"/>
      <c r="BW20" s="3"/>
      <c r="BX20" s="3"/>
      <c r="BY20" s="3"/>
    </row>
    <row r="21" spans="1:77" ht="15">
      <c r="A21" s="65" t="s">
        <v>8449</v>
      </c>
      <c r="B21" s="66"/>
      <c r="C21" s="66"/>
      <c r="D21" s="67">
        <v>1000</v>
      </c>
      <c r="E21" s="105"/>
      <c r="F21" s="89" t="str">
        <f>HYPERLINK("https://pbs.twimg.com/profile_images/1421345044951339008/UcpkUH9k_normal.jpg")</f>
        <v>https://pbs.twimg.com/profile_images/1421345044951339008/UcpkUH9k_normal.jpg</v>
      </c>
      <c r="G21" s="106"/>
      <c r="H21" s="70" t="s">
        <v>8449</v>
      </c>
      <c r="I21" s="71"/>
      <c r="J21" s="107"/>
      <c r="K21" s="70" t="s">
        <v>8790</v>
      </c>
      <c r="L21" s="108">
        <v>2689.700632749187</v>
      </c>
      <c r="M21" s="75">
        <v>2937.240966796875</v>
      </c>
      <c r="N21" s="75">
        <v>2333.115966796875</v>
      </c>
      <c r="O21" s="76"/>
      <c r="P21" s="77"/>
      <c r="Q21" s="77"/>
      <c r="R21" s="109"/>
      <c r="S21" s="49">
        <v>1</v>
      </c>
      <c r="T21" s="49">
        <v>20</v>
      </c>
      <c r="U21" s="50">
        <v>1178</v>
      </c>
      <c r="V21" s="50">
        <v>0.006897</v>
      </c>
      <c r="W21" s="50">
        <v>0.030646</v>
      </c>
      <c r="X21" s="50">
        <v>5.08499</v>
      </c>
      <c r="Y21" s="50">
        <v>0.047619047619047616</v>
      </c>
      <c r="Z21" s="50">
        <v>0</v>
      </c>
      <c r="AA21" s="72">
        <v>21</v>
      </c>
      <c r="AB21" s="72"/>
      <c r="AC21" s="73"/>
      <c r="AD21" s="80" t="s">
        <v>8619</v>
      </c>
      <c r="AE21" s="85" t="s">
        <v>8607</v>
      </c>
      <c r="AF21" s="80">
        <v>343</v>
      </c>
      <c r="AG21" s="80">
        <v>675</v>
      </c>
      <c r="AH21" s="80">
        <v>10105</v>
      </c>
      <c r="AI21" s="80">
        <v>12252</v>
      </c>
      <c r="AJ21" s="80"/>
      <c r="AK21" s="80" t="s">
        <v>8718</v>
      </c>
      <c r="AL21" s="80" t="s">
        <v>422</v>
      </c>
      <c r="AM21" s="80"/>
      <c r="AN21" s="80"/>
      <c r="AO21" s="82">
        <v>43491.73082175926</v>
      </c>
      <c r="AP21" s="83" t="str">
        <f>HYPERLINK("https://pbs.twimg.com/profile_banners/1089214480674967552/1624819104")</f>
        <v>https://pbs.twimg.com/profile_banners/1089214480674967552/1624819104</v>
      </c>
      <c r="AQ21" s="80" t="b">
        <v>1</v>
      </c>
      <c r="AR21" s="80" t="b">
        <v>0</v>
      </c>
      <c r="AS21" s="80" t="b">
        <v>1</v>
      </c>
      <c r="AT21" s="80"/>
      <c r="AU21" s="80">
        <v>9</v>
      </c>
      <c r="AV21" s="80"/>
      <c r="AW21" s="80" t="b">
        <v>0</v>
      </c>
      <c r="AX21" s="80" t="s">
        <v>436</v>
      </c>
      <c r="AY21" s="83" t="str">
        <f>HYPERLINK("https://twitter.com/nysmom4kiddos")</f>
        <v>https://twitter.com/nysmom4kiddos</v>
      </c>
      <c r="AZ21" s="80" t="s">
        <v>66</v>
      </c>
      <c r="BA21" s="79" t="str">
        <f>REPLACE(INDEX(GroupVertices[Group],MATCH(Vertices[[#This Row],[Vertex]],GroupVertices[Vertex],0)),1,1,"")</f>
        <v>2</v>
      </c>
      <c r="BB21" s="49">
        <v>1</v>
      </c>
      <c r="BC21" s="50">
        <v>4.545454545454546</v>
      </c>
      <c r="BD21" s="49">
        <v>0</v>
      </c>
      <c r="BE21" s="50">
        <v>0</v>
      </c>
      <c r="BF21" s="49">
        <v>0</v>
      </c>
      <c r="BG21" s="50">
        <v>0</v>
      </c>
      <c r="BH21" s="49">
        <v>21</v>
      </c>
      <c r="BI21" s="50">
        <v>95.45454545454545</v>
      </c>
      <c r="BJ21" s="49">
        <v>22</v>
      </c>
      <c r="BK21" s="49"/>
      <c r="BL21" s="49"/>
      <c r="BM21" s="49"/>
      <c r="BN21" s="49"/>
      <c r="BO21" s="49"/>
      <c r="BP21" s="49"/>
      <c r="BQ21" s="100" t="s">
        <v>9081</v>
      </c>
      <c r="BR21" s="100" t="s">
        <v>9081</v>
      </c>
      <c r="BS21" s="100" t="s">
        <v>9099</v>
      </c>
      <c r="BT21" s="100" t="s">
        <v>9099</v>
      </c>
      <c r="BU21" s="2"/>
      <c r="BV21" s="3"/>
      <c r="BW21" s="3"/>
      <c r="BX21" s="3"/>
      <c r="BY21" s="3"/>
    </row>
    <row r="22" spans="1:77" ht="15">
      <c r="A22" s="65" t="s">
        <v>8467</v>
      </c>
      <c r="B22" s="66"/>
      <c r="C22" s="66"/>
      <c r="D22" s="67"/>
      <c r="E22" s="105"/>
      <c r="F22" s="89" t="str">
        <f>HYPERLINK("https://pbs.twimg.com/profile_images/1356691074220187652/1fCSVPEN_normal.jpg")</f>
        <v>https://pbs.twimg.com/profile_images/1356691074220187652/1fCSVPEN_normal.jpg</v>
      </c>
      <c r="G22" s="106"/>
      <c r="H22" s="70" t="s">
        <v>8467</v>
      </c>
      <c r="I22" s="71"/>
      <c r="J22" s="107"/>
      <c r="K22" s="70" t="s">
        <v>8791</v>
      </c>
      <c r="L22" s="108">
        <v>1</v>
      </c>
      <c r="M22" s="75">
        <v>106.14649963378906</v>
      </c>
      <c r="N22" s="75">
        <v>2316.832275390625</v>
      </c>
      <c r="O22" s="76"/>
      <c r="P22" s="77"/>
      <c r="Q22" s="77"/>
      <c r="R22" s="109"/>
      <c r="S22" s="49">
        <v>2</v>
      </c>
      <c r="T22" s="49">
        <v>0</v>
      </c>
      <c r="U22" s="50">
        <v>0</v>
      </c>
      <c r="V22" s="50">
        <v>0.00463</v>
      </c>
      <c r="W22" s="50">
        <v>0.007248</v>
      </c>
      <c r="X22" s="50">
        <v>0.561642</v>
      </c>
      <c r="Y22" s="50">
        <v>0.5</v>
      </c>
      <c r="Z22" s="50">
        <v>0</v>
      </c>
      <c r="AA22" s="72">
        <v>22</v>
      </c>
      <c r="AB22" s="72"/>
      <c r="AC22" s="73"/>
      <c r="AD22" s="80" t="s">
        <v>8620</v>
      </c>
      <c r="AE22" s="85" t="s">
        <v>8670</v>
      </c>
      <c r="AF22" s="80">
        <v>2544</v>
      </c>
      <c r="AG22" s="80">
        <v>122529</v>
      </c>
      <c r="AH22" s="80">
        <v>14934</v>
      </c>
      <c r="AI22" s="80">
        <v>10035</v>
      </c>
      <c r="AJ22" s="80"/>
      <c r="AK22" s="80" t="s">
        <v>8719</v>
      </c>
      <c r="AL22" s="80"/>
      <c r="AM22" s="83" t="str">
        <f>HYPERLINK("https://t.co/Vglfng2yx4")</f>
        <v>https://t.co/Vglfng2yx4</v>
      </c>
      <c r="AN22" s="80"/>
      <c r="AO22" s="82">
        <v>39926.66521990741</v>
      </c>
      <c r="AP22" s="83" t="str">
        <f>HYPERLINK("https://pbs.twimg.com/profile_banners/34648965/1612295333")</f>
        <v>https://pbs.twimg.com/profile_banners/34648965/1612295333</v>
      </c>
      <c r="AQ22" s="80" t="b">
        <v>0</v>
      </c>
      <c r="AR22" s="80" t="b">
        <v>0</v>
      </c>
      <c r="AS22" s="80" t="b">
        <v>0</v>
      </c>
      <c r="AT22" s="80"/>
      <c r="AU22" s="80">
        <v>953</v>
      </c>
      <c r="AV22" s="83" t="str">
        <f>HYPERLINK("https://abs.twimg.com/images/themes/theme1/bg.png")</f>
        <v>https://abs.twimg.com/images/themes/theme1/bg.png</v>
      </c>
      <c r="AW22" s="80" t="b">
        <v>1</v>
      </c>
      <c r="AX22" s="80" t="s">
        <v>436</v>
      </c>
      <c r="AY22" s="83" t="str">
        <f>HYPERLINK("https://twitter.com/ananursingworld")</f>
        <v>https://twitter.com/ananursingworld</v>
      </c>
      <c r="AZ22" s="80" t="s">
        <v>65</v>
      </c>
      <c r="BA22" s="79"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8450</v>
      </c>
      <c r="B23" s="66"/>
      <c r="C23" s="66"/>
      <c r="D23" s="67">
        <v>1000</v>
      </c>
      <c r="E23" s="105"/>
      <c r="F23" s="89" t="str">
        <f>HYPERLINK("https://pbs.twimg.com/profile_images/1441897563653767168/QR6OQJSo_normal.jpg")</f>
        <v>https://pbs.twimg.com/profile_images/1441897563653767168/QR6OQJSo_normal.jpg</v>
      </c>
      <c r="G23" s="106"/>
      <c r="H23" s="70" t="s">
        <v>8450</v>
      </c>
      <c r="I23" s="71"/>
      <c r="J23" s="107"/>
      <c r="K23" s="70" t="s">
        <v>8792</v>
      </c>
      <c r="L23" s="108">
        <v>2689.700632749187</v>
      </c>
      <c r="M23" s="75">
        <v>3309.56103515625</v>
      </c>
      <c r="N23" s="75">
        <v>2319.17822265625</v>
      </c>
      <c r="O23" s="76"/>
      <c r="P23" s="77"/>
      <c r="Q23" s="77"/>
      <c r="R23" s="109"/>
      <c r="S23" s="49">
        <v>0</v>
      </c>
      <c r="T23" s="49">
        <v>21</v>
      </c>
      <c r="U23" s="50">
        <v>1178</v>
      </c>
      <c r="V23" s="50">
        <v>0.006897</v>
      </c>
      <c r="W23" s="50">
        <v>0.030646</v>
      </c>
      <c r="X23" s="50">
        <v>5.08499</v>
      </c>
      <c r="Y23" s="50">
        <v>0.047619047619047616</v>
      </c>
      <c r="Z23" s="50">
        <v>0</v>
      </c>
      <c r="AA23" s="72">
        <v>23</v>
      </c>
      <c r="AB23" s="72"/>
      <c r="AC23" s="73"/>
      <c r="AD23" s="80" t="s">
        <v>8621</v>
      </c>
      <c r="AE23" s="85" t="s">
        <v>8671</v>
      </c>
      <c r="AF23" s="80">
        <v>741</v>
      </c>
      <c r="AG23" s="80">
        <v>1772</v>
      </c>
      <c r="AH23" s="80">
        <v>3010</v>
      </c>
      <c r="AI23" s="80">
        <v>14155</v>
      </c>
      <c r="AJ23" s="80"/>
      <c r="AK23" s="80" t="s">
        <v>8720</v>
      </c>
      <c r="AL23" s="80" t="s">
        <v>410</v>
      </c>
      <c r="AM23" s="83" t="str">
        <f>HYPERLINK("https://t.co/wZXmUqSdIa")</f>
        <v>https://t.co/wZXmUqSdIa</v>
      </c>
      <c r="AN23" s="80"/>
      <c r="AO23" s="82">
        <v>44334.872407407405</v>
      </c>
      <c r="AP23" s="83" t="str">
        <f>HYPERLINK("https://pbs.twimg.com/profile_banners/1394758534341005316/1631449449")</f>
        <v>https://pbs.twimg.com/profile_banners/1394758534341005316/1631449449</v>
      </c>
      <c r="AQ23" s="80" t="b">
        <v>1</v>
      </c>
      <c r="AR23" s="80" t="b">
        <v>0</v>
      </c>
      <c r="AS23" s="80" t="b">
        <v>1</v>
      </c>
      <c r="AT23" s="80"/>
      <c r="AU23" s="80">
        <v>1</v>
      </c>
      <c r="AV23" s="80"/>
      <c r="AW23" s="80" t="b">
        <v>0</v>
      </c>
      <c r="AX23" s="80" t="s">
        <v>436</v>
      </c>
      <c r="AY23" s="83" t="str">
        <f>HYPERLINK("https://twitter.com/senyoszn")</f>
        <v>https://twitter.com/senyoszn</v>
      </c>
      <c r="AZ23" s="80" t="s">
        <v>66</v>
      </c>
      <c r="BA23" s="79" t="str">
        <f>REPLACE(INDEX(GroupVertices[Group],MATCH(Vertices[[#This Row],[Vertex]],GroupVertices[Vertex],0)),1,1,"")</f>
        <v>2</v>
      </c>
      <c r="BB23" s="49">
        <v>2</v>
      </c>
      <c r="BC23" s="50">
        <v>5.128205128205129</v>
      </c>
      <c r="BD23" s="49">
        <v>0</v>
      </c>
      <c r="BE23" s="50">
        <v>0</v>
      </c>
      <c r="BF23" s="49">
        <v>0</v>
      </c>
      <c r="BG23" s="50">
        <v>0</v>
      </c>
      <c r="BH23" s="49">
        <v>37</v>
      </c>
      <c r="BI23" s="50">
        <v>94.87179487179488</v>
      </c>
      <c r="BJ23" s="49">
        <v>39</v>
      </c>
      <c r="BK23" s="49"/>
      <c r="BL23" s="49"/>
      <c r="BM23" s="49"/>
      <c r="BN23" s="49"/>
      <c r="BO23" s="49"/>
      <c r="BP23" s="49"/>
      <c r="BQ23" s="100" t="s">
        <v>9082</v>
      </c>
      <c r="BR23" s="100" t="s">
        <v>9082</v>
      </c>
      <c r="BS23" s="100" t="s">
        <v>9100</v>
      </c>
      <c r="BT23" s="100" t="s">
        <v>9100</v>
      </c>
      <c r="BU23" s="2"/>
      <c r="BV23" s="3"/>
      <c r="BW23" s="3"/>
      <c r="BX23" s="3"/>
      <c r="BY23" s="3"/>
    </row>
    <row r="24" spans="1:77" ht="15">
      <c r="A24" s="65" t="s">
        <v>8468</v>
      </c>
      <c r="B24" s="66"/>
      <c r="C24" s="66"/>
      <c r="D24" s="67"/>
      <c r="E24" s="105"/>
      <c r="F24" s="89" t="str">
        <f>HYPERLINK("https://pbs.twimg.com/profile_images/489186557849378816/ohUMCZyh_normal.jpeg")</f>
        <v>https://pbs.twimg.com/profile_images/489186557849378816/ohUMCZyh_normal.jpeg</v>
      </c>
      <c r="G24" s="106"/>
      <c r="H24" s="70" t="s">
        <v>8468</v>
      </c>
      <c r="I24" s="71"/>
      <c r="J24" s="107"/>
      <c r="K24" s="70" t="s">
        <v>8793</v>
      </c>
      <c r="L24" s="108">
        <v>1</v>
      </c>
      <c r="M24" s="75">
        <v>5284.96826171875</v>
      </c>
      <c r="N24" s="75">
        <v>2106.858642578125</v>
      </c>
      <c r="O24" s="76"/>
      <c r="P24" s="77"/>
      <c r="Q24" s="77"/>
      <c r="R24" s="109"/>
      <c r="S24" s="49">
        <v>2</v>
      </c>
      <c r="T24" s="49">
        <v>0</v>
      </c>
      <c r="U24" s="50">
        <v>0</v>
      </c>
      <c r="V24" s="50">
        <v>0.00463</v>
      </c>
      <c r="W24" s="50">
        <v>0.007248</v>
      </c>
      <c r="X24" s="50">
        <v>0.561642</v>
      </c>
      <c r="Y24" s="50">
        <v>0.5</v>
      </c>
      <c r="Z24" s="50">
        <v>0</v>
      </c>
      <c r="AA24" s="72">
        <v>24</v>
      </c>
      <c r="AB24" s="72"/>
      <c r="AC24" s="73"/>
      <c r="AD24" s="80" t="s">
        <v>8622</v>
      </c>
      <c r="AE24" s="85" t="s">
        <v>8672</v>
      </c>
      <c r="AF24" s="80">
        <v>425</v>
      </c>
      <c r="AG24" s="80">
        <v>1699</v>
      </c>
      <c r="AH24" s="80">
        <v>19883</v>
      </c>
      <c r="AI24" s="80">
        <v>9516</v>
      </c>
      <c r="AJ24" s="80"/>
      <c r="AK24" s="80" t="s">
        <v>8721</v>
      </c>
      <c r="AL24" s="80" t="s">
        <v>420</v>
      </c>
      <c r="AM24" s="80"/>
      <c r="AN24" s="80"/>
      <c r="AO24" s="82">
        <v>41835.93894675926</v>
      </c>
      <c r="AP24" s="83" t="str">
        <f>HYPERLINK("https://pbs.twimg.com/profile_banners/2649335568/1571600769")</f>
        <v>https://pbs.twimg.com/profile_banners/2649335568/1571600769</v>
      </c>
      <c r="AQ24" s="80" t="b">
        <v>1</v>
      </c>
      <c r="AR24" s="80" t="b">
        <v>0</v>
      </c>
      <c r="AS24" s="80" t="b">
        <v>0</v>
      </c>
      <c r="AT24" s="80"/>
      <c r="AU24" s="80">
        <v>23</v>
      </c>
      <c r="AV24" s="83" t="str">
        <f>HYPERLINK("https://abs.twimg.com/images/themes/theme1/bg.png")</f>
        <v>https://abs.twimg.com/images/themes/theme1/bg.png</v>
      </c>
      <c r="AW24" s="80" t="b">
        <v>0</v>
      </c>
      <c r="AX24" s="80" t="s">
        <v>436</v>
      </c>
      <c r="AY24" s="83" t="str">
        <f>HYPERLINK("https://twitter.com/poppotgroup")</f>
        <v>https://twitter.com/poppotgroup</v>
      </c>
      <c r="AZ24" s="80" t="s">
        <v>65</v>
      </c>
      <c r="BA24" s="79"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8469</v>
      </c>
      <c r="B25" s="66"/>
      <c r="C25" s="66"/>
      <c r="D25" s="67"/>
      <c r="E25" s="105"/>
      <c r="F25" s="89" t="str">
        <f>HYPERLINK("https://pbs.twimg.com/profile_images/1192121523580092421/FHQ2MrkH_normal.jpg")</f>
        <v>https://pbs.twimg.com/profile_images/1192121523580092421/FHQ2MrkH_normal.jpg</v>
      </c>
      <c r="G25" s="106"/>
      <c r="H25" s="70" t="s">
        <v>8469</v>
      </c>
      <c r="I25" s="71"/>
      <c r="J25" s="107"/>
      <c r="K25" s="70" t="s">
        <v>8794</v>
      </c>
      <c r="L25" s="108">
        <v>1</v>
      </c>
      <c r="M25" s="75">
        <v>5252.84814453125</v>
      </c>
      <c r="N25" s="75">
        <v>874.9105834960938</v>
      </c>
      <c r="O25" s="76"/>
      <c r="P25" s="77"/>
      <c r="Q25" s="77"/>
      <c r="R25" s="109"/>
      <c r="S25" s="49">
        <v>2</v>
      </c>
      <c r="T25" s="49">
        <v>0</v>
      </c>
      <c r="U25" s="50">
        <v>0</v>
      </c>
      <c r="V25" s="50">
        <v>0.00463</v>
      </c>
      <c r="W25" s="50">
        <v>0.007248</v>
      </c>
      <c r="X25" s="50">
        <v>0.561642</v>
      </c>
      <c r="Y25" s="50">
        <v>0.5</v>
      </c>
      <c r="Z25" s="50">
        <v>0</v>
      </c>
      <c r="AA25" s="72">
        <v>25</v>
      </c>
      <c r="AB25" s="72"/>
      <c r="AC25" s="73"/>
      <c r="AD25" s="80" t="s">
        <v>8623</v>
      </c>
      <c r="AE25" s="85" t="s">
        <v>8673</v>
      </c>
      <c r="AF25" s="80">
        <v>1574</v>
      </c>
      <c r="AG25" s="80">
        <v>2286</v>
      </c>
      <c r="AH25" s="80">
        <v>2995</v>
      </c>
      <c r="AI25" s="80">
        <v>6751</v>
      </c>
      <c r="AJ25" s="80"/>
      <c r="AK25" s="80" t="s">
        <v>8722</v>
      </c>
      <c r="AL25" s="80" t="s">
        <v>407</v>
      </c>
      <c r="AM25" s="83" t="str">
        <f>HYPERLINK("https://t.co/6EWJQuunTm")</f>
        <v>https://t.co/6EWJQuunTm</v>
      </c>
      <c r="AN25" s="80"/>
      <c r="AO25" s="82">
        <v>43398.65655092592</v>
      </c>
      <c r="AP25" s="83" t="str">
        <f>HYPERLINK("https://pbs.twimg.com/profile_banners/1055485492425379842/1628599871")</f>
        <v>https://pbs.twimg.com/profile_banners/1055485492425379842/1628599871</v>
      </c>
      <c r="AQ25" s="80" t="b">
        <v>1</v>
      </c>
      <c r="AR25" s="80" t="b">
        <v>0</v>
      </c>
      <c r="AS25" s="80" t="b">
        <v>0</v>
      </c>
      <c r="AT25" s="80"/>
      <c r="AU25" s="80">
        <v>22</v>
      </c>
      <c r="AV25" s="80"/>
      <c r="AW25" s="80" t="b">
        <v>0</v>
      </c>
      <c r="AX25" s="80" t="s">
        <v>436</v>
      </c>
      <c r="AY25" s="83" t="str">
        <f>HYPERLINK("https://twitter.com/parentsvsvape")</f>
        <v>https://twitter.com/parentsvsvape</v>
      </c>
      <c r="AZ25" s="80" t="s">
        <v>65</v>
      </c>
      <c r="BA25" s="79"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8470</v>
      </c>
      <c r="B26" s="66"/>
      <c r="C26" s="66"/>
      <c r="D26" s="67"/>
      <c r="E26" s="105"/>
      <c r="F26" s="89" t="str">
        <f>HYPERLINK("https://pbs.twimg.com/profile_images/1054033970067718144/DGI12FWc_normal.jpg")</f>
        <v>https://pbs.twimg.com/profile_images/1054033970067718144/DGI12FWc_normal.jpg</v>
      </c>
      <c r="G26" s="106"/>
      <c r="H26" s="70" t="s">
        <v>8470</v>
      </c>
      <c r="I26" s="71"/>
      <c r="J26" s="107"/>
      <c r="K26" s="70" t="s">
        <v>8795</v>
      </c>
      <c r="L26" s="108">
        <v>1</v>
      </c>
      <c r="M26" s="75">
        <v>3363.118408203125</v>
      </c>
      <c r="N26" s="75">
        <v>4407.07373046875</v>
      </c>
      <c r="O26" s="76"/>
      <c r="P26" s="77"/>
      <c r="Q26" s="77"/>
      <c r="R26" s="109"/>
      <c r="S26" s="49">
        <v>2</v>
      </c>
      <c r="T26" s="49">
        <v>0</v>
      </c>
      <c r="U26" s="50">
        <v>0</v>
      </c>
      <c r="V26" s="50">
        <v>0.00463</v>
      </c>
      <c r="W26" s="50">
        <v>0.007248</v>
      </c>
      <c r="X26" s="50">
        <v>0.561642</v>
      </c>
      <c r="Y26" s="50">
        <v>0.5</v>
      </c>
      <c r="Z26" s="50">
        <v>0</v>
      </c>
      <c r="AA26" s="72">
        <v>26</v>
      </c>
      <c r="AB26" s="72"/>
      <c r="AC26" s="73"/>
      <c r="AD26" s="80" t="s">
        <v>8624</v>
      </c>
      <c r="AE26" s="85" t="s">
        <v>8674</v>
      </c>
      <c r="AF26" s="80">
        <v>143</v>
      </c>
      <c r="AG26" s="80">
        <v>363</v>
      </c>
      <c r="AH26" s="80">
        <v>1129</v>
      </c>
      <c r="AI26" s="80">
        <v>1006</v>
      </c>
      <c r="AJ26" s="80"/>
      <c r="AK26" s="80" t="s">
        <v>8723</v>
      </c>
      <c r="AL26" s="80"/>
      <c r="AM26" s="83" t="str">
        <f>HYPERLINK("https://t.co/A7IFp60Jw7")</f>
        <v>https://t.co/A7IFp60Jw7</v>
      </c>
      <c r="AN26" s="80"/>
      <c r="AO26" s="82">
        <v>43394.64303240741</v>
      </c>
      <c r="AP26" s="83" t="str">
        <f>HYPERLINK("https://pbs.twimg.com/profile_banners/1054031043152564226/1540136140")</f>
        <v>https://pbs.twimg.com/profile_banners/1054031043152564226/1540136140</v>
      </c>
      <c r="AQ26" s="80" t="b">
        <v>1</v>
      </c>
      <c r="AR26" s="80" t="b">
        <v>0</v>
      </c>
      <c r="AS26" s="80" t="b">
        <v>0</v>
      </c>
      <c r="AT26" s="80"/>
      <c r="AU26" s="80">
        <v>4</v>
      </c>
      <c r="AV26" s="80"/>
      <c r="AW26" s="80" t="b">
        <v>0</v>
      </c>
      <c r="AX26" s="80" t="s">
        <v>436</v>
      </c>
      <c r="AY26" s="83" t="str">
        <f>HYPERLINK("https://twitter.com/moms_strong")</f>
        <v>https://twitter.com/moms_strong</v>
      </c>
      <c r="AZ26" s="80" t="s">
        <v>65</v>
      </c>
      <c r="BA26" s="79"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8471</v>
      </c>
      <c r="B27" s="66"/>
      <c r="C27" s="66"/>
      <c r="D27" s="67"/>
      <c r="E27" s="105"/>
      <c r="F27" s="89" t="str">
        <f>HYPERLINK("https://pbs.twimg.com/profile_images/1410608263150723074/w0NufaL4_normal.jpg")</f>
        <v>https://pbs.twimg.com/profile_images/1410608263150723074/w0NufaL4_normal.jpg</v>
      </c>
      <c r="G27" s="106"/>
      <c r="H27" s="70" t="s">
        <v>8471</v>
      </c>
      <c r="I27" s="71"/>
      <c r="J27" s="107"/>
      <c r="K27" s="70" t="s">
        <v>8796</v>
      </c>
      <c r="L27" s="108">
        <v>1</v>
      </c>
      <c r="M27" s="75">
        <v>1689.5985107421875</v>
      </c>
      <c r="N27" s="75">
        <v>486.9588928222656</v>
      </c>
      <c r="O27" s="76"/>
      <c r="P27" s="77"/>
      <c r="Q27" s="77"/>
      <c r="R27" s="109"/>
      <c r="S27" s="49">
        <v>2</v>
      </c>
      <c r="T27" s="49">
        <v>0</v>
      </c>
      <c r="U27" s="50">
        <v>0</v>
      </c>
      <c r="V27" s="50">
        <v>0.00463</v>
      </c>
      <c r="W27" s="50">
        <v>0.007248</v>
      </c>
      <c r="X27" s="50">
        <v>0.561642</v>
      </c>
      <c r="Y27" s="50">
        <v>0.5</v>
      </c>
      <c r="Z27" s="50">
        <v>0</v>
      </c>
      <c r="AA27" s="72">
        <v>27</v>
      </c>
      <c r="AB27" s="72"/>
      <c r="AC27" s="73"/>
      <c r="AD27" s="80" t="s">
        <v>8625</v>
      </c>
      <c r="AE27" s="85" t="s">
        <v>8675</v>
      </c>
      <c r="AF27" s="80">
        <v>10784</v>
      </c>
      <c r="AG27" s="80">
        <v>311157</v>
      </c>
      <c r="AH27" s="80">
        <v>45757</v>
      </c>
      <c r="AI27" s="80">
        <v>41672</v>
      </c>
      <c r="AJ27" s="80"/>
      <c r="AK27" s="80" t="s">
        <v>8724</v>
      </c>
      <c r="AL27" s="80" t="s">
        <v>420</v>
      </c>
      <c r="AM27" s="83" t="str">
        <f>HYPERLINK("https://t.co/drJEc7LvLW")</f>
        <v>https://t.co/drJEc7LvLW</v>
      </c>
      <c r="AN27" s="80"/>
      <c r="AO27" s="82">
        <v>41260.61976851852</v>
      </c>
      <c r="AP27" s="83" t="str">
        <f>HYPERLINK("https://pbs.twimg.com/profile_banners/1017637447/1623967530")</f>
        <v>https://pbs.twimg.com/profile_banners/1017637447/1623967530</v>
      </c>
      <c r="AQ27" s="80" t="b">
        <v>0</v>
      </c>
      <c r="AR27" s="80" t="b">
        <v>0</v>
      </c>
      <c r="AS27" s="80" t="b">
        <v>0</v>
      </c>
      <c r="AT27" s="80"/>
      <c r="AU27" s="80">
        <v>1989</v>
      </c>
      <c r="AV27" s="83" t="str">
        <f>HYPERLINK("https://abs.twimg.com/images/themes/theme14/bg.gif")</f>
        <v>https://abs.twimg.com/images/themes/theme14/bg.gif</v>
      </c>
      <c r="AW27" s="80" t="b">
        <v>1</v>
      </c>
      <c r="AX27" s="80" t="s">
        <v>436</v>
      </c>
      <c r="AY27" s="83" t="str">
        <f>HYPERLINK("https://twitter.com/momsdemand")</f>
        <v>https://twitter.com/momsdemand</v>
      </c>
      <c r="AZ27" s="80" t="s">
        <v>65</v>
      </c>
      <c r="BA27" s="79"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8472</v>
      </c>
      <c r="B28" s="66"/>
      <c r="C28" s="66"/>
      <c r="D28" s="67"/>
      <c r="E28" s="105"/>
      <c r="F28" s="89" t="str">
        <f>HYPERLINK("https://pbs.twimg.com/profile_images/1410595499426467844/NiaHXnCB_normal.jpg")</f>
        <v>https://pbs.twimg.com/profile_images/1410595499426467844/NiaHXnCB_normal.jpg</v>
      </c>
      <c r="G28" s="106"/>
      <c r="H28" s="70" t="s">
        <v>8472</v>
      </c>
      <c r="I28" s="71"/>
      <c r="J28" s="107"/>
      <c r="K28" s="70" t="s">
        <v>8797</v>
      </c>
      <c r="L28" s="108">
        <v>1</v>
      </c>
      <c r="M28" s="75">
        <v>4313.798828125</v>
      </c>
      <c r="N28" s="75">
        <v>3450.04541015625</v>
      </c>
      <c r="O28" s="76"/>
      <c r="P28" s="77"/>
      <c r="Q28" s="77"/>
      <c r="R28" s="109"/>
      <c r="S28" s="49">
        <v>2</v>
      </c>
      <c r="T28" s="49">
        <v>0</v>
      </c>
      <c r="U28" s="50">
        <v>0</v>
      </c>
      <c r="V28" s="50">
        <v>0.00463</v>
      </c>
      <c r="W28" s="50">
        <v>0.007248</v>
      </c>
      <c r="X28" s="50">
        <v>0.561642</v>
      </c>
      <c r="Y28" s="50">
        <v>0.5</v>
      </c>
      <c r="Z28" s="50">
        <v>0</v>
      </c>
      <c r="AA28" s="72">
        <v>28</v>
      </c>
      <c r="AB28" s="72"/>
      <c r="AC28" s="73"/>
      <c r="AD28" s="80" t="s">
        <v>8626</v>
      </c>
      <c r="AE28" s="85" t="s">
        <v>8676</v>
      </c>
      <c r="AF28" s="80">
        <v>1350</v>
      </c>
      <c r="AG28" s="80">
        <v>350450</v>
      </c>
      <c r="AH28" s="80">
        <v>110790</v>
      </c>
      <c r="AI28" s="80">
        <v>642</v>
      </c>
      <c r="AJ28" s="80"/>
      <c r="AK28" s="80" t="s">
        <v>8725</v>
      </c>
      <c r="AL28" s="80" t="s">
        <v>351</v>
      </c>
      <c r="AM28" s="83" t="str">
        <f>HYPERLINK("http://t.co/bfpx9k3cT9")</f>
        <v>http://t.co/bfpx9k3cT9</v>
      </c>
      <c r="AN28" s="80"/>
      <c r="AO28" s="82">
        <v>39777.73920138889</v>
      </c>
      <c r="AP28" s="83" t="str">
        <f>HYPERLINK("https://pbs.twimg.com/profile_banners/17625560/1617637741")</f>
        <v>https://pbs.twimg.com/profile_banners/17625560/1617637741</v>
      </c>
      <c r="AQ28" s="80" t="b">
        <v>0</v>
      </c>
      <c r="AR28" s="80" t="b">
        <v>0</v>
      </c>
      <c r="AS28" s="80" t="b">
        <v>0</v>
      </c>
      <c r="AT28" s="80"/>
      <c r="AU28" s="80">
        <v>1155</v>
      </c>
      <c r="AV28" s="83" t="str">
        <f>HYPERLINK("https://abs.twimg.com/images/themes/theme1/bg.png")</f>
        <v>https://abs.twimg.com/images/themes/theme1/bg.png</v>
      </c>
      <c r="AW28" s="80" t="b">
        <v>1</v>
      </c>
      <c r="AX28" s="80" t="s">
        <v>436</v>
      </c>
      <c r="AY28" s="83" t="str">
        <f>HYPERLINK("https://twitter.com/popsugarmoms")</f>
        <v>https://twitter.com/popsugarmoms</v>
      </c>
      <c r="AZ28" s="80" t="s">
        <v>65</v>
      </c>
      <c r="BA28" s="79"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8473</v>
      </c>
      <c r="B29" s="66"/>
      <c r="C29" s="66"/>
      <c r="D29" s="67"/>
      <c r="E29" s="105"/>
      <c r="F29" s="89" t="str">
        <f>HYPERLINK("https://pbs.twimg.com/profile_images/1138061859284815874/Je7VwkgX_normal.png")</f>
        <v>https://pbs.twimg.com/profile_images/1138061859284815874/Je7VwkgX_normal.png</v>
      </c>
      <c r="G29" s="106"/>
      <c r="H29" s="70" t="s">
        <v>8473</v>
      </c>
      <c r="I29" s="71"/>
      <c r="J29" s="107"/>
      <c r="K29" s="70" t="s">
        <v>8798</v>
      </c>
      <c r="L29" s="108">
        <v>1</v>
      </c>
      <c r="M29" s="75">
        <v>1512.4039306640625</v>
      </c>
      <c r="N29" s="75">
        <v>3079.08447265625</v>
      </c>
      <c r="O29" s="76"/>
      <c r="P29" s="77"/>
      <c r="Q29" s="77"/>
      <c r="R29" s="109"/>
      <c r="S29" s="49">
        <v>2</v>
      </c>
      <c r="T29" s="49">
        <v>0</v>
      </c>
      <c r="U29" s="50">
        <v>0</v>
      </c>
      <c r="V29" s="50">
        <v>0.00463</v>
      </c>
      <c r="W29" s="50">
        <v>0.007248</v>
      </c>
      <c r="X29" s="50">
        <v>0.561642</v>
      </c>
      <c r="Y29" s="50">
        <v>0.5</v>
      </c>
      <c r="Z29" s="50">
        <v>0</v>
      </c>
      <c r="AA29" s="72">
        <v>29</v>
      </c>
      <c r="AB29" s="72"/>
      <c r="AC29" s="73"/>
      <c r="AD29" s="80" t="s">
        <v>8627</v>
      </c>
      <c r="AE29" s="85" t="s">
        <v>8677</v>
      </c>
      <c r="AF29" s="80">
        <v>461</v>
      </c>
      <c r="AG29" s="80">
        <v>115411</v>
      </c>
      <c r="AH29" s="80">
        <v>16820</v>
      </c>
      <c r="AI29" s="80">
        <v>5559</v>
      </c>
      <c r="AJ29" s="80"/>
      <c r="AK29" s="80" t="s">
        <v>8726</v>
      </c>
      <c r="AL29" s="80" t="s">
        <v>8769</v>
      </c>
      <c r="AM29" s="83" t="str">
        <f>HYPERLINK("http://t.co/WPwElQ0rpH")</f>
        <v>http://t.co/WPwElQ0rpH</v>
      </c>
      <c r="AN29" s="80"/>
      <c r="AO29" s="82">
        <v>39920.61546296296</v>
      </c>
      <c r="AP29" s="83" t="str">
        <f>HYPERLINK("https://pbs.twimg.com/profile_banners/32431468/1605280269")</f>
        <v>https://pbs.twimg.com/profile_banners/32431468/1605280269</v>
      </c>
      <c r="AQ29" s="80" t="b">
        <v>0</v>
      </c>
      <c r="AR29" s="80" t="b">
        <v>0</v>
      </c>
      <c r="AS29" s="80" t="b">
        <v>0</v>
      </c>
      <c r="AT29" s="80"/>
      <c r="AU29" s="80">
        <v>1841</v>
      </c>
      <c r="AV29" s="83" t="str">
        <f>HYPERLINK("https://abs.twimg.com/images/themes/theme1/bg.png")</f>
        <v>https://abs.twimg.com/images/themes/theme1/bg.png</v>
      </c>
      <c r="AW29" s="80" t="b">
        <v>1</v>
      </c>
      <c r="AX29" s="80" t="s">
        <v>436</v>
      </c>
      <c r="AY29" s="83" t="str">
        <f>HYPERLINK("https://twitter.com/ameracadpeds")</f>
        <v>https://twitter.com/ameracadpeds</v>
      </c>
      <c r="AZ29" s="80" t="s">
        <v>65</v>
      </c>
      <c r="BA29" s="79"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8474</v>
      </c>
      <c r="B30" s="66"/>
      <c r="C30" s="66"/>
      <c r="D30" s="67"/>
      <c r="E30" s="105"/>
      <c r="F30" s="89" t="str">
        <f>HYPERLINK("https://pbs.twimg.com/profile_images/1291050414285230082/TQnxUPX4_normal.png")</f>
        <v>https://pbs.twimg.com/profile_images/1291050414285230082/TQnxUPX4_normal.png</v>
      </c>
      <c r="G30" s="106"/>
      <c r="H30" s="70" t="s">
        <v>8474</v>
      </c>
      <c r="I30" s="71"/>
      <c r="J30" s="107"/>
      <c r="K30" s="70" t="s">
        <v>8799</v>
      </c>
      <c r="L30" s="108">
        <v>1</v>
      </c>
      <c r="M30" s="75">
        <v>2940.679931640625</v>
      </c>
      <c r="N30" s="75">
        <v>144.4942169189453</v>
      </c>
      <c r="O30" s="76"/>
      <c r="P30" s="77"/>
      <c r="Q30" s="77"/>
      <c r="R30" s="109"/>
      <c r="S30" s="49">
        <v>2</v>
      </c>
      <c r="T30" s="49">
        <v>0</v>
      </c>
      <c r="U30" s="50">
        <v>0</v>
      </c>
      <c r="V30" s="50">
        <v>0.00463</v>
      </c>
      <c r="W30" s="50">
        <v>0.007248</v>
      </c>
      <c r="X30" s="50">
        <v>0.561642</v>
      </c>
      <c r="Y30" s="50">
        <v>0.5</v>
      </c>
      <c r="Z30" s="50">
        <v>0</v>
      </c>
      <c r="AA30" s="72">
        <v>30</v>
      </c>
      <c r="AB30" s="72"/>
      <c r="AC30" s="73"/>
      <c r="AD30" s="80" t="s">
        <v>8628</v>
      </c>
      <c r="AE30" s="85" t="s">
        <v>8678</v>
      </c>
      <c r="AF30" s="80">
        <v>2114</v>
      </c>
      <c r="AG30" s="80">
        <v>285318</v>
      </c>
      <c r="AH30" s="80">
        <v>57907</v>
      </c>
      <c r="AI30" s="80">
        <v>197</v>
      </c>
      <c r="AJ30" s="80"/>
      <c r="AK30" s="80" t="s">
        <v>8727</v>
      </c>
      <c r="AL30" s="80" t="s">
        <v>406</v>
      </c>
      <c r="AM30" s="83" t="str">
        <f>HYPERLINK("http://t.co/xmkPbPRN4b")</f>
        <v>http://t.co/xmkPbPRN4b</v>
      </c>
      <c r="AN30" s="80"/>
      <c r="AO30" s="82">
        <v>39465.84564814815</v>
      </c>
      <c r="AP30" s="83" t="str">
        <f>HYPERLINK("https://pbs.twimg.com/profile_banners/12413032/1474385755")</f>
        <v>https://pbs.twimg.com/profile_banners/12413032/1474385755</v>
      </c>
      <c r="AQ30" s="80" t="b">
        <v>0</v>
      </c>
      <c r="AR30" s="80" t="b">
        <v>0</v>
      </c>
      <c r="AS30" s="80" t="b">
        <v>0</v>
      </c>
      <c r="AT30" s="80"/>
      <c r="AU30" s="80">
        <v>7560</v>
      </c>
      <c r="AV30" s="83" t="str">
        <f>HYPERLINK("https://abs.twimg.com/images/themes/theme4/bg.gif")</f>
        <v>https://abs.twimg.com/images/themes/theme4/bg.gif</v>
      </c>
      <c r="AW30" s="80" t="b">
        <v>1</v>
      </c>
      <c r="AX30" s="80" t="s">
        <v>436</v>
      </c>
      <c r="AY30" s="83" t="str">
        <f>HYPERLINK("https://twitter.com/chronicle")</f>
        <v>https://twitter.com/chronicle</v>
      </c>
      <c r="AZ30" s="80" t="s">
        <v>65</v>
      </c>
      <c r="BA30" s="79"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8475</v>
      </c>
      <c r="B31" s="66"/>
      <c r="C31" s="66"/>
      <c r="D31" s="67"/>
      <c r="E31" s="105"/>
      <c r="F31" s="89" t="str">
        <f>HYPERLINK("https://pbs.twimg.com/profile_images/1401028905528709120/8xcEdzvS_normal.jpg")</f>
        <v>https://pbs.twimg.com/profile_images/1401028905528709120/8xcEdzvS_normal.jpg</v>
      </c>
      <c r="G31" s="106"/>
      <c r="H31" s="70" t="s">
        <v>8475</v>
      </c>
      <c r="I31" s="71"/>
      <c r="J31" s="107"/>
      <c r="K31" s="70" t="s">
        <v>8800</v>
      </c>
      <c r="L31" s="108">
        <v>1</v>
      </c>
      <c r="M31" s="75">
        <v>858.4025268554688</v>
      </c>
      <c r="N31" s="75">
        <v>981.1178588867188</v>
      </c>
      <c r="O31" s="76"/>
      <c r="P31" s="77"/>
      <c r="Q31" s="77"/>
      <c r="R31" s="109"/>
      <c r="S31" s="49">
        <v>2</v>
      </c>
      <c r="T31" s="49">
        <v>0</v>
      </c>
      <c r="U31" s="50">
        <v>0</v>
      </c>
      <c r="V31" s="50">
        <v>0.00463</v>
      </c>
      <c r="W31" s="50">
        <v>0.007248</v>
      </c>
      <c r="X31" s="50">
        <v>0.561642</v>
      </c>
      <c r="Y31" s="50">
        <v>0.5</v>
      </c>
      <c r="Z31" s="50">
        <v>0</v>
      </c>
      <c r="AA31" s="72">
        <v>31</v>
      </c>
      <c r="AB31" s="72"/>
      <c r="AC31" s="73"/>
      <c r="AD31" s="80" t="s">
        <v>8629</v>
      </c>
      <c r="AE31" s="85" t="s">
        <v>8679</v>
      </c>
      <c r="AF31" s="80">
        <v>8779</v>
      </c>
      <c r="AG31" s="80">
        <v>4681776</v>
      </c>
      <c r="AH31" s="80">
        <v>58277</v>
      </c>
      <c r="AI31" s="80">
        <v>1166</v>
      </c>
      <c r="AJ31" s="80"/>
      <c r="AK31" s="80" t="s">
        <v>8728</v>
      </c>
      <c r="AL31" s="80" t="s">
        <v>407</v>
      </c>
      <c r="AM31" s="80"/>
      <c r="AN31" s="80"/>
      <c r="AO31" s="82">
        <v>39911.61523148148</v>
      </c>
      <c r="AP31" s="83" t="str">
        <f>HYPERLINK("https://pbs.twimg.com/profile_banners/29730065/1631110097")</f>
        <v>https://pbs.twimg.com/profile_banners/29730065/1631110097</v>
      </c>
      <c r="AQ31" s="80" t="b">
        <v>0</v>
      </c>
      <c r="AR31" s="80" t="b">
        <v>0</v>
      </c>
      <c r="AS31" s="80" t="b">
        <v>0</v>
      </c>
      <c r="AT31" s="80"/>
      <c r="AU31" s="80">
        <v>5806</v>
      </c>
      <c r="AV31" s="83" t="str">
        <f>HYPERLINK("https://abs.twimg.com/images/themes/theme1/bg.png")</f>
        <v>https://abs.twimg.com/images/themes/theme1/bg.png</v>
      </c>
      <c r="AW31" s="80" t="b">
        <v>1</v>
      </c>
      <c r="AX31" s="80" t="s">
        <v>436</v>
      </c>
      <c r="AY31" s="83" t="str">
        <f>HYPERLINK("https://twitter.com/parentsmagazine")</f>
        <v>https://twitter.com/parentsmagazine</v>
      </c>
      <c r="AZ31" s="80" t="s">
        <v>65</v>
      </c>
      <c r="BA31" s="79"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8476</v>
      </c>
      <c r="B32" s="66"/>
      <c r="C32" s="66"/>
      <c r="D32" s="67"/>
      <c r="E32" s="105"/>
      <c r="F32" s="89" t="str">
        <f>HYPERLINK("https://pbs.twimg.com/profile_images/1046523929609691137/UaD3Oih-_normal.jpg")</f>
        <v>https://pbs.twimg.com/profile_images/1046523929609691137/UaD3Oih-_normal.jpg</v>
      </c>
      <c r="G32" s="106"/>
      <c r="H32" s="70" t="s">
        <v>8476</v>
      </c>
      <c r="I32" s="71"/>
      <c r="J32" s="107"/>
      <c r="K32" s="70" t="s">
        <v>8801</v>
      </c>
      <c r="L32" s="108">
        <v>1</v>
      </c>
      <c r="M32" s="75">
        <v>6283.87255859375</v>
      </c>
      <c r="N32" s="75">
        <v>2668.957275390625</v>
      </c>
      <c r="O32" s="76"/>
      <c r="P32" s="77"/>
      <c r="Q32" s="77"/>
      <c r="R32" s="109"/>
      <c r="S32" s="49">
        <v>2</v>
      </c>
      <c r="T32" s="49">
        <v>0</v>
      </c>
      <c r="U32" s="50">
        <v>0</v>
      </c>
      <c r="V32" s="50">
        <v>0.00463</v>
      </c>
      <c r="W32" s="50">
        <v>0.007248</v>
      </c>
      <c r="X32" s="50">
        <v>0.561642</v>
      </c>
      <c r="Y32" s="50">
        <v>0.5</v>
      </c>
      <c r="Z32" s="50">
        <v>0</v>
      </c>
      <c r="AA32" s="72">
        <v>32</v>
      </c>
      <c r="AB32" s="72"/>
      <c r="AC32" s="73"/>
      <c r="AD32" s="80" t="s">
        <v>8630</v>
      </c>
      <c r="AE32" s="85" t="s">
        <v>8680</v>
      </c>
      <c r="AF32" s="80">
        <v>8208</v>
      </c>
      <c r="AG32" s="80">
        <v>1575956</v>
      </c>
      <c r="AH32" s="80">
        <v>63217</v>
      </c>
      <c r="AI32" s="80">
        <v>7624</v>
      </c>
      <c r="AJ32" s="80"/>
      <c r="AK32" s="80" t="s">
        <v>8729</v>
      </c>
      <c r="AL32" s="80" t="s">
        <v>423</v>
      </c>
      <c r="AM32" s="83" t="str">
        <f>HYPERLINK("https://t.co/PGHhAjMuGL")</f>
        <v>https://t.co/PGHhAjMuGL</v>
      </c>
      <c r="AN32" s="80"/>
      <c r="AO32" s="82">
        <v>39724.77893518518</v>
      </c>
      <c r="AP32" s="83" t="str">
        <f>HYPERLINK("https://pbs.twimg.com/profile_banners/16581734/1572818259")</f>
        <v>https://pbs.twimg.com/profile_banners/16581734/1572818259</v>
      </c>
      <c r="AQ32" s="80" t="b">
        <v>0</v>
      </c>
      <c r="AR32" s="80" t="b">
        <v>0</v>
      </c>
      <c r="AS32" s="80" t="b">
        <v>0</v>
      </c>
      <c r="AT32" s="80"/>
      <c r="AU32" s="80">
        <v>3653</v>
      </c>
      <c r="AV32" s="83" t="str">
        <f>HYPERLINK("https://abs.twimg.com/images/themes/theme10/bg.gif")</f>
        <v>https://abs.twimg.com/images/themes/theme10/bg.gif</v>
      </c>
      <c r="AW32" s="80" t="b">
        <v>1</v>
      </c>
      <c r="AX32" s="80" t="s">
        <v>436</v>
      </c>
      <c r="AY32" s="83" t="str">
        <f>HYPERLINK("https://twitter.com/huffpostparents")</f>
        <v>https://twitter.com/huffpostparents</v>
      </c>
      <c r="AZ32" s="80" t="s">
        <v>65</v>
      </c>
      <c r="BA32" s="79"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8477</v>
      </c>
      <c r="B33" s="66"/>
      <c r="C33" s="66"/>
      <c r="D33" s="67"/>
      <c r="E33" s="105"/>
      <c r="F33" s="89" t="str">
        <f>HYPERLINK("https://pbs.twimg.com/profile_images/1304146787805073408/kxRBR_u__normal.jpg")</f>
        <v>https://pbs.twimg.com/profile_images/1304146787805073408/kxRBR_u__normal.jpg</v>
      </c>
      <c r="G33" s="106"/>
      <c r="H33" s="70" t="s">
        <v>8477</v>
      </c>
      <c r="I33" s="71"/>
      <c r="J33" s="107"/>
      <c r="K33" s="70" t="s">
        <v>8802</v>
      </c>
      <c r="L33" s="108">
        <v>1</v>
      </c>
      <c r="M33" s="75">
        <v>2256.115966796875</v>
      </c>
      <c r="N33" s="75">
        <v>4291.10693359375</v>
      </c>
      <c r="O33" s="76"/>
      <c r="P33" s="77"/>
      <c r="Q33" s="77"/>
      <c r="R33" s="109"/>
      <c r="S33" s="49">
        <v>2</v>
      </c>
      <c r="T33" s="49">
        <v>0</v>
      </c>
      <c r="U33" s="50">
        <v>0</v>
      </c>
      <c r="V33" s="50">
        <v>0.00463</v>
      </c>
      <c r="W33" s="50">
        <v>0.007248</v>
      </c>
      <c r="X33" s="50">
        <v>0.561642</v>
      </c>
      <c r="Y33" s="50">
        <v>0.5</v>
      </c>
      <c r="Z33" s="50">
        <v>0</v>
      </c>
      <c r="AA33" s="72">
        <v>33</v>
      </c>
      <c r="AB33" s="72"/>
      <c r="AC33" s="73"/>
      <c r="AD33" s="80" t="s">
        <v>8631</v>
      </c>
      <c r="AE33" s="85" t="s">
        <v>8681</v>
      </c>
      <c r="AF33" s="80">
        <v>1571</v>
      </c>
      <c r="AG33" s="80">
        <v>31070</v>
      </c>
      <c r="AH33" s="80">
        <v>4455</v>
      </c>
      <c r="AI33" s="80">
        <v>1170</v>
      </c>
      <c r="AJ33" s="80"/>
      <c r="AK33" s="80" t="s">
        <v>8730</v>
      </c>
      <c r="AL33" s="80" t="s">
        <v>406</v>
      </c>
      <c r="AM33" s="83" t="str">
        <f>HYPERLINK("https://t.co/n7ks9mJgYK")</f>
        <v>https://t.co/n7ks9mJgYK</v>
      </c>
      <c r="AN33" s="80"/>
      <c r="AO33" s="82">
        <v>39604.0268287037</v>
      </c>
      <c r="AP33" s="83" t="str">
        <f>HYPERLINK("https://pbs.twimg.com/profile_banners/15012352/1580763784")</f>
        <v>https://pbs.twimg.com/profile_banners/15012352/1580763784</v>
      </c>
      <c r="AQ33" s="80" t="b">
        <v>0</v>
      </c>
      <c r="AR33" s="80" t="b">
        <v>0</v>
      </c>
      <c r="AS33" s="80" t="b">
        <v>1</v>
      </c>
      <c r="AT33" s="80"/>
      <c r="AU33" s="80">
        <v>676</v>
      </c>
      <c r="AV33" s="83" t="str">
        <f>HYPERLINK("https://abs.twimg.com/images/themes/theme7/bg.gif")</f>
        <v>https://abs.twimg.com/images/themes/theme7/bg.gif</v>
      </c>
      <c r="AW33" s="80" t="b">
        <v>1</v>
      </c>
      <c r="AX33" s="80" t="s">
        <v>436</v>
      </c>
      <c r="AY33" s="83" t="str">
        <f>HYPERLINK("https://twitter.com/usmayors")</f>
        <v>https://twitter.com/usmayors</v>
      </c>
      <c r="AZ33" s="80" t="s">
        <v>65</v>
      </c>
      <c r="BA33" s="79"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8478</v>
      </c>
      <c r="B34" s="66"/>
      <c r="C34" s="66"/>
      <c r="D34" s="67"/>
      <c r="E34" s="105"/>
      <c r="F34" s="89" t="str">
        <f>HYPERLINK("https://pbs.twimg.com/profile_images/1002553526709555201/WiilMvLN_normal.jpg")</f>
        <v>https://pbs.twimg.com/profile_images/1002553526709555201/WiilMvLN_normal.jpg</v>
      </c>
      <c r="G34" s="106"/>
      <c r="H34" s="70" t="s">
        <v>8478</v>
      </c>
      <c r="I34" s="71"/>
      <c r="J34" s="107"/>
      <c r="K34" s="70" t="s">
        <v>8803</v>
      </c>
      <c r="L34" s="108">
        <v>1</v>
      </c>
      <c r="M34" s="75">
        <v>5770.93701171875</v>
      </c>
      <c r="N34" s="75">
        <v>3506.83203125</v>
      </c>
      <c r="O34" s="76"/>
      <c r="P34" s="77"/>
      <c r="Q34" s="77"/>
      <c r="R34" s="109"/>
      <c r="S34" s="49">
        <v>2</v>
      </c>
      <c r="T34" s="49">
        <v>0</v>
      </c>
      <c r="U34" s="50">
        <v>0</v>
      </c>
      <c r="V34" s="50">
        <v>0.00463</v>
      </c>
      <c r="W34" s="50">
        <v>0.007248</v>
      </c>
      <c r="X34" s="50">
        <v>0.561642</v>
      </c>
      <c r="Y34" s="50">
        <v>0.5</v>
      </c>
      <c r="Z34" s="50">
        <v>0</v>
      </c>
      <c r="AA34" s="72">
        <v>34</v>
      </c>
      <c r="AB34" s="72"/>
      <c r="AC34" s="73"/>
      <c r="AD34" s="80" t="s">
        <v>8632</v>
      </c>
      <c r="AE34" s="85" t="s">
        <v>8682</v>
      </c>
      <c r="AF34" s="80">
        <v>2221</v>
      </c>
      <c r="AG34" s="80">
        <v>2360</v>
      </c>
      <c r="AH34" s="80">
        <v>3621</v>
      </c>
      <c r="AI34" s="80">
        <v>572</v>
      </c>
      <c r="AJ34" s="80"/>
      <c r="AK34" s="80" t="s">
        <v>8731</v>
      </c>
      <c r="AL34" s="80" t="s">
        <v>8770</v>
      </c>
      <c r="AM34" s="83" t="str">
        <f>HYPERLINK("http://t.co/buEyhCiY")</f>
        <v>http://t.co/buEyhCiY</v>
      </c>
      <c r="AN34" s="80"/>
      <c r="AO34" s="82">
        <v>40946.75241898148</v>
      </c>
      <c r="AP34" s="83" t="str">
        <f>HYPERLINK("https://pbs.twimg.com/profile_banners/485899798/1549993211")</f>
        <v>https://pbs.twimg.com/profile_banners/485899798/1549993211</v>
      </c>
      <c r="AQ34" s="80" t="b">
        <v>1</v>
      </c>
      <c r="AR34" s="80" t="b">
        <v>0</v>
      </c>
      <c r="AS34" s="80" t="b">
        <v>1</v>
      </c>
      <c r="AT34" s="80"/>
      <c r="AU34" s="80">
        <v>67</v>
      </c>
      <c r="AV34" s="83" t="str">
        <f>HYPERLINK("https://abs.twimg.com/images/themes/theme1/bg.png")</f>
        <v>https://abs.twimg.com/images/themes/theme1/bg.png</v>
      </c>
      <c r="AW34" s="80" t="b">
        <v>0</v>
      </c>
      <c r="AX34" s="80" t="s">
        <v>436</v>
      </c>
      <c r="AY34" s="83" t="str">
        <f>HYPERLINK("https://twitter.com/nymayors")</f>
        <v>https://twitter.com/nymayors</v>
      </c>
      <c r="AZ34" s="80" t="s">
        <v>65</v>
      </c>
      <c r="BA34" s="79"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8479</v>
      </c>
      <c r="B35" s="66"/>
      <c r="C35" s="66"/>
      <c r="D35" s="67"/>
      <c r="E35" s="105"/>
      <c r="F35" s="89" t="str">
        <f>HYPERLINK("https://pbs.twimg.com/profile_images/887374739131555840/HrudV35k_normal.jpg")</f>
        <v>https://pbs.twimg.com/profile_images/887374739131555840/HrudV35k_normal.jpg</v>
      </c>
      <c r="G35" s="106"/>
      <c r="H35" s="70" t="s">
        <v>8479</v>
      </c>
      <c r="I35" s="71"/>
      <c r="J35" s="107"/>
      <c r="K35" s="70" t="s">
        <v>8804</v>
      </c>
      <c r="L35" s="108">
        <v>1</v>
      </c>
      <c r="M35" s="75">
        <v>4680.38818359375</v>
      </c>
      <c r="N35" s="75">
        <v>4259.25244140625</v>
      </c>
      <c r="O35" s="76"/>
      <c r="P35" s="77"/>
      <c r="Q35" s="77"/>
      <c r="R35" s="109"/>
      <c r="S35" s="49">
        <v>2</v>
      </c>
      <c r="T35" s="49">
        <v>0</v>
      </c>
      <c r="U35" s="50">
        <v>0</v>
      </c>
      <c r="V35" s="50">
        <v>0.00463</v>
      </c>
      <c r="W35" s="50">
        <v>0.007248</v>
      </c>
      <c r="X35" s="50">
        <v>0.561642</v>
      </c>
      <c r="Y35" s="50">
        <v>0.5</v>
      </c>
      <c r="Z35" s="50">
        <v>0</v>
      </c>
      <c r="AA35" s="72">
        <v>35</v>
      </c>
      <c r="AB35" s="72"/>
      <c r="AC35" s="73"/>
      <c r="AD35" s="80" t="s">
        <v>8633</v>
      </c>
      <c r="AE35" s="85" t="s">
        <v>8683</v>
      </c>
      <c r="AF35" s="80">
        <v>4052</v>
      </c>
      <c r="AG35" s="80">
        <v>33135</v>
      </c>
      <c r="AH35" s="80">
        <v>25856</v>
      </c>
      <c r="AI35" s="80">
        <v>2626</v>
      </c>
      <c r="AJ35" s="80"/>
      <c r="AK35" s="80" t="s">
        <v>8732</v>
      </c>
      <c r="AL35" s="80" t="s">
        <v>423</v>
      </c>
      <c r="AM35" s="83" t="str">
        <f>HYPERLINK("https://t.co/WFusAW5iSL")</f>
        <v>https://t.co/WFusAW5iSL</v>
      </c>
      <c r="AN35" s="80"/>
      <c r="AO35" s="82">
        <v>39784.81008101852</v>
      </c>
      <c r="AP35" s="83" t="str">
        <f>HYPERLINK("https://pbs.twimg.com/profile_banners/17815836/1628256731")</f>
        <v>https://pbs.twimg.com/profile_banners/17815836/1628256731</v>
      </c>
      <c r="AQ35" s="80" t="b">
        <v>0</v>
      </c>
      <c r="AR35" s="80" t="b">
        <v>0</v>
      </c>
      <c r="AS35" s="80" t="b">
        <v>1</v>
      </c>
      <c r="AT35" s="80"/>
      <c r="AU35" s="80">
        <v>762</v>
      </c>
      <c r="AV35" s="83" t="str">
        <f>HYPERLINK("https://abs.twimg.com/images/themes/theme12/bg.gif")</f>
        <v>https://abs.twimg.com/images/themes/theme12/bg.gif</v>
      </c>
      <c r="AW35" s="80" t="b">
        <v>1</v>
      </c>
      <c r="AX35" s="80" t="s">
        <v>436</v>
      </c>
      <c r="AY35" s="83" t="str">
        <f>HYPERLINK("https://twitter.com/scholparents")</f>
        <v>https://twitter.com/scholparents</v>
      </c>
      <c r="AZ35" s="80" t="s">
        <v>65</v>
      </c>
      <c r="BA35" s="79"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8480</v>
      </c>
      <c r="B36" s="66"/>
      <c r="C36" s="66"/>
      <c r="D36" s="67"/>
      <c r="E36" s="105"/>
      <c r="F36" s="89" t="str">
        <f>HYPERLINK("https://pbs.twimg.com/profile_images/1343578391006609410/vdnCqHAn_normal.png")</f>
        <v>https://pbs.twimg.com/profile_images/1343578391006609410/vdnCqHAn_normal.png</v>
      </c>
      <c r="G36" s="106"/>
      <c r="H36" s="70" t="s">
        <v>8480</v>
      </c>
      <c r="I36" s="71"/>
      <c r="J36" s="107"/>
      <c r="K36" s="70" t="s">
        <v>8805</v>
      </c>
      <c r="L36" s="108">
        <v>1</v>
      </c>
      <c r="M36" s="75">
        <v>368.90191650390625</v>
      </c>
      <c r="N36" s="75">
        <v>1616.24951171875</v>
      </c>
      <c r="O36" s="76"/>
      <c r="P36" s="77"/>
      <c r="Q36" s="77"/>
      <c r="R36" s="109"/>
      <c r="S36" s="49">
        <v>2</v>
      </c>
      <c r="T36" s="49">
        <v>0</v>
      </c>
      <c r="U36" s="50">
        <v>0</v>
      </c>
      <c r="V36" s="50">
        <v>0.00463</v>
      </c>
      <c r="W36" s="50">
        <v>0.007248</v>
      </c>
      <c r="X36" s="50">
        <v>0.561642</v>
      </c>
      <c r="Y36" s="50">
        <v>0.5</v>
      </c>
      <c r="Z36" s="50">
        <v>0</v>
      </c>
      <c r="AA36" s="72">
        <v>36</v>
      </c>
      <c r="AB36" s="72"/>
      <c r="AC36" s="73"/>
      <c r="AD36" s="80" t="s">
        <v>8634</v>
      </c>
      <c r="AE36" s="85" t="s">
        <v>8684</v>
      </c>
      <c r="AF36" s="80">
        <v>18270</v>
      </c>
      <c r="AG36" s="80">
        <v>241243</v>
      </c>
      <c r="AH36" s="80">
        <v>79901</v>
      </c>
      <c r="AI36" s="80">
        <v>24759</v>
      </c>
      <c r="AJ36" s="80"/>
      <c r="AK36" s="80" t="s">
        <v>8733</v>
      </c>
      <c r="AL36" s="80" t="s">
        <v>311</v>
      </c>
      <c r="AM36" s="83" t="str">
        <f>HYPERLINK("https://t.co/i8nB0lbqN7")</f>
        <v>https://t.co/i8nB0lbqN7</v>
      </c>
      <c r="AN36" s="80"/>
      <c r="AO36" s="82">
        <v>39547.59997685185</v>
      </c>
      <c r="AP36" s="83" t="str">
        <f>HYPERLINK("https://pbs.twimg.com/profile_banners/14342018/1631113634")</f>
        <v>https://pbs.twimg.com/profile_banners/14342018/1631113634</v>
      </c>
      <c r="AQ36" s="80" t="b">
        <v>0</v>
      </c>
      <c r="AR36" s="80" t="b">
        <v>0</v>
      </c>
      <c r="AS36" s="80" t="b">
        <v>1</v>
      </c>
      <c r="AT36" s="80"/>
      <c r="AU36" s="80">
        <v>4487</v>
      </c>
      <c r="AV36" s="83" t="str">
        <f>HYPERLINK("https://abs.twimg.com/images/themes/theme1/bg.png")</f>
        <v>https://abs.twimg.com/images/themes/theme1/bg.png</v>
      </c>
      <c r="AW36" s="80" t="b">
        <v>1</v>
      </c>
      <c r="AX36" s="80" t="s">
        <v>436</v>
      </c>
      <c r="AY36" s="83" t="str">
        <f>HYPERLINK("https://twitter.com/scholastic")</f>
        <v>https://twitter.com/scholastic</v>
      </c>
      <c r="AZ36" s="80" t="s">
        <v>65</v>
      </c>
      <c r="BA36" s="79"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8481</v>
      </c>
      <c r="B37" s="66"/>
      <c r="C37" s="66"/>
      <c r="D37" s="67"/>
      <c r="E37" s="105"/>
      <c r="F37" s="89" t="str">
        <f>HYPERLINK("https://pbs.twimg.com/profile_images/908079366143447041/QrYfZXWk_normal.jpg")</f>
        <v>https://pbs.twimg.com/profile_images/908079366143447041/QrYfZXWk_normal.jpg</v>
      </c>
      <c r="G37" s="106"/>
      <c r="H37" s="70" t="s">
        <v>8481</v>
      </c>
      <c r="I37" s="71"/>
      <c r="J37" s="107"/>
      <c r="K37" s="70" t="s">
        <v>8806</v>
      </c>
      <c r="L37" s="108">
        <v>1</v>
      </c>
      <c r="M37" s="75">
        <v>4346.8837890625</v>
      </c>
      <c r="N37" s="75">
        <v>358.02447509765625</v>
      </c>
      <c r="O37" s="76"/>
      <c r="P37" s="77"/>
      <c r="Q37" s="77"/>
      <c r="R37" s="109"/>
      <c r="S37" s="49">
        <v>2</v>
      </c>
      <c r="T37" s="49">
        <v>0</v>
      </c>
      <c r="U37" s="50">
        <v>0</v>
      </c>
      <c r="V37" s="50">
        <v>0.00463</v>
      </c>
      <c r="W37" s="50">
        <v>0.007248</v>
      </c>
      <c r="X37" s="50">
        <v>0.561642</v>
      </c>
      <c r="Y37" s="50">
        <v>0.5</v>
      </c>
      <c r="Z37" s="50">
        <v>0</v>
      </c>
      <c r="AA37" s="72">
        <v>37</v>
      </c>
      <c r="AB37" s="72"/>
      <c r="AC37" s="73"/>
      <c r="AD37" s="80" t="s">
        <v>8635</v>
      </c>
      <c r="AE37" s="85" t="s">
        <v>8685</v>
      </c>
      <c r="AF37" s="80">
        <v>2261</v>
      </c>
      <c r="AG37" s="80">
        <v>45802</v>
      </c>
      <c r="AH37" s="80">
        <v>17693</v>
      </c>
      <c r="AI37" s="80">
        <v>18059</v>
      </c>
      <c r="AJ37" s="80"/>
      <c r="AK37" s="80" t="s">
        <v>8734</v>
      </c>
      <c r="AL37" s="80" t="s">
        <v>8771</v>
      </c>
      <c r="AM37" s="83" t="str">
        <f>HYPERLINK("http://t.co/TCmpKbWeVM")</f>
        <v>http://t.co/TCmpKbWeVM</v>
      </c>
      <c r="AN37" s="80"/>
      <c r="AO37" s="82">
        <v>39678.73133101852</v>
      </c>
      <c r="AP37" s="83" t="str">
        <f>HYPERLINK("https://pbs.twimg.com/profile_banners/15894074/1597689441")</f>
        <v>https://pbs.twimg.com/profile_banners/15894074/1597689441</v>
      </c>
      <c r="AQ37" s="80" t="b">
        <v>0</v>
      </c>
      <c r="AR37" s="80" t="b">
        <v>0</v>
      </c>
      <c r="AS37" s="80" t="b">
        <v>1</v>
      </c>
      <c r="AT37" s="80"/>
      <c r="AU37" s="80">
        <v>819</v>
      </c>
      <c r="AV37" s="83" t="str">
        <f>HYPERLINK("https://abs.twimg.com/images/themes/theme1/bg.png")</f>
        <v>https://abs.twimg.com/images/themes/theme1/bg.png</v>
      </c>
      <c r="AW37" s="80" t="b">
        <v>1</v>
      </c>
      <c r="AX37" s="80" t="s">
        <v>436</v>
      </c>
      <c r="AY37" s="83" t="str">
        <f>HYPERLINK("https://twitter.com/nassp")</f>
        <v>https://twitter.com/nassp</v>
      </c>
      <c r="AZ37" s="80" t="s">
        <v>65</v>
      </c>
      <c r="BA37" s="79"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8482</v>
      </c>
      <c r="B38" s="66"/>
      <c r="C38" s="66"/>
      <c r="D38" s="67"/>
      <c r="E38" s="105"/>
      <c r="F38" s="89" t="str">
        <f>HYPERLINK("https://pbs.twimg.com/profile_images/1070400856003092480/NVulb3z__normal.jpg")</f>
        <v>https://pbs.twimg.com/profile_images/1070400856003092480/NVulb3z__normal.jpg</v>
      </c>
      <c r="G38" s="106"/>
      <c r="H38" s="70" t="s">
        <v>8482</v>
      </c>
      <c r="I38" s="71"/>
      <c r="J38" s="107"/>
      <c r="K38" s="70" t="s">
        <v>8807</v>
      </c>
      <c r="L38" s="108">
        <v>1</v>
      </c>
      <c r="M38" s="75">
        <v>6131.2236328125</v>
      </c>
      <c r="N38" s="75">
        <v>1508.7467041015625</v>
      </c>
      <c r="O38" s="76"/>
      <c r="P38" s="77"/>
      <c r="Q38" s="77"/>
      <c r="R38" s="109"/>
      <c r="S38" s="49">
        <v>2</v>
      </c>
      <c r="T38" s="49">
        <v>0</v>
      </c>
      <c r="U38" s="50">
        <v>0</v>
      </c>
      <c r="V38" s="50">
        <v>0.00463</v>
      </c>
      <c r="W38" s="50">
        <v>0.007248</v>
      </c>
      <c r="X38" s="50">
        <v>0.561642</v>
      </c>
      <c r="Y38" s="50">
        <v>0.5</v>
      </c>
      <c r="Z38" s="50">
        <v>0</v>
      </c>
      <c r="AA38" s="72">
        <v>38</v>
      </c>
      <c r="AB38" s="72"/>
      <c r="AC38" s="73"/>
      <c r="AD38" s="80" t="s">
        <v>8636</v>
      </c>
      <c r="AE38" s="85" t="s">
        <v>8686</v>
      </c>
      <c r="AF38" s="80">
        <v>1671</v>
      </c>
      <c r="AG38" s="80">
        <v>2696</v>
      </c>
      <c r="AH38" s="80">
        <v>6438</v>
      </c>
      <c r="AI38" s="80">
        <v>2173</v>
      </c>
      <c r="AJ38" s="80"/>
      <c r="AK38" s="80" t="s">
        <v>8735</v>
      </c>
      <c r="AL38" s="80" t="s">
        <v>8772</v>
      </c>
      <c r="AM38" s="83" t="str">
        <f>HYPERLINK("http://t.co/NpUlmQibyf")</f>
        <v>http://t.co/NpUlmQibyf</v>
      </c>
      <c r="AN38" s="80"/>
      <c r="AO38" s="82">
        <v>41726.79991898148</v>
      </c>
      <c r="AP38" s="83" t="str">
        <f>HYPERLINK("https://pbs.twimg.com/profile_banners/2416350055/1456425184")</f>
        <v>https://pbs.twimg.com/profile_banners/2416350055/1456425184</v>
      </c>
      <c r="AQ38" s="80" t="b">
        <v>1</v>
      </c>
      <c r="AR38" s="80" t="b">
        <v>0</v>
      </c>
      <c r="AS38" s="80" t="b">
        <v>0</v>
      </c>
      <c r="AT38" s="80"/>
      <c r="AU38" s="80">
        <v>84</v>
      </c>
      <c r="AV38" s="83" t="str">
        <f>HYPERLINK("https://abs.twimg.com/images/themes/theme1/bg.png")</f>
        <v>https://abs.twimg.com/images/themes/theme1/bg.png</v>
      </c>
      <c r="AW38" s="80" t="b">
        <v>0</v>
      </c>
      <c r="AX38" s="80" t="s">
        <v>436</v>
      </c>
      <c r="AY38" s="83" t="str">
        <f>HYPERLINK("https://twitter.com/eduempowerkids")</f>
        <v>https://twitter.com/eduempowerkids</v>
      </c>
      <c r="AZ38" s="80" t="s">
        <v>65</v>
      </c>
      <c r="BA38" s="79"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8483</v>
      </c>
      <c r="B39" s="66"/>
      <c r="C39" s="66"/>
      <c r="D39" s="67"/>
      <c r="E39" s="105"/>
      <c r="F39" s="89" t="str">
        <f>HYPERLINK("https://pbs.twimg.com/profile_images/1410670438506709002/M-FNGaOl_normal.jpg")</f>
        <v>https://pbs.twimg.com/profile_images/1410670438506709002/M-FNGaOl_normal.jpg</v>
      </c>
      <c r="G39" s="106"/>
      <c r="H39" s="70" t="s">
        <v>8483</v>
      </c>
      <c r="I39" s="71"/>
      <c r="J39" s="107"/>
      <c r="K39" s="70" t="s">
        <v>8808</v>
      </c>
      <c r="L39" s="108">
        <v>1</v>
      </c>
      <c r="M39" s="75">
        <v>3136.608642578125</v>
      </c>
      <c r="N39" s="75">
        <v>1024.7730712890625</v>
      </c>
      <c r="O39" s="76"/>
      <c r="P39" s="77"/>
      <c r="Q39" s="77"/>
      <c r="R39" s="109"/>
      <c r="S39" s="49">
        <v>2</v>
      </c>
      <c r="T39" s="49">
        <v>0</v>
      </c>
      <c r="U39" s="50">
        <v>0</v>
      </c>
      <c r="V39" s="50">
        <v>0.00463</v>
      </c>
      <c r="W39" s="50">
        <v>0.007248</v>
      </c>
      <c r="X39" s="50">
        <v>0.561642</v>
      </c>
      <c r="Y39" s="50">
        <v>0.5</v>
      </c>
      <c r="Z39" s="50">
        <v>0</v>
      </c>
      <c r="AA39" s="72">
        <v>39</v>
      </c>
      <c r="AB39" s="72"/>
      <c r="AC39" s="73"/>
      <c r="AD39" s="80" t="s">
        <v>8637</v>
      </c>
      <c r="AE39" s="85" t="s">
        <v>8687</v>
      </c>
      <c r="AF39" s="80">
        <v>155</v>
      </c>
      <c r="AG39" s="80">
        <v>1380464</v>
      </c>
      <c r="AH39" s="80">
        <v>25354</v>
      </c>
      <c r="AI39" s="80">
        <v>2801</v>
      </c>
      <c r="AJ39" s="80"/>
      <c r="AK39" s="80" t="s">
        <v>8736</v>
      </c>
      <c r="AL39" s="80" t="s">
        <v>406</v>
      </c>
      <c r="AM39" s="83" t="str">
        <f>HYPERLINK("https://t.co/34DTwiaE8h")</f>
        <v>https://t.co/34DTwiaE8h</v>
      </c>
      <c r="AN39" s="80"/>
      <c r="AO39" s="82">
        <v>39853.59380787037</v>
      </c>
      <c r="AP39" s="83" t="str">
        <f>HYPERLINK("https://pbs.twimg.com/profile_banners/20437286/1632752054")</f>
        <v>https://pbs.twimg.com/profile_banners/20437286/1632752054</v>
      </c>
      <c r="AQ39" s="80" t="b">
        <v>0</v>
      </c>
      <c r="AR39" s="80" t="b">
        <v>0</v>
      </c>
      <c r="AS39" s="80" t="b">
        <v>1</v>
      </c>
      <c r="AT39" s="80"/>
      <c r="AU39" s="80">
        <v>12756</v>
      </c>
      <c r="AV39" s="83" t="str">
        <f>HYPERLINK("https://abs.twimg.com/images/themes/theme4/bg.gif")</f>
        <v>https://abs.twimg.com/images/themes/theme4/bg.gif</v>
      </c>
      <c r="AW39" s="80" t="b">
        <v>1</v>
      </c>
      <c r="AX39" s="80" t="s">
        <v>436</v>
      </c>
      <c r="AY39" s="83" t="str">
        <f>HYPERLINK("https://twitter.com/usedgov")</f>
        <v>https://twitter.com/usedgov</v>
      </c>
      <c r="AZ39" s="80" t="s">
        <v>65</v>
      </c>
      <c r="BA39" s="79"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8484</v>
      </c>
      <c r="B40" s="66"/>
      <c r="C40" s="66"/>
      <c r="D40" s="67"/>
      <c r="E40" s="105"/>
      <c r="F40" s="89" t="str">
        <f>HYPERLINK("https://pbs.twimg.com/profile_images/778673788414066688/9navbVHc_normal.jpg")</f>
        <v>https://pbs.twimg.com/profile_images/778673788414066688/9navbVHc_normal.jpg</v>
      </c>
      <c r="G40" s="106"/>
      <c r="H40" s="70" t="s">
        <v>8484</v>
      </c>
      <c r="I40" s="71"/>
      <c r="J40" s="107"/>
      <c r="K40" s="70" t="s">
        <v>8809</v>
      </c>
      <c r="L40" s="108">
        <v>1</v>
      </c>
      <c r="M40" s="75">
        <v>1122.9990234375</v>
      </c>
      <c r="N40" s="75">
        <v>4000.356201171875</v>
      </c>
      <c r="O40" s="76"/>
      <c r="P40" s="77"/>
      <c r="Q40" s="77"/>
      <c r="R40" s="109"/>
      <c r="S40" s="49">
        <v>2</v>
      </c>
      <c r="T40" s="49">
        <v>0</v>
      </c>
      <c r="U40" s="50">
        <v>0</v>
      </c>
      <c r="V40" s="50">
        <v>0.00463</v>
      </c>
      <c r="W40" s="50">
        <v>0.007248</v>
      </c>
      <c r="X40" s="50">
        <v>0.561642</v>
      </c>
      <c r="Y40" s="50">
        <v>0.5</v>
      </c>
      <c r="Z40" s="50">
        <v>0</v>
      </c>
      <c r="AA40" s="72">
        <v>40</v>
      </c>
      <c r="AB40" s="72"/>
      <c r="AC40" s="73"/>
      <c r="AD40" s="80" t="s">
        <v>8484</v>
      </c>
      <c r="AE40" s="85" t="s">
        <v>8688</v>
      </c>
      <c r="AF40" s="80">
        <v>67450</v>
      </c>
      <c r="AG40" s="80">
        <v>1214155</v>
      </c>
      <c r="AH40" s="80">
        <v>69078</v>
      </c>
      <c r="AI40" s="80">
        <v>127559</v>
      </c>
      <c r="AJ40" s="80"/>
      <c r="AK40" s="80" t="s">
        <v>8737</v>
      </c>
      <c r="AL40" s="80" t="s">
        <v>8773</v>
      </c>
      <c r="AM40" s="83" t="str">
        <f>HYPERLINK("https://t.co/uDdtaEKA4k")</f>
        <v>https://t.co/uDdtaEKA4k</v>
      </c>
      <c r="AN40" s="80"/>
      <c r="AO40" s="82">
        <v>39929.247719907406</v>
      </c>
      <c r="AP40" s="83" t="str">
        <f>HYPERLINK("https://pbs.twimg.com/profile_banners/35415477/1506104106")</f>
        <v>https://pbs.twimg.com/profile_banners/35415477/1506104106</v>
      </c>
      <c r="AQ40" s="80" t="b">
        <v>0</v>
      </c>
      <c r="AR40" s="80" t="b">
        <v>0</v>
      </c>
      <c r="AS40" s="80" t="b">
        <v>1</v>
      </c>
      <c r="AT40" s="80"/>
      <c r="AU40" s="80">
        <v>16810</v>
      </c>
      <c r="AV40" s="83" t="str">
        <f>HYPERLINK("https://abs.twimg.com/images/themes/theme2/bg.gif")</f>
        <v>https://abs.twimg.com/images/themes/theme2/bg.gif</v>
      </c>
      <c r="AW40" s="80" t="b">
        <v>1</v>
      </c>
      <c r="AX40" s="80" t="s">
        <v>436</v>
      </c>
      <c r="AY40" s="83" t="str">
        <f>HYPERLINK("https://twitter.com/edutopia")</f>
        <v>https://twitter.com/edutopia</v>
      </c>
      <c r="AZ40" s="80" t="s">
        <v>65</v>
      </c>
      <c r="BA40" s="79"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8485</v>
      </c>
      <c r="B41" s="66"/>
      <c r="C41" s="66"/>
      <c r="D41" s="67"/>
      <c r="E41" s="105"/>
      <c r="F41" s="89" t="str">
        <f>HYPERLINK("https://pbs.twimg.com/profile_images/1259322101309353991/wVb6oW39_normal.jpg")</f>
        <v>https://pbs.twimg.com/profile_images/1259322101309353991/wVb6oW39_normal.jpg</v>
      </c>
      <c r="G41" s="106"/>
      <c r="H41" s="70" t="s">
        <v>8485</v>
      </c>
      <c r="I41" s="71"/>
      <c r="J41" s="107"/>
      <c r="K41" s="70" t="s">
        <v>8810</v>
      </c>
      <c r="L41" s="108">
        <v>1</v>
      </c>
      <c r="M41" s="75">
        <v>190.0270233154297</v>
      </c>
      <c r="N41" s="75">
        <v>3180.96142578125</v>
      </c>
      <c r="O41" s="76"/>
      <c r="P41" s="77"/>
      <c r="Q41" s="77"/>
      <c r="R41" s="109"/>
      <c r="S41" s="49">
        <v>2</v>
      </c>
      <c r="T41" s="49">
        <v>0</v>
      </c>
      <c r="U41" s="50">
        <v>0</v>
      </c>
      <c r="V41" s="50">
        <v>0.00463</v>
      </c>
      <c r="W41" s="50">
        <v>0.007248</v>
      </c>
      <c r="X41" s="50">
        <v>0.561642</v>
      </c>
      <c r="Y41" s="50">
        <v>0.5</v>
      </c>
      <c r="Z41" s="50">
        <v>0</v>
      </c>
      <c r="AA41" s="72">
        <v>41</v>
      </c>
      <c r="AB41" s="72"/>
      <c r="AC41" s="73"/>
      <c r="AD41" s="80" t="s">
        <v>8638</v>
      </c>
      <c r="AE41" s="85" t="s">
        <v>8606</v>
      </c>
      <c r="AF41" s="80">
        <v>35045</v>
      </c>
      <c r="AG41" s="80">
        <v>39298</v>
      </c>
      <c r="AH41" s="80">
        <v>13377</v>
      </c>
      <c r="AI41" s="80">
        <v>56456</v>
      </c>
      <c r="AJ41" s="80"/>
      <c r="AK41" s="80" t="s">
        <v>8738</v>
      </c>
      <c r="AL41" s="80" t="s">
        <v>8774</v>
      </c>
      <c r="AM41" s="83" t="str">
        <f>HYPERLINK("https://t.co/vExB1aVipn")</f>
        <v>https://t.co/vExB1aVipn</v>
      </c>
      <c r="AN41" s="80"/>
      <c r="AO41" s="82">
        <v>43124.87236111111</v>
      </c>
      <c r="AP41" s="83" t="str">
        <f>HYPERLINK("https://pbs.twimg.com/profile_banners/956269425312792576/1588467244")</f>
        <v>https://pbs.twimg.com/profile_banners/956269425312792576/1588467244</v>
      </c>
      <c r="AQ41" s="80" t="b">
        <v>0</v>
      </c>
      <c r="AR41" s="80" t="b">
        <v>0</v>
      </c>
      <c r="AS41" s="80" t="b">
        <v>1</v>
      </c>
      <c r="AT41" s="80"/>
      <c r="AU41" s="80">
        <v>102</v>
      </c>
      <c r="AV41" s="83" t="str">
        <f>HYPERLINK("https://abs.twimg.com/images/themes/theme1/bg.png")</f>
        <v>https://abs.twimg.com/images/themes/theme1/bg.png</v>
      </c>
      <c r="AW41" s="80" t="b">
        <v>0</v>
      </c>
      <c r="AX41" s="80" t="s">
        <v>436</v>
      </c>
      <c r="AY41" s="83" t="str">
        <f>HYPERLINK("https://twitter.com/drp_principal")</f>
        <v>https://twitter.com/drp_principal</v>
      </c>
      <c r="AZ41" s="80" t="s">
        <v>65</v>
      </c>
      <c r="BA41" s="79"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243</v>
      </c>
      <c r="B42" s="66"/>
      <c r="C42" s="66"/>
      <c r="D42" s="67">
        <v>815.0708620229578</v>
      </c>
      <c r="E42" s="105"/>
      <c r="F42" s="89" t="str">
        <f>HYPERLINK("https://pbs.twimg.com/profile_images/882332213211144192/QaICxgs-_normal.jpg")</f>
        <v>https://pbs.twimg.com/profile_images/882332213211144192/QaICxgs-_normal.jpg</v>
      </c>
      <c r="G42" s="106"/>
      <c r="H42" s="70" t="s">
        <v>243</v>
      </c>
      <c r="I42" s="71"/>
      <c r="J42" s="107"/>
      <c r="K42" s="70" t="s">
        <v>8811</v>
      </c>
      <c r="L42" s="108">
        <v>653.7745169492932</v>
      </c>
      <c r="M42" s="75">
        <v>7470.9697265625</v>
      </c>
      <c r="N42" s="75">
        <v>3401.36767578125</v>
      </c>
      <c r="O42" s="76"/>
      <c r="P42" s="77"/>
      <c r="Q42" s="77"/>
      <c r="R42" s="109"/>
      <c r="S42" s="49">
        <v>0</v>
      </c>
      <c r="T42" s="49">
        <v>4</v>
      </c>
      <c r="U42" s="50">
        <v>286</v>
      </c>
      <c r="V42" s="50">
        <v>0.00565</v>
      </c>
      <c r="W42" s="50">
        <v>0.013712</v>
      </c>
      <c r="X42" s="50">
        <v>1.245834</v>
      </c>
      <c r="Y42" s="50">
        <v>0.16666666666666666</v>
      </c>
      <c r="Z42" s="50">
        <v>0</v>
      </c>
      <c r="AA42" s="72">
        <v>42</v>
      </c>
      <c r="AB42" s="72"/>
      <c r="AC42" s="73"/>
      <c r="AD42" s="80" t="s">
        <v>350</v>
      </c>
      <c r="AE42" s="85" t="s">
        <v>370</v>
      </c>
      <c r="AF42" s="80">
        <v>1113</v>
      </c>
      <c r="AG42" s="80">
        <v>1608</v>
      </c>
      <c r="AH42" s="80">
        <v>3361</v>
      </c>
      <c r="AI42" s="80">
        <v>4805</v>
      </c>
      <c r="AJ42" s="80"/>
      <c r="AK42" s="80" t="s">
        <v>394</v>
      </c>
      <c r="AL42" s="80" t="s">
        <v>428</v>
      </c>
      <c r="AM42" s="83" t="str">
        <f>HYPERLINK("https://t.co/mQ856CV4Jt")</f>
        <v>https://t.co/mQ856CV4Jt</v>
      </c>
      <c r="AN42" s="80"/>
      <c r="AO42" s="82">
        <v>40137.73746527778</v>
      </c>
      <c r="AP42" s="83" t="str">
        <f>HYPERLINK("https://pbs.twimg.com/profile_banners/91387794/1501781633")</f>
        <v>https://pbs.twimg.com/profile_banners/91387794/1501781633</v>
      </c>
      <c r="AQ42" s="80" t="b">
        <v>0</v>
      </c>
      <c r="AR42" s="80" t="b">
        <v>0</v>
      </c>
      <c r="AS42" s="80" t="b">
        <v>1</v>
      </c>
      <c r="AT42" s="80"/>
      <c r="AU42" s="80">
        <v>6</v>
      </c>
      <c r="AV42" s="83" t="str">
        <f>HYPERLINK("https://abs.twimg.com/images/themes/theme1/bg.png")</f>
        <v>https://abs.twimg.com/images/themes/theme1/bg.png</v>
      </c>
      <c r="AW42" s="80" t="b">
        <v>0</v>
      </c>
      <c r="AX42" s="80" t="s">
        <v>436</v>
      </c>
      <c r="AY42" s="83" t="str">
        <f>HYPERLINK("https://twitter.com/lizgrant360")</f>
        <v>https://twitter.com/lizgrant360</v>
      </c>
      <c r="AZ42" s="80" t="s">
        <v>66</v>
      </c>
      <c r="BA42" s="79" t="str">
        <f>REPLACE(INDEX(GroupVertices[Group],MATCH(Vertices[[#This Row],[Vertex]],GroupVertices[Vertex],0)),1,1,"")</f>
        <v>4</v>
      </c>
      <c r="BB42" s="49">
        <v>2</v>
      </c>
      <c r="BC42" s="50">
        <v>4.878048780487805</v>
      </c>
      <c r="BD42" s="49">
        <v>0</v>
      </c>
      <c r="BE42" s="50">
        <v>0</v>
      </c>
      <c r="BF42" s="49">
        <v>0</v>
      </c>
      <c r="BG42" s="50">
        <v>0</v>
      </c>
      <c r="BH42" s="49">
        <v>39</v>
      </c>
      <c r="BI42" s="50">
        <v>95.1219512195122</v>
      </c>
      <c r="BJ42" s="49">
        <v>41</v>
      </c>
      <c r="BK42" s="49" t="s">
        <v>8988</v>
      </c>
      <c r="BL42" s="49" t="s">
        <v>8988</v>
      </c>
      <c r="BM42" s="49" t="s">
        <v>273</v>
      </c>
      <c r="BN42" s="49" t="s">
        <v>273</v>
      </c>
      <c r="BO42" s="49"/>
      <c r="BP42" s="49"/>
      <c r="BQ42" s="100" t="s">
        <v>9083</v>
      </c>
      <c r="BR42" s="100" t="s">
        <v>9083</v>
      </c>
      <c r="BS42" s="100" t="s">
        <v>9101</v>
      </c>
      <c r="BT42" s="100" t="s">
        <v>9101</v>
      </c>
      <c r="BU42" s="2"/>
      <c r="BV42" s="3"/>
      <c r="BW42" s="3"/>
      <c r="BX42" s="3"/>
      <c r="BY42" s="3"/>
    </row>
    <row r="43" spans="1:77" ht="15">
      <c r="A43" s="65" t="s">
        <v>8486</v>
      </c>
      <c r="B43" s="66"/>
      <c r="C43" s="66"/>
      <c r="D43" s="67"/>
      <c r="E43" s="105"/>
      <c r="F43" s="89" t="str">
        <f>HYPERLINK("https://pbs.twimg.com/profile_images/1428084853514383367/dxPtKhgY_normal.jpg")</f>
        <v>https://pbs.twimg.com/profile_images/1428084853514383367/dxPtKhgY_normal.jpg</v>
      </c>
      <c r="G43" s="106"/>
      <c r="H43" s="70" t="s">
        <v>8486</v>
      </c>
      <c r="I43" s="71"/>
      <c r="J43" s="107"/>
      <c r="K43" s="70" t="s">
        <v>8812</v>
      </c>
      <c r="L43" s="108">
        <v>1</v>
      </c>
      <c r="M43" s="75">
        <v>6738.83447265625</v>
      </c>
      <c r="N43" s="75">
        <v>2087.05322265625</v>
      </c>
      <c r="O43" s="76"/>
      <c r="P43" s="77"/>
      <c r="Q43" s="77"/>
      <c r="R43" s="109"/>
      <c r="S43" s="49">
        <v>1</v>
      </c>
      <c r="T43" s="49">
        <v>0</v>
      </c>
      <c r="U43" s="50">
        <v>0</v>
      </c>
      <c r="V43" s="50">
        <v>0.004016</v>
      </c>
      <c r="W43" s="50">
        <v>0.001621</v>
      </c>
      <c r="X43" s="50">
        <v>0.414739</v>
      </c>
      <c r="Y43" s="50">
        <v>0</v>
      </c>
      <c r="Z43" s="50">
        <v>0</v>
      </c>
      <c r="AA43" s="72">
        <v>43</v>
      </c>
      <c r="AB43" s="72"/>
      <c r="AC43" s="73"/>
      <c r="AD43" s="80" t="s">
        <v>8639</v>
      </c>
      <c r="AE43" s="85" t="s">
        <v>8689</v>
      </c>
      <c r="AF43" s="80">
        <v>134</v>
      </c>
      <c r="AG43" s="80">
        <v>13386</v>
      </c>
      <c r="AH43" s="80">
        <v>3009</v>
      </c>
      <c r="AI43" s="80">
        <v>27733</v>
      </c>
      <c r="AJ43" s="80"/>
      <c r="AK43" s="80" t="s">
        <v>8739</v>
      </c>
      <c r="AL43" s="80" t="s">
        <v>418</v>
      </c>
      <c r="AM43" s="83" t="str">
        <f>HYPERLINK("https://t.co/NTYgz7l2QK")</f>
        <v>https://t.co/NTYgz7l2QK</v>
      </c>
      <c r="AN43" s="80"/>
      <c r="AO43" s="82">
        <v>40357.51162037037</v>
      </c>
      <c r="AP43" s="83" t="str">
        <f>HYPERLINK("https://pbs.twimg.com/profile_banners/160525495/1629316938")</f>
        <v>https://pbs.twimg.com/profile_banners/160525495/1629316938</v>
      </c>
      <c r="AQ43" s="80" t="b">
        <v>0</v>
      </c>
      <c r="AR43" s="80" t="b">
        <v>0</v>
      </c>
      <c r="AS43" s="80" t="b">
        <v>0</v>
      </c>
      <c r="AT43" s="80"/>
      <c r="AU43" s="80">
        <v>91</v>
      </c>
      <c r="AV43" s="83" t="str">
        <f>HYPERLINK("https://abs.twimg.com/images/themes/theme1/bg.png")</f>
        <v>https://abs.twimg.com/images/themes/theme1/bg.png</v>
      </c>
      <c r="AW43" s="80" t="b">
        <v>1</v>
      </c>
      <c r="AX43" s="80" t="s">
        <v>436</v>
      </c>
      <c r="AY43" s="83" t="str">
        <f>HYPERLINK("https://twitter.com/arabellaweir")</f>
        <v>https://twitter.com/arabellaweir</v>
      </c>
      <c r="AZ43" s="80" t="s">
        <v>65</v>
      </c>
      <c r="BA43" s="79"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8487</v>
      </c>
      <c r="B44" s="66"/>
      <c r="C44" s="66"/>
      <c r="D44" s="67"/>
      <c r="E44" s="105"/>
      <c r="F44" s="89" t="str">
        <f>HYPERLINK("https://pbs.twimg.com/profile_images/471901848073293824/0Fr5jhro_normal.jpeg")</f>
        <v>https://pbs.twimg.com/profile_images/471901848073293824/0Fr5jhro_normal.jpeg</v>
      </c>
      <c r="G44" s="106"/>
      <c r="H44" s="70" t="s">
        <v>8487</v>
      </c>
      <c r="I44" s="71"/>
      <c r="J44" s="107"/>
      <c r="K44" s="70" t="s">
        <v>8813</v>
      </c>
      <c r="L44" s="108">
        <v>1</v>
      </c>
      <c r="M44" s="75">
        <v>6390.01904296875</v>
      </c>
      <c r="N44" s="75">
        <v>4159.9599609375</v>
      </c>
      <c r="O44" s="76"/>
      <c r="P44" s="77"/>
      <c r="Q44" s="77"/>
      <c r="R44" s="109"/>
      <c r="S44" s="49">
        <v>1</v>
      </c>
      <c r="T44" s="49">
        <v>0</v>
      </c>
      <c r="U44" s="50">
        <v>0</v>
      </c>
      <c r="V44" s="50">
        <v>0.004016</v>
      </c>
      <c r="W44" s="50">
        <v>0.001621</v>
      </c>
      <c r="X44" s="50">
        <v>0.414739</v>
      </c>
      <c r="Y44" s="50">
        <v>0</v>
      </c>
      <c r="Z44" s="50">
        <v>0</v>
      </c>
      <c r="AA44" s="72">
        <v>44</v>
      </c>
      <c r="AB44" s="72"/>
      <c r="AC44" s="73"/>
      <c r="AD44" s="80" t="s">
        <v>8640</v>
      </c>
      <c r="AE44" s="85" t="s">
        <v>8690</v>
      </c>
      <c r="AF44" s="80">
        <v>32</v>
      </c>
      <c r="AG44" s="80">
        <v>425826</v>
      </c>
      <c r="AH44" s="80">
        <v>54850</v>
      </c>
      <c r="AI44" s="80">
        <v>21868</v>
      </c>
      <c r="AJ44" s="80"/>
      <c r="AK44" s="80" t="s">
        <v>8740</v>
      </c>
      <c r="AL44" s="80"/>
      <c r="AM44" s="83" t="str">
        <f>HYPERLINK("http://t.co/dBRDgnM3RU")</f>
        <v>http://t.co/dBRDgnM3RU</v>
      </c>
      <c r="AN44" s="80"/>
      <c r="AO44" s="82">
        <v>39865.51883101852</v>
      </c>
      <c r="AP44" s="83" t="str">
        <f>HYPERLINK("https://pbs.twimg.com/profile_banners/21479907/1403870203")</f>
        <v>https://pbs.twimg.com/profile_banners/21479907/1403870203</v>
      </c>
      <c r="AQ44" s="80" t="b">
        <v>0</v>
      </c>
      <c r="AR44" s="80" t="b">
        <v>0</v>
      </c>
      <c r="AS44" s="80" t="b">
        <v>0</v>
      </c>
      <c r="AT44" s="80"/>
      <c r="AU44" s="80">
        <v>2337</v>
      </c>
      <c r="AV44" s="83" t="str">
        <f>HYPERLINK("https://abs.twimg.com/images/themes/theme1/bg.png")</f>
        <v>https://abs.twimg.com/images/themes/theme1/bg.png</v>
      </c>
      <c r="AW44" s="80" t="b">
        <v>0</v>
      </c>
      <c r="AX44" s="80" t="s">
        <v>436</v>
      </c>
      <c r="AY44" s="83" t="str">
        <f>HYPERLINK("https://twitter.com/david_tennant")</f>
        <v>https://twitter.com/david_tennant</v>
      </c>
      <c r="AZ44" s="80" t="s">
        <v>65</v>
      </c>
      <c r="BA44" s="79" t="str">
        <f>REPLACE(INDEX(GroupVertices[Group],MATCH(Vertices[[#This Row],[Vertex]],GroupVertices[Vertex],0)),1,1,"")</f>
        <v>4</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245</v>
      </c>
      <c r="B45" s="66"/>
      <c r="C45" s="66"/>
      <c r="D45" s="67">
        <v>679.265573083568</v>
      </c>
      <c r="E45" s="105"/>
      <c r="F45" s="89" t="str">
        <f>HYPERLINK("https://pbs.twimg.com/profile_images/378800000833479836/bc7776bfb324b4558732055cf66affed_normal.jpeg")</f>
        <v>https://pbs.twimg.com/profile_images/378800000833479836/bc7776bfb324b4558732055cf66affed_normal.jpeg</v>
      </c>
      <c r="G45" s="106"/>
      <c r="H45" s="70" t="s">
        <v>245</v>
      </c>
      <c r="I45" s="71"/>
      <c r="J45" s="107"/>
      <c r="K45" s="70" t="s">
        <v>442</v>
      </c>
      <c r="L45" s="108">
        <v>231.82958949841614</v>
      </c>
      <c r="M45" s="75">
        <v>8632.5791015625</v>
      </c>
      <c r="N45" s="75">
        <v>3759.858642578125</v>
      </c>
      <c r="O45" s="76"/>
      <c r="P45" s="77"/>
      <c r="Q45" s="77"/>
      <c r="R45" s="109"/>
      <c r="S45" s="49">
        <v>4</v>
      </c>
      <c r="T45" s="49">
        <v>6</v>
      </c>
      <c r="U45" s="50">
        <v>101.133333</v>
      </c>
      <c r="V45" s="50">
        <v>0.00578</v>
      </c>
      <c r="W45" s="50">
        <v>0.021905</v>
      </c>
      <c r="X45" s="50">
        <v>1.852789</v>
      </c>
      <c r="Y45" s="50">
        <v>0.17857142857142858</v>
      </c>
      <c r="Z45" s="50">
        <v>0.25</v>
      </c>
      <c r="AA45" s="72">
        <v>45</v>
      </c>
      <c r="AB45" s="72"/>
      <c r="AC45" s="73"/>
      <c r="AD45" s="80" t="s">
        <v>349</v>
      </c>
      <c r="AE45" s="85" t="s">
        <v>369</v>
      </c>
      <c r="AF45" s="80">
        <v>1628</v>
      </c>
      <c r="AG45" s="80">
        <v>13737</v>
      </c>
      <c r="AH45" s="80">
        <v>9850</v>
      </c>
      <c r="AI45" s="80">
        <v>4915</v>
      </c>
      <c r="AJ45" s="80"/>
      <c r="AK45" s="80" t="s">
        <v>393</v>
      </c>
      <c r="AL45" s="80" t="s">
        <v>426</v>
      </c>
      <c r="AM45" s="83" t="str">
        <f>HYPERLINK("https://t.co/3B6VSmkaY4")</f>
        <v>https://t.co/3B6VSmkaY4</v>
      </c>
      <c r="AN45" s="80"/>
      <c r="AO45" s="82">
        <v>39912.40484953704</v>
      </c>
      <c r="AP45" s="83" t="str">
        <f>HYPERLINK("https://pbs.twimg.com/profile_banners/29953962/1614014743")</f>
        <v>https://pbs.twimg.com/profile_banners/29953962/1614014743</v>
      </c>
      <c r="AQ45" s="80" t="b">
        <v>0</v>
      </c>
      <c r="AR45" s="80" t="b">
        <v>0</v>
      </c>
      <c r="AS45" s="80" t="b">
        <v>1</v>
      </c>
      <c r="AT45" s="80"/>
      <c r="AU45" s="80">
        <v>166</v>
      </c>
      <c r="AV45" s="83" t="str">
        <f>HYPERLINK("https://abs.twimg.com/images/themes/theme1/bg.png")</f>
        <v>https://abs.twimg.com/images/themes/theme1/bg.png</v>
      </c>
      <c r="AW45" s="80" t="b">
        <v>1</v>
      </c>
      <c r="AX45" s="80" t="s">
        <v>436</v>
      </c>
      <c r="AY45" s="83" t="str">
        <f>HYPERLINK("https://twitter.com/theirworld")</f>
        <v>https://twitter.com/theirworld</v>
      </c>
      <c r="AZ45" s="80" t="s">
        <v>66</v>
      </c>
      <c r="BA45" s="79" t="str">
        <f>REPLACE(INDEX(GroupVertices[Group],MATCH(Vertices[[#This Row],[Vertex]],GroupVertices[Vertex],0)),1,1,"")</f>
        <v>4</v>
      </c>
      <c r="BB45" s="49">
        <v>3</v>
      </c>
      <c r="BC45" s="50">
        <v>5.769230769230769</v>
      </c>
      <c r="BD45" s="49">
        <v>0</v>
      </c>
      <c r="BE45" s="50">
        <v>0</v>
      </c>
      <c r="BF45" s="49">
        <v>0</v>
      </c>
      <c r="BG45" s="50">
        <v>0</v>
      </c>
      <c r="BH45" s="49">
        <v>49</v>
      </c>
      <c r="BI45" s="50">
        <v>94.23076923076923</v>
      </c>
      <c r="BJ45" s="49">
        <v>52</v>
      </c>
      <c r="BK45" s="49" t="s">
        <v>9069</v>
      </c>
      <c r="BL45" s="49" t="s">
        <v>9069</v>
      </c>
      <c r="BM45" s="49" t="s">
        <v>9073</v>
      </c>
      <c r="BN45" s="49" t="s">
        <v>9073</v>
      </c>
      <c r="BO45" s="49" t="s">
        <v>280</v>
      </c>
      <c r="BP45" s="49" t="s">
        <v>280</v>
      </c>
      <c r="BQ45" s="100" t="s">
        <v>9084</v>
      </c>
      <c r="BR45" s="100" t="s">
        <v>9093</v>
      </c>
      <c r="BS45" s="100" t="s">
        <v>9102</v>
      </c>
      <c r="BT45" s="100" t="s">
        <v>9102</v>
      </c>
      <c r="BU45" s="2"/>
      <c r="BV45" s="3"/>
      <c r="BW45" s="3"/>
      <c r="BX45" s="3"/>
      <c r="BY45" s="3"/>
    </row>
    <row r="46" spans="1:77" ht="15">
      <c r="A46" s="65" t="s">
        <v>242</v>
      </c>
      <c r="B46" s="66"/>
      <c r="C46" s="66"/>
      <c r="D46" s="67">
        <v>825.2789677485027</v>
      </c>
      <c r="E46" s="105"/>
      <c r="F46" s="89" t="str">
        <f>HYPERLINK("https://pbs.twimg.com/profile_images/723243525291175937/ZhjpZ1Eg_normal.jpg")</f>
        <v>https://pbs.twimg.com/profile_images/723243525291175937/ZhjpZ1Eg_normal.jpg</v>
      </c>
      <c r="G46" s="106"/>
      <c r="H46" s="70" t="s">
        <v>242</v>
      </c>
      <c r="I46" s="71"/>
      <c r="J46" s="107"/>
      <c r="K46" s="70" t="s">
        <v>8814</v>
      </c>
      <c r="L46" s="108">
        <v>706.8282956341005</v>
      </c>
      <c r="M46" s="75">
        <v>1887.502197265625</v>
      </c>
      <c r="N46" s="75">
        <v>7785.99560546875</v>
      </c>
      <c r="O46" s="76"/>
      <c r="P46" s="77"/>
      <c r="Q46" s="77"/>
      <c r="R46" s="109"/>
      <c r="S46" s="49">
        <v>0</v>
      </c>
      <c r="T46" s="49">
        <v>4</v>
      </c>
      <c r="U46" s="50">
        <v>309.244444</v>
      </c>
      <c r="V46" s="50">
        <v>0.005618</v>
      </c>
      <c r="W46" s="50">
        <v>0.013033</v>
      </c>
      <c r="X46" s="50">
        <v>1.233283</v>
      </c>
      <c r="Y46" s="50">
        <v>0</v>
      </c>
      <c r="Z46" s="50">
        <v>0</v>
      </c>
      <c r="AA46" s="72">
        <v>46</v>
      </c>
      <c r="AB46" s="72"/>
      <c r="AC46" s="73"/>
      <c r="AD46" s="80" t="s">
        <v>348</v>
      </c>
      <c r="AE46" s="85" t="s">
        <v>368</v>
      </c>
      <c r="AF46" s="80">
        <v>1093</v>
      </c>
      <c r="AG46" s="80">
        <v>5050</v>
      </c>
      <c r="AH46" s="80">
        <v>3193</v>
      </c>
      <c r="AI46" s="80">
        <v>6661</v>
      </c>
      <c r="AJ46" s="80"/>
      <c r="AK46" s="80" t="s">
        <v>392</v>
      </c>
      <c r="AL46" s="80" t="s">
        <v>422</v>
      </c>
      <c r="AM46" s="83" t="str">
        <f>HYPERLINK("https://t.co/3B6VSmkaY4")</f>
        <v>https://t.co/3B6VSmkaY4</v>
      </c>
      <c r="AN46" s="80"/>
      <c r="AO46" s="82">
        <v>39667.93850694445</v>
      </c>
      <c r="AP46" s="83" t="str">
        <f>HYPERLINK("https://pbs.twimg.com/profile_banners/15770654/1583064890")</f>
        <v>https://pbs.twimg.com/profile_banners/15770654/1583064890</v>
      </c>
      <c r="AQ46" s="80" t="b">
        <v>0</v>
      </c>
      <c r="AR46" s="80" t="b">
        <v>0</v>
      </c>
      <c r="AS46" s="80" t="b">
        <v>1</v>
      </c>
      <c r="AT46" s="80"/>
      <c r="AU46" s="80">
        <v>112</v>
      </c>
      <c r="AV46" s="83" t="str">
        <f>HYPERLINK("https://abs.twimg.com/images/themes/theme13/bg.gif")</f>
        <v>https://abs.twimg.com/images/themes/theme13/bg.gif</v>
      </c>
      <c r="AW46" s="80" t="b">
        <v>1</v>
      </c>
      <c r="AX46" s="80" t="s">
        <v>436</v>
      </c>
      <c r="AY46" s="83" t="str">
        <f>HYPERLINK("https://twitter.com/justinvanfleet")</f>
        <v>https://twitter.com/justinvanfleet</v>
      </c>
      <c r="AZ46" s="80" t="s">
        <v>66</v>
      </c>
      <c r="BA46" s="79" t="str">
        <f>REPLACE(INDEX(GroupVertices[Group],MATCH(Vertices[[#This Row],[Vertex]],GroupVertices[Vertex],0)),1,1,"")</f>
        <v>1</v>
      </c>
      <c r="BB46" s="49">
        <v>2</v>
      </c>
      <c r="BC46" s="50">
        <v>5.405405405405405</v>
      </c>
      <c r="BD46" s="49">
        <v>1</v>
      </c>
      <c r="BE46" s="50">
        <v>2.7027027027027026</v>
      </c>
      <c r="BF46" s="49">
        <v>0</v>
      </c>
      <c r="BG46" s="50">
        <v>0</v>
      </c>
      <c r="BH46" s="49">
        <v>34</v>
      </c>
      <c r="BI46" s="50">
        <v>91.89189189189189</v>
      </c>
      <c r="BJ46" s="49">
        <v>37</v>
      </c>
      <c r="BK46" s="49" t="s">
        <v>8985</v>
      </c>
      <c r="BL46" s="49" t="s">
        <v>8985</v>
      </c>
      <c r="BM46" s="49" t="s">
        <v>274</v>
      </c>
      <c r="BN46" s="49" t="s">
        <v>274</v>
      </c>
      <c r="BO46" s="49" t="s">
        <v>8524</v>
      </c>
      <c r="BP46" s="49" t="s">
        <v>8524</v>
      </c>
      <c r="BQ46" s="100" t="s">
        <v>9085</v>
      </c>
      <c r="BR46" s="100" t="s">
        <v>9085</v>
      </c>
      <c r="BS46" s="100" t="s">
        <v>9103</v>
      </c>
      <c r="BT46" s="100" t="s">
        <v>9103</v>
      </c>
      <c r="BU46" s="2"/>
      <c r="BV46" s="3"/>
      <c r="BW46" s="3"/>
      <c r="BX46" s="3"/>
      <c r="BY46" s="3"/>
    </row>
    <row r="47" spans="1:77" ht="15">
      <c r="A47" s="65" t="s">
        <v>8488</v>
      </c>
      <c r="B47" s="66"/>
      <c r="C47" s="66"/>
      <c r="D47" s="67"/>
      <c r="E47" s="105"/>
      <c r="F47" s="89" t="str">
        <f>HYPERLINK("https://pbs.twimg.com/profile_images/1410666166121598979/ixreXhEI_normal.jpg")</f>
        <v>https://pbs.twimg.com/profile_images/1410666166121598979/ixreXhEI_normal.jpg</v>
      </c>
      <c r="G47" s="106"/>
      <c r="H47" s="70" t="s">
        <v>8488</v>
      </c>
      <c r="I47" s="71"/>
      <c r="J47" s="107"/>
      <c r="K47" s="70" t="s">
        <v>8815</v>
      </c>
      <c r="L47" s="108">
        <v>1</v>
      </c>
      <c r="M47" s="75">
        <v>493.7119140625</v>
      </c>
      <c r="N47" s="75">
        <v>8940.8017578125</v>
      </c>
      <c r="O47" s="76"/>
      <c r="P47" s="77"/>
      <c r="Q47" s="77"/>
      <c r="R47" s="109"/>
      <c r="S47" s="49">
        <v>1</v>
      </c>
      <c r="T47" s="49">
        <v>0</v>
      </c>
      <c r="U47" s="50">
        <v>0</v>
      </c>
      <c r="V47" s="50">
        <v>0.004</v>
      </c>
      <c r="W47" s="50">
        <v>0.001541</v>
      </c>
      <c r="X47" s="50">
        <v>0.412072</v>
      </c>
      <c r="Y47" s="50">
        <v>0</v>
      </c>
      <c r="Z47" s="50">
        <v>0</v>
      </c>
      <c r="AA47" s="72">
        <v>47</v>
      </c>
      <c r="AB47" s="72"/>
      <c r="AC47" s="73"/>
      <c r="AD47" s="80" t="s">
        <v>8641</v>
      </c>
      <c r="AE47" s="85" t="s">
        <v>8691</v>
      </c>
      <c r="AF47" s="80">
        <v>230</v>
      </c>
      <c r="AG47" s="80">
        <v>18877</v>
      </c>
      <c r="AH47" s="80">
        <v>8215</v>
      </c>
      <c r="AI47" s="80">
        <v>855</v>
      </c>
      <c r="AJ47" s="80"/>
      <c r="AK47" s="80" t="s">
        <v>8741</v>
      </c>
      <c r="AL47" s="80" t="s">
        <v>410</v>
      </c>
      <c r="AM47" s="83" t="str">
        <f>HYPERLINK("http://t.co/yqDRA0vJ19")</f>
        <v>http://t.co/yqDRA0vJ19</v>
      </c>
      <c r="AN47" s="80"/>
      <c r="AO47" s="82">
        <v>39849.661458333336</v>
      </c>
      <c r="AP47" s="83" t="str">
        <f>HYPERLINK("https://pbs.twimg.com/profile_banners/20158431/1576088880")</f>
        <v>https://pbs.twimg.com/profile_banners/20158431/1576088880</v>
      </c>
      <c r="AQ47" s="80" t="b">
        <v>0</v>
      </c>
      <c r="AR47" s="80" t="b">
        <v>0</v>
      </c>
      <c r="AS47" s="80" t="b">
        <v>0</v>
      </c>
      <c r="AT47" s="80"/>
      <c r="AU47" s="80">
        <v>417</v>
      </c>
      <c r="AV47" s="83" t="str">
        <f>HYPERLINK("https://abs.twimg.com/images/themes/theme14/bg.gif")</f>
        <v>https://abs.twimg.com/images/themes/theme14/bg.gif</v>
      </c>
      <c r="AW47" s="80" t="b">
        <v>1</v>
      </c>
      <c r="AX47" s="80" t="s">
        <v>436</v>
      </c>
      <c r="AY47" s="83" t="str">
        <f>HYPERLINK("https://twitter.com/reedsmithllp")</f>
        <v>https://twitter.com/reedsmithllp</v>
      </c>
      <c r="AZ47" s="80" t="s">
        <v>65</v>
      </c>
      <c r="BA47" s="79"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8489</v>
      </c>
      <c r="B48" s="66"/>
      <c r="C48" s="66"/>
      <c r="D48" s="67"/>
      <c r="E48" s="105"/>
      <c r="F48" s="89" t="str">
        <f>HYPERLINK("https://pbs.twimg.com/profile_images/1410992942337064964/feMGBBrk_normal.png")</f>
        <v>https://pbs.twimg.com/profile_images/1410992942337064964/feMGBBrk_normal.png</v>
      </c>
      <c r="G48" s="106"/>
      <c r="H48" s="70" t="s">
        <v>8489</v>
      </c>
      <c r="I48" s="71"/>
      <c r="J48" s="107"/>
      <c r="K48" s="70" t="s">
        <v>8816</v>
      </c>
      <c r="L48" s="108">
        <v>1</v>
      </c>
      <c r="M48" s="75">
        <v>106.14649963378906</v>
      </c>
      <c r="N48" s="75">
        <v>7125.3642578125</v>
      </c>
      <c r="O48" s="76"/>
      <c r="P48" s="77"/>
      <c r="Q48" s="77"/>
      <c r="R48" s="109"/>
      <c r="S48" s="49">
        <v>1</v>
      </c>
      <c r="T48" s="49">
        <v>0</v>
      </c>
      <c r="U48" s="50">
        <v>0</v>
      </c>
      <c r="V48" s="50">
        <v>0.004</v>
      </c>
      <c r="W48" s="50">
        <v>0.001541</v>
      </c>
      <c r="X48" s="50">
        <v>0.412072</v>
      </c>
      <c r="Y48" s="50">
        <v>0</v>
      </c>
      <c r="Z48" s="50">
        <v>0</v>
      </c>
      <c r="AA48" s="72">
        <v>48</v>
      </c>
      <c r="AB48" s="72"/>
      <c r="AC48" s="73"/>
      <c r="AD48" s="80" t="s">
        <v>8642</v>
      </c>
      <c r="AE48" s="85" t="s">
        <v>8692</v>
      </c>
      <c r="AF48" s="80">
        <v>253</v>
      </c>
      <c r="AG48" s="80">
        <v>19009</v>
      </c>
      <c r="AH48" s="80">
        <v>4085</v>
      </c>
      <c r="AI48" s="80">
        <v>2621</v>
      </c>
      <c r="AJ48" s="80"/>
      <c r="AK48" s="80" t="s">
        <v>8742</v>
      </c>
      <c r="AL48" s="80"/>
      <c r="AM48" s="83" t="str">
        <f>HYPERLINK("https://t.co/VQLvoeI9Kz")</f>
        <v>https://t.co/VQLvoeI9Kz</v>
      </c>
      <c r="AN48" s="80"/>
      <c r="AO48" s="82">
        <v>42276.672800925924</v>
      </c>
      <c r="AP48" s="83" t="str">
        <f>HYPERLINK("https://pbs.twimg.com/profile_banners/3727443013/1623860600")</f>
        <v>https://pbs.twimg.com/profile_banners/3727443013/1623860600</v>
      </c>
      <c r="AQ48" s="80" t="b">
        <v>1</v>
      </c>
      <c r="AR48" s="80" t="b">
        <v>0</v>
      </c>
      <c r="AS48" s="80" t="b">
        <v>0</v>
      </c>
      <c r="AT48" s="80"/>
      <c r="AU48" s="80">
        <v>165</v>
      </c>
      <c r="AV48" s="83" t="str">
        <f>HYPERLINK("https://abs.twimg.com/images/themes/theme1/bg.png")</f>
        <v>https://abs.twimg.com/images/themes/theme1/bg.png</v>
      </c>
      <c r="AW48" s="80" t="b">
        <v>1</v>
      </c>
      <c r="AX48" s="80" t="s">
        <v>436</v>
      </c>
      <c r="AY48" s="83" t="str">
        <f>HYPERLINK("https://twitter.com/hpsustainable")</f>
        <v>https://twitter.com/hpsustainable</v>
      </c>
      <c r="AZ48" s="80" t="s">
        <v>65</v>
      </c>
      <c r="BA48" s="79"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7168</v>
      </c>
      <c r="B49" s="66"/>
      <c r="C49" s="66"/>
      <c r="D49" s="67">
        <v>413.2569117585347</v>
      </c>
      <c r="E49" s="105"/>
      <c r="F49" s="89" t="str">
        <f>HYPERLINK("https://pbs.twimg.com/profile_images/1412408704071315464/KezUEAFA_normal.jpg")</f>
        <v>https://pbs.twimg.com/profile_images/1412408704071315464/KezUEAFA_normal.jpg</v>
      </c>
      <c r="G49" s="106"/>
      <c r="H49" s="70" t="s">
        <v>7168</v>
      </c>
      <c r="I49" s="71"/>
      <c r="J49" s="107"/>
      <c r="K49" s="70" t="s">
        <v>8817</v>
      </c>
      <c r="L49" s="108">
        <v>31.12805462842892</v>
      </c>
      <c r="M49" s="75">
        <v>2836.764892578125</v>
      </c>
      <c r="N49" s="75">
        <v>9598.390625</v>
      </c>
      <c r="O49" s="76"/>
      <c r="P49" s="77"/>
      <c r="Q49" s="77"/>
      <c r="R49" s="109"/>
      <c r="S49" s="49">
        <v>5</v>
      </c>
      <c r="T49" s="49">
        <v>0</v>
      </c>
      <c r="U49" s="50">
        <v>13.2</v>
      </c>
      <c r="V49" s="50">
        <v>0.004255</v>
      </c>
      <c r="W49" s="50">
        <v>0.016324</v>
      </c>
      <c r="X49" s="50">
        <v>1.110834</v>
      </c>
      <c r="Y49" s="50">
        <v>0.15</v>
      </c>
      <c r="Z49" s="50">
        <v>0</v>
      </c>
      <c r="AA49" s="72">
        <v>49</v>
      </c>
      <c r="AB49" s="72"/>
      <c r="AC49" s="73"/>
      <c r="AD49" s="80" t="s">
        <v>8643</v>
      </c>
      <c r="AE49" s="85" t="s">
        <v>8693</v>
      </c>
      <c r="AF49" s="80">
        <v>130</v>
      </c>
      <c r="AG49" s="80">
        <v>288793</v>
      </c>
      <c r="AH49" s="80">
        <v>27587</v>
      </c>
      <c r="AI49" s="80">
        <v>7198</v>
      </c>
      <c r="AJ49" s="80"/>
      <c r="AK49" s="80" t="s">
        <v>8743</v>
      </c>
      <c r="AL49" s="80" t="s">
        <v>413</v>
      </c>
      <c r="AM49" s="83" t="str">
        <f>HYPERLINK("https://t.co/tpEhs8CKeP")</f>
        <v>https://t.co/tpEhs8CKeP</v>
      </c>
      <c r="AN49" s="80"/>
      <c r="AO49" s="82">
        <v>40077.813368055555</v>
      </c>
      <c r="AP49" s="83" t="str">
        <f>HYPERLINK("https://pbs.twimg.com/profile_banners/76117579/1627062196")</f>
        <v>https://pbs.twimg.com/profile_banners/76117579/1627062196</v>
      </c>
      <c r="AQ49" s="80" t="b">
        <v>0</v>
      </c>
      <c r="AR49" s="80" t="b">
        <v>0</v>
      </c>
      <c r="AS49" s="80" t="b">
        <v>0</v>
      </c>
      <c r="AT49" s="80"/>
      <c r="AU49" s="80">
        <v>3573</v>
      </c>
      <c r="AV49" s="83" t="str">
        <f>HYPERLINK("https://abs.twimg.com/images/themes/theme1/bg.png")</f>
        <v>https://abs.twimg.com/images/themes/theme1/bg.png</v>
      </c>
      <c r="AW49" s="80" t="b">
        <v>1</v>
      </c>
      <c r="AX49" s="80" t="s">
        <v>436</v>
      </c>
      <c r="AY49" s="83" t="str">
        <f>HYPERLINK("https://twitter.com/sap")</f>
        <v>https://twitter.com/sap</v>
      </c>
      <c r="AZ49" s="80" t="s">
        <v>65</v>
      </c>
      <c r="BA49" s="79"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8451</v>
      </c>
      <c r="B50" s="66"/>
      <c r="C50" s="66"/>
      <c r="D50" s="67"/>
      <c r="E50" s="105"/>
      <c r="F50" s="89" t="str">
        <f>HYPERLINK("https://pbs.twimg.com/profile_images/1359219677554171919/4PRCBFxS_normal.jpg")</f>
        <v>https://pbs.twimg.com/profile_images/1359219677554171919/4PRCBFxS_normal.jpg</v>
      </c>
      <c r="G50" s="106"/>
      <c r="H50" s="70" t="s">
        <v>8451</v>
      </c>
      <c r="I50" s="71"/>
      <c r="J50" s="107"/>
      <c r="K50" s="70" t="s">
        <v>8818</v>
      </c>
      <c r="L50" s="108">
        <v>1</v>
      </c>
      <c r="M50" s="75">
        <v>5353.19873046875</v>
      </c>
      <c r="N50" s="75">
        <v>7457.48486328125</v>
      </c>
      <c r="O50" s="76"/>
      <c r="P50" s="77"/>
      <c r="Q50" s="77"/>
      <c r="R50" s="109"/>
      <c r="S50" s="49">
        <v>0</v>
      </c>
      <c r="T50" s="49">
        <v>3</v>
      </c>
      <c r="U50" s="50">
        <v>0</v>
      </c>
      <c r="V50" s="50">
        <v>0.005525</v>
      </c>
      <c r="W50" s="50">
        <v>0.021405</v>
      </c>
      <c r="X50" s="50">
        <v>0.680658</v>
      </c>
      <c r="Y50" s="50">
        <v>1</v>
      </c>
      <c r="Z50" s="50">
        <v>0</v>
      </c>
      <c r="AA50" s="72">
        <v>50</v>
      </c>
      <c r="AB50" s="72"/>
      <c r="AC50" s="73"/>
      <c r="AD50" s="80" t="s">
        <v>8644</v>
      </c>
      <c r="AE50" s="85" t="s">
        <v>8694</v>
      </c>
      <c r="AF50" s="80">
        <v>1905</v>
      </c>
      <c r="AG50" s="80">
        <v>2369</v>
      </c>
      <c r="AH50" s="80">
        <v>74767</v>
      </c>
      <c r="AI50" s="80">
        <v>1521</v>
      </c>
      <c r="AJ50" s="80"/>
      <c r="AK50" s="80" t="s">
        <v>8744</v>
      </c>
      <c r="AL50" s="80"/>
      <c r="AM50" s="83" t="str">
        <f>HYPERLINK("https://t.co/8vY8RdGo0U")</f>
        <v>https://t.co/8vY8RdGo0U</v>
      </c>
      <c r="AN50" s="80"/>
      <c r="AO50" s="82">
        <v>39953.60797453704</v>
      </c>
      <c r="AP50" s="83" t="str">
        <f>HYPERLINK("https://pbs.twimg.com/profile_banners/41369927/1495013950")</f>
        <v>https://pbs.twimg.com/profile_banners/41369927/1495013950</v>
      </c>
      <c r="AQ50" s="80" t="b">
        <v>0</v>
      </c>
      <c r="AR50" s="80" t="b">
        <v>0</v>
      </c>
      <c r="AS50" s="80" t="b">
        <v>1</v>
      </c>
      <c r="AT50" s="80"/>
      <c r="AU50" s="80">
        <v>136</v>
      </c>
      <c r="AV50" s="83" t="str">
        <f>HYPERLINK("https://abs.twimg.com/images/themes/theme1/bg.png")</f>
        <v>https://abs.twimg.com/images/themes/theme1/bg.png</v>
      </c>
      <c r="AW50" s="80" t="b">
        <v>0</v>
      </c>
      <c r="AX50" s="80" t="s">
        <v>436</v>
      </c>
      <c r="AY50" s="83" t="str">
        <f>HYPERLINK("https://twitter.com/tbenkel")</f>
        <v>https://twitter.com/tbenkel</v>
      </c>
      <c r="AZ50" s="80" t="s">
        <v>66</v>
      </c>
      <c r="BA50" s="79" t="str">
        <f>REPLACE(INDEX(GroupVertices[Group],MATCH(Vertices[[#This Row],[Vertex]],GroupVertices[Vertex],0)),1,1,"")</f>
        <v>1</v>
      </c>
      <c r="BB50" s="49">
        <v>2</v>
      </c>
      <c r="BC50" s="50">
        <v>2.73972602739726</v>
      </c>
      <c r="BD50" s="49">
        <v>2</v>
      </c>
      <c r="BE50" s="50">
        <v>2.73972602739726</v>
      </c>
      <c r="BF50" s="49">
        <v>0</v>
      </c>
      <c r="BG50" s="50">
        <v>0</v>
      </c>
      <c r="BH50" s="49">
        <v>69</v>
      </c>
      <c r="BI50" s="50">
        <v>94.52054794520548</v>
      </c>
      <c r="BJ50" s="49">
        <v>73</v>
      </c>
      <c r="BK50" s="49" t="s">
        <v>9070</v>
      </c>
      <c r="BL50" s="49" t="s">
        <v>9070</v>
      </c>
      <c r="BM50" s="49" t="s">
        <v>9074</v>
      </c>
      <c r="BN50" s="49" t="s">
        <v>9074</v>
      </c>
      <c r="BO50" s="49"/>
      <c r="BP50" s="49"/>
      <c r="BQ50" s="100" t="s">
        <v>9080</v>
      </c>
      <c r="BR50" s="100" t="s">
        <v>9094</v>
      </c>
      <c r="BS50" s="100" t="s">
        <v>9098</v>
      </c>
      <c r="BT50" s="100" t="s">
        <v>9110</v>
      </c>
      <c r="BU50" s="2"/>
      <c r="BV50" s="3"/>
      <c r="BW50" s="3"/>
      <c r="BX50" s="3"/>
      <c r="BY50" s="3"/>
    </row>
    <row r="51" spans="1:77" ht="15">
      <c r="A51" s="65" t="s">
        <v>8458</v>
      </c>
      <c r="B51" s="66"/>
      <c r="C51" s="66"/>
      <c r="D51" s="67">
        <v>601.7873828388485</v>
      </c>
      <c r="E51" s="105"/>
      <c r="F51" s="89" t="str">
        <f>HYPERLINK("https://pbs.twimg.com/profile_images/965815098366464000/JqA_D8hd_normal.jpg")</f>
        <v>https://pbs.twimg.com/profile_images/965815098366464000/JqA_D8hd_normal.jpg</v>
      </c>
      <c r="G51" s="106"/>
      <c r="H51" s="70" t="s">
        <v>8458</v>
      </c>
      <c r="I51" s="71"/>
      <c r="J51" s="107"/>
      <c r="K51" s="70" t="s">
        <v>8819</v>
      </c>
      <c r="L51" s="108">
        <v>128.56238643289396</v>
      </c>
      <c r="M51" s="75">
        <v>3918.5537109375</v>
      </c>
      <c r="N51" s="75">
        <v>8151.91259765625</v>
      </c>
      <c r="O51" s="76"/>
      <c r="P51" s="77"/>
      <c r="Q51" s="77"/>
      <c r="R51" s="109"/>
      <c r="S51" s="49">
        <v>11</v>
      </c>
      <c r="T51" s="49">
        <v>4</v>
      </c>
      <c r="U51" s="50">
        <v>55.888889</v>
      </c>
      <c r="V51" s="50">
        <v>0.005814</v>
      </c>
      <c r="W51" s="50">
        <v>0.044026</v>
      </c>
      <c r="X51" s="50">
        <v>2.36862</v>
      </c>
      <c r="Y51" s="50">
        <v>0.19696969696969696</v>
      </c>
      <c r="Z51" s="50">
        <v>0.25</v>
      </c>
      <c r="AA51" s="72">
        <v>51</v>
      </c>
      <c r="AB51" s="72"/>
      <c r="AC51" s="73"/>
      <c r="AD51" s="80" t="s">
        <v>8645</v>
      </c>
      <c r="AE51" s="85" t="s">
        <v>8608</v>
      </c>
      <c r="AF51" s="80">
        <v>1702</v>
      </c>
      <c r="AG51" s="80">
        <v>7779</v>
      </c>
      <c r="AH51" s="80">
        <v>4783</v>
      </c>
      <c r="AI51" s="80">
        <v>10387</v>
      </c>
      <c r="AJ51" s="80"/>
      <c r="AK51" s="80" t="s">
        <v>8745</v>
      </c>
      <c r="AL51" s="80" t="s">
        <v>8775</v>
      </c>
      <c r="AM51" s="83" t="str">
        <f>HYPERLINK("https://t.co/YzGgYkMlLQ")</f>
        <v>https://t.co/YzGgYkMlLQ</v>
      </c>
      <c r="AN51" s="80"/>
      <c r="AO51" s="82">
        <v>39824.594722222224</v>
      </c>
      <c r="AP51" s="83" t="str">
        <f>HYPERLINK("https://pbs.twimg.com/profile_banners/18867596/1522026767")</f>
        <v>https://pbs.twimg.com/profile_banners/18867596/1522026767</v>
      </c>
      <c r="AQ51" s="80" t="b">
        <v>1</v>
      </c>
      <c r="AR51" s="80" t="b">
        <v>0</v>
      </c>
      <c r="AS51" s="80" t="b">
        <v>1</v>
      </c>
      <c r="AT51" s="80"/>
      <c r="AU51" s="80">
        <v>36</v>
      </c>
      <c r="AV51" s="83" t="str">
        <f>HYPERLINK("https://abs.twimg.com/images/themes/theme1/bg.png")</f>
        <v>https://abs.twimg.com/images/themes/theme1/bg.png</v>
      </c>
      <c r="AW51" s="80" t="b">
        <v>1</v>
      </c>
      <c r="AX51" s="80" t="s">
        <v>436</v>
      </c>
      <c r="AY51" s="83" t="str">
        <f>HYPERLINK("https://twitter.com/gangadharansind")</f>
        <v>https://twitter.com/gangadharansind</v>
      </c>
      <c r="AZ51" s="80" t="s">
        <v>66</v>
      </c>
      <c r="BA51" s="79" t="str">
        <f>REPLACE(INDEX(GroupVertices[Group],MATCH(Vertices[[#This Row],[Vertex]],GroupVertices[Vertex],0)),1,1,"")</f>
        <v>1</v>
      </c>
      <c r="BB51" s="49">
        <v>0</v>
      </c>
      <c r="BC51" s="50">
        <v>0</v>
      </c>
      <c r="BD51" s="49">
        <v>1</v>
      </c>
      <c r="BE51" s="50">
        <v>20</v>
      </c>
      <c r="BF51" s="49">
        <v>0</v>
      </c>
      <c r="BG51" s="50">
        <v>0</v>
      </c>
      <c r="BH51" s="49">
        <v>4</v>
      </c>
      <c r="BI51" s="50">
        <v>80</v>
      </c>
      <c r="BJ51" s="49">
        <v>5</v>
      </c>
      <c r="BK51" s="49" t="s">
        <v>8979</v>
      </c>
      <c r="BL51" s="49" t="s">
        <v>8979</v>
      </c>
      <c r="BM51" s="49" t="s">
        <v>273</v>
      </c>
      <c r="BN51" s="49" t="s">
        <v>273</v>
      </c>
      <c r="BO51" s="49" t="s">
        <v>278</v>
      </c>
      <c r="BP51" s="49" t="s">
        <v>278</v>
      </c>
      <c r="BQ51" s="100" t="s">
        <v>9086</v>
      </c>
      <c r="BR51" s="100" t="s">
        <v>9086</v>
      </c>
      <c r="BS51" s="100" t="s">
        <v>9104</v>
      </c>
      <c r="BT51" s="100" t="s">
        <v>9104</v>
      </c>
      <c r="BU51" s="2"/>
      <c r="BV51" s="3"/>
      <c r="BW51" s="3"/>
      <c r="BX51" s="3"/>
      <c r="BY51" s="3"/>
    </row>
    <row r="52" spans="1:77" ht="15">
      <c r="A52" s="65" t="s">
        <v>8452</v>
      </c>
      <c r="B52" s="66"/>
      <c r="C52" s="66"/>
      <c r="D52" s="67"/>
      <c r="E52" s="105"/>
      <c r="F52" s="89" t="str">
        <f>HYPERLINK("https://pbs.twimg.com/profile_images/1370772388225314821/oa6Jxt8I_normal.jpg")</f>
        <v>https://pbs.twimg.com/profile_images/1370772388225314821/oa6Jxt8I_normal.jpg</v>
      </c>
      <c r="G52" s="106"/>
      <c r="H52" s="70" t="s">
        <v>8452</v>
      </c>
      <c r="I52" s="71"/>
      <c r="J52" s="107"/>
      <c r="K52" s="70" t="s">
        <v>8820</v>
      </c>
      <c r="L52" s="108">
        <v>1</v>
      </c>
      <c r="M52" s="75">
        <v>3223.515869140625</v>
      </c>
      <c r="N52" s="75">
        <v>6439.0244140625</v>
      </c>
      <c r="O52" s="76"/>
      <c r="P52" s="77"/>
      <c r="Q52" s="77"/>
      <c r="R52" s="109"/>
      <c r="S52" s="49">
        <v>0</v>
      </c>
      <c r="T52" s="49">
        <v>3</v>
      </c>
      <c r="U52" s="50">
        <v>0</v>
      </c>
      <c r="V52" s="50">
        <v>0.005525</v>
      </c>
      <c r="W52" s="50">
        <v>0.021405</v>
      </c>
      <c r="X52" s="50">
        <v>0.680658</v>
      </c>
      <c r="Y52" s="50">
        <v>1</v>
      </c>
      <c r="Z52" s="50">
        <v>0</v>
      </c>
      <c r="AA52" s="72">
        <v>52</v>
      </c>
      <c r="AB52" s="72"/>
      <c r="AC52" s="73"/>
      <c r="AD52" s="80" t="s">
        <v>8646</v>
      </c>
      <c r="AE52" s="85" t="s">
        <v>8695</v>
      </c>
      <c r="AF52" s="80">
        <v>480</v>
      </c>
      <c r="AG52" s="80">
        <v>353</v>
      </c>
      <c r="AH52" s="80">
        <v>1491</v>
      </c>
      <c r="AI52" s="80">
        <v>8089</v>
      </c>
      <c r="AJ52" s="80"/>
      <c r="AK52" s="80" t="s">
        <v>8746</v>
      </c>
      <c r="AL52" s="80" t="s">
        <v>8776</v>
      </c>
      <c r="AM52" s="80"/>
      <c r="AN52" s="80"/>
      <c r="AO52" s="82">
        <v>41989.41353009259</v>
      </c>
      <c r="AP52" s="83" t="str">
        <f>HYPERLINK("https://pbs.twimg.com/profile_banners/2932092715/1598505754")</f>
        <v>https://pbs.twimg.com/profile_banners/2932092715/1598505754</v>
      </c>
      <c r="AQ52" s="80" t="b">
        <v>1</v>
      </c>
      <c r="AR52" s="80" t="b">
        <v>0</v>
      </c>
      <c r="AS52" s="80" t="b">
        <v>0</v>
      </c>
      <c r="AT52" s="80"/>
      <c r="AU52" s="80">
        <v>1</v>
      </c>
      <c r="AV52" s="83" t="str">
        <f>HYPERLINK("https://abs.twimg.com/images/themes/theme1/bg.png")</f>
        <v>https://abs.twimg.com/images/themes/theme1/bg.png</v>
      </c>
      <c r="AW52" s="80" t="b">
        <v>0</v>
      </c>
      <c r="AX52" s="80" t="s">
        <v>436</v>
      </c>
      <c r="AY52" s="83" t="str">
        <f>HYPERLINK("https://twitter.com/sushmashivaraj")</f>
        <v>https://twitter.com/sushmashivaraj</v>
      </c>
      <c r="AZ52" s="80" t="s">
        <v>66</v>
      </c>
      <c r="BA52" s="79" t="str">
        <f>REPLACE(INDEX(GroupVertices[Group],MATCH(Vertices[[#This Row],[Vertex]],GroupVertices[Vertex],0)),1,1,"")</f>
        <v>1</v>
      </c>
      <c r="BB52" s="49">
        <v>1</v>
      </c>
      <c r="BC52" s="50">
        <v>2.7027027027027026</v>
      </c>
      <c r="BD52" s="49">
        <v>1</v>
      </c>
      <c r="BE52" s="50">
        <v>2.7027027027027026</v>
      </c>
      <c r="BF52" s="49">
        <v>0</v>
      </c>
      <c r="BG52" s="50">
        <v>0</v>
      </c>
      <c r="BH52" s="49">
        <v>35</v>
      </c>
      <c r="BI52" s="50">
        <v>94.5945945945946</v>
      </c>
      <c r="BJ52" s="49">
        <v>37</v>
      </c>
      <c r="BK52" s="49" t="s">
        <v>8978</v>
      </c>
      <c r="BL52" s="49" t="s">
        <v>8978</v>
      </c>
      <c r="BM52" s="49" t="s">
        <v>276</v>
      </c>
      <c r="BN52" s="49" t="s">
        <v>276</v>
      </c>
      <c r="BO52" s="49"/>
      <c r="BP52" s="49"/>
      <c r="BQ52" s="100" t="s">
        <v>9080</v>
      </c>
      <c r="BR52" s="100" t="s">
        <v>9080</v>
      </c>
      <c r="BS52" s="100" t="s">
        <v>9098</v>
      </c>
      <c r="BT52" s="100" t="s">
        <v>9098</v>
      </c>
      <c r="BU52" s="2"/>
      <c r="BV52" s="3"/>
      <c r="BW52" s="3"/>
      <c r="BX52" s="3"/>
      <c r="BY52" s="3"/>
    </row>
    <row r="53" spans="1:77" ht="15">
      <c r="A53" s="65" t="s">
        <v>8453</v>
      </c>
      <c r="B53" s="66"/>
      <c r="C53" s="66"/>
      <c r="D53" s="67">
        <v>495.0543032681545</v>
      </c>
      <c r="E53" s="105"/>
      <c r="F53" s="89" t="str">
        <f>HYPERLINK("https://pbs.twimg.com/profile_images/1359130277340016640/R-xiah4B_normal.jpg")</f>
        <v>https://pbs.twimg.com/profile_images/1359130277340016640/R-xiah4B_normal.jpg</v>
      </c>
      <c r="G53" s="106"/>
      <c r="H53" s="70" t="s">
        <v>8453</v>
      </c>
      <c r="I53" s="71"/>
      <c r="J53" s="107"/>
      <c r="K53" s="70" t="s">
        <v>8821</v>
      </c>
      <c r="L53" s="108">
        <v>57.350620947516504</v>
      </c>
      <c r="M53" s="75">
        <v>3360.31689453125</v>
      </c>
      <c r="N53" s="75">
        <v>8699.0927734375</v>
      </c>
      <c r="O53" s="76"/>
      <c r="P53" s="77"/>
      <c r="Q53" s="77"/>
      <c r="R53" s="109"/>
      <c r="S53" s="49">
        <v>0</v>
      </c>
      <c r="T53" s="49">
        <v>5</v>
      </c>
      <c r="U53" s="50">
        <v>24.688889</v>
      </c>
      <c r="V53" s="50">
        <v>0.005587</v>
      </c>
      <c r="W53" s="50">
        <v>0.026999</v>
      </c>
      <c r="X53" s="50">
        <v>1.041148</v>
      </c>
      <c r="Y53" s="50">
        <v>0.55</v>
      </c>
      <c r="Z53" s="50">
        <v>0</v>
      </c>
      <c r="AA53" s="72">
        <v>53</v>
      </c>
      <c r="AB53" s="72"/>
      <c r="AC53" s="73"/>
      <c r="AD53" s="80" t="s">
        <v>8647</v>
      </c>
      <c r="AE53" s="85" t="s">
        <v>8696</v>
      </c>
      <c r="AF53" s="80">
        <v>364</v>
      </c>
      <c r="AG53" s="80">
        <v>5713</v>
      </c>
      <c r="AH53" s="80">
        <v>180918</v>
      </c>
      <c r="AI53" s="80">
        <v>25336</v>
      </c>
      <c r="AJ53" s="80"/>
      <c r="AK53" s="80" t="s">
        <v>8747</v>
      </c>
      <c r="AL53" s="80" t="s">
        <v>8777</v>
      </c>
      <c r="AM53" s="83" t="str">
        <f>HYPERLINK("https://t.co/TzWOy6DMX0")</f>
        <v>https://t.co/TzWOy6DMX0</v>
      </c>
      <c r="AN53" s="80"/>
      <c r="AO53" s="82">
        <v>42140.24822916667</v>
      </c>
      <c r="AP53" s="83" t="str">
        <f>HYPERLINK("https://pbs.twimg.com/profile_banners/3197048101/1595666304")</f>
        <v>https://pbs.twimg.com/profile_banners/3197048101/1595666304</v>
      </c>
      <c r="AQ53" s="80" t="b">
        <v>1</v>
      </c>
      <c r="AR53" s="80" t="b">
        <v>0</v>
      </c>
      <c r="AS53" s="80" t="b">
        <v>1</v>
      </c>
      <c r="AT53" s="80"/>
      <c r="AU53" s="80">
        <v>0</v>
      </c>
      <c r="AV53" s="83" t="str">
        <f>HYPERLINK("https://abs.twimg.com/images/themes/theme1/bg.png")</f>
        <v>https://abs.twimg.com/images/themes/theme1/bg.png</v>
      </c>
      <c r="AW53" s="80" t="b">
        <v>0</v>
      </c>
      <c r="AX53" s="80" t="s">
        <v>436</v>
      </c>
      <c r="AY53" s="83" t="str">
        <f>HYPERLINK("https://twitter.com/mrcuteanish")</f>
        <v>https://twitter.com/mrcuteanish</v>
      </c>
      <c r="AZ53" s="80" t="s">
        <v>66</v>
      </c>
      <c r="BA53" s="79" t="str">
        <f>REPLACE(INDEX(GroupVertices[Group],MATCH(Vertices[[#This Row],[Vertex]],GroupVertices[Vertex],0)),1,1,"")</f>
        <v>1</v>
      </c>
      <c r="BB53" s="49">
        <v>1</v>
      </c>
      <c r="BC53" s="50">
        <v>2.380952380952381</v>
      </c>
      <c r="BD53" s="49">
        <v>2</v>
      </c>
      <c r="BE53" s="50">
        <v>4.761904761904762</v>
      </c>
      <c r="BF53" s="49">
        <v>0</v>
      </c>
      <c r="BG53" s="50">
        <v>0</v>
      </c>
      <c r="BH53" s="49">
        <v>39</v>
      </c>
      <c r="BI53" s="50">
        <v>92.85714285714286</v>
      </c>
      <c r="BJ53" s="49">
        <v>42</v>
      </c>
      <c r="BK53" s="49" t="s">
        <v>9071</v>
      </c>
      <c r="BL53" s="49" t="s">
        <v>9071</v>
      </c>
      <c r="BM53" s="49" t="s">
        <v>9075</v>
      </c>
      <c r="BN53" s="49" t="s">
        <v>9075</v>
      </c>
      <c r="BO53" s="49" t="s">
        <v>278</v>
      </c>
      <c r="BP53" s="49" t="s">
        <v>278</v>
      </c>
      <c r="BQ53" s="100" t="s">
        <v>9087</v>
      </c>
      <c r="BR53" s="100" t="s">
        <v>9095</v>
      </c>
      <c r="BS53" s="100" t="s">
        <v>9105</v>
      </c>
      <c r="BT53" s="100" t="s">
        <v>9105</v>
      </c>
      <c r="BU53" s="2"/>
      <c r="BV53" s="3"/>
      <c r="BW53" s="3"/>
      <c r="BX53" s="3"/>
      <c r="BY53" s="3"/>
    </row>
    <row r="54" spans="1:77" ht="15">
      <c r="A54" s="65" t="s">
        <v>8460</v>
      </c>
      <c r="B54" s="66"/>
      <c r="C54" s="66"/>
      <c r="D54" s="67">
        <v>100</v>
      </c>
      <c r="E54" s="105"/>
      <c r="F54" s="89" t="str">
        <f>HYPERLINK("https://pbs.twimg.com/profile_images/1411976761483481091/szzXEIA5_normal.png")</f>
        <v>https://pbs.twimg.com/profile_images/1411976761483481091/szzXEIA5_normal.png</v>
      </c>
      <c r="G54" s="106"/>
      <c r="H54" s="70" t="s">
        <v>8460</v>
      </c>
      <c r="I54" s="71"/>
      <c r="J54" s="107"/>
      <c r="K54" s="70" t="s">
        <v>8822</v>
      </c>
      <c r="L54" s="108">
        <v>3.738914057129902</v>
      </c>
      <c r="M54" s="75">
        <v>4726.50830078125</v>
      </c>
      <c r="N54" s="75">
        <v>8560.240234375</v>
      </c>
      <c r="O54" s="76"/>
      <c r="P54" s="77"/>
      <c r="Q54" s="77"/>
      <c r="R54" s="109"/>
      <c r="S54" s="49">
        <v>4</v>
      </c>
      <c r="T54" s="49">
        <v>3</v>
      </c>
      <c r="U54" s="50">
        <v>1.2</v>
      </c>
      <c r="V54" s="50">
        <v>0.005618</v>
      </c>
      <c r="W54" s="50">
        <v>0.030983</v>
      </c>
      <c r="X54" s="50">
        <v>1.211643</v>
      </c>
      <c r="Y54" s="50">
        <v>0.5</v>
      </c>
      <c r="Z54" s="50">
        <v>0.16666666666666666</v>
      </c>
      <c r="AA54" s="72">
        <v>54</v>
      </c>
      <c r="AB54" s="72"/>
      <c r="AC54" s="73"/>
      <c r="AD54" s="80" t="s">
        <v>8648</v>
      </c>
      <c r="AE54" s="85" t="s">
        <v>8697</v>
      </c>
      <c r="AF54" s="80">
        <v>282</v>
      </c>
      <c r="AG54" s="80">
        <v>16335</v>
      </c>
      <c r="AH54" s="80">
        <v>9417</v>
      </c>
      <c r="AI54" s="80">
        <v>2224</v>
      </c>
      <c r="AJ54" s="80"/>
      <c r="AK54" s="80" t="s">
        <v>8748</v>
      </c>
      <c r="AL54" s="80" t="s">
        <v>8421</v>
      </c>
      <c r="AM54" s="83" t="str">
        <f>HYPERLINK("https://t.co/JkbyLlt2DL")</f>
        <v>https://t.co/JkbyLlt2DL</v>
      </c>
      <c r="AN54" s="80"/>
      <c r="AO54" s="82">
        <v>40625.464791666665</v>
      </c>
      <c r="AP54" s="83" t="str">
        <f>HYPERLINK("https://pbs.twimg.com/profile_banners/270850863/1628662976")</f>
        <v>https://pbs.twimg.com/profile_banners/270850863/1628662976</v>
      </c>
      <c r="AQ54" s="80" t="b">
        <v>0</v>
      </c>
      <c r="AR54" s="80" t="b">
        <v>0</v>
      </c>
      <c r="AS54" s="80" t="b">
        <v>1</v>
      </c>
      <c r="AT54" s="80"/>
      <c r="AU54" s="80">
        <v>145</v>
      </c>
      <c r="AV54" s="83" t="str">
        <f>HYPERLINK("https://abs.twimg.com/images/themes/theme1/bg.png")</f>
        <v>https://abs.twimg.com/images/themes/theme1/bg.png</v>
      </c>
      <c r="AW54" s="80" t="b">
        <v>1</v>
      </c>
      <c r="AX54" s="80" t="s">
        <v>436</v>
      </c>
      <c r="AY54" s="83" t="str">
        <f>HYPERLINK("https://twitter.com/saplabsindia")</f>
        <v>https://twitter.com/saplabsindia</v>
      </c>
      <c r="AZ54" s="80" t="s">
        <v>66</v>
      </c>
      <c r="BA54" s="79" t="str">
        <f>REPLACE(INDEX(GroupVertices[Group],MATCH(Vertices[[#This Row],[Vertex]],GroupVertices[Vertex],0)),1,1,"")</f>
        <v>1</v>
      </c>
      <c r="BB54" s="49">
        <v>1</v>
      </c>
      <c r="BC54" s="50">
        <v>2.7027027027027026</v>
      </c>
      <c r="BD54" s="49">
        <v>1</v>
      </c>
      <c r="BE54" s="50">
        <v>2.7027027027027026</v>
      </c>
      <c r="BF54" s="49">
        <v>0</v>
      </c>
      <c r="BG54" s="50">
        <v>0</v>
      </c>
      <c r="BH54" s="49">
        <v>35</v>
      </c>
      <c r="BI54" s="50">
        <v>94.5945945945946</v>
      </c>
      <c r="BJ54" s="49">
        <v>37</v>
      </c>
      <c r="BK54" s="49" t="s">
        <v>8978</v>
      </c>
      <c r="BL54" s="49" t="s">
        <v>8978</v>
      </c>
      <c r="BM54" s="49" t="s">
        <v>276</v>
      </c>
      <c r="BN54" s="49" t="s">
        <v>276</v>
      </c>
      <c r="BO54" s="49"/>
      <c r="BP54" s="49"/>
      <c r="BQ54" s="100" t="s">
        <v>9080</v>
      </c>
      <c r="BR54" s="100" t="s">
        <v>9080</v>
      </c>
      <c r="BS54" s="100" t="s">
        <v>9098</v>
      </c>
      <c r="BT54" s="100" t="s">
        <v>9098</v>
      </c>
      <c r="BU54" s="2"/>
      <c r="BV54" s="3"/>
      <c r="BW54" s="3"/>
      <c r="BX54" s="3"/>
      <c r="BY54" s="3"/>
    </row>
    <row r="55" spans="1:77" ht="15">
      <c r="A55" s="65" t="s">
        <v>8454</v>
      </c>
      <c r="B55" s="66"/>
      <c r="C55" s="66"/>
      <c r="D55" s="67"/>
      <c r="E55" s="105"/>
      <c r="F55" s="89" t="str">
        <f>HYPERLINK("https://pbs.twimg.com/profile_images/1399600303163514880/u77B382I_normal.jpg")</f>
        <v>https://pbs.twimg.com/profile_images/1399600303163514880/u77B382I_normal.jpg</v>
      </c>
      <c r="G55" s="106"/>
      <c r="H55" s="70" t="s">
        <v>8454</v>
      </c>
      <c r="I55" s="71"/>
      <c r="J55" s="107"/>
      <c r="K55" s="70" t="s">
        <v>8823</v>
      </c>
      <c r="L55" s="108">
        <v>1</v>
      </c>
      <c r="M55" s="75">
        <v>2920.412109375</v>
      </c>
      <c r="N55" s="75">
        <v>7766.283203125</v>
      </c>
      <c r="O55" s="76"/>
      <c r="P55" s="77"/>
      <c r="Q55" s="77"/>
      <c r="R55" s="109"/>
      <c r="S55" s="49">
        <v>0</v>
      </c>
      <c r="T55" s="49">
        <v>3</v>
      </c>
      <c r="U55" s="50">
        <v>0</v>
      </c>
      <c r="V55" s="50">
        <v>0.005525</v>
      </c>
      <c r="W55" s="50">
        <v>0.021405</v>
      </c>
      <c r="X55" s="50">
        <v>0.680658</v>
      </c>
      <c r="Y55" s="50">
        <v>1</v>
      </c>
      <c r="Z55" s="50">
        <v>0</v>
      </c>
      <c r="AA55" s="72">
        <v>55</v>
      </c>
      <c r="AB55" s="72"/>
      <c r="AC55" s="73"/>
      <c r="AD55" s="80" t="s">
        <v>8649</v>
      </c>
      <c r="AE55" s="85" t="s">
        <v>8698</v>
      </c>
      <c r="AF55" s="80">
        <v>1305</v>
      </c>
      <c r="AG55" s="80">
        <v>1153</v>
      </c>
      <c r="AH55" s="80">
        <v>9452</v>
      </c>
      <c r="AI55" s="80">
        <v>6967</v>
      </c>
      <c r="AJ55" s="80"/>
      <c r="AK55" s="80" t="s">
        <v>8749</v>
      </c>
      <c r="AL55" s="80" t="s">
        <v>8778</v>
      </c>
      <c r="AM55" s="83" t="str">
        <f>HYPERLINK("https://t.co/szR7kiAdSa")</f>
        <v>https://t.co/szR7kiAdSa</v>
      </c>
      <c r="AN55" s="80"/>
      <c r="AO55" s="82">
        <v>40295.42506944444</v>
      </c>
      <c r="AP55" s="83" t="str">
        <f>HYPERLINK("https://pbs.twimg.com/profile_banners/137649572/1504545086")</f>
        <v>https://pbs.twimg.com/profile_banners/137649572/1504545086</v>
      </c>
      <c r="AQ55" s="80" t="b">
        <v>0</v>
      </c>
      <c r="AR55" s="80" t="b">
        <v>0</v>
      </c>
      <c r="AS55" s="80" t="b">
        <v>1</v>
      </c>
      <c r="AT55" s="80"/>
      <c r="AU55" s="80">
        <v>165</v>
      </c>
      <c r="AV55" s="83" t="str">
        <f>HYPERLINK("https://abs.twimg.com/images/themes/theme15/bg.png")</f>
        <v>https://abs.twimg.com/images/themes/theme15/bg.png</v>
      </c>
      <c r="AW55" s="80" t="b">
        <v>0</v>
      </c>
      <c r="AX55" s="80" t="s">
        <v>436</v>
      </c>
      <c r="AY55" s="83" t="str">
        <f>HYPERLINK("https://twitter.com/david_ruizb")</f>
        <v>https://twitter.com/david_ruizb</v>
      </c>
      <c r="AZ55" s="80" t="s">
        <v>66</v>
      </c>
      <c r="BA55" s="79" t="str">
        <f>REPLACE(INDEX(GroupVertices[Group],MATCH(Vertices[[#This Row],[Vertex]],GroupVertices[Vertex],0)),1,1,"")</f>
        <v>1</v>
      </c>
      <c r="BB55" s="49">
        <v>1</v>
      </c>
      <c r="BC55" s="50">
        <v>2.7027027027027026</v>
      </c>
      <c r="BD55" s="49">
        <v>1</v>
      </c>
      <c r="BE55" s="50">
        <v>2.7027027027027026</v>
      </c>
      <c r="BF55" s="49">
        <v>0</v>
      </c>
      <c r="BG55" s="50">
        <v>0</v>
      </c>
      <c r="BH55" s="49">
        <v>35</v>
      </c>
      <c r="BI55" s="50">
        <v>94.5945945945946</v>
      </c>
      <c r="BJ55" s="49">
        <v>37</v>
      </c>
      <c r="BK55" s="49" t="s">
        <v>8978</v>
      </c>
      <c r="BL55" s="49" t="s">
        <v>8978</v>
      </c>
      <c r="BM55" s="49" t="s">
        <v>276</v>
      </c>
      <c r="BN55" s="49" t="s">
        <v>276</v>
      </c>
      <c r="BO55" s="49"/>
      <c r="BP55" s="49"/>
      <c r="BQ55" s="100" t="s">
        <v>9080</v>
      </c>
      <c r="BR55" s="100" t="s">
        <v>9080</v>
      </c>
      <c r="BS55" s="100" t="s">
        <v>9098</v>
      </c>
      <c r="BT55" s="100" t="s">
        <v>9098</v>
      </c>
      <c r="BU55" s="2"/>
      <c r="BV55" s="3"/>
      <c r="BW55" s="3"/>
      <c r="BX55" s="3"/>
      <c r="BY55" s="3"/>
    </row>
    <row r="56" spans="1:77" ht="15">
      <c r="A56" s="65" t="s">
        <v>8455</v>
      </c>
      <c r="B56" s="66"/>
      <c r="C56" s="66"/>
      <c r="D56" s="67"/>
      <c r="E56" s="105"/>
      <c r="F56" s="89" t="str">
        <f>HYPERLINK("https://pbs.twimg.com/profile_images/1318236317050785798/t3pfB6tm_normal.jpg")</f>
        <v>https://pbs.twimg.com/profile_images/1318236317050785798/t3pfB6tm_normal.jpg</v>
      </c>
      <c r="G56" s="106"/>
      <c r="H56" s="70" t="s">
        <v>8455</v>
      </c>
      <c r="I56" s="71"/>
      <c r="J56" s="107"/>
      <c r="K56" s="70" t="s">
        <v>8824</v>
      </c>
      <c r="L56" s="108">
        <v>1</v>
      </c>
      <c r="M56" s="75">
        <v>2662.714599609375</v>
      </c>
      <c r="N56" s="75">
        <v>6917.39111328125</v>
      </c>
      <c r="O56" s="76"/>
      <c r="P56" s="77"/>
      <c r="Q56" s="77"/>
      <c r="R56" s="109"/>
      <c r="S56" s="49">
        <v>0</v>
      </c>
      <c r="T56" s="49">
        <v>3</v>
      </c>
      <c r="U56" s="50">
        <v>0</v>
      </c>
      <c r="V56" s="50">
        <v>0.005525</v>
      </c>
      <c r="W56" s="50">
        <v>0.021405</v>
      </c>
      <c r="X56" s="50">
        <v>0.680658</v>
      </c>
      <c r="Y56" s="50">
        <v>1</v>
      </c>
      <c r="Z56" s="50">
        <v>0</v>
      </c>
      <c r="AA56" s="72">
        <v>56</v>
      </c>
      <c r="AB56" s="72"/>
      <c r="AC56" s="73"/>
      <c r="AD56" s="80" t="s">
        <v>8650</v>
      </c>
      <c r="AE56" s="85" t="s">
        <v>8699</v>
      </c>
      <c r="AF56" s="80">
        <v>117</v>
      </c>
      <c r="AG56" s="80">
        <v>188</v>
      </c>
      <c r="AH56" s="80">
        <v>2531</v>
      </c>
      <c r="AI56" s="80">
        <v>9722</v>
      </c>
      <c r="AJ56" s="80"/>
      <c r="AK56" s="80" t="s">
        <v>8750</v>
      </c>
      <c r="AL56" s="80" t="s">
        <v>881</v>
      </c>
      <c r="AM56" s="80"/>
      <c r="AN56" s="80"/>
      <c r="AO56" s="82">
        <v>40471.52431712963</v>
      </c>
      <c r="AP56" s="83" t="str">
        <f>HYPERLINK("https://pbs.twimg.com/profile_banners/205237539/1516651527")</f>
        <v>https://pbs.twimg.com/profile_banners/205237539/1516651527</v>
      </c>
      <c r="AQ56" s="80" t="b">
        <v>0</v>
      </c>
      <c r="AR56" s="80" t="b">
        <v>0</v>
      </c>
      <c r="AS56" s="80" t="b">
        <v>1</v>
      </c>
      <c r="AT56" s="80"/>
      <c r="AU56" s="80">
        <v>1</v>
      </c>
      <c r="AV56" s="83" t="str">
        <f>HYPERLINK("https://abs.twimg.com/images/themes/theme13/bg.gif")</f>
        <v>https://abs.twimg.com/images/themes/theme13/bg.gif</v>
      </c>
      <c r="AW56" s="80" t="b">
        <v>0</v>
      </c>
      <c r="AX56" s="80" t="s">
        <v>436</v>
      </c>
      <c r="AY56" s="83" t="str">
        <f>HYPERLINK("https://twitter.com/bjpinto")</f>
        <v>https://twitter.com/bjpinto</v>
      </c>
      <c r="AZ56" s="80" t="s">
        <v>66</v>
      </c>
      <c r="BA56" s="79" t="str">
        <f>REPLACE(INDEX(GroupVertices[Group],MATCH(Vertices[[#This Row],[Vertex]],GroupVertices[Vertex],0)),1,1,"")</f>
        <v>1</v>
      </c>
      <c r="BB56" s="49">
        <v>1</v>
      </c>
      <c r="BC56" s="50">
        <v>2.7027027027027026</v>
      </c>
      <c r="BD56" s="49">
        <v>1</v>
      </c>
      <c r="BE56" s="50">
        <v>2.7027027027027026</v>
      </c>
      <c r="BF56" s="49">
        <v>0</v>
      </c>
      <c r="BG56" s="50">
        <v>0</v>
      </c>
      <c r="BH56" s="49">
        <v>35</v>
      </c>
      <c r="BI56" s="50">
        <v>94.5945945945946</v>
      </c>
      <c r="BJ56" s="49">
        <v>37</v>
      </c>
      <c r="BK56" s="49" t="s">
        <v>8978</v>
      </c>
      <c r="BL56" s="49" t="s">
        <v>8978</v>
      </c>
      <c r="BM56" s="49" t="s">
        <v>276</v>
      </c>
      <c r="BN56" s="49" t="s">
        <v>276</v>
      </c>
      <c r="BO56" s="49"/>
      <c r="BP56" s="49"/>
      <c r="BQ56" s="100" t="s">
        <v>9080</v>
      </c>
      <c r="BR56" s="100" t="s">
        <v>9080</v>
      </c>
      <c r="BS56" s="100" t="s">
        <v>9098</v>
      </c>
      <c r="BT56" s="100" t="s">
        <v>9098</v>
      </c>
      <c r="BU56" s="2"/>
      <c r="BV56" s="3"/>
      <c r="BW56" s="3"/>
      <c r="BX56" s="3"/>
      <c r="BY56" s="3"/>
    </row>
    <row r="57" spans="1:77" ht="15">
      <c r="A57" s="65" t="s">
        <v>8456</v>
      </c>
      <c r="B57" s="66"/>
      <c r="C57" s="66"/>
      <c r="D57" s="67">
        <v>495.0543032681545</v>
      </c>
      <c r="E57" s="105"/>
      <c r="F57" s="89" t="str">
        <f>HYPERLINK("https://pbs.twimg.com/profile_images/1170339596640518144/4qaSKXj6_normal.jpg")</f>
        <v>https://pbs.twimg.com/profile_images/1170339596640518144/4qaSKXj6_normal.jpg</v>
      </c>
      <c r="G57" s="106"/>
      <c r="H57" s="70" t="s">
        <v>8456</v>
      </c>
      <c r="I57" s="71"/>
      <c r="J57" s="107"/>
      <c r="K57" s="70" t="s">
        <v>8825</v>
      </c>
      <c r="L57" s="108">
        <v>57.350620947516504</v>
      </c>
      <c r="M57" s="75">
        <v>4744.87646484375</v>
      </c>
      <c r="N57" s="75">
        <v>9092.79296875</v>
      </c>
      <c r="O57" s="76"/>
      <c r="P57" s="77"/>
      <c r="Q57" s="77"/>
      <c r="R57" s="109"/>
      <c r="S57" s="49">
        <v>0</v>
      </c>
      <c r="T57" s="49">
        <v>5</v>
      </c>
      <c r="U57" s="50">
        <v>24.688889</v>
      </c>
      <c r="V57" s="50">
        <v>0.005587</v>
      </c>
      <c r="W57" s="50">
        <v>0.026999</v>
      </c>
      <c r="X57" s="50">
        <v>1.041148</v>
      </c>
      <c r="Y57" s="50">
        <v>0.55</v>
      </c>
      <c r="Z57" s="50">
        <v>0</v>
      </c>
      <c r="AA57" s="72">
        <v>57</v>
      </c>
      <c r="AB57" s="72"/>
      <c r="AC57" s="73"/>
      <c r="AD57" s="80" t="s">
        <v>8651</v>
      </c>
      <c r="AE57" s="85" t="s">
        <v>8700</v>
      </c>
      <c r="AF57" s="80">
        <v>2009</v>
      </c>
      <c r="AG57" s="80">
        <v>390</v>
      </c>
      <c r="AH57" s="80">
        <v>16576</v>
      </c>
      <c r="AI57" s="80">
        <v>66164</v>
      </c>
      <c r="AJ57" s="80"/>
      <c r="AK57" s="80" t="s">
        <v>8751</v>
      </c>
      <c r="AL57" s="80" t="s">
        <v>8779</v>
      </c>
      <c r="AM57" s="80"/>
      <c r="AN57" s="80"/>
      <c r="AO57" s="82">
        <v>39990.285</v>
      </c>
      <c r="AP57" s="83" t="str">
        <f>HYPERLINK("https://pbs.twimg.com/profile_banners/50954938/1526579412")</f>
        <v>https://pbs.twimg.com/profile_banners/50954938/1526579412</v>
      </c>
      <c r="AQ57" s="80" t="b">
        <v>1</v>
      </c>
      <c r="AR57" s="80" t="b">
        <v>0</v>
      </c>
      <c r="AS57" s="80" t="b">
        <v>0</v>
      </c>
      <c r="AT57" s="80"/>
      <c r="AU57" s="80">
        <v>0</v>
      </c>
      <c r="AV57" s="83" t="str">
        <f>HYPERLINK("https://abs.twimg.com/images/themes/theme1/bg.png")</f>
        <v>https://abs.twimg.com/images/themes/theme1/bg.png</v>
      </c>
      <c r="AW57" s="80" t="b">
        <v>0</v>
      </c>
      <c r="AX57" s="80" t="s">
        <v>436</v>
      </c>
      <c r="AY57" s="83" t="str">
        <f>HYPERLINK("https://twitter.com/srini_bala")</f>
        <v>https://twitter.com/srini_bala</v>
      </c>
      <c r="AZ57" s="80" t="s">
        <v>66</v>
      </c>
      <c r="BA57" s="79" t="str">
        <f>REPLACE(INDEX(GroupVertices[Group],MATCH(Vertices[[#This Row],[Vertex]],GroupVertices[Vertex],0)),1,1,"")</f>
        <v>1</v>
      </c>
      <c r="BB57" s="49">
        <v>3</v>
      </c>
      <c r="BC57" s="50">
        <v>7.6923076923076925</v>
      </c>
      <c r="BD57" s="49">
        <v>1</v>
      </c>
      <c r="BE57" s="50">
        <v>2.5641025641025643</v>
      </c>
      <c r="BF57" s="49">
        <v>0</v>
      </c>
      <c r="BG57" s="50">
        <v>0</v>
      </c>
      <c r="BH57" s="49">
        <v>35</v>
      </c>
      <c r="BI57" s="50">
        <v>89.74358974358974</v>
      </c>
      <c r="BJ57" s="49">
        <v>39</v>
      </c>
      <c r="BK57" s="49"/>
      <c r="BL57" s="49"/>
      <c r="BM57" s="49"/>
      <c r="BN57" s="49"/>
      <c r="BO57" s="49"/>
      <c r="BP57" s="49"/>
      <c r="BQ57" s="100" t="s">
        <v>9088</v>
      </c>
      <c r="BR57" s="100" t="s">
        <v>9088</v>
      </c>
      <c r="BS57" s="100" t="s">
        <v>9106</v>
      </c>
      <c r="BT57" s="100" t="s">
        <v>9106</v>
      </c>
      <c r="BU57" s="2"/>
      <c r="BV57" s="3"/>
      <c r="BW57" s="3"/>
      <c r="BX57" s="3"/>
      <c r="BY57" s="3"/>
    </row>
    <row r="58" spans="1:77" ht="15">
      <c r="A58" s="65" t="s">
        <v>8457</v>
      </c>
      <c r="B58" s="66"/>
      <c r="C58" s="66"/>
      <c r="D58" s="67"/>
      <c r="E58" s="105"/>
      <c r="F58" s="89" t="str">
        <f>HYPERLINK("https://pbs.twimg.com/profile_images/1311989468295884803/CC35w_w7_normal.jpg")</f>
        <v>https://pbs.twimg.com/profile_images/1311989468295884803/CC35w_w7_normal.jpg</v>
      </c>
      <c r="G58" s="106"/>
      <c r="H58" s="70" t="s">
        <v>8457</v>
      </c>
      <c r="I58" s="71"/>
      <c r="J58" s="107"/>
      <c r="K58" s="70" t="s">
        <v>8826</v>
      </c>
      <c r="L58" s="108">
        <v>1</v>
      </c>
      <c r="M58" s="75">
        <v>5610.70654296875</v>
      </c>
      <c r="N58" s="75">
        <v>8214.373046875</v>
      </c>
      <c r="O58" s="76"/>
      <c r="P58" s="77"/>
      <c r="Q58" s="77"/>
      <c r="R58" s="109"/>
      <c r="S58" s="49">
        <v>0</v>
      </c>
      <c r="T58" s="49">
        <v>3</v>
      </c>
      <c r="U58" s="50">
        <v>0</v>
      </c>
      <c r="V58" s="50">
        <v>0.005525</v>
      </c>
      <c r="W58" s="50">
        <v>0.021405</v>
      </c>
      <c r="X58" s="50">
        <v>0.680658</v>
      </c>
      <c r="Y58" s="50">
        <v>1</v>
      </c>
      <c r="Z58" s="50">
        <v>0</v>
      </c>
      <c r="AA58" s="72">
        <v>58</v>
      </c>
      <c r="AB58" s="72"/>
      <c r="AC58" s="73"/>
      <c r="AD58" s="80" t="s">
        <v>8652</v>
      </c>
      <c r="AE58" s="85" t="s">
        <v>8701</v>
      </c>
      <c r="AF58" s="80">
        <v>5001</v>
      </c>
      <c r="AG58" s="80">
        <v>743</v>
      </c>
      <c r="AH58" s="80">
        <v>64520</v>
      </c>
      <c r="AI58" s="80">
        <v>104631</v>
      </c>
      <c r="AJ58" s="80"/>
      <c r="AK58" s="80" t="s">
        <v>8752</v>
      </c>
      <c r="AL58" s="80" t="s">
        <v>424</v>
      </c>
      <c r="AM58" s="80"/>
      <c r="AN58" s="80"/>
      <c r="AO58" s="82">
        <v>42065.61194444444</v>
      </c>
      <c r="AP58" s="83" t="str">
        <f>HYPERLINK("https://pbs.twimg.com/profile_banners/3056409216/1601025607")</f>
        <v>https://pbs.twimg.com/profile_banners/3056409216/1601025607</v>
      </c>
      <c r="AQ58" s="80" t="b">
        <v>1</v>
      </c>
      <c r="AR58" s="80" t="b">
        <v>0</v>
      </c>
      <c r="AS58" s="80" t="b">
        <v>1</v>
      </c>
      <c r="AT58" s="80"/>
      <c r="AU58" s="80">
        <v>6</v>
      </c>
      <c r="AV58" s="83" t="str">
        <f>HYPERLINK("https://abs.twimg.com/images/themes/theme1/bg.png")</f>
        <v>https://abs.twimg.com/images/themes/theme1/bg.png</v>
      </c>
      <c r="AW58" s="80" t="b">
        <v>0</v>
      </c>
      <c r="AX58" s="80" t="s">
        <v>436</v>
      </c>
      <c r="AY58" s="83" t="str">
        <f>HYPERLINK("https://twitter.com/ayanmushir")</f>
        <v>https://twitter.com/ayanmushir</v>
      </c>
      <c r="AZ58" s="80" t="s">
        <v>66</v>
      </c>
      <c r="BA58" s="79" t="str">
        <f>REPLACE(INDEX(GroupVertices[Group],MATCH(Vertices[[#This Row],[Vertex]],GroupVertices[Vertex],0)),1,1,"")</f>
        <v>1</v>
      </c>
      <c r="BB58" s="49">
        <v>1</v>
      </c>
      <c r="BC58" s="50">
        <v>2.7027027027027026</v>
      </c>
      <c r="BD58" s="49">
        <v>1</v>
      </c>
      <c r="BE58" s="50">
        <v>2.7027027027027026</v>
      </c>
      <c r="BF58" s="49">
        <v>0</v>
      </c>
      <c r="BG58" s="50">
        <v>0</v>
      </c>
      <c r="BH58" s="49">
        <v>35</v>
      </c>
      <c r="BI58" s="50">
        <v>94.5945945945946</v>
      </c>
      <c r="BJ58" s="49">
        <v>37</v>
      </c>
      <c r="BK58" s="49" t="s">
        <v>8978</v>
      </c>
      <c r="BL58" s="49" t="s">
        <v>8978</v>
      </c>
      <c r="BM58" s="49" t="s">
        <v>276</v>
      </c>
      <c r="BN58" s="49" t="s">
        <v>276</v>
      </c>
      <c r="BO58" s="49"/>
      <c r="BP58" s="49"/>
      <c r="BQ58" s="100" t="s">
        <v>9080</v>
      </c>
      <c r="BR58" s="100" t="s">
        <v>9080</v>
      </c>
      <c r="BS58" s="100" t="s">
        <v>9098</v>
      </c>
      <c r="BT58" s="100" t="s">
        <v>9098</v>
      </c>
      <c r="BU58" s="2"/>
      <c r="BV58" s="3"/>
      <c r="BW58" s="3"/>
      <c r="BX58" s="3"/>
      <c r="BY58" s="3"/>
    </row>
    <row r="59" spans="1:77" ht="15">
      <c r="A59" s="65" t="s">
        <v>8459</v>
      </c>
      <c r="B59" s="66"/>
      <c r="C59" s="66"/>
      <c r="D59" s="67">
        <v>495.0543032681545</v>
      </c>
      <c r="E59" s="105"/>
      <c r="F59" s="89" t="str">
        <f>HYPERLINK("https://pbs.twimg.com/profile_images/993494449106796544/NiADopfI_normal.jpg")</f>
        <v>https://pbs.twimg.com/profile_images/993494449106796544/NiADopfI_normal.jpg</v>
      </c>
      <c r="G59" s="106"/>
      <c r="H59" s="70" t="s">
        <v>8459</v>
      </c>
      <c r="I59" s="71"/>
      <c r="J59" s="107"/>
      <c r="K59" s="70" t="s">
        <v>8827</v>
      </c>
      <c r="L59" s="108">
        <v>57.350620947516504</v>
      </c>
      <c r="M59" s="75">
        <v>4033.421875</v>
      </c>
      <c r="N59" s="75">
        <v>9102.3466796875</v>
      </c>
      <c r="O59" s="76"/>
      <c r="P59" s="77"/>
      <c r="Q59" s="77"/>
      <c r="R59" s="109"/>
      <c r="S59" s="49">
        <v>0</v>
      </c>
      <c r="T59" s="49">
        <v>5</v>
      </c>
      <c r="U59" s="50">
        <v>24.688889</v>
      </c>
      <c r="V59" s="50">
        <v>0.005587</v>
      </c>
      <c r="W59" s="50">
        <v>0.026999</v>
      </c>
      <c r="X59" s="50">
        <v>1.041148</v>
      </c>
      <c r="Y59" s="50">
        <v>0.55</v>
      </c>
      <c r="Z59" s="50">
        <v>0</v>
      </c>
      <c r="AA59" s="72">
        <v>59</v>
      </c>
      <c r="AB59" s="72"/>
      <c r="AC59" s="73"/>
      <c r="AD59" s="80" t="s">
        <v>8653</v>
      </c>
      <c r="AE59" s="85" t="s">
        <v>8702</v>
      </c>
      <c r="AF59" s="80">
        <v>562</v>
      </c>
      <c r="AG59" s="80">
        <v>836</v>
      </c>
      <c r="AH59" s="80">
        <v>4129</v>
      </c>
      <c r="AI59" s="80">
        <v>5412</v>
      </c>
      <c r="AJ59" s="80"/>
      <c r="AK59" s="80" t="s">
        <v>8753</v>
      </c>
      <c r="AL59" s="80" t="s">
        <v>8421</v>
      </c>
      <c r="AM59" s="83" t="str">
        <f>HYPERLINK("https://t.co/FXa1FdOmq6")</f>
        <v>https://t.co/FXa1FdOmq6</v>
      </c>
      <c r="AN59" s="80"/>
      <c r="AO59" s="82">
        <v>41548.69248842593</v>
      </c>
      <c r="AP59" s="80"/>
      <c r="AQ59" s="80" t="b">
        <v>1</v>
      </c>
      <c r="AR59" s="80" t="b">
        <v>0</v>
      </c>
      <c r="AS59" s="80" t="b">
        <v>1</v>
      </c>
      <c r="AT59" s="80"/>
      <c r="AU59" s="80">
        <v>44</v>
      </c>
      <c r="AV59" s="83" t="str">
        <f>HYPERLINK("https://abs.twimg.com/images/themes/theme1/bg.png")</f>
        <v>https://abs.twimg.com/images/themes/theme1/bg.png</v>
      </c>
      <c r="AW59" s="80" t="b">
        <v>0</v>
      </c>
      <c r="AX59" s="80" t="s">
        <v>436</v>
      </c>
      <c r="AY59" s="83" t="str">
        <f>HYPERLINK("https://twitter.com/gunjancpatel")</f>
        <v>https://twitter.com/gunjancpatel</v>
      </c>
      <c r="AZ59" s="80" t="s">
        <v>66</v>
      </c>
      <c r="BA59" s="79" t="str">
        <f>REPLACE(INDEX(GroupVertices[Group],MATCH(Vertices[[#This Row],[Vertex]],GroupVertices[Vertex],0)),1,1,"")</f>
        <v>1</v>
      </c>
      <c r="BB59" s="49">
        <v>1</v>
      </c>
      <c r="BC59" s="50">
        <v>2.380952380952381</v>
      </c>
      <c r="BD59" s="49">
        <v>2</v>
      </c>
      <c r="BE59" s="50">
        <v>4.761904761904762</v>
      </c>
      <c r="BF59" s="49">
        <v>0</v>
      </c>
      <c r="BG59" s="50">
        <v>0</v>
      </c>
      <c r="BH59" s="49">
        <v>39</v>
      </c>
      <c r="BI59" s="50">
        <v>92.85714285714286</v>
      </c>
      <c r="BJ59" s="49">
        <v>42</v>
      </c>
      <c r="BK59" s="49" t="s">
        <v>9071</v>
      </c>
      <c r="BL59" s="49" t="s">
        <v>9071</v>
      </c>
      <c r="BM59" s="49" t="s">
        <v>9075</v>
      </c>
      <c r="BN59" s="49" t="s">
        <v>9075</v>
      </c>
      <c r="BO59" s="49" t="s">
        <v>278</v>
      </c>
      <c r="BP59" s="49" t="s">
        <v>278</v>
      </c>
      <c r="BQ59" s="100" t="s">
        <v>9087</v>
      </c>
      <c r="BR59" s="100" t="s">
        <v>9095</v>
      </c>
      <c r="BS59" s="100" t="s">
        <v>9105</v>
      </c>
      <c r="BT59" s="100" t="s">
        <v>9105</v>
      </c>
      <c r="BU59" s="2"/>
      <c r="BV59" s="3"/>
      <c r="BW59" s="3"/>
      <c r="BX59" s="3"/>
      <c r="BY59" s="3"/>
    </row>
    <row r="60" spans="1:77" ht="15">
      <c r="A60" s="65" t="s">
        <v>244</v>
      </c>
      <c r="B60" s="66"/>
      <c r="C60" s="66"/>
      <c r="D60" s="67">
        <v>619.7630336228167</v>
      </c>
      <c r="E60" s="105"/>
      <c r="F60" s="89" t="str">
        <f>HYPERLINK("https://pbs.twimg.com/profile_images/1329169184249536514/N4PpkUtm_normal.jpg")</f>
        <v>https://pbs.twimg.com/profile_images/1329169184249536514/N4PpkUtm_normal.jpg</v>
      </c>
      <c r="G60" s="106"/>
      <c r="H60" s="70" t="s">
        <v>244</v>
      </c>
      <c r="I60" s="71"/>
      <c r="J60" s="107"/>
      <c r="K60" s="70" t="s">
        <v>443</v>
      </c>
      <c r="L60" s="108">
        <v>147.3797394035775</v>
      </c>
      <c r="M60" s="75">
        <v>9649.7783203125</v>
      </c>
      <c r="N60" s="75">
        <v>4250.0576171875</v>
      </c>
      <c r="O60" s="76"/>
      <c r="P60" s="77"/>
      <c r="Q60" s="77"/>
      <c r="R60" s="109"/>
      <c r="S60" s="49">
        <v>2</v>
      </c>
      <c r="T60" s="49">
        <v>4</v>
      </c>
      <c r="U60" s="50">
        <v>64.133333</v>
      </c>
      <c r="V60" s="50">
        <v>0.005618</v>
      </c>
      <c r="W60" s="50">
        <v>0.017636</v>
      </c>
      <c r="X60" s="50">
        <v>1.132691</v>
      </c>
      <c r="Y60" s="50">
        <v>0.4</v>
      </c>
      <c r="Z60" s="50">
        <v>0.2</v>
      </c>
      <c r="AA60" s="72">
        <v>60</v>
      </c>
      <c r="AB60" s="72"/>
      <c r="AC60" s="73"/>
      <c r="AD60" s="80" t="s">
        <v>352</v>
      </c>
      <c r="AE60" s="85" t="s">
        <v>371</v>
      </c>
      <c r="AF60" s="80">
        <v>4398</v>
      </c>
      <c r="AG60" s="80">
        <v>953</v>
      </c>
      <c r="AH60" s="80">
        <v>1177</v>
      </c>
      <c r="AI60" s="80">
        <v>2733</v>
      </c>
      <c r="AJ60" s="80"/>
      <c r="AK60" s="80" t="s">
        <v>396</v>
      </c>
      <c r="AL60" s="80" t="s">
        <v>429</v>
      </c>
      <c r="AM60" s="83" t="str">
        <f>HYPERLINK("https://t.co/AzkFxOPun4")</f>
        <v>https://t.co/AzkFxOPun4</v>
      </c>
      <c r="AN60" s="80"/>
      <c r="AO60" s="82">
        <v>43239.05443287037</v>
      </c>
      <c r="AP60" s="83" t="str">
        <f>HYPERLINK("https://pbs.twimg.com/profile_banners/997647621983367168/1623272175")</f>
        <v>https://pbs.twimg.com/profile_banners/997647621983367168/1623272175</v>
      </c>
      <c r="AQ60" s="80" t="b">
        <v>1</v>
      </c>
      <c r="AR60" s="80" t="b">
        <v>0</v>
      </c>
      <c r="AS60" s="80" t="b">
        <v>1</v>
      </c>
      <c r="AT60" s="80"/>
      <c r="AU60" s="80">
        <v>3</v>
      </c>
      <c r="AV60" s="80"/>
      <c r="AW60" s="80" t="b">
        <v>0</v>
      </c>
      <c r="AX60" s="80" t="s">
        <v>436</v>
      </c>
      <c r="AY60" s="83" t="str">
        <f>HYPERLINK("https://twitter.com/wilmshursteuan")</f>
        <v>https://twitter.com/wilmshursteuan</v>
      </c>
      <c r="AZ60" s="80" t="s">
        <v>66</v>
      </c>
      <c r="BA60" s="79" t="str">
        <f>REPLACE(INDEX(GroupVertices[Group],MATCH(Vertices[[#This Row],[Vertex]],GroupVertices[Vertex],0)),1,1,"")</f>
        <v>4</v>
      </c>
      <c r="BB60" s="49">
        <v>2</v>
      </c>
      <c r="BC60" s="50">
        <v>9.523809523809524</v>
      </c>
      <c r="BD60" s="49">
        <v>0</v>
      </c>
      <c r="BE60" s="50">
        <v>0</v>
      </c>
      <c r="BF60" s="49">
        <v>0</v>
      </c>
      <c r="BG60" s="50">
        <v>0</v>
      </c>
      <c r="BH60" s="49">
        <v>19</v>
      </c>
      <c r="BI60" s="50">
        <v>90.47619047619048</v>
      </c>
      <c r="BJ60" s="49">
        <v>21</v>
      </c>
      <c r="BK60" s="49" t="s">
        <v>8372</v>
      </c>
      <c r="BL60" s="49" t="s">
        <v>8372</v>
      </c>
      <c r="BM60" s="49" t="s">
        <v>276</v>
      </c>
      <c r="BN60" s="49" t="s">
        <v>276</v>
      </c>
      <c r="BO60" s="49" t="s">
        <v>280</v>
      </c>
      <c r="BP60" s="49" t="s">
        <v>280</v>
      </c>
      <c r="BQ60" s="100" t="s">
        <v>8379</v>
      </c>
      <c r="BR60" s="100" t="s">
        <v>8379</v>
      </c>
      <c r="BS60" s="100" t="s">
        <v>8383</v>
      </c>
      <c r="BT60" s="100" t="s">
        <v>8383</v>
      </c>
      <c r="BU60" s="2"/>
      <c r="BV60" s="3"/>
      <c r="BW60" s="3"/>
      <c r="BX60" s="3"/>
      <c r="BY60" s="3"/>
    </row>
    <row r="61" spans="1:77" ht="15">
      <c r="A61" s="65" t="s">
        <v>246</v>
      </c>
      <c r="B61" s="66"/>
      <c r="C61" s="66"/>
      <c r="D61" s="67">
        <v>619.7630336228167</v>
      </c>
      <c r="E61" s="105"/>
      <c r="F61" s="89" t="str">
        <f>HYPERLINK("https://pbs.twimg.com/profile_images/879173330993115140/a9X2EWWj_normal.jpg")</f>
        <v>https://pbs.twimg.com/profile_images/879173330993115140/a9X2EWWj_normal.jpg</v>
      </c>
      <c r="G61" s="106"/>
      <c r="H61" s="70" t="s">
        <v>246</v>
      </c>
      <c r="I61" s="71"/>
      <c r="J61" s="107"/>
      <c r="K61" s="70" t="s">
        <v>8828</v>
      </c>
      <c r="L61" s="108">
        <v>147.3797394035775</v>
      </c>
      <c r="M61" s="75">
        <v>9452.8896484375</v>
      </c>
      <c r="N61" s="75">
        <v>3892.3681640625</v>
      </c>
      <c r="O61" s="76"/>
      <c r="P61" s="77"/>
      <c r="Q61" s="77"/>
      <c r="R61" s="109"/>
      <c r="S61" s="49">
        <v>0</v>
      </c>
      <c r="T61" s="49">
        <v>5</v>
      </c>
      <c r="U61" s="50">
        <v>64.133333</v>
      </c>
      <c r="V61" s="50">
        <v>0.005618</v>
      </c>
      <c r="W61" s="50">
        <v>0.017636</v>
      </c>
      <c r="X61" s="50">
        <v>1.132691</v>
      </c>
      <c r="Y61" s="50">
        <v>0.45</v>
      </c>
      <c r="Z61" s="50">
        <v>0</v>
      </c>
      <c r="AA61" s="72">
        <v>61</v>
      </c>
      <c r="AB61" s="72"/>
      <c r="AC61" s="73"/>
      <c r="AD61" s="80" t="s">
        <v>354</v>
      </c>
      <c r="AE61" s="85" t="s">
        <v>373</v>
      </c>
      <c r="AF61" s="80">
        <v>5009</v>
      </c>
      <c r="AG61" s="80">
        <v>3564</v>
      </c>
      <c r="AH61" s="80">
        <v>30754</v>
      </c>
      <c r="AI61" s="80">
        <v>44223</v>
      </c>
      <c r="AJ61" s="80"/>
      <c r="AK61" s="80" t="s">
        <v>398</v>
      </c>
      <c r="AL61" s="80" t="s">
        <v>309</v>
      </c>
      <c r="AM61" s="80"/>
      <c r="AN61" s="80"/>
      <c r="AO61" s="82">
        <v>41684.599756944444</v>
      </c>
      <c r="AP61" s="83" t="str">
        <f>HYPERLINK("https://pbs.twimg.com/profile_banners/2343650066/1508753459")</f>
        <v>https://pbs.twimg.com/profile_banners/2343650066/1508753459</v>
      </c>
      <c r="AQ61" s="80" t="b">
        <v>1</v>
      </c>
      <c r="AR61" s="80" t="b">
        <v>0</v>
      </c>
      <c r="AS61" s="80" t="b">
        <v>0</v>
      </c>
      <c r="AT61" s="80"/>
      <c r="AU61" s="80">
        <v>768</v>
      </c>
      <c r="AV61" s="83" t="str">
        <f>HYPERLINK("https://abs.twimg.com/images/themes/theme1/bg.png")</f>
        <v>https://abs.twimg.com/images/themes/theme1/bg.png</v>
      </c>
      <c r="AW61" s="80" t="b">
        <v>0</v>
      </c>
      <c r="AX61" s="80" t="s">
        <v>436</v>
      </c>
      <c r="AY61" s="83" t="str">
        <f>HYPERLINK("https://twitter.com/dorothygithae")</f>
        <v>https://twitter.com/dorothygithae</v>
      </c>
      <c r="AZ61" s="80" t="s">
        <v>66</v>
      </c>
      <c r="BA61" s="79" t="str">
        <f>REPLACE(INDEX(GroupVertices[Group],MATCH(Vertices[[#This Row],[Vertex]],GroupVertices[Vertex],0)),1,1,"")</f>
        <v>4</v>
      </c>
      <c r="BB61" s="49">
        <v>2</v>
      </c>
      <c r="BC61" s="50">
        <v>9.523809523809524</v>
      </c>
      <c r="BD61" s="49">
        <v>0</v>
      </c>
      <c r="BE61" s="50">
        <v>0</v>
      </c>
      <c r="BF61" s="49">
        <v>0</v>
      </c>
      <c r="BG61" s="50">
        <v>0</v>
      </c>
      <c r="BH61" s="49">
        <v>19</v>
      </c>
      <c r="BI61" s="50">
        <v>90.47619047619048</v>
      </c>
      <c r="BJ61" s="49">
        <v>21</v>
      </c>
      <c r="BK61" s="49" t="s">
        <v>8372</v>
      </c>
      <c r="BL61" s="49" t="s">
        <v>8372</v>
      </c>
      <c r="BM61" s="49" t="s">
        <v>276</v>
      </c>
      <c r="BN61" s="49" t="s">
        <v>276</v>
      </c>
      <c r="BO61" s="49" t="s">
        <v>280</v>
      </c>
      <c r="BP61" s="49" t="s">
        <v>280</v>
      </c>
      <c r="BQ61" s="100" t="s">
        <v>8379</v>
      </c>
      <c r="BR61" s="100" t="s">
        <v>8379</v>
      </c>
      <c r="BS61" s="100" t="s">
        <v>8383</v>
      </c>
      <c r="BT61" s="100" t="s">
        <v>8383</v>
      </c>
      <c r="BU61" s="2"/>
      <c r="BV61" s="3"/>
      <c r="BW61" s="3"/>
      <c r="BX61" s="3"/>
      <c r="BY61" s="3"/>
    </row>
    <row r="62" spans="1:77" ht="15">
      <c r="A62" s="65" t="s">
        <v>252</v>
      </c>
      <c r="B62" s="66"/>
      <c r="C62" s="66"/>
      <c r="D62" s="67"/>
      <c r="E62" s="105"/>
      <c r="F62" s="89" t="str">
        <f>HYPERLINK("https://pbs.twimg.com/profile_images/1412342492587044869/t-ZhqHxh_normal.png")</f>
        <v>https://pbs.twimg.com/profile_images/1412342492587044869/t-ZhqHxh_normal.png</v>
      </c>
      <c r="G62" s="106"/>
      <c r="H62" s="70" t="s">
        <v>252</v>
      </c>
      <c r="I62" s="71"/>
      <c r="J62" s="107"/>
      <c r="K62" s="70" t="s">
        <v>8829</v>
      </c>
      <c r="L62" s="108">
        <v>1</v>
      </c>
      <c r="M62" s="75">
        <v>9758.92578125</v>
      </c>
      <c r="N62" s="75">
        <v>2957.06982421875</v>
      </c>
      <c r="O62" s="76"/>
      <c r="P62" s="77"/>
      <c r="Q62" s="77"/>
      <c r="R62" s="109"/>
      <c r="S62" s="49">
        <v>3</v>
      </c>
      <c r="T62" s="49">
        <v>0</v>
      </c>
      <c r="U62" s="50">
        <v>0</v>
      </c>
      <c r="V62" s="50">
        <v>0.004115</v>
      </c>
      <c r="W62" s="50">
        <v>0.006761</v>
      </c>
      <c r="X62" s="50">
        <v>0.731973</v>
      </c>
      <c r="Y62" s="50">
        <v>0.6666666666666666</v>
      </c>
      <c r="Z62" s="50">
        <v>0</v>
      </c>
      <c r="AA62" s="72">
        <v>62</v>
      </c>
      <c r="AB62" s="72"/>
      <c r="AC62" s="73"/>
      <c r="AD62" s="80" t="s">
        <v>341</v>
      </c>
      <c r="AE62" s="85" t="s">
        <v>362</v>
      </c>
      <c r="AF62" s="80">
        <v>810</v>
      </c>
      <c r="AG62" s="80">
        <v>33464</v>
      </c>
      <c r="AH62" s="80">
        <v>7410</v>
      </c>
      <c r="AI62" s="80">
        <v>7224</v>
      </c>
      <c r="AJ62" s="80"/>
      <c r="AK62" s="80" t="s">
        <v>385</v>
      </c>
      <c r="AL62" s="80" t="s">
        <v>421</v>
      </c>
      <c r="AM62" s="83" t="str">
        <f>HYPERLINK("http://t.co/2JAG7yeef8")</f>
        <v>http://t.co/2JAG7yeef8</v>
      </c>
      <c r="AN62" s="80"/>
      <c r="AO62" s="82">
        <v>41676.48946759259</v>
      </c>
      <c r="AP62" s="83" t="str">
        <f>HYPERLINK("https://pbs.twimg.com/profile_banners/2327961549/1625563666")</f>
        <v>https://pbs.twimg.com/profile_banners/2327961549/1625563666</v>
      </c>
      <c r="AQ62" s="80" t="b">
        <v>0</v>
      </c>
      <c r="AR62" s="80" t="b">
        <v>0</v>
      </c>
      <c r="AS62" s="80" t="b">
        <v>1</v>
      </c>
      <c r="AT62" s="80"/>
      <c r="AU62" s="80">
        <v>464</v>
      </c>
      <c r="AV62" s="83" t="str">
        <f>HYPERLINK("https://abs.twimg.com/images/themes/theme1/bg.png")</f>
        <v>https://abs.twimg.com/images/themes/theme1/bg.png</v>
      </c>
      <c r="AW62" s="80" t="b">
        <v>0</v>
      </c>
      <c r="AX62" s="80" t="s">
        <v>436</v>
      </c>
      <c r="AY62" s="83" t="str">
        <f>HYPERLINK("https://twitter.com/legofoundation")</f>
        <v>https://twitter.com/legofoundation</v>
      </c>
      <c r="AZ62" s="80" t="s">
        <v>65</v>
      </c>
      <c r="BA62" s="79" t="str">
        <f>REPLACE(INDEX(GroupVertices[Group],MATCH(Vertices[[#This Row],[Vertex]],GroupVertices[Vertex],0)),1,1,"")</f>
        <v>4</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264</v>
      </c>
      <c r="B63" s="66"/>
      <c r="C63" s="66"/>
      <c r="D63" s="67"/>
      <c r="E63" s="105"/>
      <c r="F63" s="89" t="str">
        <f>HYPERLINK("https://pbs.twimg.com/profile_images/690207335264980993/hXjgQv8n_normal.jpg")</f>
        <v>https://pbs.twimg.com/profile_images/690207335264980993/hXjgQv8n_normal.jpg</v>
      </c>
      <c r="G63" s="106"/>
      <c r="H63" s="70" t="s">
        <v>264</v>
      </c>
      <c r="I63" s="71"/>
      <c r="J63" s="107"/>
      <c r="K63" s="70" t="s">
        <v>449</v>
      </c>
      <c r="L63" s="108">
        <v>1</v>
      </c>
      <c r="M63" s="75">
        <v>6283.87255859375</v>
      </c>
      <c r="N63" s="75">
        <v>7157.04638671875</v>
      </c>
      <c r="O63" s="76"/>
      <c r="P63" s="77"/>
      <c r="Q63" s="77"/>
      <c r="R63" s="109"/>
      <c r="S63" s="49">
        <v>1</v>
      </c>
      <c r="T63" s="49">
        <v>0</v>
      </c>
      <c r="U63" s="50">
        <v>0</v>
      </c>
      <c r="V63" s="50">
        <v>0.005435</v>
      </c>
      <c r="W63" s="50">
        <v>0.010738</v>
      </c>
      <c r="X63" s="50">
        <v>0.343919</v>
      </c>
      <c r="Y63" s="50">
        <v>0</v>
      </c>
      <c r="Z63" s="50">
        <v>0</v>
      </c>
      <c r="AA63" s="72">
        <v>63</v>
      </c>
      <c r="AB63" s="72"/>
      <c r="AC63" s="73"/>
      <c r="AD63" s="80" t="s">
        <v>347</v>
      </c>
      <c r="AE63" s="85" t="s">
        <v>379</v>
      </c>
      <c r="AF63" s="80">
        <v>49</v>
      </c>
      <c r="AG63" s="80">
        <v>1600906</v>
      </c>
      <c r="AH63" s="80">
        <v>3186</v>
      </c>
      <c r="AI63" s="80">
        <v>358</v>
      </c>
      <c r="AJ63" s="80"/>
      <c r="AK63" s="80" t="s">
        <v>404</v>
      </c>
      <c r="AL63" s="80" t="s">
        <v>435</v>
      </c>
      <c r="AM63" s="83" t="str">
        <f>HYPERLINK("https://t.co/TB0bmW4SYc")</f>
        <v>https://t.co/TB0bmW4SYc</v>
      </c>
      <c r="AN63" s="80"/>
      <c r="AO63" s="82">
        <v>40623.53493055556</v>
      </c>
      <c r="AP63" s="80"/>
      <c r="AQ63" s="80" t="b">
        <v>0</v>
      </c>
      <c r="AR63" s="80" t="b">
        <v>0</v>
      </c>
      <c r="AS63" s="80" t="b">
        <v>0</v>
      </c>
      <c r="AT63" s="80"/>
      <c r="AU63" s="80">
        <v>737</v>
      </c>
      <c r="AV63" s="83" t="str">
        <f>HYPERLINK("https://abs.twimg.com/images/themes/theme16/bg.gif")</f>
        <v>https://abs.twimg.com/images/themes/theme16/bg.gif</v>
      </c>
      <c r="AW63" s="80" t="b">
        <v>1</v>
      </c>
      <c r="AX63" s="80" t="s">
        <v>436</v>
      </c>
      <c r="AY63" s="83" t="str">
        <f>HYPERLINK("https://twitter.com/jmkikwete")</f>
        <v>https://twitter.com/jmkikwete</v>
      </c>
      <c r="AZ63" s="80" t="s">
        <v>65</v>
      </c>
      <c r="BA63" s="79"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8490</v>
      </c>
      <c r="B64" s="66"/>
      <c r="C64" s="66"/>
      <c r="D64" s="67"/>
      <c r="E64" s="105"/>
      <c r="F64" s="89" t="str">
        <f>HYPERLINK("https://pbs.twimg.com/profile_images/1234434154818719745/WQbmcJ-W_normal.jpg")</f>
        <v>https://pbs.twimg.com/profile_images/1234434154818719745/WQbmcJ-W_normal.jpg</v>
      </c>
      <c r="G64" s="106"/>
      <c r="H64" s="70" t="s">
        <v>8490</v>
      </c>
      <c r="I64" s="71"/>
      <c r="J64" s="107"/>
      <c r="K64" s="70" t="s">
        <v>8830</v>
      </c>
      <c r="L64" s="108">
        <v>1</v>
      </c>
      <c r="M64" s="75">
        <v>8229.6806640625</v>
      </c>
      <c r="N64" s="75">
        <v>5476.3310546875</v>
      </c>
      <c r="O64" s="76"/>
      <c r="P64" s="77"/>
      <c r="Q64" s="77"/>
      <c r="R64" s="109"/>
      <c r="S64" s="49">
        <v>2</v>
      </c>
      <c r="T64" s="49">
        <v>0</v>
      </c>
      <c r="U64" s="50">
        <v>0</v>
      </c>
      <c r="V64" s="50">
        <v>0.005525</v>
      </c>
      <c r="W64" s="50">
        <v>0.013328</v>
      </c>
      <c r="X64" s="50">
        <v>0.540778</v>
      </c>
      <c r="Y64" s="50">
        <v>1</v>
      </c>
      <c r="Z64" s="50">
        <v>0</v>
      </c>
      <c r="AA64" s="72">
        <v>64</v>
      </c>
      <c r="AB64" s="72"/>
      <c r="AC64" s="73"/>
      <c r="AD64" s="80" t="s">
        <v>8654</v>
      </c>
      <c r="AE64" s="85" t="s">
        <v>8703</v>
      </c>
      <c r="AF64" s="80">
        <v>171</v>
      </c>
      <c r="AG64" s="80">
        <v>404</v>
      </c>
      <c r="AH64" s="80">
        <v>131</v>
      </c>
      <c r="AI64" s="80">
        <v>76</v>
      </c>
      <c r="AJ64" s="80"/>
      <c r="AK64" s="80" t="s">
        <v>8754</v>
      </c>
      <c r="AL64" s="80"/>
      <c r="AM64" s="83" t="str">
        <f>HYPERLINK("https://t.co/W0cJiq6XqO")</f>
        <v>https://t.co/W0cJiq6XqO</v>
      </c>
      <c r="AN64" s="80"/>
      <c r="AO64" s="82">
        <v>40957.875</v>
      </c>
      <c r="AP64" s="83" t="str">
        <f>HYPERLINK("https://pbs.twimg.com/profile_banners/496326110/1566889496")</f>
        <v>https://pbs.twimg.com/profile_banners/496326110/1566889496</v>
      </c>
      <c r="AQ64" s="80" t="b">
        <v>0</v>
      </c>
      <c r="AR64" s="80" t="b">
        <v>0</v>
      </c>
      <c r="AS64" s="80" t="b">
        <v>1</v>
      </c>
      <c r="AT64" s="80"/>
      <c r="AU64" s="80">
        <v>6</v>
      </c>
      <c r="AV64" s="83" t="str">
        <f>HYPERLINK("https://abs.twimg.com/images/themes/theme1/bg.png")</f>
        <v>https://abs.twimg.com/images/themes/theme1/bg.png</v>
      </c>
      <c r="AW64" s="80" t="b">
        <v>0</v>
      </c>
      <c r="AX64" s="80" t="s">
        <v>436</v>
      </c>
      <c r="AY64" s="83" t="str">
        <f>HYPERLINK("https://twitter.com/juliakjackson")</f>
        <v>https://twitter.com/juliakjackson</v>
      </c>
      <c r="AZ64" s="80" t="s">
        <v>65</v>
      </c>
      <c r="BA64" s="79" t="str">
        <f>REPLACE(INDEX(GroupVertices[Group],MATCH(Vertices[[#This Row],[Vertex]],GroupVertices[Vertex],0)),1,1,"")</f>
        <v>4</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8491</v>
      </c>
      <c r="B65" s="66"/>
      <c r="C65" s="66"/>
      <c r="D65" s="67"/>
      <c r="E65" s="105"/>
      <c r="F65" s="89" t="str">
        <f>HYPERLINK("https://pbs.twimg.com/profile_images/963105371270340614/r_VIdbfz_normal.jpg")</f>
        <v>https://pbs.twimg.com/profile_images/963105371270340614/r_VIdbfz_normal.jpg</v>
      </c>
      <c r="G65" s="106"/>
      <c r="H65" s="70" t="s">
        <v>8491</v>
      </c>
      <c r="I65" s="71"/>
      <c r="J65" s="107"/>
      <c r="K65" s="70" t="s">
        <v>8831</v>
      </c>
      <c r="L65" s="108">
        <v>1</v>
      </c>
      <c r="M65" s="75">
        <v>8816.5302734375</v>
      </c>
      <c r="N65" s="75">
        <v>1965.121337890625</v>
      </c>
      <c r="O65" s="76"/>
      <c r="P65" s="77"/>
      <c r="Q65" s="77"/>
      <c r="R65" s="109"/>
      <c r="S65" s="49">
        <v>2</v>
      </c>
      <c r="T65" s="49">
        <v>0</v>
      </c>
      <c r="U65" s="50">
        <v>0</v>
      </c>
      <c r="V65" s="50">
        <v>0.005525</v>
      </c>
      <c r="W65" s="50">
        <v>0.013328</v>
      </c>
      <c r="X65" s="50">
        <v>0.540778</v>
      </c>
      <c r="Y65" s="50">
        <v>1</v>
      </c>
      <c r="Z65" s="50">
        <v>0</v>
      </c>
      <c r="AA65" s="72">
        <v>65</v>
      </c>
      <c r="AB65" s="72"/>
      <c r="AC65" s="73"/>
      <c r="AD65" s="80" t="s">
        <v>8655</v>
      </c>
      <c r="AE65" s="85" t="s">
        <v>8704</v>
      </c>
      <c r="AF65" s="80">
        <v>597</v>
      </c>
      <c r="AG65" s="80">
        <v>468</v>
      </c>
      <c r="AH65" s="80">
        <v>115</v>
      </c>
      <c r="AI65" s="80">
        <v>3741</v>
      </c>
      <c r="AJ65" s="80"/>
      <c r="AK65" s="80"/>
      <c r="AL65" s="80" t="s">
        <v>407</v>
      </c>
      <c r="AM65" s="80"/>
      <c r="AN65" s="80"/>
      <c r="AO65" s="82">
        <v>40142.641493055555</v>
      </c>
      <c r="AP65" s="80"/>
      <c r="AQ65" s="80" t="b">
        <v>0</v>
      </c>
      <c r="AR65" s="80" t="b">
        <v>0</v>
      </c>
      <c r="AS65" s="80" t="b">
        <v>0</v>
      </c>
      <c r="AT65" s="80"/>
      <c r="AU65" s="80">
        <v>19</v>
      </c>
      <c r="AV65" s="83" t="str">
        <f>HYPERLINK("https://abs.twimg.com/images/themes/theme15/bg.png")</f>
        <v>https://abs.twimg.com/images/themes/theme15/bg.png</v>
      </c>
      <c r="AW65" s="80" t="b">
        <v>0</v>
      </c>
      <c r="AX65" s="80" t="s">
        <v>436</v>
      </c>
      <c r="AY65" s="83" t="str">
        <f>HYPERLINK("https://twitter.com/esfriedman11")</f>
        <v>https://twitter.com/esfriedman11</v>
      </c>
      <c r="AZ65" s="80" t="s">
        <v>65</v>
      </c>
      <c r="BA65" s="79" t="str">
        <f>REPLACE(INDEX(GroupVertices[Group],MATCH(Vertices[[#This Row],[Vertex]],GroupVertices[Vertex],0)),1,1,"")</f>
        <v>4</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255</v>
      </c>
      <c r="B66" s="66"/>
      <c r="C66" s="66"/>
      <c r="D66" s="67"/>
      <c r="E66" s="105"/>
      <c r="F66" s="89" t="str">
        <f>HYPERLINK("https://pbs.twimg.com/profile_images/699316662751789056/RwVQtbJf_normal.png")</f>
        <v>https://pbs.twimg.com/profile_images/699316662751789056/RwVQtbJf_normal.png</v>
      </c>
      <c r="G66" s="106"/>
      <c r="H66" s="70" t="s">
        <v>255</v>
      </c>
      <c r="I66" s="71"/>
      <c r="J66" s="107"/>
      <c r="K66" s="70" t="s">
        <v>438</v>
      </c>
      <c r="L66" s="108">
        <v>1</v>
      </c>
      <c r="M66" s="75">
        <v>4078.138427734375</v>
      </c>
      <c r="N66" s="75">
        <v>4551.56787109375</v>
      </c>
      <c r="O66" s="76"/>
      <c r="P66" s="77"/>
      <c r="Q66" s="77"/>
      <c r="R66" s="109"/>
      <c r="S66" s="49">
        <v>1</v>
      </c>
      <c r="T66" s="49">
        <v>0</v>
      </c>
      <c r="U66" s="50">
        <v>0</v>
      </c>
      <c r="V66" s="50">
        <v>0.005435</v>
      </c>
      <c r="W66" s="50">
        <v>0.010738</v>
      </c>
      <c r="X66" s="50">
        <v>0.343919</v>
      </c>
      <c r="Y66" s="50">
        <v>0</v>
      </c>
      <c r="Z66" s="50">
        <v>0</v>
      </c>
      <c r="AA66" s="72">
        <v>66</v>
      </c>
      <c r="AB66" s="72"/>
      <c r="AC66" s="73"/>
      <c r="AD66" s="80" t="s">
        <v>342</v>
      </c>
      <c r="AE66" s="85" t="s">
        <v>363</v>
      </c>
      <c r="AF66" s="80">
        <v>1893</v>
      </c>
      <c r="AG66" s="80">
        <v>42792</v>
      </c>
      <c r="AH66" s="80">
        <v>6566</v>
      </c>
      <c r="AI66" s="80">
        <v>6948</v>
      </c>
      <c r="AJ66" s="80"/>
      <c r="AK66" s="80" t="s">
        <v>387</v>
      </c>
      <c r="AL66" s="80" t="s">
        <v>406</v>
      </c>
      <c r="AM66" s="83" t="str">
        <f>HYPERLINK("https://t.co/zqCd3rUzZb")</f>
        <v>https://t.co/zqCd3rUzZb</v>
      </c>
      <c r="AN66" s="80"/>
      <c r="AO66" s="82">
        <v>42384.61394675926</v>
      </c>
      <c r="AP66" s="83" t="str">
        <f>HYPERLINK("https://pbs.twimg.com/profile_banners/4814928135/1573738342")</f>
        <v>https://pbs.twimg.com/profile_banners/4814928135/1573738342</v>
      </c>
      <c r="AQ66" s="80" t="b">
        <v>0</v>
      </c>
      <c r="AR66" s="80" t="b">
        <v>0</v>
      </c>
      <c r="AS66" s="80" t="b">
        <v>1</v>
      </c>
      <c r="AT66" s="80"/>
      <c r="AU66" s="80">
        <v>239</v>
      </c>
      <c r="AV66" s="83" t="str">
        <f>HYPERLINK("https://abs.twimg.com/images/themes/theme1/bg.png")</f>
        <v>https://abs.twimg.com/images/themes/theme1/bg.png</v>
      </c>
      <c r="AW66" s="80" t="b">
        <v>1</v>
      </c>
      <c r="AX66" s="80" t="s">
        <v>436</v>
      </c>
      <c r="AY66" s="83" t="str">
        <f>HYPERLINK("https://twitter.com/educommission")</f>
        <v>https://twitter.com/educommission</v>
      </c>
      <c r="AZ66" s="80" t="s">
        <v>65</v>
      </c>
      <c r="BA66" s="79"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8461</v>
      </c>
      <c r="B67" s="66"/>
      <c r="C67" s="66"/>
      <c r="D67" s="67"/>
      <c r="E67" s="105"/>
      <c r="F67" s="89" t="str">
        <f>HYPERLINK("https://pbs.twimg.com/profile_images/1273248200586072065/JmqBb_42_normal.jpg")</f>
        <v>https://pbs.twimg.com/profile_images/1273248200586072065/JmqBb_42_normal.jpg</v>
      </c>
      <c r="G67" s="106"/>
      <c r="H67" s="70" t="s">
        <v>8461</v>
      </c>
      <c r="I67" s="71"/>
      <c r="J67" s="107"/>
      <c r="K67" s="70" t="s">
        <v>8832</v>
      </c>
      <c r="L67" s="108">
        <v>1</v>
      </c>
      <c r="M67" s="75">
        <v>3344.497314453125</v>
      </c>
      <c r="N67" s="75">
        <v>4697.859375</v>
      </c>
      <c r="O67" s="76"/>
      <c r="P67" s="77"/>
      <c r="Q67" s="77"/>
      <c r="R67" s="109"/>
      <c r="S67" s="49">
        <v>2</v>
      </c>
      <c r="T67" s="49">
        <v>1</v>
      </c>
      <c r="U67" s="50">
        <v>0</v>
      </c>
      <c r="V67" s="50">
        <v>0.005435</v>
      </c>
      <c r="W67" s="50">
        <v>0.012178</v>
      </c>
      <c r="X67" s="50">
        <v>0.598119</v>
      </c>
      <c r="Y67" s="50">
        <v>0</v>
      </c>
      <c r="Z67" s="50">
        <v>0</v>
      </c>
      <c r="AA67" s="72">
        <v>67</v>
      </c>
      <c r="AB67" s="72"/>
      <c r="AC67" s="73"/>
      <c r="AD67" s="80" t="s">
        <v>8656</v>
      </c>
      <c r="AE67" s="85" t="s">
        <v>8705</v>
      </c>
      <c r="AF67" s="80">
        <v>689</v>
      </c>
      <c r="AG67" s="80">
        <v>1149</v>
      </c>
      <c r="AH67" s="80">
        <v>489</v>
      </c>
      <c r="AI67" s="80">
        <v>1133</v>
      </c>
      <c r="AJ67" s="80"/>
      <c r="AK67" s="80" t="s">
        <v>8755</v>
      </c>
      <c r="AL67" s="80" t="s">
        <v>418</v>
      </c>
      <c r="AM67" s="83" t="str">
        <f>HYPERLINK("https://t.co/efQ6Uqwxrk")</f>
        <v>https://t.co/efQ6Uqwxrk</v>
      </c>
      <c r="AN67" s="80"/>
      <c r="AO67" s="82">
        <v>42982.567824074074</v>
      </c>
      <c r="AP67" s="83" t="str">
        <f>HYPERLINK("https://pbs.twimg.com/profile_banners/904699989548572674/1632395114")</f>
        <v>https://pbs.twimg.com/profile_banners/904699989548572674/1632395114</v>
      </c>
      <c r="AQ67" s="80" t="b">
        <v>0</v>
      </c>
      <c r="AR67" s="80" t="b">
        <v>0</v>
      </c>
      <c r="AS67" s="80" t="b">
        <v>0</v>
      </c>
      <c r="AT67" s="80"/>
      <c r="AU67" s="80">
        <v>10</v>
      </c>
      <c r="AV67" s="83" t="str">
        <f>HYPERLINK("https://abs.twimg.com/images/themes/theme1/bg.png")</f>
        <v>https://abs.twimg.com/images/themes/theme1/bg.png</v>
      </c>
      <c r="AW67" s="80" t="b">
        <v>0</v>
      </c>
      <c r="AX67" s="80" t="s">
        <v>436</v>
      </c>
      <c r="AY67" s="83" t="str">
        <f>HYPERLINK("https://twitter.com/princestrustint")</f>
        <v>https://twitter.com/princestrustint</v>
      </c>
      <c r="AZ67" s="80" t="s">
        <v>66</v>
      </c>
      <c r="BA67" s="79" t="str">
        <f>REPLACE(INDEX(GroupVertices[Group],MATCH(Vertices[[#This Row],[Vertex]],GroupVertices[Vertex],0)),1,1,"")</f>
        <v>1</v>
      </c>
      <c r="BB67" s="49">
        <v>2</v>
      </c>
      <c r="BC67" s="50">
        <v>5.405405405405405</v>
      </c>
      <c r="BD67" s="49">
        <v>0</v>
      </c>
      <c r="BE67" s="50">
        <v>0</v>
      </c>
      <c r="BF67" s="49">
        <v>0</v>
      </c>
      <c r="BG67" s="50">
        <v>0</v>
      </c>
      <c r="BH67" s="49">
        <v>35</v>
      </c>
      <c r="BI67" s="50">
        <v>94.5945945945946</v>
      </c>
      <c r="BJ67" s="49">
        <v>37</v>
      </c>
      <c r="BK67" s="49"/>
      <c r="BL67" s="49"/>
      <c r="BM67" s="49"/>
      <c r="BN67" s="49"/>
      <c r="BO67" s="49" t="s">
        <v>8525</v>
      </c>
      <c r="BP67" s="49" t="s">
        <v>8525</v>
      </c>
      <c r="BQ67" s="100" t="s">
        <v>9089</v>
      </c>
      <c r="BR67" s="100" t="s">
        <v>9089</v>
      </c>
      <c r="BS67" s="100" t="s">
        <v>9107</v>
      </c>
      <c r="BT67" s="100" t="s">
        <v>9107</v>
      </c>
      <c r="BU67" s="2"/>
      <c r="BV67" s="3"/>
      <c r="BW67" s="3"/>
      <c r="BX67" s="3"/>
      <c r="BY67" s="3"/>
    </row>
    <row r="68" spans="1:77" ht="15">
      <c r="A68" s="65" t="s">
        <v>8463</v>
      </c>
      <c r="B68" s="66"/>
      <c r="C68" s="66"/>
      <c r="D68" s="67"/>
      <c r="E68" s="105"/>
      <c r="F68" s="89" t="str">
        <f>HYPERLINK("https://pbs.twimg.com/profile_images/1220571463561826306/hzZrnX4X_normal.jpg")</f>
        <v>https://pbs.twimg.com/profile_images/1220571463561826306/hzZrnX4X_normal.jpg</v>
      </c>
      <c r="G68" s="106"/>
      <c r="H68" s="70" t="s">
        <v>8463</v>
      </c>
      <c r="I68" s="71"/>
      <c r="J68" s="107"/>
      <c r="K68" s="70" t="s">
        <v>8833</v>
      </c>
      <c r="L68" s="108">
        <v>1</v>
      </c>
      <c r="M68" s="75">
        <v>4992.87646484375</v>
      </c>
      <c r="N68" s="75">
        <v>4763.4853515625</v>
      </c>
      <c r="O68" s="76"/>
      <c r="P68" s="77"/>
      <c r="Q68" s="77"/>
      <c r="R68" s="109"/>
      <c r="S68" s="49">
        <v>1</v>
      </c>
      <c r="T68" s="49">
        <v>1</v>
      </c>
      <c r="U68" s="50">
        <v>0</v>
      </c>
      <c r="V68" s="50">
        <v>0.005435</v>
      </c>
      <c r="W68" s="50">
        <v>0.010738</v>
      </c>
      <c r="X68" s="50">
        <v>0.343919</v>
      </c>
      <c r="Y68" s="50">
        <v>0</v>
      </c>
      <c r="Z68" s="50">
        <v>1</v>
      </c>
      <c r="AA68" s="72">
        <v>68</v>
      </c>
      <c r="AB68" s="72"/>
      <c r="AC68" s="73"/>
      <c r="AD68" s="80" t="s">
        <v>8657</v>
      </c>
      <c r="AE68" s="85" t="s">
        <v>8706</v>
      </c>
      <c r="AF68" s="80">
        <v>514</v>
      </c>
      <c r="AG68" s="80">
        <v>1790</v>
      </c>
      <c r="AH68" s="80">
        <v>2578</v>
      </c>
      <c r="AI68" s="80">
        <v>4029</v>
      </c>
      <c r="AJ68" s="80"/>
      <c r="AK68" s="80" t="s">
        <v>8756</v>
      </c>
      <c r="AL68" s="80" t="s">
        <v>8780</v>
      </c>
      <c r="AM68" s="83" t="str">
        <f>HYPERLINK("https://t.co/xPzz5c3qnn")</f>
        <v>https://t.co/xPzz5c3qnn</v>
      </c>
      <c r="AN68" s="80"/>
      <c r="AO68" s="82">
        <v>43735.884039351855</v>
      </c>
      <c r="AP68" s="83" t="str">
        <f>HYPERLINK("https://pbs.twimg.com/profile_banners/1177692146628825088/1579841890")</f>
        <v>https://pbs.twimg.com/profile_banners/1177692146628825088/1579841890</v>
      </c>
      <c r="AQ68" s="80" t="b">
        <v>1</v>
      </c>
      <c r="AR68" s="80" t="b">
        <v>0</v>
      </c>
      <c r="AS68" s="80" t="b">
        <v>0</v>
      </c>
      <c r="AT68" s="80"/>
      <c r="AU68" s="80">
        <v>24</v>
      </c>
      <c r="AV68" s="80"/>
      <c r="AW68" s="80" t="b">
        <v>0</v>
      </c>
      <c r="AX68" s="80" t="s">
        <v>436</v>
      </c>
      <c r="AY68" s="83" t="str">
        <f>HYPERLINK("https://twitter.com/imaginablefut")</f>
        <v>https://twitter.com/imaginablefut</v>
      </c>
      <c r="AZ68" s="80" t="s">
        <v>66</v>
      </c>
      <c r="BA68" s="79" t="str">
        <f>REPLACE(INDEX(GroupVertices[Group],MATCH(Vertices[[#This Row],[Vertex]],GroupVertices[Vertex],0)),1,1,"")</f>
        <v>1</v>
      </c>
      <c r="BB68" s="49">
        <v>2</v>
      </c>
      <c r="BC68" s="50">
        <v>5.405405405405405</v>
      </c>
      <c r="BD68" s="49">
        <v>0</v>
      </c>
      <c r="BE68" s="50">
        <v>0</v>
      </c>
      <c r="BF68" s="49">
        <v>0</v>
      </c>
      <c r="BG68" s="50">
        <v>0</v>
      </c>
      <c r="BH68" s="49">
        <v>35</v>
      </c>
      <c r="BI68" s="50">
        <v>94.5945945945946</v>
      </c>
      <c r="BJ68" s="49">
        <v>37</v>
      </c>
      <c r="BK68" s="49"/>
      <c r="BL68" s="49"/>
      <c r="BM68" s="49"/>
      <c r="BN68" s="49"/>
      <c r="BO68" s="49" t="s">
        <v>8526</v>
      </c>
      <c r="BP68" s="49" t="s">
        <v>8526</v>
      </c>
      <c r="BQ68" s="100" t="s">
        <v>9090</v>
      </c>
      <c r="BR68" s="100" t="s">
        <v>9090</v>
      </c>
      <c r="BS68" s="100" t="s">
        <v>9108</v>
      </c>
      <c r="BT68" s="100" t="s">
        <v>9108</v>
      </c>
      <c r="BU68" s="2"/>
      <c r="BV68" s="3"/>
      <c r="BW68" s="3"/>
      <c r="BX68" s="3"/>
      <c r="BY68" s="3"/>
    </row>
    <row r="69" spans="1:77" ht="15">
      <c r="A69" s="65" t="s">
        <v>8492</v>
      </c>
      <c r="B69" s="66"/>
      <c r="C69" s="66"/>
      <c r="D69" s="67"/>
      <c r="E69" s="105"/>
      <c r="F69" s="89" t="str">
        <f>HYPERLINK("https://pbs.twimg.com/profile_images/3450828629/ccf11950bf0bc7e8bef76a8eb7b5a0f0_normal.jpeg")</f>
        <v>https://pbs.twimg.com/profile_images/3450828629/ccf11950bf0bc7e8bef76a8eb7b5a0f0_normal.jpeg</v>
      </c>
      <c r="G69" s="106"/>
      <c r="H69" s="70" t="s">
        <v>8492</v>
      </c>
      <c r="I69" s="71"/>
      <c r="J69" s="107"/>
      <c r="K69" s="70" t="s">
        <v>8834</v>
      </c>
      <c r="L69" s="108">
        <v>1</v>
      </c>
      <c r="M69" s="75">
        <v>5765.04150390625</v>
      </c>
      <c r="N69" s="75">
        <v>5446.6044921875</v>
      </c>
      <c r="O69" s="76"/>
      <c r="P69" s="77"/>
      <c r="Q69" s="77"/>
      <c r="R69" s="109"/>
      <c r="S69" s="49">
        <v>1</v>
      </c>
      <c r="T69" s="49">
        <v>0</v>
      </c>
      <c r="U69" s="50">
        <v>0</v>
      </c>
      <c r="V69" s="50">
        <v>0.005435</v>
      </c>
      <c r="W69" s="50">
        <v>0.010738</v>
      </c>
      <c r="X69" s="50">
        <v>0.343919</v>
      </c>
      <c r="Y69" s="50">
        <v>0</v>
      </c>
      <c r="Z69" s="50">
        <v>0</v>
      </c>
      <c r="AA69" s="72">
        <v>69</v>
      </c>
      <c r="AB69" s="72"/>
      <c r="AC69" s="73"/>
      <c r="AD69" s="80" t="s">
        <v>8658</v>
      </c>
      <c r="AE69" s="85" t="s">
        <v>8609</v>
      </c>
      <c r="AF69" s="80">
        <v>14613</v>
      </c>
      <c r="AG69" s="80">
        <v>32736</v>
      </c>
      <c r="AH69" s="80">
        <v>12901</v>
      </c>
      <c r="AI69" s="80">
        <v>237</v>
      </c>
      <c r="AJ69" s="80"/>
      <c r="AK69" s="80" t="s">
        <v>8757</v>
      </c>
      <c r="AL69" s="80"/>
      <c r="AM69" s="83" t="str">
        <f>HYPERLINK("https://t.co/HWCR3yrU1K")</f>
        <v>https://t.co/HWCR3yrU1K</v>
      </c>
      <c r="AN69" s="80"/>
      <c r="AO69" s="82">
        <v>40346.67422453704</v>
      </c>
      <c r="AP69" s="83" t="str">
        <f>HYPERLINK("https://pbs.twimg.com/profile_banners/156681476/1447722401")</f>
        <v>https://pbs.twimg.com/profile_banners/156681476/1447722401</v>
      </c>
      <c r="AQ69" s="80" t="b">
        <v>0</v>
      </c>
      <c r="AR69" s="80" t="b">
        <v>0</v>
      </c>
      <c r="AS69" s="80" t="b">
        <v>0</v>
      </c>
      <c r="AT69" s="80"/>
      <c r="AU69" s="80">
        <v>1284</v>
      </c>
      <c r="AV69" s="83" t="str">
        <f>HYPERLINK("https://abs.twimg.com/images/themes/theme1/bg.png")</f>
        <v>https://abs.twimg.com/images/themes/theme1/bg.png</v>
      </c>
      <c r="AW69" s="80" t="b">
        <v>0</v>
      </c>
      <c r="AX69" s="80" t="s">
        <v>436</v>
      </c>
      <c r="AY69" s="83" t="str">
        <f>HYPERLINK("https://twitter.com/hpedu")</f>
        <v>https://twitter.com/hpedu</v>
      </c>
      <c r="AZ69" s="80" t="s">
        <v>65</v>
      </c>
      <c r="BA69" s="79"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8493</v>
      </c>
      <c r="B70" s="66"/>
      <c r="C70" s="66"/>
      <c r="D70" s="67"/>
      <c r="E70" s="105"/>
      <c r="F70" s="89" t="str">
        <f>HYPERLINK("https://pbs.twimg.com/profile_images/1170621732090208256/UO_ZZFXQ_normal.jpg")</f>
        <v>https://pbs.twimg.com/profile_images/1170621732090208256/UO_ZZFXQ_normal.jpg</v>
      </c>
      <c r="G70" s="106"/>
      <c r="H70" s="70" t="s">
        <v>8493</v>
      </c>
      <c r="I70" s="71"/>
      <c r="J70" s="107"/>
      <c r="K70" s="70" t="s">
        <v>8835</v>
      </c>
      <c r="L70" s="108">
        <v>1</v>
      </c>
      <c r="M70" s="75">
        <v>6084.2080078125</v>
      </c>
      <c r="N70" s="75">
        <v>6289.248046875</v>
      </c>
      <c r="O70" s="76"/>
      <c r="P70" s="77"/>
      <c r="Q70" s="77"/>
      <c r="R70" s="109"/>
      <c r="S70" s="49">
        <v>1</v>
      </c>
      <c r="T70" s="49">
        <v>0</v>
      </c>
      <c r="U70" s="50">
        <v>0</v>
      </c>
      <c r="V70" s="50">
        <v>0.005435</v>
      </c>
      <c r="W70" s="50">
        <v>0.010738</v>
      </c>
      <c r="X70" s="50">
        <v>0.343919</v>
      </c>
      <c r="Y70" s="50">
        <v>0</v>
      </c>
      <c r="Z70" s="50">
        <v>0</v>
      </c>
      <c r="AA70" s="72">
        <v>70</v>
      </c>
      <c r="AB70" s="72"/>
      <c r="AC70" s="73"/>
      <c r="AD70" s="80" t="s">
        <v>8659</v>
      </c>
      <c r="AE70" s="85" t="s">
        <v>8707</v>
      </c>
      <c r="AF70" s="80">
        <v>1334</v>
      </c>
      <c r="AG70" s="80">
        <v>6135</v>
      </c>
      <c r="AH70" s="80">
        <v>925</v>
      </c>
      <c r="AI70" s="80">
        <v>1403</v>
      </c>
      <c r="AJ70" s="80"/>
      <c r="AK70" s="80" t="s">
        <v>8758</v>
      </c>
      <c r="AL70" s="80"/>
      <c r="AM70" s="83" t="str">
        <f>HYPERLINK("https://t.co/8bxL5vGVSg")</f>
        <v>https://t.co/8bxL5vGVSg</v>
      </c>
      <c r="AN70" s="80"/>
      <c r="AO70" s="82">
        <v>42986.427349537036</v>
      </c>
      <c r="AP70" s="83" t="str">
        <f>HYPERLINK("https://pbs.twimg.com/profile_banners/906098634219028481/1572362543")</f>
        <v>https://pbs.twimg.com/profile_banners/906098634219028481/1572362543</v>
      </c>
      <c r="AQ70" s="80" t="b">
        <v>0</v>
      </c>
      <c r="AR70" s="80" t="b">
        <v>0</v>
      </c>
      <c r="AS70" s="80" t="b">
        <v>0</v>
      </c>
      <c r="AT70" s="80"/>
      <c r="AU70" s="80">
        <v>71</v>
      </c>
      <c r="AV70" s="83" t="str">
        <f>HYPERLINK("https://abs.twimg.com/images/themes/theme1/bg.png")</f>
        <v>https://abs.twimg.com/images/themes/theme1/bg.png</v>
      </c>
      <c r="AW70" s="80" t="b">
        <v>0</v>
      </c>
      <c r="AX70" s="80" t="s">
        <v>436</v>
      </c>
      <c r="AY70" s="83" t="str">
        <f>HYPERLINK("https://twitter.com/socinnovacademy")</f>
        <v>https://twitter.com/socinnovacademy</v>
      </c>
      <c r="AZ70" s="80" t="s">
        <v>65</v>
      </c>
      <c r="BA70" s="79"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8494</v>
      </c>
      <c r="B71" s="66"/>
      <c r="C71" s="66"/>
      <c r="D71" s="67"/>
      <c r="E71" s="105"/>
      <c r="F71" s="89" t="str">
        <f>HYPERLINK("https://pbs.twimg.com/profile_images/1156850049843904512/utqiq6pG_normal.jpg")</f>
        <v>https://pbs.twimg.com/profile_images/1156850049843904512/utqiq6pG_normal.jpg</v>
      </c>
      <c r="G71" s="106"/>
      <c r="H71" s="70" t="s">
        <v>8494</v>
      </c>
      <c r="I71" s="71"/>
      <c r="J71" s="107"/>
      <c r="K71" s="70" t="s">
        <v>8836</v>
      </c>
      <c r="L71" s="108">
        <v>1</v>
      </c>
      <c r="M71" s="75">
        <v>2245.4912109375</v>
      </c>
      <c r="N71" s="75">
        <v>5672.43701171875</v>
      </c>
      <c r="O71" s="76"/>
      <c r="P71" s="77"/>
      <c r="Q71" s="77"/>
      <c r="R71" s="109"/>
      <c r="S71" s="49">
        <v>1</v>
      </c>
      <c r="T71" s="49">
        <v>0</v>
      </c>
      <c r="U71" s="50">
        <v>0</v>
      </c>
      <c r="V71" s="50">
        <v>0.005435</v>
      </c>
      <c r="W71" s="50">
        <v>0.010738</v>
      </c>
      <c r="X71" s="50">
        <v>0.343919</v>
      </c>
      <c r="Y71" s="50">
        <v>0</v>
      </c>
      <c r="Z71" s="50">
        <v>0</v>
      </c>
      <c r="AA71" s="72">
        <v>71</v>
      </c>
      <c r="AB71" s="72"/>
      <c r="AC71" s="73"/>
      <c r="AD71" s="80" t="s">
        <v>8660</v>
      </c>
      <c r="AE71" s="85" t="s">
        <v>8708</v>
      </c>
      <c r="AF71" s="80">
        <v>287</v>
      </c>
      <c r="AG71" s="80">
        <v>18403</v>
      </c>
      <c r="AH71" s="80">
        <v>571</v>
      </c>
      <c r="AI71" s="80">
        <v>191</v>
      </c>
      <c r="AJ71" s="80"/>
      <c r="AK71" s="80" t="s">
        <v>8759</v>
      </c>
      <c r="AL71" s="80"/>
      <c r="AM71" s="83" t="str">
        <f>HYPERLINK("https://t.co/Qu48FbaJu3")</f>
        <v>https://t.co/Qu48FbaJu3</v>
      </c>
      <c r="AN71" s="80"/>
      <c r="AO71" s="82">
        <v>41445.452361111114</v>
      </c>
      <c r="AP71" s="83" t="str">
        <f>HYPERLINK("https://pbs.twimg.com/profile_banners/1533607843/1600270541")</f>
        <v>https://pbs.twimg.com/profile_banners/1533607843/1600270541</v>
      </c>
      <c r="AQ71" s="80" t="b">
        <v>0</v>
      </c>
      <c r="AR71" s="80" t="b">
        <v>0</v>
      </c>
      <c r="AS71" s="80" t="b">
        <v>1</v>
      </c>
      <c r="AT71" s="80"/>
      <c r="AU71" s="80">
        <v>28</v>
      </c>
      <c r="AV71" s="83" t="str">
        <f>HYPERLINK("https://abs.twimg.com/images/themes/theme1/bg.png")</f>
        <v>https://abs.twimg.com/images/themes/theme1/bg.png</v>
      </c>
      <c r="AW71" s="80" t="b">
        <v>0</v>
      </c>
      <c r="AX71" s="80" t="s">
        <v>436</v>
      </c>
      <c r="AY71" s="83" t="str">
        <f>HYPERLINK("https://twitter.com/avanti_plc")</f>
        <v>https://twitter.com/avanti_plc</v>
      </c>
      <c r="AZ71" s="80" t="s">
        <v>65</v>
      </c>
      <c r="BA71" s="79"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8464</v>
      </c>
      <c r="B72" s="66"/>
      <c r="C72" s="66"/>
      <c r="D72" s="67">
        <v>903.7824106344285</v>
      </c>
      <c r="E72" s="105"/>
      <c r="F72" s="89" t="str">
        <f>HYPERLINK("https://pbs.twimg.com/profile_images/1136974755893063681/JWeLW9LU_normal.png")</f>
        <v>https://pbs.twimg.com/profile_images/1136974755893063681/JWeLW9LU_normal.png</v>
      </c>
      <c r="G72" s="106"/>
      <c r="H72" s="70" t="s">
        <v>8464</v>
      </c>
      <c r="I72" s="71"/>
      <c r="J72" s="107"/>
      <c r="K72" s="70" t="s">
        <v>8837</v>
      </c>
      <c r="L72" s="108">
        <v>1288.2896068510538</v>
      </c>
      <c r="M72" s="75">
        <v>8396.4677734375</v>
      </c>
      <c r="N72" s="75">
        <v>1202.2952880859375</v>
      </c>
      <c r="O72" s="76"/>
      <c r="P72" s="77"/>
      <c r="Q72" s="77"/>
      <c r="R72" s="109"/>
      <c r="S72" s="49">
        <v>0</v>
      </c>
      <c r="T72" s="49">
        <v>5</v>
      </c>
      <c r="U72" s="50">
        <v>564</v>
      </c>
      <c r="V72" s="50">
        <v>0.005682</v>
      </c>
      <c r="W72" s="50">
        <v>0.011374</v>
      </c>
      <c r="X72" s="50">
        <v>2.0235</v>
      </c>
      <c r="Y72" s="50">
        <v>0</v>
      </c>
      <c r="Z72" s="50">
        <v>0</v>
      </c>
      <c r="AA72" s="72">
        <v>72</v>
      </c>
      <c r="AB72" s="72"/>
      <c r="AC72" s="73"/>
      <c r="AD72" s="80" t="s">
        <v>8661</v>
      </c>
      <c r="AE72" s="85" t="s">
        <v>8709</v>
      </c>
      <c r="AF72" s="80">
        <v>1417</v>
      </c>
      <c r="AG72" s="80">
        <v>11877</v>
      </c>
      <c r="AH72" s="80">
        <v>10347</v>
      </c>
      <c r="AI72" s="80">
        <v>3960</v>
      </c>
      <c r="AJ72" s="80"/>
      <c r="AK72" s="80" t="s">
        <v>8760</v>
      </c>
      <c r="AL72" s="80" t="s">
        <v>8781</v>
      </c>
      <c r="AM72" s="83" t="str">
        <f>HYPERLINK("https://t.co/tGYqxzTpw5")</f>
        <v>https://t.co/tGYqxzTpw5</v>
      </c>
      <c r="AN72" s="80"/>
      <c r="AO72" s="82">
        <v>40233.60171296296</v>
      </c>
      <c r="AP72" s="83" t="str">
        <f>HYPERLINK("https://pbs.twimg.com/profile_banners/117093891/1625592465")</f>
        <v>https://pbs.twimg.com/profile_banners/117093891/1625592465</v>
      </c>
      <c r="AQ72" s="80" t="b">
        <v>0</v>
      </c>
      <c r="AR72" s="80" t="b">
        <v>0</v>
      </c>
      <c r="AS72" s="80" t="b">
        <v>0</v>
      </c>
      <c r="AT72" s="80"/>
      <c r="AU72" s="80">
        <v>193</v>
      </c>
      <c r="AV72" s="83" t="str">
        <f>HYPERLINK("https://abs.twimg.com/images/themes/theme1/bg.png")</f>
        <v>https://abs.twimg.com/images/themes/theme1/bg.png</v>
      </c>
      <c r="AW72" s="80" t="b">
        <v>0</v>
      </c>
      <c r="AX72" s="80" t="s">
        <v>436</v>
      </c>
      <c r="AY72" s="83" t="str">
        <f>HYPERLINK("https://twitter.com/relxhq")</f>
        <v>https://twitter.com/relxhq</v>
      </c>
      <c r="AZ72" s="80" t="s">
        <v>66</v>
      </c>
      <c r="BA72" s="79" t="str">
        <f>REPLACE(INDEX(GroupVertices[Group],MATCH(Vertices[[#This Row],[Vertex]],GroupVertices[Vertex],0)),1,1,"")</f>
        <v>5</v>
      </c>
      <c r="BB72" s="49">
        <v>2</v>
      </c>
      <c r="BC72" s="50">
        <v>3.125</v>
      </c>
      <c r="BD72" s="49">
        <v>0</v>
      </c>
      <c r="BE72" s="50">
        <v>0</v>
      </c>
      <c r="BF72" s="49">
        <v>0</v>
      </c>
      <c r="BG72" s="50">
        <v>0</v>
      </c>
      <c r="BH72" s="49">
        <v>62</v>
      </c>
      <c r="BI72" s="50">
        <v>96.875</v>
      </c>
      <c r="BJ72" s="49">
        <v>64</v>
      </c>
      <c r="BK72" s="49" t="s">
        <v>8980</v>
      </c>
      <c r="BL72" s="49" t="s">
        <v>8980</v>
      </c>
      <c r="BM72" s="49" t="s">
        <v>8523</v>
      </c>
      <c r="BN72" s="49" t="s">
        <v>8523</v>
      </c>
      <c r="BO72" s="49" t="s">
        <v>8528</v>
      </c>
      <c r="BP72" s="49" t="s">
        <v>8528</v>
      </c>
      <c r="BQ72" s="100" t="s">
        <v>9002</v>
      </c>
      <c r="BR72" s="100" t="s">
        <v>9002</v>
      </c>
      <c r="BS72" s="100" t="s">
        <v>9055</v>
      </c>
      <c r="BT72" s="100" t="s">
        <v>9055</v>
      </c>
      <c r="BU72" s="2"/>
      <c r="BV72" s="3"/>
      <c r="BW72" s="3"/>
      <c r="BX72" s="3"/>
      <c r="BY72" s="3"/>
    </row>
    <row r="73" spans="1:77" ht="15">
      <c r="A73" s="65" t="s">
        <v>8495</v>
      </c>
      <c r="B73" s="66"/>
      <c r="C73" s="66"/>
      <c r="D73" s="67"/>
      <c r="E73" s="105"/>
      <c r="F73" s="89" t="str">
        <f>HYPERLINK("https://pbs.twimg.com/profile_images/1319762191181074437/agRPrS1w_normal.jpg")</f>
        <v>https://pbs.twimg.com/profile_images/1319762191181074437/agRPrS1w_normal.jpg</v>
      </c>
      <c r="G73" s="106"/>
      <c r="H73" s="70" t="s">
        <v>8495</v>
      </c>
      <c r="I73" s="71"/>
      <c r="J73" s="107"/>
      <c r="K73" s="70" t="s">
        <v>8838</v>
      </c>
      <c r="L73" s="108">
        <v>1</v>
      </c>
      <c r="M73" s="75">
        <v>6390.01904296875</v>
      </c>
      <c r="N73" s="75">
        <v>1820.627197265625</v>
      </c>
      <c r="O73" s="76"/>
      <c r="P73" s="77"/>
      <c r="Q73" s="77"/>
      <c r="R73" s="109"/>
      <c r="S73" s="49">
        <v>1</v>
      </c>
      <c r="T73" s="49">
        <v>0</v>
      </c>
      <c r="U73" s="50">
        <v>0</v>
      </c>
      <c r="V73" s="50">
        <v>0.004032</v>
      </c>
      <c r="W73" s="50">
        <v>0.001345</v>
      </c>
      <c r="X73" s="50">
        <v>0.493995</v>
      </c>
      <c r="Y73" s="50">
        <v>0</v>
      </c>
      <c r="Z73" s="50">
        <v>0</v>
      </c>
      <c r="AA73" s="72">
        <v>73</v>
      </c>
      <c r="AB73" s="72"/>
      <c r="AC73" s="73"/>
      <c r="AD73" s="80" t="s">
        <v>8662</v>
      </c>
      <c r="AE73" s="85" t="s">
        <v>8710</v>
      </c>
      <c r="AF73" s="80">
        <v>211</v>
      </c>
      <c r="AG73" s="80">
        <v>130</v>
      </c>
      <c r="AH73" s="80">
        <v>231</v>
      </c>
      <c r="AI73" s="80">
        <v>413</v>
      </c>
      <c r="AJ73" s="80"/>
      <c r="AK73" s="80" t="s">
        <v>8761</v>
      </c>
      <c r="AL73" s="80" t="s">
        <v>432</v>
      </c>
      <c r="AM73" s="83" t="str">
        <f>HYPERLINK("https://t.co/7KeMgsEpfL")</f>
        <v>https://t.co/7KeMgsEpfL</v>
      </c>
      <c r="AN73" s="80"/>
      <c r="AO73" s="82">
        <v>44124.797418981485</v>
      </c>
      <c r="AP73" s="83" t="str">
        <f>HYPERLINK("https://pbs.twimg.com/profile_banners/1318629941903302656/1603221808")</f>
        <v>https://pbs.twimg.com/profile_banners/1318629941903302656/1603221808</v>
      </c>
      <c r="AQ73" s="80" t="b">
        <v>1</v>
      </c>
      <c r="AR73" s="80" t="b">
        <v>0</v>
      </c>
      <c r="AS73" s="80" t="b">
        <v>0</v>
      </c>
      <c r="AT73" s="80"/>
      <c r="AU73" s="80">
        <v>2</v>
      </c>
      <c r="AV73" s="80"/>
      <c r="AW73" s="80" t="b">
        <v>0</v>
      </c>
      <c r="AX73" s="80" t="s">
        <v>436</v>
      </c>
      <c r="AY73" s="83" t="str">
        <f>HYPERLINK("https://twitter.com/theknoble")</f>
        <v>https://twitter.com/theknoble</v>
      </c>
      <c r="AZ73" s="80" t="s">
        <v>65</v>
      </c>
      <c r="BA73" s="79" t="str">
        <f>REPLACE(INDEX(GroupVertices[Group],MATCH(Vertices[[#This Row],[Vertex]],GroupVertices[Vertex],0)),1,1,"")</f>
        <v>5</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8496</v>
      </c>
      <c r="B74" s="66"/>
      <c r="C74" s="66"/>
      <c r="D74" s="67"/>
      <c r="E74" s="105"/>
      <c r="F74" s="89" t="str">
        <f>HYPERLINK("https://pbs.twimg.com/profile_images/1341568524553248769/uggsc0A-_normal.jpg")</f>
        <v>https://pbs.twimg.com/profile_images/1341568524553248769/uggsc0A-_normal.jpg</v>
      </c>
      <c r="G74" s="106"/>
      <c r="H74" s="70" t="s">
        <v>8496</v>
      </c>
      <c r="I74" s="71"/>
      <c r="J74" s="107"/>
      <c r="K74" s="70" t="s">
        <v>8839</v>
      </c>
      <c r="L74" s="108">
        <v>1</v>
      </c>
      <c r="M74" s="75">
        <v>7424.4140625</v>
      </c>
      <c r="N74" s="75">
        <v>1501.75830078125</v>
      </c>
      <c r="O74" s="76"/>
      <c r="P74" s="77"/>
      <c r="Q74" s="77"/>
      <c r="R74" s="109"/>
      <c r="S74" s="49">
        <v>1</v>
      </c>
      <c r="T74" s="49">
        <v>0</v>
      </c>
      <c r="U74" s="50">
        <v>0</v>
      </c>
      <c r="V74" s="50">
        <v>0.004032</v>
      </c>
      <c r="W74" s="50">
        <v>0.001345</v>
      </c>
      <c r="X74" s="50">
        <v>0.493995</v>
      </c>
      <c r="Y74" s="50">
        <v>0</v>
      </c>
      <c r="Z74" s="50">
        <v>0</v>
      </c>
      <c r="AA74" s="72">
        <v>74</v>
      </c>
      <c r="AB74" s="72"/>
      <c r="AC74" s="73"/>
      <c r="AD74" s="80" t="s">
        <v>8663</v>
      </c>
      <c r="AE74" s="85" t="s">
        <v>8711</v>
      </c>
      <c r="AF74" s="80">
        <v>263</v>
      </c>
      <c r="AG74" s="80">
        <v>4423</v>
      </c>
      <c r="AH74" s="80">
        <v>3049</v>
      </c>
      <c r="AI74" s="80">
        <v>266</v>
      </c>
      <c r="AJ74" s="80"/>
      <c r="AK74" s="80" t="s">
        <v>8762</v>
      </c>
      <c r="AL74" s="80" t="s">
        <v>8782</v>
      </c>
      <c r="AM74" s="83" t="str">
        <f>HYPERLINK("https://t.co/rSBTizN2M0")</f>
        <v>https://t.co/rSBTizN2M0</v>
      </c>
      <c r="AN74" s="80"/>
      <c r="AO74" s="82">
        <v>40017.78341435185</v>
      </c>
      <c r="AP74" s="83" t="str">
        <f>HYPERLINK("https://pbs.twimg.com/profile_banners/59551909/1547366068")</f>
        <v>https://pbs.twimg.com/profile_banners/59551909/1547366068</v>
      </c>
      <c r="AQ74" s="80" t="b">
        <v>0</v>
      </c>
      <c r="AR74" s="80" t="b">
        <v>0</v>
      </c>
      <c r="AS74" s="80" t="b">
        <v>0</v>
      </c>
      <c r="AT74" s="80"/>
      <c r="AU74" s="80">
        <v>45</v>
      </c>
      <c r="AV74" s="83" t="str">
        <f>HYPERLINK("https://abs.twimg.com/images/themes/theme9/bg.gif")</f>
        <v>https://abs.twimg.com/images/themes/theme9/bg.gif</v>
      </c>
      <c r="AW74" s="80" t="b">
        <v>0</v>
      </c>
      <c r="AX74" s="80" t="s">
        <v>436</v>
      </c>
      <c r="AY74" s="83" t="str">
        <f>HYPERLINK("https://twitter.com/codeday")</f>
        <v>https://twitter.com/codeday</v>
      </c>
      <c r="AZ74" s="80" t="s">
        <v>65</v>
      </c>
      <c r="BA74" s="79" t="str">
        <f>REPLACE(INDEX(GroupVertices[Group],MATCH(Vertices[[#This Row],[Vertex]],GroupVertices[Vertex],0)),1,1,"")</f>
        <v>5</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5" t="s">
        <v>8497</v>
      </c>
      <c r="B75" s="66"/>
      <c r="C75" s="66"/>
      <c r="D75" s="67"/>
      <c r="E75" s="105"/>
      <c r="F75" s="89" t="str">
        <f>HYPERLINK("https://pbs.twimg.com/profile_images/1440498404270821377/5I_mzHLl_normal.png")</f>
        <v>https://pbs.twimg.com/profile_images/1440498404270821377/5I_mzHLl_normal.png</v>
      </c>
      <c r="G75" s="106"/>
      <c r="H75" s="70" t="s">
        <v>8497</v>
      </c>
      <c r="I75" s="71"/>
      <c r="J75" s="107"/>
      <c r="K75" s="70" t="s">
        <v>8840</v>
      </c>
      <c r="L75" s="108">
        <v>1</v>
      </c>
      <c r="M75" s="75">
        <v>8491.3212890625</v>
      </c>
      <c r="N75" s="75">
        <v>144.4942169189453</v>
      </c>
      <c r="O75" s="76"/>
      <c r="P75" s="77"/>
      <c r="Q75" s="77"/>
      <c r="R75" s="109"/>
      <c r="S75" s="49">
        <v>1</v>
      </c>
      <c r="T75" s="49">
        <v>0</v>
      </c>
      <c r="U75" s="50">
        <v>0</v>
      </c>
      <c r="V75" s="50">
        <v>0.004032</v>
      </c>
      <c r="W75" s="50">
        <v>0.001345</v>
      </c>
      <c r="X75" s="50">
        <v>0.493995</v>
      </c>
      <c r="Y75" s="50">
        <v>0</v>
      </c>
      <c r="Z75" s="50">
        <v>0</v>
      </c>
      <c r="AA75" s="72">
        <v>75</v>
      </c>
      <c r="AB75" s="72"/>
      <c r="AC75" s="73"/>
      <c r="AD75" s="80" t="s">
        <v>8664</v>
      </c>
      <c r="AE75" s="85" t="s">
        <v>8712</v>
      </c>
      <c r="AF75" s="80">
        <v>366</v>
      </c>
      <c r="AG75" s="80">
        <v>206225</v>
      </c>
      <c r="AH75" s="80">
        <v>33466</v>
      </c>
      <c r="AI75" s="80">
        <v>16580</v>
      </c>
      <c r="AJ75" s="80"/>
      <c r="AK75" s="80" t="s">
        <v>8763</v>
      </c>
      <c r="AL75" s="80" t="s">
        <v>425</v>
      </c>
      <c r="AM75" s="83" t="str">
        <f>HYPERLINK("https://t.co/FH2R9cpfjs")</f>
        <v>https://t.co/FH2R9cpfjs</v>
      </c>
      <c r="AN75" s="80"/>
      <c r="AO75" s="82">
        <v>41121.66137731481</v>
      </c>
      <c r="AP75" s="83" t="str">
        <f>HYPERLINK("https://pbs.twimg.com/profile_banners/728673283/1632276643")</f>
        <v>https://pbs.twimg.com/profile_banners/728673283/1632276643</v>
      </c>
      <c r="AQ75" s="80" t="b">
        <v>0</v>
      </c>
      <c r="AR75" s="80" t="b">
        <v>0</v>
      </c>
      <c r="AS75" s="80" t="b">
        <v>1</v>
      </c>
      <c r="AT75" s="80"/>
      <c r="AU75" s="80">
        <v>873</v>
      </c>
      <c r="AV75" s="83" t="str">
        <f>HYPERLINK("https://abs.twimg.com/images/themes/theme14/bg.gif")</f>
        <v>https://abs.twimg.com/images/themes/theme14/bg.gif</v>
      </c>
      <c r="AW75" s="80" t="b">
        <v>1</v>
      </c>
      <c r="AX75" s="80" t="s">
        <v>436</v>
      </c>
      <c r="AY75" s="83" t="str">
        <f>HYPERLINK("https://twitter.com/missingkids")</f>
        <v>https://twitter.com/missingkids</v>
      </c>
      <c r="AZ75" s="80" t="s">
        <v>65</v>
      </c>
      <c r="BA75" s="79" t="str">
        <f>REPLACE(INDEX(GroupVertices[Group],MATCH(Vertices[[#This Row],[Vertex]],GroupVertices[Vertex],0)),1,1,"")</f>
        <v>5</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8498</v>
      </c>
      <c r="B76" s="66"/>
      <c r="C76" s="66"/>
      <c r="D76" s="67"/>
      <c r="E76" s="105"/>
      <c r="F76" s="89" t="str">
        <f>HYPERLINK("https://pbs.twimg.com/profile_images/775332045363023872/gPM3c0sB_normal.jpg")</f>
        <v>https://pbs.twimg.com/profile_images/775332045363023872/gPM3c0sB_normal.jpg</v>
      </c>
      <c r="G76" s="106"/>
      <c r="H76" s="70" t="s">
        <v>8498</v>
      </c>
      <c r="I76" s="71"/>
      <c r="J76" s="107"/>
      <c r="K76" s="70" t="s">
        <v>8841</v>
      </c>
      <c r="L76" s="108">
        <v>1</v>
      </c>
      <c r="M76" s="75">
        <v>9892.853515625</v>
      </c>
      <c r="N76" s="75">
        <v>1769.501220703125</v>
      </c>
      <c r="O76" s="76"/>
      <c r="P76" s="77"/>
      <c r="Q76" s="77"/>
      <c r="R76" s="109"/>
      <c r="S76" s="49">
        <v>1</v>
      </c>
      <c r="T76" s="49">
        <v>0</v>
      </c>
      <c r="U76" s="50">
        <v>0</v>
      </c>
      <c r="V76" s="50">
        <v>0.004032</v>
      </c>
      <c r="W76" s="50">
        <v>0.001345</v>
      </c>
      <c r="X76" s="50">
        <v>0.493995</v>
      </c>
      <c r="Y76" s="50">
        <v>0</v>
      </c>
      <c r="Z76" s="50">
        <v>0</v>
      </c>
      <c r="AA76" s="72">
        <v>76</v>
      </c>
      <c r="AB76" s="72"/>
      <c r="AC76" s="73"/>
      <c r="AD76" s="80" t="s">
        <v>8665</v>
      </c>
      <c r="AE76" s="85" t="s">
        <v>8713</v>
      </c>
      <c r="AF76" s="80">
        <v>1476</v>
      </c>
      <c r="AG76" s="80">
        <v>16551</v>
      </c>
      <c r="AH76" s="80">
        <v>4963</v>
      </c>
      <c r="AI76" s="80">
        <v>365</v>
      </c>
      <c r="AJ76" s="80"/>
      <c r="AK76" s="80" t="s">
        <v>8764</v>
      </c>
      <c r="AL76" s="80" t="s">
        <v>8783</v>
      </c>
      <c r="AM76" s="83" t="str">
        <f>HYPERLINK("https://t.co/t9oGiRHyIL")</f>
        <v>https://t.co/t9oGiRHyIL</v>
      </c>
      <c r="AN76" s="80"/>
      <c r="AO76" s="82">
        <v>39967.96944444445</v>
      </c>
      <c r="AP76" s="83" t="str">
        <f>HYPERLINK("https://pbs.twimg.com/profile_banners/44485531/1627058674")</f>
        <v>https://pbs.twimg.com/profile_banners/44485531/1627058674</v>
      </c>
      <c r="AQ76" s="80" t="b">
        <v>0</v>
      </c>
      <c r="AR76" s="80" t="b">
        <v>0</v>
      </c>
      <c r="AS76" s="80" t="b">
        <v>0</v>
      </c>
      <c r="AT76" s="80"/>
      <c r="AU76" s="80">
        <v>258</v>
      </c>
      <c r="AV76" s="83" t="str">
        <f>HYPERLINK("https://abs.twimg.com/images/themes/theme1/bg.png")</f>
        <v>https://abs.twimg.com/images/themes/theme1/bg.png</v>
      </c>
      <c r="AW76" s="80" t="b">
        <v>0</v>
      </c>
      <c r="AX76" s="80" t="s">
        <v>436</v>
      </c>
      <c r="AY76" s="83" t="str">
        <f>HYPERLINK("https://twitter.com/lexisnexisrisk")</f>
        <v>https://twitter.com/lexisnexisrisk</v>
      </c>
      <c r="AZ76" s="80" t="s">
        <v>65</v>
      </c>
      <c r="BA76" s="79" t="str">
        <f>REPLACE(INDEX(GroupVertices[Group],MATCH(Vertices[[#This Row],[Vertex]],GroupVertices[Vertex],0)),1,1,"")</f>
        <v>5</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77" ht="15">
      <c r="A1794"/>
      <c r="J1794"/>
      <c r="AA1794"/>
      <c r="AB1794"/>
      <c r="AC1794"/>
      <c r="AD1794"/>
      <c r="AE1794"/>
      <c r="AF1794"/>
      <c r="AG1794"/>
      <c r="AH1794"/>
      <c r="BU1794" s="2"/>
      <c r="BV1794" s="3"/>
      <c r="BW1794" s="3"/>
      <c r="BX1794" s="3"/>
      <c r="BY1794" s="3"/>
    </row>
    <row r="1795" spans="1:77" ht="15">
      <c r="A1795"/>
      <c r="J1795"/>
      <c r="AA1795"/>
      <c r="AB1795"/>
      <c r="AC1795"/>
      <c r="AD1795"/>
      <c r="AE1795"/>
      <c r="AF1795"/>
      <c r="AG1795"/>
      <c r="AH1795"/>
      <c r="BU1795" s="2"/>
      <c r="BV1795" s="3"/>
      <c r="BW1795" s="3"/>
      <c r="BX1795" s="3"/>
      <c r="BY1795" s="3"/>
    </row>
    <row r="1796" spans="1:77" ht="15">
      <c r="A1796"/>
      <c r="J1796"/>
      <c r="AA1796"/>
      <c r="AB1796"/>
      <c r="AC1796"/>
      <c r="AD1796"/>
      <c r="AE1796"/>
      <c r="AF1796"/>
      <c r="AG1796"/>
      <c r="AH1796"/>
      <c r="BU1796" s="2"/>
      <c r="BV1796" s="3"/>
      <c r="BW1796" s="3"/>
      <c r="BX1796" s="3"/>
      <c r="BY1796" s="3"/>
    </row>
    <row r="1797" spans="1:77" ht="15">
      <c r="A1797"/>
      <c r="J1797"/>
      <c r="AA1797"/>
      <c r="AB1797"/>
      <c r="AC1797"/>
      <c r="AD1797"/>
      <c r="AE1797"/>
      <c r="AF1797"/>
      <c r="AG1797"/>
      <c r="AH1797"/>
      <c r="BU1797" s="2"/>
      <c r="BV1797" s="3"/>
      <c r="BW1797" s="3"/>
      <c r="BX1797" s="3"/>
      <c r="BY1797" s="3"/>
    </row>
    <row r="1798" spans="1:77" ht="15">
      <c r="A1798"/>
      <c r="J1798"/>
      <c r="AA1798"/>
      <c r="AB1798"/>
      <c r="AC1798"/>
      <c r="AD1798"/>
      <c r="AE1798"/>
      <c r="AF1798"/>
      <c r="AG1798"/>
      <c r="AH1798"/>
      <c r="BU1798" s="2"/>
      <c r="BV1798" s="3"/>
      <c r="BW1798" s="3"/>
      <c r="BX1798" s="3"/>
      <c r="BY1798" s="3"/>
    </row>
    <row r="1799" spans="1:77" ht="15">
      <c r="A1799"/>
      <c r="J1799"/>
      <c r="AA1799"/>
      <c r="AB1799"/>
      <c r="AC1799"/>
      <c r="AD1799"/>
      <c r="AE1799"/>
      <c r="AF1799"/>
      <c r="AG1799"/>
      <c r="AH1799"/>
      <c r="BU1799" s="2"/>
      <c r="BV1799" s="3"/>
      <c r="BW1799" s="3"/>
      <c r="BX1799" s="3"/>
      <c r="BY1799" s="3"/>
    </row>
    <row r="1800" spans="1:77" ht="15">
      <c r="A1800"/>
      <c r="J1800"/>
      <c r="AA1800"/>
      <c r="AB1800"/>
      <c r="AC1800"/>
      <c r="AD1800"/>
      <c r="AE1800"/>
      <c r="AF1800"/>
      <c r="AG1800"/>
      <c r="AH1800"/>
      <c r="BU1800" s="2"/>
      <c r="BV1800" s="3"/>
      <c r="BW1800" s="3"/>
      <c r="BX1800" s="3"/>
      <c r="BY1800" s="3"/>
    </row>
    <row r="1801" spans="1:77" ht="15">
      <c r="A1801"/>
      <c r="J1801"/>
      <c r="AA1801"/>
      <c r="AB1801"/>
      <c r="AC1801"/>
      <c r="AD1801"/>
      <c r="AE1801"/>
      <c r="AF1801"/>
      <c r="AG1801"/>
      <c r="AH1801"/>
      <c r="BU1801" s="2"/>
      <c r="BV1801" s="3"/>
      <c r="BW1801" s="3"/>
      <c r="BX1801" s="3"/>
      <c r="BY1801" s="3"/>
    </row>
    <row r="1802" spans="1:77" ht="15">
      <c r="A1802"/>
      <c r="J1802"/>
      <c r="AA1802"/>
      <c r="AB1802"/>
      <c r="AC1802"/>
      <c r="AD1802"/>
      <c r="AE1802"/>
      <c r="AF1802"/>
      <c r="AG1802"/>
      <c r="AH1802"/>
      <c r="BU1802" s="2"/>
      <c r="BV1802" s="3"/>
      <c r="BW1802" s="3"/>
      <c r="BX1802" s="3"/>
      <c r="BY1802" s="3"/>
    </row>
    <row r="1803" spans="1:77" ht="15">
      <c r="A1803"/>
      <c r="J1803"/>
      <c r="AA1803"/>
      <c r="AB1803"/>
      <c r="AC1803"/>
      <c r="AD1803"/>
      <c r="AE1803"/>
      <c r="AF1803"/>
      <c r="AG1803"/>
      <c r="AH1803"/>
      <c r="BU1803" s="2"/>
      <c r="BV1803" s="3"/>
      <c r="BW1803" s="3"/>
      <c r="BX1803" s="3"/>
      <c r="BY1803" s="3"/>
    </row>
    <row r="1804" spans="1:77" ht="15">
      <c r="A1804"/>
      <c r="J1804"/>
      <c r="AA1804"/>
      <c r="AB1804"/>
      <c r="AC1804"/>
      <c r="AD1804"/>
      <c r="AE1804"/>
      <c r="AF1804"/>
      <c r="AG1804"/>
      <c r="AH1804"/>
      <c r="BU1804" s="2"/>
      <c r="BV1804" s="3"/>
      <c r="BW1804" s="3"/>
      <c r="BX1804" s="3"/>
      <c r="BY1804" s="3"/>
    </row>
    <row r="1805" spans="1:77" ht="15">
      <c r="A1805"/>
      <c r="J1805"/>
      <c r="AA1805"/>
      <c r="AB1805"/>
      <c r="AC1805"/>
      <c r="AD1805"/>
      <c r="AE1805"/>
      <c r="AF1805"/>
      <c r="AG1805"/>
      <c r="AH1805"/>
      <c r="BU1805" s="2"/>
      <c r="BV1805" s="3"/>
      <c r="BW1805" s="3"/>
      <c r="BX1805" s="3"/>
      <c r="BY1805" s="3"/>
    </row>
    <row r="1806" spans="1:77" ht="15">
      <c r="A1806"/>
      <c r="J1806"/>
      <c r="AA1806"/>
      <c r="AB1806"/>
      <c r="AC1806"/>
      <c r="AD1806"/>
      <c r="AE1806"/>
      <c r="AF1806"/>
      <c r="AG1806"/>
      <c r="AH1806"/>
      <c r="BU1806" s="2"/>
      <c r="BV1806" s="3"/>
      <c r="BW1806" s="3"/>
      <c r="BX1806" s="3"/>
      <c r="BY1806" s="3"/>
    </row>
    <row r="1807" spans="1:77" ht="15">
      <c r="A1807"/>
      <c r="J1807"/>
      <c r="AA1807"/>
      <c r="AB1807"/>
      <c r="AC1807"/>
      <c r="AD1807"/>
      <c r="AE1807"/>
      <c r="AF1807"/>
      <c r="AG1807"/>
      <c r="AH1807"/>
      <c r="BU1807" s="2"/>
      <c r="BV1807" s="3"/>
      <c r="BW1807" s="3"/>
      <c r="BX1807" s="3"/>
      <c r="BY1807" s="3"/>
    </row>
    <row r="1808" spans="1:77" ht="15">
      <c r="A1808"/>
      <c r="J1808"/>
      <c r="AA1808"/>
      <c r="AB1808"/>
      <c r="AC1808"/>
      <c r="AD1808"/>
      <c r="AE1808"/>
      <c r="AF1808"/>
      <c r="AG1808"/>
      <c r="AH1808"/>
      <c r="BU1808" s="2"/>
      <c r="BV1808" s="3"/>
      <c r="BW1808" s="3"/>
      <c r="BX1808" s="3"/>
      <c r="BY1808" s="3"/>
    </row>
    <row r="1809" spans="1:77" ht="15">
      <c r="A1809"/>
      <c r="J1809"/>
      <c r="AA1809"/>
      <c r="AB1809"/>
      <c r="AC1809"/>
      <c r="AD1809"/>
      <c r="AE1809"/>
      <c r="AF1809"/>
      <c r="AG1809"/>
      <c r="AH1809"/>
      <c r="BU1809" s="2"/>
      <c r="BV1809" s="3"/>
      <c r="BW1809" s="3"/>
      <c r="BX1809" s="3"/>
      <c r="BY1809" s="3"/>
    </row>
    <row r="1810" spans="1:77" ht="15">
      <c r="A1810"/>
      <c r="J1810"/>
      <c r="AA1810"/>
      <c r="AB1810"/>
      <c r="AC1810"/>
      <c r="AD1810"/>
      <c r="AE1810"/>
      <c r="AF1810"/>
      <c r="AG1810"/>
      <c r="AH1810"/>
      <c r="BU1810" s="2"/>
      <c r="BV1810" s="3"/>
      <c r="BW1810" s="3"/>
      <c r="BX1810" s="3"/>
      <c r="BY1810" s="3"/>
    </row>
    <row r="1811" spans="1:77" ht="15">
      <c r="A1811"/>
      <c r="J1811"/>
      <c r="AA1811"/>
      <c r="AB1811"/>
      <c r="AC1811"/>
      <c r="AD1811"/>
      <c r="AE1811"/>
      <c r="AF1811"/>
      <c r="AG1811"/>
      <c r="AH1811"/>
      <c r="BU1811" s="2"/>
      <c r="BV1811" s="3"/>
      <c r="BW1811" s="3"/>
      <c r="BX1811" s="3"/>
      <c r="BY1811" s="3"/>
    </row>
    <row r="1812" spans="1:77" ht="15">
      <c r="A1812"/>
      <c r="J1812"/>
      <c r="AA1812"/>
      <c r="AB1812"/>
      <c r="AC1812"/>
      <c r="AD1812"/>
      <c r="AE1812"/>
      <c r="AF1812"/>
      <c r="AG1812"/>
      <c r="AH1812"/>
      <c r="BU1812" s="2"/>
      <c r="BV1812" s="3"/>
      <c r="BW1812" s="3"/>
      <c r="BX1812" s="3"/>
      <c r="BY1812" s="3"/>
    </row>
    <row r="1813" spans="1:77" ht="15">
      <c r="A1813"/>
      <c r="J1813"/>
      <c r="AA1813"/>
      <c r="AB1813"/>
      <c r="AC1813"/>
      <c r="AD1813"/>
      <c r="AE1813"/>
      <c r="AF1813"/>
      <c r="AG1813"/>
      <c r="AH1813"/>
      <c r="BU1813" s="2"/>
      <c r="BV1813" s="3"/>
      <c r="BW1813" s="3"/>
      <c r="BX1813" s="3"/>
      <c r="BY1813" s="3"/>
    </row>
    <row r="1814" spans="1:77" ht="15">
      <c r="A1814"/>
      <c r="J1814"/>
      <c r="AA1814"/>
      <c r="AB1814"/>
      <c r="AC1814"/>
      <c r="AD1814"/>
      <c r="AE1814"/>
      <c r="AF1814"/>
      <c r="AG1814"/>
      <c r="AH1814"/>
      <c r="BU1814" s="2"/>
      <c r="BV1814" s="3"/>
      <c r="BW1814" s="3"/>
      <c r="BX1814" s="3"/>
      <c r="BY1814" s="3"/>
    </row>
    <row r="1815" spans="1:77" ht="15">
      <c r="A1815"/>
      <c r="J1815"/>
      <c r="AA1815"/>
      <c r="AB1815"/>
      <c r="AC1815"/>
      <c r="AD1815"/>
      <c r="AE1815"/>
      <c r="AF1815"/>
      <c r="AG1815"/>
      <c r="AH1815"/>
      <c r="BU1815" s="2"/>
      <c r="BV1815" s="3"/>
      <c r="BW1815" s="3"/>
      <c r="BX1815" s="3"/>
      <c r="BY1815" s="3"/>
    </row>
    <row r="1816" spans="1:77" ht="15">
      <c r="A1816"/>
      <c r="J1816"/>
      <c r="AA1816"/>
      <c r="AB1816"/>
      <c r="AC1816"/>
      <c r="AD1816"/>
      <c r="AE1816"/>
      <c r="AF1816"/>
      <c r="AG1816"/>
      <c r="AH1816"/>
      <c r="BU1816" s="2"/>
      <c r="BV1816" s="3"/>
      <c r="BW1816" s="3"/>
      <c r="BX1816" s="3"/>
      <c r="BY1816" s="3"/>
    </row>
    <row r="1817" spans="1:77" ht="15">
      <c r="A1817"/>
      <c r="J1817"/>
      <c r="AA1817"/>
      <c r="AB1817"/>
      <c r="AC1817"/>
      <c r="AD1817"/>
      <c r="AE1817"/>
      <c r="AF1817"/>
      <c r="AG1817"/>
      <c r="AH1817"/>
      <c r="BU1817" s="2"/>
      <c r="BV1817" s="3"/>
      <c r="BW1817" s="3"/>
      <c r="BX1817" s="3"/>
      <c r="BY1817" s="3"/>
    </row>
    <row r="1818" spans="1:77" ht="15">
      <c r="A1818"/>
      <c r="J1818"/>
      <c r="AA1818"/>
      <c r="AB1818"/>
      <c r="AC1818"/>
      <c r="AD1818"/>
      <c r="AE1818"/>
      <c r="AF1818"/>
      <c r="AG1818"/>
      <c r="AH1818"/>
      <c r="BU1818" s="2"/>
      <c r="BV1818" s="3"/>
      <c r="BW1818" s="3"/>
      <c r="BX1818" s="3"/>
      <c r="BY1818" s="3"/>
    </row>
    <row r="1819" spans="1:77" ht="15">
      <c r="A1819"/>
      <c r="J1819"/>
      <c r="AA1819"/>
      <c r="AB1819"/>
      <c r="AC1819"/>
      <c r="AD1819"/>
      <c r="AE1819"/>
      <c r="AF1819"/>
      <c r="AG1819"/>
      <c r="AH1819"/>
      <c r="BU1819" s="2"/>
      <c r="BV1819" s="3"/>
      <c r="BW1819" s="3"/>
      <c r="BX1819" s="3"/>
      <c r="BY1819" s="3"/>
    </row>
    <row r="1820" spans="1:77" ht="15">
      <c r="A1820"/>
      <c r="J1820"/>
      <c r="AA1820"/>
      <c r="AB1820"/>
      <c r="AC1820"/>
      <c r="AD1820"/>
      <c r="AE1820"/>
      <c r="AF1820"/>
      <c r="AG1820"/>
      <c r="AH1820"/>
      <c r="BU1820" s="2"/>
      <c r="BV1820" s="3"/>
      <c r="BW1820" s="3"/>
      <c r="BX1820" s="3"/>
      <c r="BY1820" s="3"/>
    </row>
    <row r="1821" spans="1:77" ht="15">
      <c r="A1821"/>
      <c r="J1821"/>
      <c r="AA1821"/>
      <c r="AB1821"/>
      <c r="AC1821"/>
      <c r="AD1821"/>
      <c r="AE1821"/>
      <c r="AF1821"/>
      <c r="AG1821"/>
      <c r="AH1821"/>
      <c r="BU1821" s="2"/>
      <c r="BV1821" s="3"/>
      <c r="BW1821" s="3"/>
      <c r="BX1821" s="3"/>
      <c r="BY1821" s="3"/>
    </row>
    <row r="1822" spans="1:77" ht="15">
      <c r="A1822"/>
      <c r="J1822"/>
      <c r="AA1822"/>
      <c r="AB1822"/>
      <c r="AC1822"/>
      <c r="AD1822"/>
      <c r="AE1822"/>
      <c r="AF1822"/>
      <c r="AG1822"/>
      <c r="AH1822"/>
      <c r="BU1822" s="2"/>
      <c r="BV1822" s="3"/>
      <c r="BW1822" s="3"/>
      <c r="BX1822" s="3"/>
      <c r="BY1822" s="3"/>
    </row>
    <row r="1823" spans="1:77" ht="15">
      <c r="A1823"/>
      <c r="J1823"/>
      <c r="AA1823"/>
      <c r="AB1823"/>
      <c r="AC1823"/>
      <c r="AD1823"/>
      <c r="AE1823"/>
      <c r="AF1823"/>
      <c r="AG1823"/>
      <c r="AH1823"/>
      <c r="BU1823" s="2"/>
      <c r="BV1823" s="3"/>
      <c r="BW1823" s="3"/>
      <c r="BX1823" s="3"/>
      <c r="BY1823" s="3"/>
    </row>
    <row r="1824" spans="1:77" ht="15">
      <c r="A1824"/>
      <c r="J1824"/>
      <c r="AA1824"/>
      <c r="AB1824"/>
      <c r="AC1824"/>
      <c r="AD1824"/>
      <c r="AE1824"/>
      <c r="AF1824"/>
      <c r="AG1824"/>
      <c r="AH1824"/>
      <c r="BU1824" s="2"/>
      <c r="BV1824" s="3"/>
      <c r="BW1824" s="3"/>
      <c r="BX1824" s="3"/>
      <c r="BY1824" s="3"/>
    </row>
    <row r="1825" spans="1:77" ht="15">
      <c r="A1825"/>
      <c r="J1825"/>
      <c r="AA1825"/>
      <c r="AB1825"/>
      <c r="AC1825"/>
      <c r="AD1825"/>
      <c r="AE1825"/>
      <c r="AF1825"/>
      <c r="AG1825"/>
      <c r="AH1825"/>
      <c r="BU1825" s="2"/>
      <c r="BV1825" s="3"/>
      <c r="BW1825" s="3"/>
      <c r="BX1825" s="3"/>
      <c r="BY1825" s="3"/>
    </row>
    <row r="1826" spans="1:77" ht="15">
      <c r="A1826"/>
      <c r="J1826"/>
      <c r="AA1826"/>
      <c r="AB1826"/>
      <c r="AC1826"/>
      <c r="AD1826"/>
      <c r="AE1826"/>
      <c r="AF1826"/>
      <c r="AG1826"/>
      <c r="AH1826"/>
      <c r="BU1826" s="2"/>
      <c r="BV1826" s="3"/>
      <c r="BW1826" s="3"/>
      <c r="BX1826" s="3"/>
      <c r="BY1826" s="3"/>
    </row>
    <row r="1827" spans="1:77" ht="15">
      <c r="A1827"/>
      <c r="J1827"/>
      <c r="AA1827"/>
      <c r="AB1827"/>
      <c r="AC1827"/>
      <c r="AD1827"/>
      <c r="AE1827"/>
      <c r="AF1827"/>
      <c r="AG1827"/>
      <c r="AH1827"/>
      <c r="BU1827" s="2"/>
      <c r="BV1827" s="3"/>
      <c r="BW1827" s="3"/>
      <c r="BX1827" s="3"/>
      <c r="BY1827" s="3"/>
    </row>
    <row r="1828" spans="1:77" ht="15">
      <c r="A1828"/>
      <c r="J1828"/>
      <c r="AA1828"/>
      <c r="AB1828"/>
      <c r="AC1828"/>
      <c r="AD1828"/>
      <c r="AE1828"/>
      <c r="AF1828"/>
      <c r="AG1828"/>
      <c r="AH1828"/>
      <c r="BU1828" s="2"/>
      <c r="BV1828" s="3"/>
      <c r="BW1828" s="3"/>
      <c r="BX1828" s="3"/>
      <c r="BY1828" s="3"/>
    </row>
    <row r="1829" spans="1:77" ht="15">
      <c r="A1829"/>
      <c r="J1829"/>
      <c r="AA1829"/>
      <c r="AB1829"/>
      <c r="AC1829"/>
      <c r="AD1829"/>
      <c r="AE1829"/>
      <c r="AF1829"/>
      <c r="AG1829"/>
      <c r="AH1829"/>
      <c r="BU1829" s="2"/>
      <c r="BV1829" s="3"/>
      <c r="BW1829" s="3"/>
      <c r="BX1829" s="3"/>
      <c r="BY1829" s="3"/>
    </row>
    <row r="1830" spans="1:77" ht="15">
      <c r="A1830"/>
      <c r="J1830"/>
      <c r="AA1830"/>
      <c r="AB1830"/>
      <c r="AC1830"/>
      <c r="AD1830"/>
      <c r="AE1830"/>
      <c r="AF1830"/>
      <c r="AG1830"/>
      <c r="AH1830"/>
      <c r="BU1830" s="2"/>
      <c r="BV1830" s="3"/>
      <c r="BW1830" s="3"/>
      <c r="BX1830" s="3"/>
      <c r="BY1830" s="3"/>
    </row>
    <row r="1831" spans="1:77" ht="15">
      <c r="A1831"/>
      <c r="J1831"/>
      <c r="AA1831"/>
      <c r="AB1831"/>
      <c r="AC1831"/>
      <c r="AD1831"/>
      <c r="AE1831"/>
      <c r="AF1831"/>
      <c r="AG1831"/>
      <c r="AH1831"/>
      <c r="BU1831" s="2"/>
      <c r="BV1831" s="3"/>
      <c r="BW1831" s="3"/>
      <c r="BX1831" s="3"/>
      <c r="BY1831" s="3"/>
    </row>
    <row r="1832" spans="1:77" ht="15">
      <c r="A1832"/>
      <c r="J1832"/>
      <c r="AA1832"/>
      <c r="AB1832"/>
      <c r="AC1832"/>
      <c r="AD1832"/>
      <c r="AE1832"/>
      <c r="AF1832"/>
      <c r="AG1832"/>
      <c r="AH1832"/>
      <c r="BU1832" s="2"/>
      <c r="BV1832" s="3"/>
      <c r="BW1832" s="3"/>
      <c r="BX1832" s="3"/>
      <c r="BY1832" s="3"/>
    </row>
    <row r="1833" spans="1:77" ht="15">
      <c r="A1833"/>
      <c r="J1833"/>
      <c r="AA1833"/>
      <c r="AB1833"/>
      <c r="AC1833"/>
      <c r="AD1833"/>
      <c r="AE1833"/>
      <c r="AF1833"/>
      <c r="AG1833"/>
      <c r="AH1833"/>
      <c r="BU1833" s="2"/>
      <c r="BV1833" s="3"/>
      <c r="BW1833" s="3"/>
      <c r="BX1833" s="3"/>
      <c r="BY1833" s="3"/>
    </row>
    <row r="1834" spans="1:77" ht="15">
      <c r="A1834"/>
      <c r="J1834"/>
      <c r="AA1834"/>
      <c r="AB1834"/>
      <c r="AC1834"/>
      <c r="AD1834"/>
      <c r="AE1834"/>
      <c r="AF1834"/>
      <c r="AG1834"/>
      <c r="AH1834"/>
      <c r="BU1834" s="2"/>
      <c r="BV1834" s="3"/>
      <c r="BW1834" s="3"/>
      <c r="BX1834" s="3"/>
      <c r="BY1834" s="3"/>
    </row>
    <row r="1835" spans="1:77" ht="15">
      <c r="A1835"/>
      <c r="J1835"/>
      <c r="AA1835"/>
      <c r="AB1835"/>
      <c r="AC1835"/>
      <c r="AD1835"/>
      <c r="AE1835"/>
      <c r="AF1835"/>
      <c r="AG1835"/>
      <c r="AH1835"/>
      <c r="BU1835" s="2"/>
      <c r="BV1835" s="3"/>
      <c r="BW1835" s="3"/>
      <c r="BX1835" s="3"/>
      <c r="BY1835" s="3"/>
    </row>
    <row r="1836" spans="1:77" ht="15">
      <c r="A1836"/>
      <c r="J1836"/>
      <c r="AA1836"/>
      <c r="AB1836"/>
      <c r="AC1836"/>
      <c r="AD1836"/>
      <c r="AE1836"/>
      <c r="AF1836"/>
      <c r="AG1836"/>
      <c r="AH1836"/>
      <c r="BU1836" s="2"/>
      <c r="BV1836" s="3"/>
      <c r="BW1836" s="3"/>
      <c r="BX1836" s="3"/>
      <c r="BY1836" s="3"/>
    </row>
    <row r="1837" spans="1:77" ht="15">
      <c r="A1837"/>
      <c r="J1837"/>
      <c r="AA1837"/>
      <c r="AB1837"/>
      <c r="AC1837"/>
      <c r="AD1837"/>
      <c r="AE1837"/>
      <c r="AF1837"/>
      <c r="AG1837"/>
      <c r="AH1837"/>
      <c r="BU1837" s="2"/>
      <c r="BV1837" s="3"/>
      <c r="BW1837" s="3"/>
      <c r="BX1837" s="3"/>
      <c r="BY1837" s="3"/>
    </row>
    <row r="1838" spans="1:77" ht="15">
      <c r="A1838"/>
      <c r="J1838"/>
      <c r="AA1838"/>
      <c r="AB1838"/>
      <c r="AC1838"/>
      <c r="AD1838"/>
      <c r="AE1838"/>
      <c r="AF1838"/>
      <c r="AG1838"/>
      <c r="AH1838"/>
      <c r="BU1838" s="2"/>
      <c r="BV1838" s="3"/>
      <c r="BW1838" s="3"/>
      <c r="BX1838" s="3"/>
      <c r="BY1838" s="3"/>
    </row>
    <row r="1839" spans="1:77" ht="15">
      <c r="A1839"/>
      <c r="J1839"/>
      <c r="AA1839"/>
      <c r="AB1839"/>
      <c r="AC1839"/>
      <c r="AD1839"/>
      <c r="AE1839"/>
      <c r="AF1839"/>
      <c r="AG1839"/>
      <c r="AH1839"/>
      <c r="BU1839" s="2"/>
      <c r="BV1839" s="3"/>
      <c r="BW1839" s="3"/>
      <c r="BX1839" s="3"/>
      <c r="BY1839" s="3"/>
    </row>
    <row r="1840" spans="1:77" ht="15">
      <c r="A1840"/>
      <c r="J1840"/>
      <c r="AA1840"/>
      <c r="AB1840"/>
      <c r="AC1840"/>
      <c r="AD1840"/>
      <c r="AE1840"/>
      <c r="AF1840"/>
      <c r="AG1840"/>
      <c r="AH1840"/>
      <c r="BU1840" s="2"/>
      <c r="BV1840" s="3"/>
      <c r="BW1840" s="3"/>
      <c r="BX1840" s="3"/>
      <c r="BY1840" s="3"/>
    </row>
    <row r="1841" spans="1:77" ht="15">
      <c r="A1841"/>
      <c r="J1841"/>
      <c r="AA1841"/>
      <c r="AB1841"/>
      <c r="AC1841"/>
      <c r="AD1841"/>
      <c r="AE1841"/>
      <c r="AF1841"/>
      <c r="AG1841"/>
      <c r="AH1841"/>
      <c r="BU1841" s="2"/>
      <c r="BV1841" s="3"/>
      <c r="BW1841" s="3"/>
      <c r="BX1841" s="3"/>
      <c r="BY1841" s="3"/>
    </row>
    <row r="1842" spans="1:77" ht="15">
      <c r="A1842"/>
      <c r="J1842"/>
      <c r="AA1842"/>
      <c r="AB1842"/>
      <c r="AC1842"/>
      <c r="AD1842"/>
      <c r="AE1842"/>
      <c r="AF1842"/>
      <c r="AG1842"/>
      <c r="AH1842"/>
      <c r="BU1842" s="2"/>
      <c r="BV1842" s="3"/>
      <c r="BW1842" s="3"/>
      <c r="BX1842" s="3"/>
      <c r="BY1842" s="3"/>
    </row>
    <row r="1843" spans="1:77" ht="15">
      <c r="A1843"/>
      <c r="J1843"/>
      <c r="AA1843"/>
      <c r="AB1843"/>
      <c r="AC1843"/>
      <c r="AD1843"/>
      <c r="AE1843"/>
      <c r="AF1843"/>
      <c r="AG1843"/>
      <c r="AH1843"/>
      <c r="BU1843" s="2"/>
      <c r="BV1843" s="3"/>
      <c r="BW1843" s="3"/>
      <c r="BX1843" s="3"/>
      <c r="BY1843" s="3"/>
    </row>
    <row r="1844" spans="1:77" ht="15">
      <c r="A1844"/>
      <c r="J1844"/>
      <c r="AA1844"/>
      <c r="AB1844"/>
      <c r="AC1844"/>
      <c r="AD1844"/>
      <c r="AE1844"/>
      <c r="AF1844"/>
      <c r="AG1844"/>
      <c r="AH1844"/>
      <c r="BU1844" s="2"/>
      <c r="BV1844" s="3"/>
      <c r="BW1844" s="3"/>
      <c r="BX1844" s="3"/>
      <c r="BY1844" s="3"/>
    </row>
    <row r="1845" spans="1:77" ht="15">
      <c r="A1845"/>
      <c r="J1845"/>
      <c r="AA1845"/>
      <c r="AB1845"/>
      <c r="AC1845"/>
      <c r="AD1845"/>
      <c r="AE1845"/>
      <c r="AF1845"/>
      <c r="AG1845"/>
      <c r="AH1845"/>
      <c r="BU1845" s="2"/>
      <c r="BV1845" s="3"/>
      <c r="BW1845" s="3"/>
      <c r="BX1845" s="3"/>
      <c r="BY1845" s="3"/>
    </row>
    <row r="1846" spans="1:77" ht="15">
      <c r="A1846"/>
      <c r="J1846"/>
      <c r="AA1846"/>
      <c r="AB1846"/>
      <c r="AC1846"/>
      <c r="AD1846"/>
      <c r="AE1846"/>
      <c r="AF1846"/>
      <c r="AG1846"/>
      <c r="AH1846"/>
      <c r="BU1846" s="2"/>
      <c r="BV1846" s="3"/>
      <c r="BW1846" s="3"/>
      <c r="BX1846" s="3"/>
      <c r="BY1846" s="3"/>
    </row>
    <row r="1847" spans="1:77" ht="15">
      <c r="A1847"/>
      <c r="J1847"/>
      <c r="AA1847"/>
      <c r="AB1847"/>
      <c r="AC1847"/>
      <c r="AD1847"/>
      <c r="AE1847"/>
      <c r="AF1847"/>
      <c r="AG1847"/>
      <c r="AH1847"/>
      <c r="BU1847" s="2"/>
      <c r="BV1847" s="3"/>
      <c r="BW1847" s="3"/>
      <c r="BX1847" s="3"/>
      <c r="BY1847" s="3"/>
    </row>
    <row r="1848" spans="1:77" ht="15">
      <c r="A1848"/>
      <c r="J1848"/>
      <c r="AA1848"/>
      <c r="AB1848"/>
      <c r="AC1848"/>
      <c r="AD1848"/>
      <c r="AE1848"/>
      <c r="AF1848"/>
      <c r="AG1848"/>
      <c r="AH1848"/>
      <c r="BU1848" s="2"/>
      <c r="BV1848" s="3"/>
      <c r="BW1848" s="3"/>
      <c r="BX1848" s="3"/>
      <c r="BY1848" s="3"/>
    </row>
    <row r="1849" spans="1:77" ht="15">
      <c r="A1849"/>
      <c r="J1849"/>
      <c r="AA1849"/>
      <c r="AB1849"/>
      <c r="AC1849"/>
      <c r="AD1849"/>
      <c r="AE1849"/>
      <c r="AF1849"/>
      <c r="AG1849"/>
      <c r="AH1849"/>
      <c r="BU1849" s="2"/>
      <c r="BV1849" s="3"/>
      <c r="BW1849" s="3"/>
      <c r="BX1849" s="3"/>
      <c r="BY1849" s="3"/>
    </row>
    <row r="1850" spans="1:77" ht="15">
      <c r="A1850"/>
      <c r="J1850"/>
      <c r="AA1850"/>
      <c r="AB1850"/>
      <c r="AC1850"/>
      <c r="AD1850"/>
      <c r="AE1850"/>
      <c r="AF1850"/>
      <c r="AG1850"/>
      <c r="AH1850"/>
      <c r="BU1850" s="2"/>
      <c r="BV1850" s="3"/>
      <c r="BW1850" s="3"/>
      <c r="BX1850" s="3"/>
      <c r="BY1850" s="3"/>
    </row>
    <row r="1851" spans="1:77" ht="15">
      <c r="A1851"/>
      <c r="J1851"/>
      <c r="AA1851"/>
      <c r="AB1851"/>
      <c r="AC1851"/>
      <c r="AD1851"/>
      <c r="AE1851"/>
      <c r="AF1851"/>
      <c r="AG1851"/>
      <c r="AH1851"/>
      <c r="BU1851" s="2"/>
      <c r="BV1851" s="3"/>
      <c r="BW1851" s="3"/>
      <c r="BX1851" s="3"/>
      <c r="BY1851" s="3"/>
    </row>
    <row r="1852" spans="1:77" ht="15">
      <c r="A1852"/>
      <c r="J1852"/>
      <c r="AA1852"/>
      <c r="AB1852"/>
      <c r="AC1852"/>
      <c r="AD1852"/>
      <c r="AE1852"/>
      <c r="AF1852"/>
      <c r="AG1852"/>
      <c r="AH1852"/>
      <c r="BU1852" s="2"/>
      <c r="BV1852" s="3"/>
      <c r="BW1852" s="3"/>
      <c r="BX1852" s="3"/>
      <c r="BY1852" s="3"/>
    </row>
    <row r="1853" spans="1:77" ht="15">
      <c r="A1853"/>
      <c r="J1853"/>
      <c r="AA1853"/>
      <c r="AB1853"/>
      <c r="AC1853"/>
      <c r="AD1853"/>
      <c r="AE1853"/>
      <c r="AF1853"/>
      <c r="AG1853"/>
      <c r="AH1853"/>
      <c r="BU1853" s="2"/>
      <c r="BV1853" s="3"/>
      <c r="BW1853" s="3"/>
      <c r="BX1853" s="3"/>
      <c r="BY1853" s="3"/>
    </row>
    <row r="1854" spans="1:77" ht="15">
      <c r="A1854"/>
      <c r="J1854"/>
      <c r="AA1854"/>
      <c r="AB1854"/>
      <c r="AC1854"/>
      <c r="AD1854"/>
      <c r="AE1854"/>
      <c r="AF1854"/>
      <c r="AG1854"/>
      <c r="AH1854"/>
      <c r="BU1854" s="2"/>
      <c r="BV1854" s="3"/>
      <c r="BW1854" s="3"/>
      <c r="BX1854" s="3"/>
      <c r="BY1854" s="3"/>
    </row>
    <row r="1855" spans="1:77" ht="15">
      <c r="A1855"/>
      <c r="J1855"/>
      <c r="AA1855"/>
      <c r="AB1855"/>
      <c r="AC1855"/>
      <c r="AD1855"/>
      <c r="AE1855"/>
      <c r="AF1855"/>
      <c r="AG1855"/>
      <c r="AH1855"/>
      <c r="BU1855" s="2"/>
      <c r="BV1855" s="3"/>
      <c r="BW1855" s="3"/>
      <c r="BX1855" s="3"/>
      <c r="BY1855" s="3"/>
    </row>
    <row r="1856" spans="1:77" ht="15">
      <c r="A1856"/>
      <c r="J1856"/>
      <c r="AA1856"/>
      <c r="AB1856"/>
      <c r="AC1856"/>
      <c r="AD1856"/>
      <c r="AE1856"/>
      <c r="AF1856"/>
      <c r="AG1856"/>
      <c r="AH1856"/>
      <c r="BU1856" s="2"/>
      <c r="BV1856" s="3"/>
      <c r="BW1856" s="3"/>
      <c r="BX1856" s="3"/>
      <c r="BY1856" s="3"/>
    </row>
    <row r="1857" spans="1:77" ht="15">
      <c r="A1857"/>
      <c r="J1857"/>
      <c r="AA1857"/>
      <c r="AB1857"/>
      <c r="AC1857"/>
      <c r="AD1857"/>
      <c r="AE1857"/>
      <c r="AF1857"/>
      <c r="AG1857"/>
      <c r="AH1857"/>
      <c r="BU1857" s="2"/>
      <c r="BV1857" s="3"/>
      <c r="BW1857" s="3"/>
      <c r="BX1857" s="3"/>
      <c r="BY1857" s="3"/>
    </row>
    <row r="1858" spans="1:77" ht="15">
      <c r="A1858"/>
      <c r="J1858"/>
      <c r="AA1858"/>
      <c r="AB1858"/>
      <c r="AC1858"/>
      <c r="AD1858"/>
      <c r="AE1858"/>
      <c r="AF1858"/>
      <c r="AG1858"/>
      <c r="AH1858"/>
      <c r="BU1858" s="2"/>
      <c r="BV1858" s="3"/>
      <c r="BW1858" s="3"/>
      <c r="BX1858" s="3"/>
      <c r="BY1858" s="3"/>
    </row>
    <row r="1859" spans="1:77" ht="15">
      <c r="A1859"/>
      <c r="J1859"/>
      <c r="AA1859"/>
      <c r="AB1859"/>
      <c r="AC1859"/>
      <c r="AD1859"/>
      <c r="AE1859"/>
      <c r="AF1859"/>
      <c r="AG1859"/>
      <c r="AH1859"/>
      <c r="BU1859" s="2"/>
      <c r="BV1859" s="3"/>
      <c r="BW1859" s="3"/>
      <c r="BX1859" s="3"/>
      <c r="BY1859" s="3"/>
    </row>
    <row r="1860" spans="1:77" ht="15">
      <c r="A1860"/>
      <c r="J1860"/>
      <c r="AA1860"/>
      <c r="AB1860"/>
      <c r="AC1860"/>
      <c r="AD1860"/>
      <c r="AE1860"/>
      <c r="AF1860"/>
      <c r="AG1860"/>
      <c r="AH1860"/>
      <c r="BU1860" s="2"/>
      <c r="BV1860" s="3"/>
      <c r="BW1860" s="3"/>
      <c r="BX1860" s="3"/>
      <c r="BY1860" s="3"/>
    </row>
    <row r="1861" spans="1:77" ht="15">
      <c r="A1861"/>
      <c r="J1861"/>
      <c r="AA1861"/>
      <c r="AB1861"/>
      <c r="AC1861"/>
      <c r="AD1861"/>
      <c r="AE1861"/>
      <c r="AF1861"/>
      <c r="AG1861"/>
      <c r="AH1861"/>
      <c r="BU1861" s="2"/>
      <c r="BV1861" s="3"/>
      <c r="BW1861" s="3"/>
      <c r="BX1861" s="3"/>
      <c r="BY1861" s="3"/>
    </row>
    <row r="1862" spans="1:77" ht="15">
      <c r="A1862"/>
      <c r="J1862"/>
      <c r="AA1862"/>
      <c r="AB1862"/>
      <c r="AC1862"/>
      <c r="AD1862"/>
      <c r="AE1862"/>
      <c r="AF1862"/>
      <c r="AG1862"/>
      <c r="AH1862"/>
      <c r="BU1862" s="2"/>
      <c r="BV1862" s="3"/>
      <c r="BW1862" s="3"/>
      <c r="BX1862" s="3"/>
      <c r="BY1862" s="3"/>
    </row>
    <row r="1863" spans="1:77" ht="15">
      <c r="A1863"/>
      <c r="J1863"/>
      <c r="AA1863"/>
      <c r="AB1863"/>
      <c r="AC1863"/>
      <c r="AD1863"/>
      <c r="AE1863"/>
      <c r="AF1863"/>
      <c r="AG1863"/>
      <c r="AH1863"/>
      <c r="BU1863" s="2"/>
      <c r="BV1863" s="3"/>
      <c r="BW1863" s="3"/>
      <c r="BX1863" s="3"/>
      <c r="BY1863" s="3"/>
    </row>
    <row r="1864" spans="1:77" ht="15">
      <c r="A1864"/>
      <c r="J1864"/>
      <c r="AA1864"/>
      <c r="AB1864"/>
      <c r="AC1864"/>
      <c r="AD1864"/>
      <c r="AE1864"/>
      <c r="AF1864"/>
      <c r="AG1864"/>
      <c r="AH1864"/>
      <c r="BU1864" s="2"/>
      <c r="BV1864" s="3"/>
      <c r="BW1864" s="3"/>
      <c r="BX1864" s="3"/>
      <c r="BY1864" s="3"/>
    </row>
    <row r="1865" spans="1:77" ht="15">
      <c r="A1865"/>
      <c r="J1865"/>
      <c r="AA1865"/>
      <c r="AB1865"/>
      <c r="AC1865"/>
      <c r="AD1865"/>
      <c r="AE1865"/>
      <c r="AF1865"/>
      <c r="AG1865"/>
      <c r="AH1865"/>
      <c r="BU1865" s="2"/>
      <c r="BV1865" s="3"/>
      <c r="BW1865" s="3"/>
      <c r="BX1865" s="3"/>
      <c r="BY1865" s="3"/>
    </row>
    <row r="1866" spans="1:77" ht="15">
      <c r="A1866"/>
      <c r="J1866"/>
      <c r="AA1866"/>
      <c r="AB1866"/>
      <c r="AC1866"/>
      <c r="AD1866"/>
      <c r="AE1866"/>
      <c r="AF1866"/>
      <c r="AG1866"/>
      <c r="AH1866"/>
      <c r="BU1866" s="2"/>
      <c r="BV1866" s="3"/>
      <c r="BW1866" s="3"/>
      <c r="BX1866" s="3"/>
      <c r="BY1866" s="3"/>
    </row>
    <row r="1867" spans="1:77" ht="15">
      <c r="A1867"/>
      <c r="J1867"/>
      <c r="AA1867"/>
      <c r="AB1867"/>
      <c r="AC1867"/>
      <c r="AD1867"/>
      <c r="AE1867"/>
      <c r="AF1867"/>
      <c r="AG1867"/>
      <c r="AH1867"/>
      <c r="BU1867" s="2"/>
      <c r="BV1867" s="3"/>
      <c r="BW1867" s="3"/>
      <c r="BX1867" s="3"/>
      <c r="BY1867" s="3"/>
    </row>
    <row r="1868" spans="1:77" ht="15">
      <c r="A1868"/>
      <c r="J1868"/>
      <c r="AA1868"/>
      <c r="AB1868"/>
      <c r="AC1868"/>
      <c r="AD1868"/>
      <c r="AE1868"/>
      <c r="AF1868"/>
      <c r="AG1868"/>
      <c r="AH1868"/>
      <c r="BU1868" s="2"/>
      <c r="BV1868" s="3"/>
      <c r="BW1868" s="3"/>
      <c r="BX1868" s="3"/>
      <c r="BY1868" s="3"/>
    </row>
    <row r="1869" spans="1:77" ht="15">
      <c r="A1869"/>
      <c r="J1869"/>
      <c r="AA1869"/>
      <c r="AB1869"/>
      <c r="AC1869"/>
      <c r="AD1869"/>
      <c r="AE1869"/>
      <c r="AF1869"/>
      <c r="AG1869"/>
      <c r="AH1869"/>
      <c r="BU1869" s="2"/>
      <c r="BV1869" s="3"/>
      <c r="BW1869" s="3"/>
      <c r="BX1869" s="3"/>
      <c r="BY1869" s="3"/>
    </row>
    <row r="1870" spans="1:77" ht="15">
      <c r="A1870"/>
      <c r="J1870"/>
      <c r="AA1870"/>
      <c r="AB1870"/>
      <c r="AC1870"/>
      <c r="AD1870"/>
      <c r="AE1870"/>
      <c r="AF1870"/>
      <c r="AG1870"/>
      <c r="AH1870"/>
      <c r="BU1870" s="2"/>
      <c r="BV1870" s="3"/>
      <c r="BW1870" s="3"/>
      <c r="BX1870" s="3"/>
      <c r="BY1870" s="3"/>
    </row>
    <row r="1871" spans="1:77" ht="15">
      <c r="A1871"/>
      <c r="J1871"/>
      <c r="AA1871"/>
      <c r="AB1871"/>
      <c r="AC1871"/>
      <c r="AD1871"/>
      <c r="AE1871"/>
      <c r="AF1871"/>
      <c r="AG1871"/>
      <c r="AH1871"/>
      <c r="BU1871" s="2"/>
      <c r="BV1871" s="3"/>
      <c r="BW1871" s="3"/>
      <c r="BX1871" s="3"/>
      <c r="BY1871" s="3"/>
    </row>
    <row r="1872" spans="1:77" ht="15">
      <c r="A1872"/>
      <c r="J1872"/>
      <c r="AA1872"/>
      <c r="AB1872"/>
      <c r="AC1872"/>
      <c r="AD1872"/>
      <c r="AE1872"/>
      <c r="AF1872"/>
      <c r="AG1872"/>
      <c r="AH1872"/>
      <c r="BU1872" s="2"/>
      <c r="BV1872" s="3"/>
      <c r="BW1872" s="3"/>
      <c r="BX1872" s="3"/>
      <c r="BY1872" s="3"/>
    </row>
    <row r="1873" spans="1:77" ht="15">
      <c r="A1873"/>
      <c r="J1873"/>
      <c r="AA1873"/>
      <c r="AB1873"/>
      <c r="AC1873"/>
      <c r="AD1873"/>
      <c r="AE1873"/>
      <c r="AF1873"/>
      <c r="AG1873"/>
      <c r="AH1873"/>
      <c r="BU1873" s="2"/>
      <c r="BV1873" s="3"/>
      <c r="BW1873" s="3"/>
      <c r="BX1873" s="3"/>
      <c r="BY1873" s="3"/>
    </row>
    <row r="1874" spans="1:77" ht="15">
      <c r="A1874"/>
      <c r="J1874"/>
      <c r="AA1874"/>
      <c r="AB1874"/>
      <c r="AC1874"/>
      <c r="AD1874"/>
      <c r="AE1874"/>
      <c r="AF1874"/>
      <c r="AG1874"/>
      <c r="AH1874"/>
      <c r="BU1874" s="2"/>
      <c r="BV1874" s="3"/>
      <c r="BW1874" s="3"/>
      <c r="BX1874" s="3"/>
      <c r="BY1874" s="3"/>
    </row>
    <row r="1875" spans="1:77" ht="15">
      <c r="A1875"/>
      <c r="J1875"/>
      <c r="AA1875"/>
      <c r="AB1875"/>
      <c r="AC1875"/>
      <c r="AD1875"/>
      <c r="AE1875"/>
      <c r="AF1875"/>
      <c r="AG1875"/>
      <c r="AH1875"/>
      <c r="BU1875" s="2"/>
      <c r="BV1875" s="3"/>
      <c r="BW1875" s="3"/>
      <c r="BX1875" s="3"/>
      <c r="BY1875" s="3"/>
    </row>
    <row r="1876" spans="1:77" ht="15">
      <c r="A1876"/>
      <c r="J1876"/>
      <c r="AA1876"/>
      <c r="AB1876"/>
      <c r="AC1876"/>
      <c r="AD1876"/>
      <c r="AE1876"/>
      <c r="AF1876"/>
      <c r="AG1876"/>
      <c r="AH1876"/>
      <c r="BU1876" s="2"/>
      <c r="BV1876" s="3"/>
      <c r="BW1876" s="3"/>
      <c r="BX1876" s="3"/>
      <c r="BY1876" s="3"/>
    </row>
    <row r="1877" spans="1:77" ht="15">
      <c r="A1877"/>
      <c r="J1877"/>
      <c r="AA1877"/>
      <c r="AB1877"/>
      <c r="AC1877"/>
      <c r="AD1877"/>
      <c r="AE1877"/>
      <c r="AF1877"/>
      <c r="AG1877"/>
      <c r="AH1877"/>
      <c r="BU1877" s="2"/>
      <c r="BV1877" s="3"/>
      <c r="BW1877" s="3"/>
      <c r="BX1877" s="3"/>
      <c r="BY1877" s="3"/>
    </row>
    <row r="1878" spans="1:77" ht="15">
      <c r="A1878"/>
      <c r="J1878"/>
      <c r="AA1878"/>
      <c r="AB1878"/>
      <c r="AC1878"/>
      <c r="AD1878"/>
      <c r="AE1878"/>
      <c r="AF1878"/>
      <c r="AG1878"/>
      <c r="AH1878"/>
      <c r="BU1878" s="2"/>
      <c r="BV1878" s="3"/>
      <c r="BW1878" s="3"/>
      <c r="BX1878" s="3"/>
      <c r="BY1878" s="3"/>
    </row>
    <row r="1879" spans="1:77" ht="15">
      <c r="A1879"/>
      <c r="J1879"/>
      <c r="AA1879"/>
      <c r="AB1879"/>
      <c r="AC1879"/>
      <c r="AD1879"/>
      <c r="AE1879"/>
      <c r="AF1879"/>
      <c r="AG1879"/>
      <c r="AH1879"/>
      <c r="BU1879" s="2"/>
      <c r="BV1879" s="3"/>
      <c r="BW1879" s="3"/>
      <c r="BX1879" s="3"/>
      <c r="BY1879" s="3"/>
    </row>
    <row r="1880" spans="1:77" ht="15">
      <c r="A1880"/>
      <c r="J1880"/>
      <c r="AA1880"/>
      <c r="AB1880"/>
      <c r="AC1880"/>
      <c r="AD1880"/>
      <c r="AE1880"/>
      <c r="AF1880"/>
      <c r="AG1880"/>
      <c r="AH1880"/>
      <c r="BU1880" s="2"/>
      <c r="BV1880" s="3"/>
      <c r="BW1880" s="3"/>
      <c r="BX1880" s="3"/>
      <c r="BY1880" s="3"/>
    </row>
    <row r="1881" spans="1:77" ht="15">
      <c r="A1881"/>
      <c r="J1881"/>
      <c r="AA1881"/>
      <c r="AB1881"/>
      <c r="AC1881"/>
      <c r="AD1881"/>
      <c r="AE1881"/>
      <c r="AF1881"/>
      <c r="AG1881"/>
      <c r="AH1881"/>
      <c r="BU1881" s="2"/>
      <c r="BV1881" s="3"/>
      <c r="BW1881" s="3"/>
      <c r="BX1881" s="3"/>
      <c r="BY1881" s="3"/>
    </row>
    <row r="1882" spans="1:77" ht="15">
      <c r="A1882"/>
      <c r="J1882"/>
      <c r="AA1882"/>
      <c r="AB1882"/>
      <c r="AC1882"/>
      <c r="AD1882"/>
      <c r="AE1882"/>
      <c r="AF1882"/>
      <c r="AG1882"/>
      <c r="AH1882"/>
      <c r="BU1882" s="2"/>
      <c r="BV1882" s="3"/>
      <c r="BW1882" s="3"/>
      <c r="BX1882" s="3"/>
      <c r="BY1882" s="3"/>
    </row>
    <row r="1883" spans="1:77" ht="15">
      <c r="A1883"/>
      <c r="J1883"/>
      <c r="AA1883"/>
      <c r="AB1883"/>
      <c r="AC1883"/>
      <c r="AD1883"/>
      <c r="AE1883"/>
      <c r="AF1883"/>
      <c r="AG1883"/>
      <c r="AH1883"/>
      <c r="BU1883" s="2"/>
      <c r="BV1883" s="3"/>
      <c r="BW1883" s="3"/>
      <c r="BX1883" s="3"/>
      <c r="BY1883" s="3"/>
    </row>
    <row r="1884" spans="1:77" ht="15">
      <c r="A1884"/>
      <c r="J1884"/>
      <c r="AA1884"/>
      <c r="AB1884"/>
      <c r="AC1884"/>
      <c r="AD1884"/>
      <c r="AE1884"/>
      <c r="AF1884"/>
      <c r="AG1884"/>
      <c r="AH1884"/>
      <c r="BU1884" s="2"/>
      <c r="BV1884" s="3"/>
      <c r="BW1884" s="3"/>
      <c r="BX1884" s="3"/>
      <c r="BY1884" s="3"/>
    </row>
    <row r="1885" spans="1:77" ht="15">
      <c r="A1885"/>
      <c r="J1885"/>
      <c r="AA1885"/>
      <c r="AB1885"/>
      <c r="AC1885"/>
      <c r="AD1885"/>
      <c r="AE1885"/>
      <c r="AF1885"/>
      <c r="AG1885"/>
      <c r="AH1885"/>
      <c r="BU1885" s="2"/>
      <c r="BV1885" s="3"/>
      <c r="BW1885" s="3"/>
      <c r="BX1885" s="3"/>
      <c r="BY1885" s="3"/>
    </row>
    <row r="1886" spans="1:77" ht="15">
      <c r="A1886"/>
      <c r="J1886"/>
      <c r="AA1886"/>
      <c r="AB1886"/>
      <c r="AC1886"/>
      <c r="AD1886"/>
      <c r="AE1886"/>
      <c r="AF1886"/>
      <c r="AG1886"/>
      <c r="AH1886"/>
      <c r="BU1886" s="2"/>
      <c r="BV1886" s="3"/>
      <c r="BW1886" s="3"/>
      <c r="BX1886" s="3"/>
      <c r="BY1886" s="3"/>
    </row>
    <row r="1887" spans="1:77" ht="15">
      <c r="A1887"/>
      <c r="J1887"/>
      <c r="AA1887"/>
      <c r="AB1887"/>
      <c r="AC1887"/>
      <c r="AD1887"/>
      <c r="AE1887"/>
      <c r="AF1887"/>
      <c r="AG1887"/>
      <c r="AH1887"/>
      <c r="BU1887" s="2"/>
      <c r="BV1887" s="3"/>
      <c r="BW1887" s="3"/>
      <c r="BX1887" s="3"/>
      <c r="BY1887" s="3"/>
    </row>
    <row r="1888" spans="1:77" ht="15">
      <c r="A1888"/>
      <c r="J1888"/>
      <c r="AA1888"/>
      <c r="AB1888"/>
      <c r="AC1888"/>
      <c r="AD1888"/>
      <c r="AE1888"/>
      <c r="AF1888"/>
      <c r="AG1888"/>
      <c r="AH1888"/>
      <c r="BU1888" s="2"/>
      <c r="BV1888" s="3"/>
      <c r="BW1888" s="3"/>
      <c r="BX1888" s="3"/>
      <c r="BY1888" s="3"/>
    </row>
    <row r="1889" spans="1:77" ht="15">
      <c r="A1889"/>
      <c r="J1889"/>
      <c r="AA1889"/>
      <c r="AB1889"/>
      <c r="AC1889"/>
      <c r="AD1889"/>
      <c r="AE1889"/>
      <c r="AF1889"/>
      <c r="AG1889"/>
      <c r="AH1889"/>
      <c r="BU1889" s="2"/>
      <c r="BV1889" s="3"/>
      <c r="BW1889" s="3"/>
      <c r="BX1889" s="3"/>
      <c r="BY1889" s="3"/>
    </row>
    <row r="1890" spans="1:77" ht="15">
      <c r="A1890"/>
      <c r="J1890"/>
      <c r="AA1890"/>
      <c r="AB1890"/>
      <c r="AC1890"/>
      <c r="AD1890"/>
      <c r="AE1890"/>
      <c r="AF1890"/>
      <c r="AG1890"/>
      <c r="AH1890"/>
      <c r="BU1890" s="2"/>
      <c r="BV1890" s="3"/>
      <c r="BW1890" s="3"/>
      <c r="BX1890" s="3"/>
      <c r="BY1890" s="3"/>
    </row>
    <row r="1891" spans="1:77" ht="15">
      <c r="A1891"/>
      <c r="J1891"/>
      <c r="AA1891"/>
      <c r="AB1891"/>
      <c r="AC1891"/>
      <c r="AD1891"/>
      <c r="AE1891"/>
      <c r="AF1891"/>
      <c r="AG1891"/>
      <c r="AH1891"/>
      <c r="BU1891" s="2"/>
      <c r="BV1891" s="3"/>
      <c r="BW1891" s="3"/>
      <c r="BX1891" s="3"/>
      <c r="BY1891" s="3"/>
    </row>
    <row r="1892" spans="1:77" ht="15">
      <c r="A1892"/>
      <c r="J1892"/>
      <c r="AA1892"/>
      <c r="AB1892"/>
      <c r="AC1892"/>
      <c r="AD1892"/>
      <c r="AE1892"/>
      <c r="AF1892"/>
      <c r="AG1892"/>
      <c r="AH1892"/>
      <c r="BU1892" s="2"/>
      <c r="BV1892" s="3"/>
      <c r="BW1892" s="3"/>
      <c r="BX1892" s="3"/>
      <c r="BY1892" s="3"/>
    </row>
    <row r="1893" spans="1:77" ht="15">
      <c r="A1893"/>
      <c r="J1893"/>
      <c r="AA1893"/>
      <c r="AB1893"/>
      <c r="AC1893"/>
      <c r="AD1893"/>
      <c r="AE1893"/>
      <c r="AF1893"/>
      <c r="AG1893"/>
      <c r="AH1893"/>
      <c r="BU1893" s="2"/>
      <c r="BV1893" s="3"/>
      <c r="BW1893" s="3"/>
      <c r="BX1893" s="3"/>
      <c r="BY1893" s="3"/>
    </row>
    <row r="1894" spans="1:77" ht="15">
      <c r="A1894"/>
      <c r="J1894"/>
      <c r="AA1894"/>
      <c r="AB1894"/>
      <c r="AC1894"/>
      <c r="AD1894"/>
      <c r="AE1894"/>
      <c r="AF1894"/>
      <c r="AG1894"/>
      <c r="AH1894"/>
      <c r="BU1894" s="2"/>
      <c r="BV1894" s="3"/>
      <c r="BW1894" s="3"/>
      <c r="BX1894" s="3"/>
      <c r="BY1894" s="3"/>
    </row>
    <row r="1895" spans="1:77" ht="15">
      <c r="A1895"/>
      <c r="J1895"/>
      <c r="AA1895"/>
      <c r="AB1895"/>
      <c r="AC1895"/>
      <c r="AD1895"/>
      <c r="AE1895"/>
      <c r="AF1895"/>
      <c r="AG1895"/>
      <c r="AH1895"/>
      <c r="BU1895" s="2"/>
      <c r="BV1895" s="3"/>
      <c r="BW1895" s="3"/>
      <c r="BX1895" s="3"/>
      <c r="BY1895" s="3"/>
    </row>
    <row r="1896" spans="1:77" ht="15">
      <c r="A1896"/>
      <c r="J1896"/>
      <c r="AA1896"/>
      <c r="AB1896"/>
      <c r="AC1896"/>
      <c r="AD1896"/>
      <c r="AE1896"/>
      <c r="AF1896"/>
      <c r="AG1896"/>
      <c r="AH1896"/>
      <c r="BU1896" s="2"/>
      <c r="BV1896" s="3"/>
      <c r="BW1896" s="3"/>
      <c r="BX1896" s="3"/>
      <c r="BY1896" s="3"/>
    </row>
    <row r="1897" spans="1:77" ht="15">
      <c r="A1897"/>
      <c r="J1897"/>
      <c r="AA1897"/>
      <c r="AB1897"/>
      <c r="AC1897"/>
      <c r="AD1897"/>
      <c r="AE1897"/>
      <c r="AF1897"/>
      <c r="AG1897"/>
      <c r="AH1897"/>
      <c r="BU1897" s="2"/>
      <c r="BV1897" s="3"/>
      <c r="BW1897" s="3"/>
      <c r="BX1897" s="3"/>
      <c r="BY1897" s="3"/>
    </row>
    <row r="1898" spans="1:77" ht="15">
      <c r="A1898"/>
      <c r="J1898"/>
      <c r="AA1898"/>
      <c r="AB1898"/>
      <c r="AC1898"/>
      <c r="AD1898"/>
      <c r="AE1898"/>
      <c r="AF1898"/>
      <c r="AG1898"/>
      <c r="AH1898"/>
      <c r="BU1898" s="2"/>
      <c r="BV1898" s="3"/>
      <c r="BW1898" s="3"/>
      <c r="BX1898" s="3"/>
      <c r="BY1898" s="3"/>
    </row>
    <row r="1899" spans="1:77" ht="15">
      <c r="A1899"/>
      <c r="J1899"/>
      <c r="AA1899"/>
      <c r="AB1899"/>
      <c r="AC1899"/>
      <c r="AD1899"/>
      <c r="AE1899"/>
      <c r="AF1899"/>
      <c r="AG1899"/>
      <c r="AH1899"/>
      <c r="BU1899" s="2"/>
      <c r="BV1899" s="3"/>
      <c r="BW1899" s="3"/>
      <c r="BX1899" s="3"/>
      <c r="BY1899" s="3"/>
    </row>
    <row r="1900" spans="1:77" ht="15">
      <c r="A1900"/>
      <c r="J1900"/>
      <c r="AA1900"/>
      <c r="AB1900"/>
      <c r="AC1900"/>
      <c r="AD1900"/>
      <c r="AE1900"/>
      <c r="AF1900"/>
      <c r="AG1900"/>
      <c r="AH1900"/>
      <c r="BU1900" s="2"/>
      <c r="BV1900" s="3"/>
      <c r="BW1900" s="3"/>
      <c r="BX1900" s="3"/>
      <c r="BY1900" s="3"/>
    </row>
    <row r="1901" spans="1:77" ht="15">
      <c r="A1901"/>
      <c r="J1901"/>
      <c r="AA1901"/>
      <c r="AB1901"/>
      <c r="AC1901"/>
      <c r="AD1901"/>
      <c r="AE1901"/>
      <c r="AF1901"/>
      <c r="AG1901"/>
      <c r="AH1901"/>
      <c r="BU1901" s="2"/>
      <c r="BV1901" s="3"/>
      <c r="BW1901" s="3"/>
      <c r="BX1901" s="3"/>
      <c r="BY1901" s="3"/>
    </row>
    <row r="1902" spans="1:77" ht="15">
      <c r="A1902"/>
      <c r="J1902"/>
      <c r="AA1902"/>
      <c r="AB1902"/>
      <c r="AC1902"/>
      <c r="AD1902"/>
      <c r="AE1902"/>
      <c r="AF1902"/>
      <c r="AG1902"/>
      <c r="AH1902"/>
      <c r="BU1902" s="2"/>
      <c r="BV1902" s="3"/>
      <c r="BW1902" s="3"/>
      <c r="BX1902" s="3"/>
      <c r="BY1902" s="3"/>
    </row>
    <row r="1903" spans="1:77" ht="15">
      <c r="A1903"/>
      <c r="J1903"/>
      <c r="AA1903"/>
      <c r="AB1903"/>
      <c r="AC1903"/>
      <c r="AD1903"/>
      <c r="AE1903"/>
      <c r="AF1903"/>
      <c r="AG1903"/>
      <c r="AH1903"/>
      <c r="BU1903" s="2"/>
      <c r="BV1903" s="3"/>
      <c r="BW1903" s="3"/>
      <c r="BX1903" s="3"/>
      <c r="BY1903" s="3"/>
    </row>
    <row r="1904" spans="1:77" ht="15">
      <c r="A1904"/>
      <c r="J1904"/>
      <c r="AA1904"/>
      <c r="AB1904"/>
      <c r="AC1904"/>
      <c r="AD1904"/>
      <c r="AE1904"/>
      <c r="AF1904"/>
      <c r="AG1904"/>
      <c r="AH1904"/>
      <c r="BU1904" s="2"/>
      <c r="BV1904" s="3"/>
      <c r="BW1904" s="3"/>
      <c r="BX1904" s="3"/>
      <c r="BY1904" s="3"/>
    </row>
    <row r="1905" spans="1:77" ht="15">
      <c r="A1905"/>
      <c r="J1905"/>
      <c r="AA1905"/>
      <c r="AB1905"/>
      <c r="AC1905"/>
      <c r="AD1905"/>
      <c r="AE1905"/>
      <c r="AF1905"/>
      <c r="AG1905"/>
      <c r="AH1905"/>
      <c r="BU1905" s="2"/>
      <c r="BV1905" s="3"/>
      <c r="BW1905" s="3"/>
      <c r="BX1905" s="3"/>
      <c r="BY1905" s="3"/>
    </row>
    <row r="1906" spans="1:77" ht="15">
      <c r="A1906"/>
      <c r="J1906"/>
      <c r="AA1906"/>
      <c r="AB1906"/>
      <c r="AC1906"/>
      <c r="AD1906"/>
      <c r="AE1906"/>
      <c r="AF1906"/>
      <c r="AG1906"/>
      <c r="AH1906"/>
      <c r="BU1906" s="2"/>
      <c r="BV1906" s="3"/>
      <c r="BW1906" s="3"/>
      <c r="BX1906" s="3"/>
      <c r="BY1906" s="3"/>
    </row>
    <row r="1907" spans="1:77" ht="15">
      <c r="A1907"/>
      <c r="J1907"/>
      <c r="AA1907"/>
      <c r="AB1907"/>
      <c r="AC1907"/>
      <c r="AD1907"/>
      <c r="AE1907"/>
      <c r="AF1907"/>
      <c r="AG1907"/>
      <c r="AH1907"/>
      <c r="BU1907" s="2"/>
      <c r="BV1907" s="3"/>
      <c r="BW1907" s="3"/>
      <c r="BX1907" s="3"/>
      <c r="BY1907" s="3"/>
    </row>
    <row r="1908" spans="1:77" ht="15">
      <c r="A1908"/>
      <c r="J1908"/>
      <c r="AA1908"/>
      <c r="AB1908"/>
      <c r="AC1908"/>
      <c r="AD1908"/>
      <c r="AE1908"/>
      <c r="AF1908"/>
      <c r="AG1908"/>
      <c r="AH1908"/>
      <c r="BU1908" s="2"/>
      <c r="BV1908" s="3"/>
      <c r="BW1908" s="3"/>
      <c r="BX1908" s="3"/>
      <c r="BY1908" s="3"/>
    </row>
    <row r="1909" spans="1:77" ht="15">
      <c r="A1909"/>
      <c r="J1909"/>
      <c r="AA1909"/>
      <c r="AB1909"/>
      <c r="AC1909"/>
      <c r="AD1909"/>
      <c r="AE1909"/>
      <c r="AF1909"/>
      <c r="AG1909"/>
      <c r="AH1909"/>
      <c r="BU1909" s="2"/>
      <c r="BV1909" s="3"/>
      <c r="BW1909" s="3"/>
      <c r="BX1909" s="3"/>
      <c r="BY1909" s="3"/>
    </row>
    <row r="1910" spans="1:77" ht="15">
      <c r="A1910"/>
      <c r="J1910"/>
      <c r="AA1910"/>
      <c r="AB1910"/>
      <c r="AC1910"/>
      <c r="AD1910"/>
      <c r="AE1910"/>
      <c r="AF1910"/>
      <c r="AG1910"/>
      <c r="AH1910"/>
      <c r="BU1910" s="2"/>
      <c r="BV1910" s="3"/>
      <c r="BW1910" s="3"/>
      <c r="BX1910" s="3"/>
      <c r="BY1910" s="3"/>
    </row>
    <row r="1911" spans="1:77" ht="15">
      <c r="A1911"/>
      <c r="J1911"/>
      <c r="AA1911"/>
      <c r="AB1911"/>
      <c r="AC1911"/>
      <c r="AD1911"/>
      <c r="AE1911"/>
      <c r="AF1911"/>
      <c r="AG1911"/>
      <c r="AH1911"/>
      <c r="BU1911" s="2"/>
      <c r="BV1911" s="3"/>
      <c r="BW1911" s="3"/>
      <c r="BX1911" s="3"/>
      <c r="BY1911" s="3"/>
    </row>
    <row r="1912" spans="1:77" ht="15">
      <c r="A1912"/>
      <c r="J1912"/>
      <c r="AA1912"/>
      <c r="AB1912"/>
      <c r="AC1912"/>
      <c r="AD1912"/>
      <c r="AE1912"/>
      <c r="AF1912"/>
      <c r="AG1912"/>
      <c r="AH1912"/>
      <c r="BU1912" s="2"/>
      <c r="BV1912" s="3"/>
      <c r="BW1912" s="3"/>
      <c r="BX1912" s="3"/>
      <c r="BY1912" s="3"/>
    </row>
    <row r="1913" spans="1:77" ht="15">
      <c r="A1913"/>
      <c r="J1913"/>
      <c r="AA1913"/>
      <c r="AB1913"/>
      <c r="AC1913"/>
      <c r="AD1913"/>
      <c r="AE1913"/>
      <c r="AF1913"/>
      <c r="AG1913"/>
      <c r="AH1913"/>
      <c r="BU1913" s="2"/>
      <c r="BV1913" s="3"/>
      <c r="BW1913" s="3"/>
      <c r="BX1913" s="3"/>
      <c r="BY1913" s="3"/>
    </row>
    <row r="1914" spans="1:77" ht="15">
      <c r="A1914"/>
      <c r="J1914"/>
      <c r="AA1914"/>
      <c r="AB1914"/>
      <c r="AC1914"/>
      <c r="AD1914"/>
      <c r="AE1914"/>
      <c r="AF1914"/>
      <c r="AG1914"/>
      <c r="AH1914"/>
      <c r="BU1914" s="2"/>
      <c r="BV1914" s="3"/>
      <c r="BW1914" s="3"/>
      <c r="BX1914" s="3"/>
      <c r="BY1914" s="3"/>
    </row>
    <row r="1915" spans="1:77" ht="15">
      <c r="A1915"/>
      <c r="J1915"/>
      <c r="AA1915"/>
      <c r="AB1915"/>
      <c r="AC1915"/>
      <c r="AD1915"/>
      <c r="AE1915"/>
      <c r="AF1915"/>
      <c r="AG1915"/>
      <c r="AH1915"/>
      <c r="BU1915" s="2"/>
      <c r="BV1915" s="3"/>
      <c r="BW1915" s="3"/>
      <c r="BX1915" s="3"/>
      <c r="BY1915" s="3"/>
    </row>
    <row r="1916" spans="1:77" ht="15">
      <c r="A1916"/>
      <c r="J1916"/>
      <c r="AA1916"/>
      <c r="AB1916"/>
      <c r="AC1916"/>
      <c r="AD1916"/>
      <c r="AE1916"/>
      <c r="AF1916"/>
      <c r="AG1916"/>
      <c r="AH1916"/>
      <c r="BU1916" s="2"/>
      <c r="BV1916" s="3"/>
      <c r="BW1916" s="3"/>
      <c r="BX1916" s="3"/>
      <c r="BY1916" s="3"/>
    </row>
    <row r="1917" spans="1:77" ht="15">
      <c r="A1917"/>
      <c r="J1917"/>
      <c r="AA1917"/>
      <c r="AB1917"/>
      <c r="AC1917"/>
      <c r="AD1917"/>
      <c r="AE1917"/>
      <c r="AF1917"/>
      <c r="AG1917"/>
      <c r="AH1917"/>
      <c r="BU1917" s="2"/>
      <c r="BV1917" s="3"/>
      <c r="BW1917" s="3"/>
      <c r="BX1917" s="3"/>
      <c r="BY1917" s="3"/>
    </row>
    <row r="1918" spans="1:77" ht="15">
      <c r="A1918"/>
      <c r="J1918"/>
      <c r="AA1918"/>
      <c r="AB1918"/>
      <c r="AC1918"/>
      <c r="AD1918"/>
      <c r="AE1918"/>
      <c r="AF1918"/>
      <c r="AG1918"/>
      <c r="AH1918"/>
      <c r="BU1918" s="2"/>
      <c r="BV1918" s="3"/>
      <c r="BW1918" s="3"/>
      <c r="BX1918" s="3"/>
      <c r="BY1918" s="3"/>
    </row>
    <row r="1919" spans="1:77" ht="15">
      <c r="A1919"/>
      <c r="J1919"/>
      <c r="AA1919"/>
      <c r="AB1919"/>
      <c r="AC1919"/>
      <c r="AD1919"/>
      <c r="AE1919"/>
      <c r="AF1919"/>
      <c r="AG1919"/>
      <c r="AH1919"/>
      <c r="BU1919" s="2"/>
      <c r="BV1919" s="3"/>
      <c r="BW1919" s="3"/>
      <c r="BX1919" s="3"/>
      <c r="BY1919" s="3"/>
    </row>
    <row r="1920" spans="1:77" ht="15">
      <c r="A1920"/>
      <c r="J1920"/>
      <c r="AA1920"/>
      <c r="AB1920"/>
      <c r="AC1920"/>
      <c r="AD1920"/>
      <c r="AE1920"/>
      <c r="AF1920"/>
      <c r="AG1920"/>
      <c r="AH1920"/>
      <c r="BU1920" s="2"/>
      <c r="BV1920" s="3"/>
      <c r="BW1920" s="3"/>
      <c r="BX1920" s="3"/>
      <c r="BY1920" s="3"/>
    </row>
    <row r="1921" spans="1:77" ht="15">
      <c r="A1921"/>
      <c r="J1921"/>
      <c r="AA1921"/>
      <c r="AB1921"/>
      <c r="AC1921"/>
      <c r="AD1921"/>
      <c r="AE1921"/>
      <c r="AF1921"/>
      <c r="AG1921"/>
      <c r="AH1921"/>
      <c r="BU1921" s="2"/>
      <c r="BV1921" s="3"/>
      <c r="BW1921" s="3"/>
      <c r="BX1921" s="3"/>
      <c r="BY1921" s="3"/>
    </row>
    <row r="1922" spans="1:77" ht="15">
      <c r="A1922"/>
      <c r="J1922"/>
      <c r="AA1922"/>
      <c r="AB1922"/>
      <c r="AC1922"/>
      <c r="AD1922"/>
      <c r="AE1922"/>
      <c r="AF1922"/>
      <c r="AG1922"/>
      <c r="AH1922"/>
      <c r="BU1922" s="2"/>
      <c r="BV1922" s="3"/>
      <c r="BW1922" s="3"/>
      <c r="BX1922" s="3"/>
      <c r="BY1922" s="3"/>
    </row>
    <row r="1923" spans="1:77" ht="15">
      <c r="A1923"/>
      <c r="J1923"/>
      <c r="AA1923"/>
      <c r="AB1923"/>
      <c r="AC1923"/>
      <c r="AD1923"/>
      <c r="AE1923"/>
      <c r="AF1923"/>
      <c r="AG1923"/>
      <c r="AH1923"/>
      <c r="BU1923" s="2"/>
      <c r="BV1923" s="3"/>
      <c r="BW1923" s="3"/>
      <c r="BX1923" s="3"/>
      <c r="BY1923" s="3"/>
    </row>
    <row r="1924" spans="1:77" ht="15">
      <c r="A1924"/>
      <c r="J1924"/>
      <c r="AA1924"/>
      <c r="AB1924"/>
      <c r="AC1924"/>
      <c r="AD1924"/>
      <c r="AE1924"/>
      <c r="AF1924"/>
      <c r="AG1924"/>
      <c r="AH1924"/>
      <c r="BU1924" s="2"/>
      <c r="BV1924" s="3"/>
      <c r="BW1924" s="3"/>
      <c r="BX1924" s="3"/>
      <c r="BY1924" s="3"/>
    </row>
    <row r="1925" spans="1:77" ht="15">
      <c r="A1925"/>
      <c r="J1925"/>
      <c r="AA1925"/>
      <c r="AB1925"/>
      <c r="AC1925"/>
      <c r="AD1925"/>
      <c r="AE1925"/>
      <c r="AF1925"/>
      <c r="AG1925"/>
      <c r="AH1925"/>
      <c r="BU1925" s="2"/>
      <c r="BV1925" s="3"/>
      <c r="BW1925" s="3"/>
      <c r="BX1925" s="3"/>
      <c r="BY1925" s="3"/>
    </row>
    <row r="1926" spans="1:77" ht="15">
      <c r="A1926"/>
      <c r="J1926"/>
      <c r="AA1926"/>
      <c r="AB1926"/>
      <c r="AC1926"/>
      <c r="AD1926"/>
      <c r="AE1926"/>
      <c r="AF1926"/>
      <c r="AG1926"/>
      <c r="AH1926"/>
      <c r="BU1926" s="2"/>
      <c r="BV1926" s="3"/>
      <c r="BW1926" s="3"/>
      <c r="BX1926" s="3"/>
      <c r="BY1926" s="3"/>
    </row>
    <row r="1927" spans="1:77" ht="15">
      <c r="A1927"/>
      <c r="J1927"/>
      <c r="AA1927"/>
      <c r="AB1927"/>
      <c r="AC1927"/>
      <c r="AD1927"/>
      <c r="AE1927"/>
      <c r="AF1927"/>
      <c r="AG1927"/>
      <c r="AH1927"/>
      <c r="BU1927" s="2"/>
      <c r="BV1927" s="3"/>
      <c r="BW1927" s="3"/>
      <c r="BX1927" s="3"/>
      <c r="BY1927" s="3"/>
    </row>
    <row r="1928" spans="1:77" ht="15">
      <c r="A1928"/>
      <c r="J1928"/>
      <c r="AA1928"/>
      <c r="AB1928"/>
      <c r="AC1928"/>
      <c r="AD1928"/>
      <c r="AE1928"/>
      <c r="AF1928"/>
      <c r="AG1928"/>
      <c r="AH1928"/>
      <c r="BU1928" s="2"/>
      <c r="BV1928" s="3"/>
      <c r="BW1928" s="3"/>
      <c r="BX1928" s="3"/>
      <c r="BY1928" s="3"/>
    </row>
    <row r="1929" spans="1:77" ht="15">
      <c r="A1929"/>
      <c r="J1929"/>
      <c r="AA1929"/>
      <c r="AB1929"/>
      <c r="AC1929"/>
      <c r="AD1929"/>
      <c r="AE1929"/>
      <c r="AF1929"/>
      <c r="AG1929"/>
      <c r="AH1929"/>
      <c r="BU1929" s="2"/>
      <c r="BV1929" s="3"/>
      <c r="BW1929" s="3"/>
      <c r="BX1929" s="3"/>
      <c r="BY1929" s="3"/>
    </row>
    <row r="1930" spans="1:77" ht="15">
      <c r="A1930"/>
      <c r="J1930"/>
      <c r="AA1930"/>
      <c r="AB1930"/>
      <c r="AC1930"/>
      <c r="AD1930"/>
      <c r="AE1930"/>
      <c r="AF1930"/>
      <c r="AG1930"/>
      <c r="AH1930"/>
      <c r="BU1930" s="2"/>
      <c r="BV1930" s="3"/>
      <c r="BW1930" s="3"/>
      <c r="BX1930" s="3"/>
      <c r="BY1930" s="3"/>
    </row>
    <row r="1931" spans="1:77" ht="15">
      <c r="A1931"/>
      <c r="J1931"/>
      <c r="AA1931"/>
      <c r="AB1931"/>
      <c r="AC1931"/>
      <c r="AD1931"/>
      <c r="AE1931"/>
      <c r="AF1931"/>
      <c r="AG1931"/>
      <c r="AH1931"/>
      <c r="BU1931" s="2"/>
      <c r="BV1931" s="3"/>
      <c r="BW1931" s="3"/>
      <c r="BX1931" s="3"/>
      <c r="BY1931" s="3"/>
    </row>
    <row r="1932" spans="1:77" ht="15">
      <c r="A1932"/>
      <c r="J1932"/>
      <c r="AA1932"/>
      <c r="AB1932"/>
      <c r="AC1932"/>
      <c r="AD1932"/>
      <c r="AE1932"/>
      <c r="AF1932"/>
      <c r="AG1932"/>
      <c r="AH1932"/>
      <c r="BU1932" s="2"/>
      <c r="BV1932" s="3"/>
      <c r="BW1932" s="3"/>
      <c r="BX1932" s="3"/>
      <c r="BY1932" s="3"/>
    </row>
    <row r="1933" spans="1:77" ht="15">
      <c r="A1933"/>
      <c r="J1933"/>
      <c r="AA1933"/>
      <c r="AB1933"/>
      <c r="AC1933"/>
      <c r="AD1933"/>
      <c r="AE1933"/>
      <c r="AF1933"/>
      <c r="AG1933"/>
      <c r="AH1933"/>
      <c r="BU1933" s="2"/>
      <c r="BV1933" s="3"/>
      <c r="BW1933" s="3"/>
      <c r="BX1933" s="3"/>
      <c r="BY1933" s="3"/>
    </row>
    <row r="1934" spans="1:77" ht="15">
      <c r="A1934"/>
      <c r="J1934"/>
      <c r="AA1934"/>
      <c r="AB1934"/>
      <c r="AC1934"/>
      <c r="AD1934"/>
      <c r="AE1934"/>
      <c r="AF1934"/>
      <c r="AG1934"/>
      <c r="AH1934"/>
      <c r="BU1934" s="2"/>
      <c r="BV1934" s="3"/>
      <c r="BW1934" s="3"/>
      <c r="BX1934" s="3"/>
      <c r="BY1934" s="3"/>
    </row>
    <row r="1935" spans="1:77" ht="15">
      <c r="A1935"/>
      <c r="J1935"/>
      <c r="AA1935"/>
      <c r="AB1935"/>
      <c r="AC1935"/>
      <c r="AD1935"/>
      <c r="AE1935"/>
      <c r="AF1935"/>
      <c r="AG1935"/>
      <c r="AH1935"/>
      <c r="BU1935" s="2"/>
      <c r="BV1935" s="3"/>
      <c r="BW1935" s="3"/>
      <c r="BX1935" s="3"/>
      <c r="BY1935" s="3"/>
    </row>
    <row r="1936" spans="1:77" ht="15">
      <c r="A1936"/>
      <c r="J1936"/>
      <c r="AA1936"/>
      <c r="AB1936"/>
      <c r="AC1936"/>
      <c r="AD1936"/>
      <c r="AE1936"/>
      <c r="AF1936"/>
      <c r="AG1936"/>
      <c r="AH1936"/>
      <c r="BU1936" s="2"/>
      <c r="BV1936" s="3"/>
      <c r="BW1936" s="3"/>
      <c r="BX1936" s="3"/>
      <c r="BY1936" s="3"/>
    </row>
    <row r="1937" spans="1:77" ht="15">
      <c r="A1937"/>
      <c r="J1937"/>
      <c r="AA1937"/>
      <c r="AB1937"/>
      <c r="AC1937"/>
      <c r="AD1937"/>
      <c r="AE1937"/>
      <c r="AF1937"/>
      <c r="AG1937"/>
      <c r="AH1937"/>
      <c r="BU1937" s="2"/>
      <c r="BV1937" s="3"/>
      <c r="BW1937" s="3"/>
      <c r="BX1937" s="3"/>
      <c r="BY1937" s="3"/>
    </row>
    <row r="1938" spans="1:77" ht="15">
      <c r="A1938"/>
      <c r="J1938"/>
      <c r="AA1938"/>
      <c r="AB1938"/>
      <c r="AC1938"/>
      <c r="AD1938"/>
      <c r="AE1938"/>
      <c r="AF1938"/>
      <c r="AG1938"/>
      <c r="AH1938"/>
      <c r="BU1938" s="2"/>
      <c r="BV1938" s="3"/>
      <c r="BW1938" s="3"/>
      <c r="BX1938" s="3"/>
      <c r="BY1938" s="3"/>
    </row>
    <row r="1939" spans="1:77" ht="15">
      <c r="A1939"/>
      <c r="J1939"/>
      <c r="AA1939"/>
      <c r="AB1939"/>
      <c r="AC1939"/>
      <c r="AD1939"/>
      <c r="AE1939"/>
      <c r="AF1939"/>
      <c r="AG1939"/>
      <c r="AH1939"/>
      <c r="BU1939" s="2"/>
      <c r="BV1939" s="3"/>
      <c r="BW1939" s="3"/>
      <c r="BX1939" s="3"/>
      <c r="BY1939" s="3"/>
    </row>
    <row r="1940" spans="1:77" ht="15">
      <c r="A1940"/>
      <c r="J1940"/>
      <c r="AA1940"/>
      <c r="AB1940"/>
      <c r="AC1940"/>
      <c r="AD1940"/>
      <c r="AE1940"/>
      <c r="AF1940"/>
      <c r="AG1940"/>
      <c r="AH1940"/>
      <c r="BU1940" s="2"/>
      <c r="BV1940" s="3"/>
      <c r="BW1940" s="3"/>
      <c r="BX1940" s="3"/>
      <c r="BY1940" s="3"/>
    </row>
    <row r="1941" spans="1:77" ht="15">
      <c r="A1941"/>
      <c r="J1941"/>
      <c r="AA1941"/>
      <c r="AB1941"/>
      <c r="AC1941"/>
      <c r="AD1941"/>
      <c r="AE1941"/>
      <c r="AF1941"/>
      <c r="AG1941"/>
      <c r="AH1941"/>
      <c r="BU1941" s="2"/>
      <c r="BV1941" s="3"/>
      <c r="BW1941" s="3"/>
      <c r="BX1941" s="3"/>
      <c r="BY1941" s="3"/>
    </row>
    <row r="1942" spans="1:77" ht="15">
      <c r="A1942"/>
      <c r="J1942"/>
      <c r="AA1942"/>
      <c r="AB1942"/>
      <c r="AC1942"/>
      <c r="AD1942"/>
      <c r="AE1942"/>
      <c r="AF1942"/>
      <c r="AG1942"/>
      <c r="AH1942"/>
      <c r="BU1942" s="2"/>
      <c r="BV1942" s="3"/>
      <c r="BW1942" s="3"/>
      <c r="BX1942" s="3"/>
      <c r="BY1942" s="3"/>
    </row>
    <row r="1943" spans="1:77" ht="15">
      <c r="A1943"/>
      <c r="J1943"/>
      <c r="AA1943"/>
      <c r="AB1943"/>
      <c r="AC1943"/>
      <c r="AD1943"/>
      <c r="AE1943"/>
      <c r="AF1943"/>
      <c r="AG1943"/>
      <c r="AH1943"/>
      <c r="BU1943" s="2"/>
      <c r="BV1943" s="3"/>
      <c r="BW1943" s="3"/>
      <c r="BX1943" s="3"/>
      <c r="BY1943" s="3"/>
    </row>
    <row r="1944" spans="1:77" ht="15">
      <c r="A1944"/>
      <c r="J1944"/>
      <c r="AA1944"/>
      <c r="AB1944"/>
      <c r="AC1944"/>
      <c r="AD1944"/>
      <c r="AE1944"/>
      <c r="AF1944"/>
      <c r="AG1944"/>
      <c r="AH1944"/>
      <c r="BU1944" s="2"/>
      <c r="BV1944" s="3"/>
      <c r="BW1944" s="3"/>
      <c r="BX1944" s="3"/>
      <c r="BY1944" s="3"/>
    </row>
    <row r="1945" spans="1:77" ht="15">
      <c r="A1945"/>
      <c r="J1945"/>
      <c r="AA1945"/>
      <c r="AB1945"/>
      <c r="AC1945"/>
      <c r="AD1945"/>
      <c r="AE1945"/>
      <c r="AF1945"/>
      <c r="AG1945"/>
      <c r="AH1945"/>
      <c r="BU1945" s="2"/>
      <c r="BV1945" s="3"/>
      <c r="BW1945" s="3"/>
      <c r="BX1945" s="3"/>
      <c r="BY1945" s="3"/>
    </row>
    <row r="1946" spans="1:77" ht="15">
      <c r="A1946"/>
      <c r="J1946"/>
      <c r="AA1946"/>
      <c r="AB1946"/>
      <c r="AC1946"/>
      <c r="AD1946"/>
      <c r="AE1946"/>
      <c r="AF1946"/>
      <c r="AG1946"/>
      <c r="AH1946"/>
      <c r="BU1946" s="2"/>
      <c r="BV1946" s="3"/>
      <c r="BW1946" s="3"/>
      <c r="BX1946" s="3"/>
      <c r="BY1946" s="3"/>
    </row>
    <row r="1947" spans="1:77" ht="15">
      <c r="A1947"/>
      <c r="J1947"/>
      <c r="AA1947"/>
      <c r="AB1947"/>
      <c r="AC1947"/>
      <c r="AD1947"/>
      <c r="AE1947"/>
      <c r="AF1947"/>
      <c r="AG1947"/>
      <c r="AH1947"/>
      <c r="BU1947" s="2"/>
      <c r="BV1947" s="3"/>
      <c r="BW1947" s="3"/>
      <c r="BX1947" s="3"/>
      <c r="BY1947" s="3"/>
    </row>
    <row r="1948" spans="1:77" ht="15">
      <c r="A1948"/>
      <c r="J1948"/>
      <c r="AA1948"/>
      <c r="AB1948"/>
      <c r="AC1948"/>
      <c r="AD1948"/>
      <c r="AE1948"/>
      <c r="AF1948"/>
      <c r="AG1948"/>
      <c r="AH1948"/>
      <c r="BU1948" s="2"/>
      <c r="BV1948" s="3"/>
      <c r="BW1948" s="3"/>
      <c r="BX1948" s="3"/>
      <c r="BY1948" s="3"/>
    </row>
    <row r="1949" spans="1:77" ht="15">
      <c r="A1949"/>
      <c r="J1949"/>
      <c r="AA1949"/>
      <c r="AB1949"/>
      <c r="AC1949"/>
      <c r="AD1949"/>
      <c r="AE1949"/>
      <c r="AF1949"/>
      <c r="AG1949"/>
      <c r="AH1949"/>
      <c r="BU1949" s="2"/>
      <c r="BV1949" s="3"/>
      <c r="BW1949" s="3"/>
      <c r="BX1949" s="3"/>
      <c r="BY1949" s="3"/>
    </row>
    <row r="1950" spans="1:77" ht="15">
      <c r="A1950"/>
      <c r="J1950"/>
      <c r="AA1950"/>
      <c r="AB1950"/>
      <c r="AC1950"/>
      <c r="AD1950"/>
      <c r="AE1950"/>
      <c r="AF1950"/>
      <c r="AG1950"/>
      <c r="AH1950"/>
      <c r="BU1950" s="2"/>
      <c r="BV1950" s="3"/>
      <c r="BW1950" s="3"/>
      <c r="BX1950" s="3"/>
      <c r="BY1950" s="3"/>
    </row>
    <row r="1951" spans="1:77" ht="15">
      <c r="A1951"/>
      <c r="J1951"/>
      <c r="AA1951"/>
      <c r="AB1951"/>
      <c r="AC1951"/>
      <c r="AD1951"/>
      <c r="AE1951"/>
      <c r="AF1951"/>
      <c r="AG1951"/>
      <c r="AH1951"/>
      <c r="BU1951" s="2"/>
      <c r="BV1951" s="3"/>
      <c r="BW1951" s="3"/>
      <c r="BX1951" s="3"/>
      <c r="BY1951" s="3"/>
    </row>
    <row r="1952" spans="1:77" ht="15">
      <c r="A1952"/>
      <c r="J1952"/>
      <c r="AA1952"/>
      <c r="AB1952"/>
      <c r="AC1952"/>
      <c r="AD1952"/>
      <c r="AE1952"/>
      <c r="AF1952"/>
      <c r="AG1952"/>
      <c r="AH1952"/>
      <c r="BU1952" s="2"/>
      <c r="BV1952" s="3"/>
      <c r="BW1952" s="3"/>
      <c r="BX1952" s="3"/>
      <c r="BY1952" s="3"/>
    </row>
    <row r="1953" spans="1:77" ht="15">
      <c r="A1953"/>
      <c r="J1953"/>
      <c r="AA1953"/>
      <c r="AB1953"/>
      <c r="AC1953"/>
      <c r="AD1953"/>
      <c r="AE1953"/>
      <c r="AF1953"/>
      <c r="AG1953"/>
      <c r="AH1953"/>
      <c r="BU1953" s="2"/>
      <c r="BV1953" s="3"/>
      <c r="BW1953" s="3"/>
      <c r="BX1953" s="3"/>
      <c r="BY1953" s="3"/>
    </row>
    <row r="1954" spans="1:77" ht="15">
      <c r="A1954"/>
      <c r="J1954"/>
      <c r="AA1954"/>
      <c r="AB1954"/>
      <c r="AC1954"/>
      <c r="AD1954"/>
      <c r="AE1954"/>
      <c r="AF1954"/>
      <c r="AG1954"/>
      <c r="AH1954"/>
      <c r="BU1954" s="2"/>
      <c r="BV1954" s="3"/>
      <c r="BW1954" s="3"/>
      <c r="BX1954" s="3"/>
      <c r="BY1954" s="3"/>
    </row>
    <row r="1955" spans="1:77" ht="15">
      <c r="A1955"/>
      <c r="J1955"/>
      <c r="AA1955"/>
      <c r="AB1955"/>
      <c r="AC1955"/>
      <c r="AD1955"/>
      <c r="AE1955"/>
      <c r="AF1955"/>
      <c r="AG1955"/>
      <c r="AH1955"/>
      <c r="BU1955" s="2"/>
      <c r="BV1955" s="3"/>
      <c r="BW1955" s="3"/>
      <c r="BX1955" s="3"/>
      <c r="BY1955" s="3"/>
    </row>
    <row r="1956" spans="1:77" ht="15">
      <c r="A1956"/>
      <c r="J1956"/>
      <c r="AA1956"/>
      <c r="AB1956"/>
      <c r="AC1956"/>
      <c r="AD1956"/>
      <c r="AE1956"/>
      <c r="AF1956"/>
      <c r="AG1956"/>
      <c r="AH1956"/>
      <c r="BU1956" s="2"/>
      <c r="BV1956" s="3"/>
      <c r="BW1956" s="3"/>
      <c r="BX1956" s="3"/>
      <c r="BY1956" s="3"/>
    </row>
    <row r="1957" spans="1:77" ht="15">
      <c r="A1957"/>
      <c r="J1957"/>
      <c r="AA1957"/>
      <c r="AB1957"/>
      <c r="AC1957"/>
      <c r="AD1957"/>
      <c r="AE1957"/>
      <c r="AF1957"/>
      <c r="AG1957"/>
      <c r="AH1957"/>
      <c r="BU1957" s="2"/>
      <c r="BV1957" s="3"/>
      <c r="BW1957" s="3"/>
      <c r="BX1957" s="3"/>
      <c r="BY1957" s="3"/>
    </row>
    <row r="1958" spans="1:77" ht="15">
      <c r="A1958"/>
      <c r="J1958"/>
      <c r="AA1958"/>
      <c r="AB1958"/>
      <c r="AC1958"/>
      <c r="AD1958"/>
      <c r="AE1958"/>
      <c r="AF1958"/>
      <c r="AG1958"/>
      <c r="AH1958"/>
      <c r="BU1958" s="2"/>
      <c r="BV1958" s="3"/>
      <c r="BW1958" s="3"/>
      <c r="BX1958" s="3"/>
      <c r="BY1958" s="3"/>
    </row>
    <row r="1959" spans="1:77" ht="15">
      <c r="A1959"/>
      <c r="J1959"/>
      <c r="AA1959"/>
      <c r="AB1959"/>
      <c r="AC1959"/>
      <c r="AD1959"/>
      <c r="AE1959"/>
      <c r="AF1959"/>
      <c r="AG1959"/>
      <c r="AH1959"/>
      <c r="BU1959" s="2"/>
      <c r="BV1959" s="3"/>
      <c r="BW1959" s="3"/>
      <c r="BX1959" s="3"/>
      <c r="BY1959" s="3"/>
    </row>
    <row r="1960" spans="1:77" ht="15">
      <c r="A1960"/>
      <c r="J1960"/>
      <c r="AA1960"/>
      <c r="AB1960"/>
      <c r="AC1960"/>
      <c r="AD1960"/>
      <c r="AE1960"/>
      <c r="AF1960"/>
      <c r="AG1960"/>
      <c r="AH1960"/>
      <c r="BU1960" s="2"/>
      <c r="BV1960" s="3"/>
      <c r="BW1960" s="3"/>
      <c r="BX1960" s="3"/>
      <c r="BY1960" s="3"/>
    </row>
    <row r="1961" spans="1:77" ht="15">
      <c r="A1961"/>
      <c r="J1961"/>
      <c r="AA1961"/>
      <c r="AB1961"/>
      <c r="AC1961"/>
      <c r="AD1961"/>
      <c r="AE1961"/>
      <c r="AF1961"/>
      <c r="AG1961"/>
      <c r="AH1961"/>
      <c r="BU1961" s="2"/>
      <c r="BV1961" s="3"/>
      <c r="BW1961" s="3"/>
      <c r="BX1961" s="3"/>
      <c r="BY1961" s="3"/>
    </row>
    <row r="1962" spans="1:77" ht="15">
      <c r="A1962"/>
      <c r="J1962"/>
      <c r="AA1962"/>
      <c r="AB1962"/>
      <c r="AC1962"/>
      <c r="AD1962"/>
      <c r="AE1962"/>
      <c r="AF1962"/>
      <c r="AG1962"/>
      <c r="AH1962"/>
      <c r="BU1962" s="2"/>
      <c r="BV1962" s="3"/>
      <c r="BW1962" s="3"/>
      <c r="BX1962" s="3"/>
      <c r="BY1962" s="3"/>
    </row>
    <row r="1963" spans="1:77" ht="15">
      <c r="A1963"/>
      <c r="J1963"/>
      <c r="AA1963"/>
      <c r="AB1963"/>
      <c r="AC1963"/>
      <c r="AD1963"/>
      <c r="AE1963"/>
      <c r="AF1963"/>
      <c r="AG1963"/>
      <c r="AH1963"/>
      <c r="BU1963" s="2"/>
      <c r="BV1963" s="3"/>
      <c r="BW1963" s="3"/>
      <c r="BX1963" s="3"/>
      <c r="BY1963" s="3"/>
    </row>
    <row r="1964" spans="1:77" ht="15">
      <c r="A1964"/>
      <c r="J1964"/>
      <c r="AA1964"/>
      <c r="AB1964"/>
      <c r="AC1964"/>
      <c r="AD1964"/>
      <c r="AE1964"/>
      <c r="AF1964"/>
      <c r="AG1964"/>
      <c r="AH1964"/>
      <c r="BU1964" s="2"/>
      <c r="BV1964" s="3"/>
      <c r="BW1964" s="3"/>
      <c r="BX1964" s="3"/>
      <c r="BY1964" s="3"/>
    </row>
    <row r="1965" spans="1:77" ht="15">
      <c r="A1965"/>
      <c r="J1965"/>
      <c r="AA1965"/>
      <c r="AB1965"/>
      <c r="AC1965"/>
      <c r="AD1965"/>
      <c r="AE1965"/>
      <c r="AF1965"/>
      <c r="AG1965"/>
      <c r="AH1965"/>
      <c r="BU1965" s="2"/>
      <c r="BV1965" s="3"/>
      <c r="BW1965" s="3"/>
      <c r="BX1965" s="3"/>
      <c r="BY1965" s="3"/>
    </row>
    <row r="1966" spans="1:77" ht="15">
      <c r="A1966"/>
      <c r="J1966"/>
      <c r="AA1966"/>
      <c r="AB1966"/>
      <c r="AC1966"/>
      <c r="AD1966"/>
      <c r="AE1966"/>
      <c r="AF1966"/>
      <c r="AG1966"/>
      <c r="AH1966"/>
      <c r="BU1966" s="2"/>
      <c r="BV1966" s="3"/>
      <c r="BW1966" s="3"/>
      <c r="BX1966" s="3"/>
      <c r="BY1966" s="3"/>
    </row>
    <row r="1967" spans="1:77" ht="15">
      <c r="A1967"/>
      <c r="J1967"/>
      <c r="AA1967"/>
      <c r="AB1967"/>
      <c r="AC1967"/>
      <c r="AD1967"/>
      <c r="AE1967"/>
      <c r="AF1967"/>
      <c r="AG1967"/>
      <c r="AH1967"/>
      <c r="BU1967" s="2"/>
      <c r="BV1967" s="3"/>
      <c r="BW1967" s="3"/>
      <c r="BX1967" s="3"/>
      <c r="BY1967" s="3"/>
    </row>
    <row r="1968" spans="1:77" ht="15">
      <c r="A1968"/>
      <c r="J1968"/>
      <c r="AA1968"/>
      <c r="AB1968"/>
      <c r="AC1968"/>
      <c r="AD1968"/>
      <c r="AE1968"/>
      <c r="AF1968"/>
      <c r="AG1968"/>
      <c r="AH1968"/>
      <c r="BU1968" s="2"/>
      <c r="BV1968" s="3"/>
      <c r="BW1968" s="3"/>
      <c r="BX1968" s="3"/>
      <c r="BY1968" s="3"/>
    </row>
    <row r="1969" spans="1:77" ht="15">
      <c r="A1969"/>
      <c r="J1969"/>
      <c r="AA1969"/>
      <c r="AB1969"/>
      <c r="AC1969"/>
      <c r="AD1969"/>
      <c r="AE1969"/>
      <c r="AF1969"/>
      <c r="AG1969"/>
      <c r="AH1969"/>
      <c r="BU1969" s="2"/>
      <c r="BV1969" s="3"/>
      <c r="BW1969" s="3"/>
      <c r="BX1969" s="3"/>
      <c r="BY1969" s="3"/>
    </row>
    <row r="1970" spans="1:77" ht="15">
      <c r="A1970"/>
      <c r="J1970"/>
      <c r="AA1970"/>
      <c r="AB1970"/>
      <c r="AC1970"/>
      <c r="AD1970"/>
      <c r="AE1970"/>
      <c r="AF1970"/>
      <c r="AG1970"/>
      <c r="AH1970"/>
      <c r="BU1970" s="2"/>
      <c r="BV1970" s="3"/>
      <c r="BW1970" s="3"/>
      <c r="BX1970" s="3"/>
      <c r="BY1970" s="3"/>
    </row>
    <row r="1971" spans="1:77" ht="15">
      <c r="A1971"/>
      <c r="J1971"/>
      <c r="AA1971"/>
      <c r="AB1971"/>
      <c r="AC1971"/>
      <c r="AD1971"/>
      <c r="AE1971"/>
      <c r="AF1971"/>
      <c r="AG1971"/>
      <c r="AH1971"/>
      <c r="BU1971" s="2"/>
      <c r="BV1971" s="3"/>
      <c r="BW1971" s="3"/>
      <c r="BX1971" s="3"/>
      <c r="BY1971" s="3"/>
    </row>
    <row r="1972" spans="1:77" ht="15">
      <c r="A1972"/>
      <c r="J1972"/>
      <c r="AA1972"/>
      <c r="AB1972"/>
      <c r="AC1972"/>
      <c r="AD1972"/>
      <c r="AE1972"/>
      <c r="AF1972"/>
      <c r="AG1972"/>
      <c r="AH1972"/>
      <c r="BU1972" s="2"/>
      <c r="BV1972" s="3"/>
      <c r="BW1972" s="3"/>
      <c r="BX1972" s="3"/>
      <c r="BY1972" s="3"/>
    </row>
    <row r="1973" spans="1:77" ht="15">
      <c r="A1973"/>
      <c r="J1973"/>
      <c r="AA1973"/>
      <c r="AB1973"/>
      <c r="AC1973"/>
      <c r="AD1973"/>
      <c r="AE1973"/>
      <c r="AF1973"/>
      <c r="AG1973"/>
      <c r="AH1973"/>
      <c r="BU1973" s="2"/>
      <c r="BV1973" s="3"/>
      <c r="BW1973" s="3"/>
      <c r="BX1973" s="3"/>
      <c r="BY1973" s="3"/>
    </row>
    <row r="1974" spans="1:77" ht="15">
      <c r="A1974"/>
      <c r="J1974"/>
      <c r="AA1974"/>
      <c r="AB1974"/>
      <c r="AC1974"/>
      <c r="AD1974"/>
      <c r="AE1974"/>
      <c r="AF1974"/>
      <c r="AG1974"/>
      <c r="AH1974"/>
      <c r="BU1974" s="2"/>
      <c r="BV1974" s="3"/>
      <c r="BW1974" s="3"/>
      <c r="BX1974" s="3"/>
      <c r="BY1974" s="3"/>
    </row>
    <row r="1975" spans="1:77" ht="15">
      <c r="A1975"/>
      <c r="J1975"/>
      <c r="AA1975"/>
      <c r="AB1975"/>
      <c r="AC1975"/>
      <c r="AD1975"/>
      <c r="AE1975"/>
      <c r="AF1975"/>
      <c r="AG1975"/>
      <c r="AH1975"/>
      <c r="BU1975" s="2"/>
      <c r="BV1975" s="3"/>
      <c r="BW1975" s="3"/>
      <c r="BX1975" s="3"/>
      <c r="BY1975" s="3"/>
    </row>
    <row r="1976" spans="1:77" ht="15">
      <c r="A1976"/>
      <c r="J1976"/>
      <c r="AA1976"/>
      <c r="AB1976"/>
      <c r="AC1976"/>
      <c r="AD1976"/>
      <c r="AE1976"/>
      <c r="AF1976"/>
      <c r="AG1976"/>
      <c r="AH1976"/>
      <c r="BU1976" s="2"/>
      <c r="BV1976" s="3"/>
      <c r="BW1976" s="3"/>
      <c r="BX1976" s="3"/>
      <c r="BY1976" s="3"/>
    </row>
    <row r="1977" spans="1:77" ht="15">
      <c r="A1977"/>
      <c r="J1977"/>
      <c r="AA1977"/>
      <c r="AB1977"/>
      <c r="AC1977"/>
      <c r="AD1977"/>
      <c r="AE1977"/>
      <c r="AF1977"/>
      <c r="AG1977"/>
      <c r="AH1977"/>
      <c r="BU1977" s="2"/>
      <c r="BV1977" s="3"/>
      <c r="BW1977" s="3"/>
      <c r="BX1977" s="3"/>
      <c r="BY1977" s="3"/>
    </row>
    <row r="1978" spans="1:77" ht="15">
      <c r="A1978"/>
      <c r="J1978"/>
      <c r="AA1978"/>
      <c r="AB1978"/>
      <c r="AC1978"/>
      <c r="AD1978"/>
      <c r="AE1978"/>
      <c r="AF1978"/>
      <c r="AG1978"/>
      <c r="AH1978"/>
      <c r="BU1978" s="2"/>
      <c r="BV1978" s="3"/>
      <c r="BW1978" s="3"/>
      <c r="BX1978" s="3"/>
      <c r="BY1978" s="3"/>
    </row>
    <row r="1979" spans="1:77" ht="15">
      <c r="A1979"/>
      <c r="J1979"/>
      <c r="AA1979"/>
      <c r="AB1979"/>
      <c r="AC1979"/>
      <c r="AD1979"/>
      <c r="AE1979"/>
      <c r="AF1979"/>
      <c r="AG1979"/>
      <c r="AH1979"/>
      <c r="BU1979" s="2"/>
      <c r="BV1979" s="3"/>
      <c r="BW1979" s="3"/>
      <c r="BX1979" s="3"/>
      <c r="BY1979" s="3"/>
    </row>
    <row r="1980" spans="1:77" ht="15">
      <c r="A1980"/>
      <c r="J1980"/>
      <c r="AA1980"/>
      <c r="AB1980"/>
      <c r="AC1980"/>
      <c r="AD1980"/>
      <c r="AE1980"/>
      <c r="AF1980"/>
      <c r="AG1980"/>
      <c r="AH1980"/>
      <c r="BU1980" s="2"/>
      <c r="BV1980" s="3"/>
      <c r="BW1980" s="3"/>
      <c r="BX1980" s="3"/>
      <c r="BY1980" s="3"/>
    </row>
    <row r="1981" spans="1:77" ht="15">
      <c r="A1981"/>
      <c r="J1981"/>
      <c r="AA1981"/>
      <c r="AB1981"/>
      <c r="AC1981"/>
      <c r="AD1981"/>
      <c r="AE1981"/>
      <c r="AF1981"/>
      <c r="AG1981"/>
      <c r="AH1981"/>
      <c r="BU1981" s="2"/>
      <c r="BV1981" s="3"/>
      <c r="BW1981" s="3"/>
      <c r="BX1981" s="3"/>
      <c r="BY1981" s="3"/>
    </row>
    <row r="1982" spans="1:77" ht="15">
      <c r="A1982"/>
      <c r="J1982"/>
      <c r="AA1982"/>
      <c r="AB1982"/>
      <c r="AC1982"/>
      <c r="AD1982"/>
      <c r="AE1982"/>
      <c r="AF1982"/>
      <c r="AG1982"/>
      <c r="AH1982"/>
      <c r="BU1982" s="2"/>
      <c r="BV1982" s="3"/>
      <c r="BW1982" s="3"/>
      <c r="BX1982" s="3"/>
      <c r="BY1982" s="3"/>
    </row>
    <row r="1983" spans="1:77" ht="15">
      <c r="A1983"/>
      <c r="J1983"/>
      <c r="AA1983"/>
      <c r="AB1983"/>
      <c r="AC1983"/>
      <c r="AD1983"/>
      <c r="AE1983"/>
      <c r="AF1983"/>
      <c r="AG1983"/>
      <c r="AH1983"/>
      <c r="BU1983" s="2"/>
      <c r="BV1983" s="3"/>
      <c r="BW1983" s="3"/>
      <c r="BX1983" s="3"/>
      <c r="BY1983" s="3"/>
    </row>
    <row r="1984" spans="1:77" ht="15">
      <c r="A1984"/>
      <c r="J1984"/>
      <c r="AA1984"/>
      <c r="AB1984"/>
      <c r="AC1984"/>
      <c r="AD1984"/>
      <c r="AE1984"/>
      <c r="AF1984"/>
      <c r="AG1984"/>
      <c r="AH1984"/>
      <c r="BU1984" s="2"/>
      <c r="BV1984" s="3"/>
      <c r="BW1984" s="3"/>
      <c r="BX1984" s="3"/>
      <c r="BY1984" s="3"/>
    </row>
    <row r="1985" spans="1:77" ht="15">
      <c r="A1985"/>
      <c r="J1985"/>
      <c r="AA1985"/>
      <c r="AB1985"/>
      <c r="AC1985"/>
      <c r="AD1985"/>
      <c r="AE1985"/>
      <c r="AF1985"/>
      <c r="AG1985"/>
      <c r="AH1985"/>
      <c r="BU1985" s="2"/>
      <c r="BV1985" s="3"/>
      <c r="BW1985" s="3"/>
      <c r="BX1985" s="3"/>
      <c r="BY1985" s="3"/>
    </row>
    <row r="1986" spans="1:77" ht="15">
      <c r="A1986"/>
      <c r="J1986"/>
      <c r="AA1986"/>
      <c r="AB1986"/>
      <c r="AC1986"/>
      <c r="AD1986"/>
      <c r="AE1986"/>
      <c r="AF1986"/>
      <c r="AG1986"/>
      <c r="AH1986"/>
      <c r="BU1986" s="2"/>
      <c r="BV1986" s="3"/>
      <c r="BW1986" s="3"/>
      <c r="BX1986" s="3"/>
      <c r="BY1986" s="3"/>
    </row>
    <row r="1987" spans="1:77" ht="15">
      <c r="A1987"/>
      <c r="J1987"/>
      <c r="AA1987"/>
      <c r="AB1987"/>
      <c r="AC1987"/>
      <c r="AD1987"/>
      <c r="AE1987"/>
      <c r="AF1987"/>
      <c r="AG1987"/>
      <c r="AH1987"/>
      <c r="BU1987" s="2"/>
      <c r="BV1987" s="3"/>
      <c r="BW1987" s="3"/>
      <c r="BX1987" s="3"/>
      <c r="BY1987" s="3"/>
    </row>
    <row r="1988" spans="1:77" ht="15">
      <c r="A1988"/>
      <c r="J1988"/>
      <c r="AA1988"/>
      <c r="AB1988"/>
      <c r="AC1988"/>
      <c r="AD1988"/>
      <c r="AE1988"/>
      <c r="AF1988"/>
      <c r="AG1988"/>
      <c r="AH1988"/>
      <c r="BU1988" s="2"/>
      <c r="BV1988" s="3"/>
      <c r="BW1988" s="3"/>
      <c r="BX1988" s="3"/>
      <c r="BY1988" s="3"/>
    </row>
    <row r="1989" spans="1:77" ht="15">
      <c r="A1989"/>
      <c r="J1989"/>
      <c r="AA1989"/>
      <c r="AB1989"/>
      <c r="AC1989"/>
      <c r="AD1989"/>
      <c r="AE1989"/>
      <c r="AF1989"/>
      <c r="AG1989"/>
      <c r="AH1989"/>
      <c r="BU1989" s="2"/>
      <c r="BV1989" s="3"/>
      <c r="BW1989" s="3"/>
      <c r="BX1989" s="3"/>
      <c r="BY1989" s="3"/>
    </row>
    <row r="1990" spans="1:77" ht="15">
      <c r="A1990"/>
      <c r="J1990"/>
      <c r="AA1990"/>
      <c r="AB1990"/>
      <c r="AC1990"/>
      <c r="AD1990"/>
      <c r="AE1990"/>
      <c r="AF1990"/>
      <c r="AG1990"/>
      <c r="AH1990"/>
      <c r="BU1990" s="2"/>
      <c r="BV1990" s="3"/>
      <c r="BW1990" s="3"/>
      <c r="BX1990" s="3"/>
      <c r="BY1990" s="3"/>
    </row>
    <row r="1991" spans="1:77" ht="15">
      <c r="A1991"/>
      <c r="J1991"/>
      <c r="AA1991"/>
      <c r="AB1991"/>
      <c r="AC1991"/>
      <c r="AD1991"/>
      <c r="AE1991"/>
      <c r="AF1991"/>
      <c r="AG1991"/>
      <c r="AH1991"/>
      <c r="BU1991" s="2"/>
      <c r="BV1991" s="3"/>
      <c r="BW1991" s="3"/>
      <c r="BX1991" s="3"/>
      <c r="BY1991" s="3"/>
    </row>
    <row r="1992" spans="1:77" ht="15">
      <c r="A1992"/>
      <c r="J1992"/>
      <c r="AA1992"/>
      <c r="AB1992"/>
      <c r="AC1992"/>
      <c r="AD1992"/>
      <c r="AE1992"/>
      <c r="AF1992"/>
      <c r="AG1992"/>
      <c r="AH1992"/>
      <c r="BU1992" s="2"/>
      <c r="BV1992" s="3"/>
      <c r="BW1992" s="3"/>
      <c r="BX1992" s="3"/>
      <c r="BY1992" s="3"/>
    </row>
    <row r="1993" spans="1:77" ht="15">
      <c r="A1993"/>
      <c r="J1993"/>
      <c r="AA1993"/>
      <c r="AB1993"/>
      <c r="AC1993"/>
      <c r="AD1993"/>
      <c r="AE1993"/>
      <c r="AF1993"/>
      <c r="AG1993"/>
      <c r="AH1993"/>
      <c r="BU1993" s="2"/>
      <c r="BV1993" s="3"/>
      <c r="BW1993" s="3"/>
      <c r="BX1993" s="3"/>
      <c r="BY1993" s="3"/>
    </row>
    <row r="1994" spans="1:77" ht="15">
      <c r="A1994"/>
      <c r="J1994"/>
      <c r="AA1994"/>
      <c r="AB1994"/>
      <c r="AC1994"/>
      <c r="AD1994"/>
      <c r="AE1994"/>
      <c r="AF1994"/>
      <c r="AG1994"/>
      <c r="AH1994"/>
      <c r="BU1994" s="2"/>
      <c r="BV1994" s="3"/>
      <c r="BW1994" s="3"/>
      <c r="BX1994" s="3"/>
      <c r="BY1994" s="3"/>
    </row>
    <row r="1995" spans="1:77" ht="15">
      <c r="A1995"/>
      <c r="J1995"/>
      <c r="AA1995"/>
      <c r="AB1995"/>
      <c r="AC1995"/>
      <c r="AD1995"/>
      <c r="AE1995"/>
      <c r="AF1995"/>
      <c r="AG1995"/>
      <c r="AH1995"/>
      <c r="BU1995" s="2"/>
      <c r="BV1995" s="3"/>
      <c r="BW1995" s="3"/>
      <c r="BX1995" s="3"/>
      <c r="BY1995" s="3"/>
    </row>
    <row r="1996" spans="1:77" ht="15">
      <c r="A1996"/>
      <c r="J1996"/>
      <c r="AA1996"/>
      <c r="AB1996"/>
      <c r="AC1996"/>
      <c r="AD1996"/>
      <c r="AE1996"/>
      <c r="AF1996"/>
      <c r="AG1996"/>
      <c r="AH1996"/>
      <c r="BU1996" s="2"/>
      <c r="BV1996" s="3"/>
      <c r="BW1996" s="3"/>
      <c r="BX1996" s="3"/>
      <c r="BY1996" s="3"/>
    </row>
    <row r="1997" spans="1:77" ht="15">
      <c r="A1997"/>
      <c r="J1997"/>
      <c r="AA1997"/>
      <c r="AB1997"/>
      <c r="AC1997"/>
      <c r="AD1997"/>
      <c r="AE1997"/>
      <c r="AF1997"/>
      <c r="AG1997"/>
      <c r="AH1997"/>
      <c r="BU1997" s="2"/>
      <c r="BV1997" s="3"/>
      <c r="BW1997" s="3"/>
      <c r="BX1997" s="3"/>
      <c r="BY1997" s="3"/>
    </row>
    <row r="1998" spans="1:77" ht="15">
      <c r="A1998"/>
      <c r="J1998"/>
      <c r="AA1998"/>
      <c r="AB1998"/>
      <c r="AC1998"/>
      <c r="AD1998"/>
      <c r="AE1998"/>
      <c r="AF1998"/>
      <c r="AG1998"/>
      <c r="AH1998"/>
      <c r="BU1998" s="2"/>
      <c r="BV1998" s="3"/>
      <c r="BW1998" s="3"/>
      <c r="BX1998" s="3"/>
      <c r="BY1998" s="3"/>
    </row>
    <row r="1999" spans="1:77" ht="15">
      <c r="A1999"/>
      <c r="J1999"/>
      <c r="AA1999"/>
      <c r="AB1999"/>
      <c r="AC1999"/>
      <c r="AD1999"/>
      <c r="AE1999"/>
      <c r="AF1999"/>
      <c r="AG1999"/>
      <c r="AH1999"/>
      <c r="BU1999" s="2"/>
      <c r="BV1999" s="3"/>
      <c r="BW1999" s="3"/>
      <c r="BX1999" s="3"/>
      <c r="BY1999" s="3"/>
    </row>
    <row r="2000" spans="1:77" ht="15">
      <c r="A2000"/>
      <c r="J2000"/>
      <c r="AA2000"/>
      <c r="AB2000"/>
      <c r="AC2000"/>
      <c r="AD2000"/>
      <c r="AE2000"/>
      <c r="AF2000"/>
      <c r="AG2000"/>
      <c r="AH2000"/>
      <c r="BU2000" s="2"/>
      <c r="BV2000" s="3"/>
      <c r="BW2000" s="3"/>
      <c r="BX2000" s="3"/>
      <c r="BY2000" s="3"/>
    </row>
    <row r="2001" spans="1:77" ht="15">
      <c r="A2001"/>
      <c r="J2001"/>
      <c r="AA2001"/>
      <c r="AB2001"/>
      <c r="AC2001"/>
      <c r="AD2001"/>
      <c r="AE2001"/>
      <c r="AF2001"/>
      <c r="AG2001"/>
      <c r="AH2001"/>
      <c r="BU2001" s="2"/>
      <c r="BV2001" s="3"/>
      <c r="BW2001" s="3"/>
      <c r="BX2001" s="3"/>
      <c r="BY2001" s="3"/>
    </row>
    <row r="2002" spans="1:77" ht="15">
      <c r="A2002"/>
      <c r="J2002"/>
      <c r="AA2002"/>
      <c r="AB2002"/>
      <c r="AC2002"/>
      <c r="AD2002"/>
      <c r="AE2002"/>
      <c r="AF2002"/>
      <c r="AG2002"/>
      <c r="AH2002"/>
      <c r="BU2002" s="2"/>
      <c r="BV2002" s="3"/>
      <c r="BW2002" s="3"/>
      <c r="BX2002" s="3"/>
      <c r="BY2002" s="3"/>
    </row>
    <row r="2003" spans="1:77" ht="15">
      <c r="A2003"/>
      <c r="J2003"/>
      <c r="AA2003"/>
      <c r="AB2003"/>
      <c r="AC2003"/>
      <c r="AD2003"/>
      <c r="AE2003"/>
      <c r="AF2003"/>
      <c r="AG2003"/>
      <c r="AH2003"/>
      <c r="BU2003" s="2"/>
      <c r="BV2003" s="3"/>
      <c r="BW2003" s="3"/>
      <c r="BX2003" s="3"/>
      <c r="BY2003" s="3"/>
    </row>
    <row r="2004" spans="1:77" ht="15">
      <c r="A2004"/>
      <c r="J2004"/>
      <c r="AA2004"/>
      <c r="AB2004"/>
      <c r="AC2004"/>
      <c r="AD2004"/>
      <c r="AE2004"/>
      <c r="AF2004"/>
      <c r="AG2004"/>
      <c r="AH2004"/>
      <c r="BU2004" s="2"/>
      <c r="BV2004" s="3"/>
      <c r="BW2004" s="3"/>
      <c r="BX2004" s="3"/>
      <c r="BY2004" s="3"/>
    </row>
    <row r="2005" spans="1:77" ht="15">
      <c r="A2005"/>
      <c r="J2005"/>
      <c r="AA2005"/>
      <c r="AB2005"/>
      <c r="AC2005"/>
      <c r="AD2005"/>
      <c r="AE2005"/>
      <c r="AF2005"/>
      <c r="AG2005"/>
      <c r="AH2005"/>
      <c r="BU2005" s="2"/>
      <c r="BV2005" s="3"/>
      <c r="BW2005" s="3"/>
      <c r="BX2005" s="3"/>
      <c r="BY2005" s="3"/>
    </row>
    <row r="2006" spans="1:77" ht="15">
      <c r="A2006"/>
      <c r="J2006"/>
      <c r="AA2006"/>
      <c r="AB2006"/>
      <c r="AC2006"/>
      <c r="AD2006"/>
      <c r="AE2006"/>
      <c r="AF2006"/>
      <c r="AG2006"/>
      <c r="AH2006"/>
      <c r="BU2006" s="2"/>
      <c r="BV2006" s="3"/>
      <c r="BW2006" s="3"/>
      <c r="BX2006" s="3"/>
      <c r="BY2006" s="3"/>
    </row>
    <row r="2007" spans="1:77" ht="15">
      <c r="A2007"/>
      <c r="J2007"/>
      <c r="AA2007"/>
      <c r="AB2007"/>
      <c r="AC2007"/>
      <c r="AD2007"/>
      <c r="AE2007"/>
      <c r="AF2007"/>
      <c r="AG2007"/>
      <c r="AH2007"/>
      <c r="BU2007" s="2"/>
      <c r="BV2007" s="3"/>
      <c r="BW2007" s="3"/>
      <c r="BX2007" s="3"/>
      <c r="BY2007" s="3"/>
    </row>
    <row r="2008" spans="1:77" ht="15">
      <c r="A2008"/>
      <c r="J2008"/>
      <c r="AA2008"/>
      <c r="AB2008"/>
      <c r="AC2008"/>
      <c r="AD2008"/>
      <c r="AE2008"/>
      <c r="AF2008"/>
      <c r="AG2008"/>
      <c r="AH2008"/>
      <c r="BU2008" s="2"/>
      <c r="BV2008" s="3"/>
      <c r="BW2008" s="3"/>
      <c r="BX2008" s="3"/>
      <c r="BY2008" s="3"/>
    </row>
    <row r="2009" spans="1:77" ht="15">
      <c r="A2009"/>
      <c r="J2009"/>
      <c r="AA2009"/>
      <c r="AB2009"/>
      <c r="AC2009"/>
      <c r="AD2009"/>
      <c r="AE2009"/>
      <c r="AF2009"/>
      <c r="AG2009"/>
      <c r="AH2009"/>
      <c r="BU2009" s="2"/>
      <c r="BV2009" s="3"/>
      <c r="BW2009" s="3"/>
      <c r="BX2009" s="3"/>
      <c r="BY2009" s="3"/>
    </row>
    <row r="2010" spans="1:77" ht="15">
      <c r="A2010"/>
      <c r="J2010"/>
      <c r="AA2010"/>
      <c r="AB2010"/>
      <c r="AC2010"/>
      <c r="AD2010"/>
      <c r="AE2010"/>
      <c r="AF2010"/>
      <c r="AG2010"/>
      <c r="AH2010"/>
      <c r="BU2010" s="2"/>
      <c r="BV2010" s="3"/>
      <c r="BW2010" s="3"/>
      <c r="BX2010" s="3"/>
      <c r="BY2010" s="3"/>
    </row>
    <row r="2011" spans="1:77" ht="15">
      <c r="A2011"/>
      <c r="J2011"/>
      <c r="AA2011"/>
      <c r="AB2011"/>
      <c r="AC2011"/>
      <c r="AD2011"/>
      <c r="AE2011"/>
      <c r="AF2011"/>
      <c r="AG2011"/>
      <c r="AH2011"/>
      <c r="BU2011" s="2"/>
      <c r="BV2011" s="3"/>
      <c r="BW2011" s="3"/>
      <c r="BX2011" s="3"/>
      <c r="BY2011" s="3"/>
    </row>
    <row r="2012" spans="1:77" ht="15">
      <c r="A2012"/>
      <c r="J2012"/>
      <c r="AA2012"/>
      <c r="AB2012"/>
      <c r="AC2012"/>
      <c r="AD2012"/>
      <c r="AE2012"/>
      <c r="AF2012"/>
      <c r="AG2012"/>
      <c r="AH2012"/>
      <c r="BU2012" s="2"/>
      <c r="BV2012" s="3"/>
      <c r="BW2012" s="3"/>
      <c r="BX2012" s="3"/>
      <c r="BY2012" s="3"/>
    </row>
    <row r="2013" spans="1:77" ht="15">
      <c r="A2013"/>
      <c r="J2013"/>
      <c r="AA2013"/>
      <c r="AB2013"/>
      <c r="AC2013"/>
      <c r="AD2013"/>
      <c r="AE2013"/>
      <c r="AF2013"/>
      <c r="AG2013"/>
      <c r="AH2013"/>
      <c r="BU2013" s="2"/>
      <c r="BV2013" s="3"/>
      <c r="BW2013" s="3"/>
      <c r="BX2013" s="3"/>
      <c r="BY2013" s="3"/>
    </row>
    <row r="2014" spans="1:77" ht="15">
      <c r="A2014"/>
      <c r="J2014"/>
      <c r="AA2014"/>
      <c r="AB2014"/>
      <c r="AC2014"/>
      <c r="AD2014"/>
      <c r="AE2014"/>
      <c r="AF2014"/>
      <c r="AG2014"/>
      <c r="AH2014"/>
      <c r="BU2014" s="2"/>
      <c r="BV2014" s="3"/>
      <c r="BW2014" s="3"/>
      <c r="BX2014" s="3"/>
      <c r="BY2014" s="3"/>
    </row>
    <row r="2015" spans="1:77" ht="15">
      <c r="A2015"/>
      <c r="J2015"/>
      <c r="AA2015"/>
      <c r="AB2015"/>
      <c r="AC2015"/>
      <c r="AD2015"/>
      <c r="AE2015"/>
      <c r="AF2015"/>
      <c r="AG2015"/>
      <c r="AH2015"/>
      <c r="BU2015" s="2"/>
      <c r="BV2015" s="3"/>
      <c r="BW2015" s="3"/>
      <c r="BX2015" s="3"/>
      <c r="BY2015" s="3"/>
    </row>
    <row r="2016" spans="1:77" ht="15">
      <c r="A2016"/>
      <c r="J2016"/>
      <c r="AA2016"/>
      <c r="AB2016"/>
      <c r="AC2016"/>
      <c r="AD2016"/>
      <c r="AE2016"/>
      <c r="AF2016"/>
      <c r="AG2016"/>
      <c r="AH2016"/>
      <c r="BU2016" s="2"/>
      <c r="BV2016" s="3"/>
      <c r="BW2016" s="3"/>
      <c r="BX2016" s="3"/>
      <c r="BY2016" s="3"/>
    </row>
    <row r="2017" spans="1:77" ht="15">
      <c r="A2017"/>
      <c r="J2017"/>
      <c r="AA2017"/>
      <c r="AB2017"/>
      <c r="AC2017"/>
      <c r="AD2017"/>
      <c r="AE2017"/>
      <c r="AF2017"/>
      <c r="AG2017"/>
      <c r="AH2017"/>
      <c r="BU2017" s="2"/>
      <c r="BV2017" s="3"/>
      <c r="BW2017" s="3"/>
      <c r="BX2017" s="3"/>
      <c r="BY2017" s="3"/>
    </row>
    <row r="2018" spans="1:77" ht="15">
      <c r="A2018"/>
      <c r="J2018"/>
      <c r="AA2018"/>
      <c r="AB2018"/>
      <c r="AC2018"/>
      <c r="AD2018"/>
      <c r="AE2018"/>
      <c r="AF2018"/>
      <c r="AG2018"/>
      <c r="AH2018"/>
      <c r="BU2018" s="2"/>
      <c r="BV2018" s="3"/>
      <c r="BW2018" s="3"/>
      <c r="BX2018" s="3"/>
      <c r="BY2018" s="3"/>
    </row>
    <row r="2019" spans="1:77" ht="15">
      <c r="A2019"/>
      <c r="J2019"/>
      <c r="AA2019"/>
      <c r="AB2019"/>
      <c r="AC2019"/>
      <c r="AD2019"/>
      <c r="AE2019"/>
      <c r="AF2019"/>
      <c r="AG2019"/>
      <c r="AH2019"/>
      <c r="BU2019" s="2"/>
      <c r="BV2019" s="3"/>
      <c r="BW2019" s="3"/>
      <c r="BX2019" s="3"/>
      <c r="BY2019" s="3"/>
    </row>
    <row r="2020" spans="1:77" ht="15">
      <c r="A2020"/>
      <c r="J2020"/>
      <c r="AA2020"/>
      <c r="AB2020"/>
      <c r="AC2020"/>
      <c r="AD2020"/>
      <c r="AE2020"/>
      <c r="AF2020"/>
      <c r="AG2020"/>
      <c r="AH2020"/>
      <c r="BU2020" s="2"/>
      <c r="BV2020" s="3"/>
      <c r="BW2020" s="3"/>
      <c r="BX2020" s="3"/>
      <c r="BY2020" s="3"/>
    </row>
    <row r="2021" spans="1:77" ht="15">
      <c r="A2021"/>
      <c r="J2021"/>
      <c r="AA2021"/>
      <c r="AB2021"/>
      <c r="AC2021"/>
      <c r="AD2021"/>
      <c r="AE2021"/>
      <c r="AF2021"/>
      <c r="AG2021"/>
      <c r="AH2021"/>
      <c r="BU2021" s="2"/>
      <c r="BV2021" s="3"/>
      <c r="BW2021" s="3"/>
      <c r="BX2021" s="3"/>
      <c r="BY2021" s="3"/>
    </row>
    <row r="2022" spans="1:77" ht="15">
      <c r="A2022"/>
      <c r="J2022"/>
      <c r="AA2022"/>
      <c r="AB2022"/>
      <c r="AC2022"/>
      <c r="AD2022"/>
      <c r="AE2022"/>
      <c r="AF2022"/>
      <c r="AG2022"/>
      <c r="AH2022"/>
      <c r="BU2022" s="2"/>
      <c r="BV2022" s="3"/>
      <c r="BW2022" s="3"/>
      <c r="BX2022" s="3"/>
      <c r="BY2022" s="3"/>
    </row>
    <row r="2023" spans="1:77" ht="15">
      <c r="A2023"/>
      <c r="J2023"/>
      <c r="AA2023"/>
      <c r="AB2023"/>
      <c r="AC2023"/>
      <c r="AD2023"/>
      <c r="AE2023"/>
      <c r="AF2023"/>
      <c r="AG2023"/>
      <c r="AH2023"/>
      <c r="BU2023" s="2"/>
      <c r="BV2023" s="3"/>
      <c r="BW2023" s="3"/>
      <c r="BX2023" s="3"/>
      <c r="BY2023" s="3"/>
    </row>
    <row r="2024" spans="1:77" ht="15">
      <c r="A2024"/>
      <c r="J2024"/>
      <c r="AA2024"/>
      <c r="AB2024"/>
      <c r="AC2024"/>
      <c r="AD2024"/>
      <c r="AE2024"/>
      <c r="AF2024"/>
      <c r="AG2024"/>
      <c r="AH2024"/>
      <c r="BU2024" s="2"/>
      <c r="BV2024" s="3"/>
      <c r="BW2024" s="3"/>
      <c r="BX2024" s="3"/>
      <c r="BY2024" s="3"/>
    </row>
    <row r="2025" spans="1:77" ht="15">
      <c r="A2025"/>
      <c r="J2025"/>
      <c r="AA2025"/>
      <c r="AB2025"/>
      <c r="AC2025"/>
      <c r="AD2025"/>
      <c r="AE2025"/>
      <c r="AF2025"/>
      <c r="AG2025"/>
      <c r="AH2025"/>
      <c r="BU2025" s="2"/>
      <c r="BV2025" s="3"/>
      <c r="BW2025" s="3"/>
      <c r="BX2025" s="3"/>
      <c r="BY2025" s="3"/>
    </row>
    <row r="2026" spans="1:77" ht="15">
      <c r="A2026"/>
      <c r="J2026"/>
      <c r="AA2026"/>
      <c r="AB2026"/>
      <c r="AC2026"/>
      <c r="AD2026"/>
      <c r="AE2026"/>
      <c r="AF2026"/>
      <c r="AG2026"/>
      <c r="AH2026"/>
      <c r="BU2026" s="2"/>
      <c r="BV2026" s="3"/>
      <c r="BW2026" s="3"/>
      <c r="BX2026" s="3"/>
      <c r="BY2026" s="3"/>
    </row>
    <row r="2027" spans="1:77" ht="15">
      <c r="A2027"/>
      <c r="J2027"/>
      <c r="AA2027"/>
      <c r="AB2027"/>
      <c r="AC2027"/>
      <c r="AD2027"/>
      <c r="AE2027"/>
      <c r="AF2027"/>
      <c r="AG2027"/>
      <c r="AH2027"/>
      <c r="BU2027" s="2"/>
      <c r="BV2027" s="3"/>
      <c r="BW2027" s="3"/>
      <c r="BX2027" s="3"/>
      <c r="BY2027" s="3"/>
    </row>
    <row r="2028" spans="1:77" ht="15">
      <c r="A2028"/>
      <c r="J2028"/>
      <c r="AA2028"/>
      <c r="AB2028"/>
      <c r="AC2028"/>
      <c r="AD2028"/>
      <c r="AE2028"/>
      <c r="AF2028"/>
      <c r="AG2028"/>
      <c r="AH2028"/>
      <c r="BU2028" s="2"/>
      <c r="BV2028" s="3"/>
      <c r="BW2028" s="3"/>
      <c r="BX2028" s="3"/>
      <c r="BY2028" s="3"/>
    </row>
    <row r="2029" spans="1:77" ht="15">
      <c r="A2029"/>
      <c r="J2029"/>
      <c r="AA2029"/>
      <c r="AB2029"/>
      <c r="AC2029"/>
      <c r="AD2029"/>
      <c r="AE2029"/>
      <c r="AF2029"/>
      <c r="AG2029"/>
      <c r="AH2029"/>
      <c r="BU2029" s="2"/>
      <c r="BV2029" s="3"/>
      <c r="BW2029" s="3"/>
      <c r="BX2029" s="3"/>
      <c r="BY2029" s="3"/>
    </row>
    <row r="2030" spans="1:77" ht="15">
      <c r="A2030"/>
      <c r="J2030"/>
      <c r="AA2030"/>
      <c r="AB2030"/>
      <c r="AC2030"/>
      <c r="AD2030"/>
      <c r="AE2030"/>
      <c r="AF2030"/>
      <c r="AG2030"/>
      <c r="AH2030"/>
      <c r="BU2030" s="2"/>
      <c r="BV2030" s="3"/>
      <c r="BW2030" s="3"/>
      <c r="BX2030" s="3"/>
      <c r="BY2030" s="3"/>
    </row>
    <row r="2031" spans="1:77" ht="15">
      <c r="A2031"/>
      <c r="J2031"/>
      <c r="AA2031"/>
      <c r="AB2031"/>
      <c r="AC2031"/>
      <c r="AD2031"/>
      <c r="AE2031"/>
      <c r="AF2031"/>
      <c r="AG2031"/>
      <c r="AH2031"/>
      <c r="BU2031" s="2"/>
      <c r="BV2031" s="3"/>
      <c r="BW2031" s="3"/>
      <c r="BX2031" s="3"/>
      <c r="BY2031" s="3"/>
    </row>
    <row r="2032" spans="1:77" ht="15">
      <c r="A2032"/>
      <c r="J2032"/>
      <c r="AA2032"/>
      <c r="AB2032"/>
      <c r="AC2032"/>
      <c r="AD2032"/>
      <c r="AE2032"/>
      <c r="AF2032"/>
      <c r="AG2032"/>
      <c r="AH2032"/>
      <c r="BU2032" s="2"/>
      <c r="BV2032" s="3"/>
      <c r="BW2032" s="3"/>
      <c r="BX2032" s="3"/>
      <c r="BY2032" s="3"/>
    </row>
    <row r="2033" spans="1:77" ht="15">
      <c r="A2033"/>
      <c r="J2033"/>
      <c r="AA2033"/>
      <c r="AB2033"/>
      <c r="AC2033"/>
      <c r="AD2033"/>
      <c r="AE2033"/>
      <c r="AF2033"/>
      <c r="AG2033"/>
      <c r="AH2033"/>
      <c r="BU2033" s="2"/>
      <c r="BV2033" s="3"/>
      <c r="BW2033" s="3"/>
      <c r="BX2033" s="3"/>
      <c r="BY2033" s="3"/>
    </row>
    <row r="2034" spans="1:77" ht="15">
      <c r="A2034"/>
      <c r="J2034"/>
      <c r="AA2034"/>
      <c r="AB2034"/>
      <c r="AC2034"/>
      <c r="AD2034"/>
      <c r="AE2034"/>
      <c r="AF2034"/>
      <c r="AG2034"/>
      <c r="AH2034"/>
      <c r="BU2034" s="2"/>
      <c r="BV2034" s="3"/>
      <c r="BW2034" s="3"/>
      <c r="BX2034" s="3"/>
      <c r="BY2034" s="3"/>
    </row>
    <row r="2035" spans="1:77" ht="15">
      <c r="A2035"/>
      <c r="J2035"/>
      <c r="AA2035"/>
      <c r="AB2035"/>
      <c r="AC2035"/>
      <c r="AD2035"/>
      <c r="AE2035"/>
      <c r="AF2035"/>
      <c r="AG2035"/>
      <c r="AH2035"/>
      <c r="BU2035" s="2"/>
      <c r="BV2035" s="3"/>
      <c r="BW2035" s="3"/>
      <c r="BX2035" s="3"/>
      <c r="BY2035" s="3"/>
    </row>
    <row r="2036" spans="1:77" ht="15">
      <c r="A2036"/>
      <c r="J2036"/>
      <c r="AA2036"/>
      <c r="AB2036"/>
      <c r="AC2036"/>
      <c r="AD2036"/>
      <c r="AE2036"/>
      <c r="AF2036"/>
      <c r="AG2036"/>
      <c r="AH2036"/>
      <c r="BU2036" s="2"/>
      <c r="BV2036" s="3"/>
      <c r="BW2036" s="3"/>
      <c r="BX2036" s="3"/>
      <c r="BY2036" s="3"/>
    </row>
    <row r="2037" spans="1:77" ht="15">
      <c r="A2037"/>
      <c r="J2037"/>
      <c r="AA2037"/>
      <c r="AB2037"/>
      <c r="AC2037"/>
      <c r="AD2037"/>
      <c r="AE2037"/>
      <c r="AF2037"/>
      <c r="AG2037"/>
      <c r="AH2037"/>
      <c r="BU2037" s="2"/>
      <c r="BV2037" s="3"/>
      <c r="BW2037" s="3"/>
      <c r="BX2037" s="3"/>
      <c r="BY2037" s="3"/>
    </row>
    <row r="2038" spans="1:77" ht="15">
      <c r="A2038"/>
      <c r="J2038"/>
      <c r="AA2038"/>
      <c r="AB2038"/>
      <c r="AC2038"/>
      <c r="AD2038"/>
      <c r="AE2038"/>
      <c r="AF2038"/>
      <c r="AG2038"/>
      <c r="AH2038"/>
      <c r="BU2038" s="2"/>
      <c r="BV2038" s="3"/>
      <c r="BW2038" s="3"/>
      <c r="BX2038" s="3"/>
      <c r="BY2038" s="3"/>
    </row>
    <row r="2039" spans="1:77" ht="15">
      <c r="A2039"/>
      <c r="J2039"/>
      <c r="AA2039"/>
      <c r="AB2039"/>
      <c r="AC2039"/>
      <c r="AD2039"/>
      <c r="AE2039"/>
      <c r="AF2039"/>
      <c r="AG2039"/>
      <c r="AH2039"/>
      <c r="BU2039" s="2"/>
      <c r="BV2039" s="3"/>
      <c r="BW2039" s="3"/>
      <c r="BX2039" s="3"/>
      <c r="BY2039" s="3"/>
    </row>
    <row r="2040" spans="1:77" ht="15">
      <c r="A2040"/>
      <c r="J2040"/>
      <c r="AA2040"/>
      <c r="AB2040"/>
      <c r="AC2040"/>
      <c r="AD2040"/>
      <c r="AE2040"/>
      <c r="AF2040"/>
      <c r="AG2040"/>
      <c r="AH2040"/>
      <c r="BU2040" s="2"/>
      <c r="BV2040" s="3"/>
      <c r="BW2040" s="3"/>
      <c r="BX2040" s="3"/>
      <c r="BY2040" s="3"/>
    </row>
    <row r="2041" spans="1:77" ht="15">
      <c r="A2041"/>
      <c r="J2041"/>
      <c r="AA2041"/>
      <c r="AB2041"/>
      <c r="AC2041"/>
      <c r="AD2041"/>
      <c r="AE2041"/>
      <c r="AF2041"/>
      <c r="AG2041"/>
      <c r="AH2041"/>
      <c r="BU2041" s="2"/>
      <c r="BV2041" s="3"/>
      <c r="BW2041" s="3"/>
      <c r="BX2041" s="3"/>
      <c r="BY2041" s="3"/>
    </row>
    <row r="2042" spans="1:77" ht="15">
      <c r="A2042"/>
      <c r="J2042"/>
      <c r="AA2042"/>
      <c r="AB2042"/>
      <c r="AC2042"/>
      <c r="AD2042"/>
      <c r="AE2042"/>
      <c r="AF2042"/>
      <c r="AG2042"/>
      <c r="AH2042"/>
      <c r="BU2042" s="2"/>
      <c r="BV2042" s="3"/>
      <c r="BW2042" s="3"/>
      <c r="BX2042" s="3"/>
      <c r="BY2042" s="3"/>
    </row>
    <row r="2043" spans="1:77" ht="15">
      <c r="A2043"/>
      <c r="J2043"/>
      <c r="AA2043"/>
      <c r="AB2043"/>
      <c r="AC2043"/>
      <c r="AD2043"/>
      <c r="AE2043"/>
      <c r="AF2043"/>
      <c r="AG2043"/>
      <c r="AH2043"/>
      <c r="BU2043" s="2"/>
      <c r="BV2043" s="3"/>
      <c r="BW2043" s="3"/>
      <c r="BX2043" s="3"/>
      <c r="BY2043" s="3"/>
    </row>
    <row r="2044" spans="1:77" ht="15">
      <c r="A2044"/>
      <c r="J2044"/>
      <c r="AA2044"/>
      <c r="AB2044"/>
      <c r="AC2044"/>
      <c r="AD2044"/>
      <c r="AE2044"/>
      <c r="AF2044"/>
      <c r="AG2044"/>
      <c r="AH2044"/>
      <c r="BU2044" s="2"/>
      <c r="BV2044" s="3"/>
      <c r="BW2044" s="3"/>
      <c r="BX2044" s="3"/>
      <c r="BY2044" s="3"/>
    </row>
    <row r="2045" spans="1:77" ht="15">
      <c r="A2045"/>
      <c r="J2045"/>
      <c r="AA2045"/>
      <c r="AB2045"/>
      <c r="AC2045"/>
      <c r="AD2045"/>
      <c r="AE2045"/>
      <c r="AF2045"/>
      <c r="AG2045"/>
      <c r="AH2045"/>
      <c r="BU2045" s="2"/>
      <c r="BV2045" s="3"/>
      <c r="BW2045" s="3"/>
      <c r="BX2045" s="3"/>
      <c r="BY2045" s="3"/>
    </row>
    <row r="2046" spans="1:77" ht="15">
      <c r="A2046"/>
      <c r="J2046"/>
      <c r="AA2046"/>
      <c r="AB2046"/>
      <c r="AC2046"/>
      <c r="AD2046"/>
      <c r="AE2046"/>
      <c r="AF2046"/>
      <c r="AG2046"/>
      <c r="AH2046"/>
      <c r="BU2046" s="2"/>
      <c r="BV2046" s="3"/>
      <c r="BW2046" s="3"/>
      <c r="BX2046" s="3"/>
      <c r="BY2046" s="3"/>
    </row>
    <row r="2047" spans="1:77" ht="15">
      <c r="A2047"/>
      <c r="J2047"/>
      <c r="AA2047"/>
      <c r="AB2047"/>
      <c r="AC2047"/>
      <c r="AD2047"/>
      <c r="AE2047"/>
      <c r="AF2047"/>
      <c r="AG2047"/>
      <c r="AH2047"/>
      <c r="BU2047" s="2"/>
      <c r="BV2047" s="3"/>
      <c r="BW2047" s="3"/>
      <c r="BX2047" s="3"/>
      <c r="BY2047" s="3"/>
    </row>
    <row r="2048" spans="1:77" ht="15">
      <c r="A2048"/>
      <c r="J2048"/>
      <c r="AA2048"/>
      <c r="AB2048"/>
      <c r="AC2048"/>
      <c r="AD2048"/>
      <c r="AE2048"/>
      <c r="AF2048"/>
      <c r="AG2048"/>
      <c r="AH2048"/>
      <c r="BU2048" s="2"/>
      <c r="BV2048" s="3"/>
      <c r="BW2048" s="3"/>
      <c r="BX2048" s="3"/>
      <c r="BY2048" s="3"/>
    </row>
    <row r="2049" spans="1:77" ht="15">
      <c r="A2049"/>
      <c r="J2049"/>
      <c r="AA2049"/>
      <c r="AB2049"/>
      <c r="AC2049"/>
      <c r="AD2049"/>
      <c r="AE2049"/>
      <c r="AF2049"/>
      <c r="AG2049"/>
      <c r="AH2049"/>
      <c r="BU2049" s="2"/>
      <c r="BV2049" s="3"/>
      <c r="BW2049" s="3"/>
      <c r="BX2049" s="3"/>
      <c r="BY2049" s="3"/>
    </row>
    <row r="2050" spans="1:77" ht="15">
      <c r="A2050"/>
      <c r="J2050"/>
      <c r="AA2050"/>
      <c r="AB2050"/>
      <c r="AC2050"/>
      <c r="AD2050"/>
      <c r="AE2050"/>
      <c r="AF2050"/>
      <c r="AG2050"/>
      <c r="AH2050"/>
      <c r="BU2050" s="2"/>
      <c r="BV2050" s="3"/>
      <c r="BW2050" s="3"/>
      <c r="BX2050" s="3"/>
      <c r="BY2050" s="3"/>
    </row>
    <row r="2051" spans="1:77" ht="15">
      <c r="A2051"/>
      <c r="J2051"/>
      <c r="AA2051"/>
      <c r="AB2051"/>
      <c r="AC2051"/>
      <c r="AD2051"/>
      <c r="AE2051"/>
      <c r="AF2051"/>
      <c r="AG2051"/>
      <c r="AH2051"/>
      <c r="BU2051" s="2"/>
      <c r="BV2051" s="3"/>
      <c r="BW2051" s="3"/>
      <c r="BX2051" s="3"/>
      <c r="BY2051" s="3"/>
    </row>
    <row r="2052" spans="1:77" ht="15">
      <c r="A2052"/>
      <c r="J2052"/>
      <c r="AA2052"/>
      <c r="AB2052"/>
      <c r="AC2052"/>
      <c r="AD2052"/>
      <c r="AE2052"/>
      <c r="AF2052"/>
      <c r="AG2052"/>
      <c r="AH2052"/>
      <c r="BU2052" s="2"/>
      <c r="BV2052" s="3"/>
      <c r="BW2052" s="3"/>
      <c r="BX2052" s="3"/>
      <c r="BY2052" s="3"/>
    </row>
    <row r="2053" spans="1:77" ht="15">
      <c r="A2053"/>
      <c r="J2053"/>
      <c r="AA2053"/>
      <c r="AB2053"/>
      <c r="AC2053"/>
      <c r="AD2053"/>
      <c r="AE2053"/>
      <c r="AF2053"/>
      <c r="AG2053"/>
      <c r="AH2053"/>
      <c r="BU2053" s="2"/>
      <c r="BV2053" s="3"/>
      <c r="BW2053" s="3"/>
      <c r="BX2053" s="3"/>
      <c r="BY2053" s="3"/>
    </row>
    <row r="2054" spans="1:77" ht="15">
      <c r="A2054"/>
      <c r="J2054"/>
      <c r="AA2054"/>
      <c r="AB2054"/>
      <c r="AC2054"/>
      <c r="AD2054"/>
      <c r="AE2054"/>
      <c r="AF2054"/>
      <c r="AG2054"/>
      <c r="AH2054"/>
      <c r="BU2054" s="2"/>
      <c r="BV2054" s="3"/>
      <c r="BW2054" s="3"/>
      <c r="BX2054" s="3"/>
      <c r="BY2054" s="3"/>
    </row>
    <row r="2055" spans="1:77" ht="15">
      <c r="A2055"/>
      <c r="J2055"/>
      <c r="AA2055"/>
      <c r="AB2055"/>
      <c r="AC2055"/>
      <c r="AD2055"/>
      <c r="AE2055"/>
      <c r="AF2055"/>
      <c r="AG2055"/>
      <c r="AH2055"/>
      <c r="BU2055" s="2"/>
      <c r="BV2055" s="3"/>
      <c r="BW2055" s="3"/>
      <c r="BX2055" s="3"/>
      <c r="BY2055" s="3"/>
    </row>
    <row r="2056" spans="1:77" ht="15">
      <c r="A2056"/>
      <c r="J2056"/>
      <c r="AA2056"/>
      <c r="AB2056"/>
      <c r="AC2056"/>
      <c r="AD2056"/>
      <c r="AE2056"/>
      <c r="AF2056"/>
      <c r="AG2056"/>
      <c r="AH2056"/>
      <c r="BU2056" s="2"/>
      <c r="BV2056" s="3"/>
      <c r="BW2056" s="3"/>
      <c r="BX2056" s="3"/>
      <c r="BY2056" s="3"/>
    </row>
    <row r="2057" spans="1:77" ht="15">
      <c r="A2057"/>
      <c r="J2057"/>
      <c r="AA2057"/>
      <c r="AB2057"/>
      <c r="AC2057"/>
      <c r="AD2057"/>
      <c r="AE2057"/>
      <c r="AF2057"/>
      <c r="AG2057"/>
      <c r="AH2057"/>
      <c r="BU2057" s="2"/>
      <c r="BV2057" s="3"/>
      <c r="BW2057" s="3"/>
      <c r="BX2057" s="3"/>
      <c r="BY2057" s="3"/>
    </row>
    <row r="2058" spans="1:77" ht="15">
      <c r="A2058"/>
      <c r="J2058"/>
      <c r="AA2058"/>
      <c r="AB2058"/>
      <c r="AC2058"/>
      <c r="AD2058"/>
      <c r="AE2058"/>
      <c r="AF2058"/>
      <c r="AG2058"/>
      <c r="AH2058"/>
      <c r="BU2058" s="2"/>
      <c r="BV2058" s="3"/>
      <c r="BW2058" s="3"/>
      <c r="BX2058" s="3"/>
      <c r="BY2058" s="3"/>
    </row>
    <row r="2059" spans="1:77" ht="15">
      <c r="A2059"/>
      <c r="J2059"/>
      <c r="AA2059"/>
      <c r="AB2059"/>
      <c r="AC2059"/>
      <c r="AD2059"/>
      <c r="AE2059"/>
      <c r="AF2059"/>
      <c r="AG2059"/>
      <c r="AH2059"/>
      <c r="BU2059" s="2"/>
      <c r="BV2059" s="3"/>
      <c r="BW2059" s="3"/>
      <c r="BX2059" s="3"/>
      <c r="BY2059" s="3"/>
    </row>
    <row r="2060" spans="1:77" ht="15">
      <c r="A2060"/>
      <c r="J2060"/>
      <c r="AA2060"/>
      <c r="AB2060"/>
      <c r="AC2060"/>
      <c r="AD2060"/>
      <c r="AE2060"/>
      <c r="AF2060"/>
      <c r="AG2060"/>
      <c r="AH2060"/>
      <c r="BU2060" s="2"/>
      <c r="BV2060" s="3"/>
      <c r="BW2060" s="3"/>
      <c r="BX2060" s="3"/>
      <c r="BY2060" s="3"/>
    </row>
    <row r="2061" spans="1:77" ht="15">
      <c r="A2061"/>
      <c r="J2061"/>
      <c r="AA2061"/>
      <c r="AB2061"/>
      <c r="AC2061"/>
      <c r="AD2061"/>
      <c r="AE2061"/>
      <c r="AF2061"/>
      <c r="AG2061"/>
      <c r="AH2061"/>
      <c r="BU2061" s="2"/>
      <c r="BV2061" s="3"/>
      <c r="BW2061" s="3"/>
      <c r="BX2061" s="3"/>
      <c r="BY2061" s="3"/>
    </row>
    <row r="2062" spans="1:77" ht="15">
      <c r="A2062"/>
      <c r="J2062"/>
      <c r="AA2062"/>
      <c r="AB2062"/>
      <c r="AC2062"/>
      <c r="AD2062"/>
      <c r="AE2062"/>
      <c r="AF2062"/>
      <c r="AG2062"/>
      <c r="AH2062"/>
      <c r="BU2062" s="2"/>
      <c r="BV2062" s="3"/>
      <c r="BW2062" s="3"/>
      <c r="BX2062" s="3"/>
      <c r="BY2062" s="3"/>
    </row>
    <row r="2063" spans="1:77" ht="15">
      <c r="A2063"/>
      <c r="J2063"/>
      <c r="AA2063"/>
      <c r="AB2063"/>
      <c r="AC2063"/>
      <c r="AD2063"/>
      <c r="AE2063"/>
      <c r="AF2063"/>
      <c r="AG2063"/>
      <c r="AH2063"/>
      <c r="BU2063" s="2"/>
      <c r="BV2063" s="3"/>
      <c r="BW2063" s="3"/>
      <c r="BX2063" s="3"/>
      <c r="BY2063" s="3"/>
    </row>
    <row r="2064" spans="1:77" ht="15">
      <c r="A2064"/>
      <c r="J2064"/>
      <c r="AA2064"/>
      <c r="AB2064"/>
      <c r="AC2064"/>
      <c r="AD2064"/>
      <c r="AE2064"/>
      <c r="AF2064"/>
      <c r="AG2064"/>
      <c r="AH2064"/>
      <c r="BU2064" s="2"/>
      <c r="BV2064" s="3"/>
      <c r="BW2064" s="3"/>
      <c r="BX2064" s="3"/>
      <c r="BY2064" s="3"/>
    </row>
    <row r="2065" spans="1:77" ht="15">
      <c r="A2065"/>
      <c r="J2065"/>
      <c r="AA2065"/>
      <c r="AB2065"/>
      <c r="AC2065"/>
      <c r="AD2065"/>
      <c r="AE2065"/>
      <c r="AF2065"/>
      <c r="AG2065"/>
      <c r="AH2065"/>
      <c r="BU2065" s="2"/>
      <c r="BV2065" s="3"/>
      <c r="BW2065" s="3"/>
      <c r="BX2065" s="3"/>
      <c r="BY2065" s="3"/>
    </row>
    <row r="2066" spans="1:77" ht="15">
      <c r="A2066"/>
      <c r="J2066"/>
      <c r="AA2066"/>
      <c r="AB2066"/>
      <c r="AC2066"/>
      <c r="AD2066"/>
      <c r="AE2066"/>
      <c r="AF2066"/>
      <c r="AG2066"/>
      <c r="AH2066"/>
      <c r="BU2066" s="2"/>
      <c r="BV2066" s="3"/>
      <c r="BW2066" s="3"/>
      <c r="BX2066" s="3"/>
      <c r="BY2066" s="3"/>
    </row>
    <row r="2067" spans="1:77" ht="15">
      <c r="A2067"/>
      <c r="J2067"/>
      <c r="AA2067"/>
      <c r="AB2067"/>
      <c r="AC2067"/>
      <c r="AD2067"/>
      <c r="AE2067"/>
      <c r="AF2067"/>
      <c r="AG2067"/>
      <c r="AH2067"/>
      <c r="BU2067" s="2"/>
      <c r="BV2067" s="3"/>
      <c r="BW2067" s="3"/>
      <c r="BX2067" s="3"/>
      <c r="BY2067" s="3"/>
    </row>
    <row r="2068" spans="1:77" ht="15">
      <c r="A2068"/>
      <c r="J2068"/>
      <c r="AA2068"/>
      <c r="AB2068"/>
      <c r="AC2068"/>
      <c r="AD2068"/>
      <c r="AE2068"/>
      <c r="AF2068"/>
      <c r="AG2068"/>
      <c r="AH2068"/>
      <c r="BU2068" s="2"/>
      <c r="BV2068" s="3"/>
      <c r="BW2068" s="3"/>
      <c r="BX2068" s="3"/>
      <c r="BY2068" s="3"/>
    </row>
    <row r="2069" spans="1:77" ht="15">
      <c r="A2069"/>
      <c r="J2069"/>
      <c r="AA2069"/>
      <c r="AB2069"/>
      <c r="AC2069"/>
      <c r="AD2069"/>
      <c r="AE2069"/>
      <c r="AF2069"/>
      <c r="AG2069"/>
      <c r="AH2069"/>
      <c r="BU2069" s="2"/>
      <c r="BV2069" s="3"/>
      <c r="BW2069" s="3"/>
      <c r="BX2069" s="3"/>
      <c r="BY2069" s="3"/>
    </row>
    <row r="2070" spans="1:77" ht="15">
      <c r="A2070"/>
      <c r="J2070"/>
      <c r="AA2070"/>
      <c r="AB2070"/>
      <c r="AC2070"/>
      <c r="AD2070"/>
      <c r="AE2070"/>
      <c r="AF2070"/>
      <c r="AG2070"/>
      <c r="AH2070"/>
      <c r="BU2070" s="2"/>
      <c r="BV2070" s="3"/>
      <c r="BW2070" s="3"/>
      <c r="BX2070" s="3"/>
      <c r="BY2070" s="3"/>
    </row>
    <row r="2071" spans="1:77" ht="15">
      <c r="A2071"/>
      <c r="J2071"/>
      <c r="AA2071"/>
      <c r="AB2071"/>
      <c r="AC2071"/>
      <c r="AD2071"/>
      <c r="AE2071"/>
      <c r="AF2071"/>
      <c r="AG2071"/>
      <c r="AH2071"/>
      <c r="BU2071" s="2"/>
      <c r="BV2071" s="3"/>
      <c r="BW2071" s="3"/>
      <c r="BX2071" s="3"/>
      <c r="BY2071" s="3"/>
    </row>
    <row r="2072" spans="1:77" ht="15">
      <c r="A2072"/>
      <c r="J2072"/>
      <c r="AA2072"/>
      <c r="AB2072"/>
      <c r="AC2072"/>
      <c r="AD2072"/>
      <c r="AE2072"/>
      <c r="AF2072"/>
      <c r="AG2072"/>
      <c r="AH2072"/>
      <c r="BU2072" s="2"/>
      <c r="BV2072" s="3"/>
      <c r="BW2072" s="3"/>
      <c r="BX2072" s="3"/>
      <c r="BY2072" s="3"/>
    </row>
    <row r="2073" spans="1:77" ht="15">
      <c r="A2073"/>
      <c r="J2073"/>
      <c r="AA2073"/>
      <c r="AB2073"/>
      <c r="AC2073"/>
      <c r="AD2073"/>
      <c r="AE2073"/>
      <c r="AF2073"/>
      <c r="AG2073"/>
      <c r="AH2073"/>
      <c r="BU2073" s="2"/>
      <c r="BV2073" s="3"/>
      <c r="BW2073" s="3"/>
      <c r="BX2073" s="3"/>
      <c r="BY2073" s="3"/>
    </row>
    <row r="2074" spans="1:77" ht="15">
      <c r="A2074"/>
      <c r="J2074"/>
      <c r="AA2074"/>
      <c r="AB2074"/>
      <c r="AC2074"/>
      <c r="AD2074"/>
      <c r="AE2074"/>
      <c r="AF2074"/>
      <c r="AG2074"/>
      <c r="AH2074"/>
      <c r="BU2074" s="2"/>
      <c r="BV2074" s="3"/>
      <c r="BW2074" s="3"/>
      <c r="BX2074" s="3"/>
      <c r="BY2074" s="3"/>
    </row>
    <row r="2075" spans="1:77" ht="15">
      <c r="A2075"/>
      <c r="J2075"/>
      <c r="AA2075"/>
      <c r="AB2075"/>
      <c r="AC2075"/>
      <c r="AD2075"/>
      <c r="AE2075"/>
      <c r="AF2075"/>
      <c r="AG2075"/>
      <c r="AH2075"/>
      <c r="BU2075" s="2"/>
      <c r="BV2075" s="3"/>
      <c r="BW2075" s="3"/>
      <c r="BX2075" s="3"/>
      <c r="BY2075" s="3"/>
    </row>
    <row r="2076" spans="1:77" ht="15">
      <c r="A2076"/>
      <c r="J2076"/>
      <c r="AA2076"/>
      <c r="AB2076"/>
      <c r="AC2076"/>
      <c r="AD2076"/>
      <c r="AE2076"/>
      <c r="AF2076"/>
      <c r="AG2076"/>
      <c r="AH2076"/>
      <c r="BU2076" s="2"/>
      <c r="BV2076" s="3"/>
      <c r="BW2076" s="3"/>
      <c r="BX2076" s="3"/>
      <c r="BY2076" s="3"/>
    </row>
    <row r="2077" spans="1:77" ht="15">
      <c r="A2077"/>
      <c r="J2077"/>
      <c r="AA2077"/>
      <c r="AB2077"/>
      <c r="AC2077"/>
      <c r="AD2077"/>
      <c r="AE2077"/>
      <c r="AF2077"/>
      <c r="AG2077"/>
      <c r="AH2077"/>
      <c r="BU2077" s="2"/>
      <c r="BV2077" s="3"/>
      <c r="BW2077" s="3"/>
      <c r="BX2077" s="3"/>
      <c r="BY2077" s="3"/>
    </row>
    <row r="2078" spans="1:77" ht="15">
      <c r="A2078"/>
      <c r="J2078"/>
      <c r="AA2078"/>
      <c r="AB2078"/>
      <c r="AC2078"/>
      <c r="AD2078"/>
      <c r="AE2078"/>
      <c r="AF2078"/>
      <c r="AG2078"/>
      <c r="AH2078"/>
      <c r="BU2078" s="2"/>
      <c r="BV2078" s="3"/>
      <c r="BW2078" s="3"/>
      <c r="BX2078" s="3"/>
      <c r="BY2078" s="3"/>
    </row>
    <row r="2079" spans="1:77" ht="15">
      <c r="A2079"/>
      <c r="J2079"/>
      <c r="AA2079"/>
      <c r="AB2079"/>
      <c r="AC2079"/>
      <c r="AD2079"/>
      <c r="AE2079"/>
      <c r="AF2079"/>
      <c r="AG2079"/>
      <c r="AH2079"/>
      <c r="BU2079" s="2"/>
      <c r="BV2079" s="3"/>
      <c r="BW2079" s="3"/>
      <c r="BX2079" s="3"/>
      <c r="BY2079" s="3"/>
    </row>
    <row r="2080" spans="1:77" ht="15">
      <c r="A2080"/>
      <c r="J2080"/>
      <c r="AA2080"/>
      <c r="AB2080"/>
      <c r="AC2080"/>
      <c r="AD2080"/>
      <c r="AE2080"/>
      <c r="AF2080"/>
      <c r="AG2080"/>
      <c r="AH2080"/>
      <c r="BU2080" s="2"/>
      <c r="BV2080" s="3"/>
      <c r="BW2080" s="3"/>
      <c r="BX2080" s="3"/>
      <c r="BY2080" s="3"/>
    </row>
    <row r="2081" spans="1:77" ht="15">
      <c r="A2081"/>
      <c r="J2081"/>
      <c r="AA2081"/>
      <c r="AB2081"/>
      <c r="AC2081"/>
      <c r="AD2081"/>
      <c r="AE2081"/>
      <c r="AF2081"/>
      <c r="AG2081"/>
      <c r="AH2081"/>
      <c r="BU2081" s="2"/>
      <c r="BV2081" s="3"/>
      <c r="BW2081" s="3"/>
      <c r="BX2081" s="3"/>
      <c r="BY2081" s="3"/>
    </row>
    <row r="2082" spans="1:77" ht="15">
      <c r="A2082"/>
      <c r="J2082"/>
      <c r="AA2082"/>
      <c r="AB2082"/>
      <c r="AC2082"/>
      <c r="AD2082"/>
      <c r="AE2082"/>
      <c r="AF2082"/>
      <c r="AG2082"/>
      <c r="AH2082"/>
      <c r="BU2082" s="2"/>
      <c r="BV2082" s="3"/>
      <c r="BW2082" s="3"/>
      <c r="BX2082" s="3"/>
      <c r="BY2082" s="3"/>
    </row>
    <row r="2083" spans="1:77" ht="15">
      <c r="A2083"/>
      <c r="J2083"/>
      <c r="AA2083"/>
      <c r="AB2083"/>
      <c r="AC2083"/>
      <c r="AD2083"/>
      <c r="AE2083"/>
      <c r="AF2083"/>
      <c r="AG2083"/>
      <c r="AH2083"/>
      <c r="BU2083" s="2"/>
      <c r="BV2083" s="3"/>
      <c r="BW2083" s="3"/>
      <c r="BX2083" s="3"/>
      <c r="BY2083" s="3"/>
    </row>
    <row r="2084" spans="1:77" ht="15">
      <c r="A2084"/>
      <c r="J2084"/>
      <c r="AA2084"/>
      <c r="AB2084"/>
      <c r="AC2084"/>
      <c r="AD2084"/>
      <c r="AE2084"/>
      <c r="AF2084"/>
      <c r="AG2084"/>
      <c r="AH2084"/>
      <c r="BU2084" s="2"/>
      <c r="BV2084" s="3"/>
      <c r="BW2084" s="3"/>
      <c r="BX2084" s="3"/>
      <c r="BY2084" s="3"/>
    </row>
    <row r="2085" spans="1:77" ht="15">
      <c r="A2085"/>
      <c r="J2085"/>
      <c r="AA2085"/>
      <c r="AB2085"/>
      <c r="AC2085"/>
      <c r="AD2085"/>
      <c r="AE2085"/>
      <c r="AF2085"/>
      <c r="AG2085"/>
      <c r="AH2085"/>
      <c r="BU2085" s="2"/>
      <c r="BV2085" s="3"/>
      <c r="BW2085" s="3"/>
      <c r="BX2085" s="3"/>
      <c r="BY2085" s="3"/>
    </row>
    <row r="2086" spans="1:77" ht="15">
      <c r="A2086"/>
      <c r="J2086"/>
      <c r="AA2086"/>
      <c r="AB2086"/>
      <c r="AC2086"/>
      <c r="AD2086"/>
      <c r="AE2086"/>
      <c r="AF2086"/>
      <c r="AG2086"/>
      <c r="AH2086"/>
      <c r="BU2086" s="2"/>
      <c r="BV2086" s="3"/>
      <c r="BW2086" s="3"/>
      <c r="BX2086" s="3"/>
      <c r="BY2086" s="3"/>
    </row>
    <row r="2087" spans="1:77" ht="15">
      <c r="A2087"/>
      <c r="J2087"/>
      <c r="AA2087"/>
      <c r="AB2087"/>
      <c r="AC2087"/>
      <c r="AD2087"/>
      <c r="AE2087"/>
      <c r="AF2087"/>
      <c r="AG2087"/>
      <c r="AH2087"/>
      <c r="BU2087" s="2"/>
      <c r="BV2087" s="3"/>
      <c r="BW2087" s="3"/>
      <c r="BX2087" s="3"/>
      <c r="BY2087" s="3"/>
    </row>
    <row r="2088" spans="1:77" ht="15">
      <c r="A2088"/>
      <c r="J2088"/>
      <c r="AA2088"/>
      <c r="AB2088"/>
      <c r="AC2088"/>
      <c r="AD2088"/>
      <c r="AE2088"/>
      <c r="AF2088"/>
      <c r="AG2088"/>
      <c r="AH2088"/>
      <c r="BU2088" s="2"/>
      <c r="BV2088" s="3"/>
      <c r="BW2088" s="3"/>
      <c r="BX2088" s="3"/>
      <c r="BY2088" s="3"/>
    </row>
    <row r="2089" spans="1:77" ht="15">
      <c r="A2089"/>
      <c r="J2089"/>
      <c r="AA2089"/>
      <c r="AB2089"/>
      <c r="AC2089"/>
      <c r="AD2089"/>
      <c r="AE2089"/>
      <c r="AF2089"/>
      <c r="AG2089"/>
      <c r="AH2089"/>
      <c r="BU2089" s="2"/>
      <c r="BV2089" s="3"/>
      <c r="BW2089" s="3"/>
      <c r="BX2089" s="3"/>
      <c r="BY2089" s="3"/>
    </row>
    <row r="2090" spans="1:77" ht="15">
      <c r="A2090"/>
      <c r="J2090"/>
      <c r="AA2090"/>
      <c r="AB2090"/>
      <c r="AC2090"/>
      <c r="AD2090"/>
      <c r="AE2090"/>
      <c r="AF2090"/>
      <c r="AG2090"/>
      <c r="AH2090"/>
      <c r="BU2090" s="2"/>
      <c r="BV2090" s="3"/>
      <c r="BW2090" s="3"/>
      <c r="BX2090" s="3"/>
      <c r="BY2090" s="3"/>
    </row>
    <row r="2091" spans="1:77" ht="15">
      <c r="A2091"/>
      <c r="J2091"/>
      <c r="AA2091"/>
      <c r="AB2091"/>
      <c r="AC2091"/>
      <c r="AD2091"/>
      <c r="AE2091"/>
      <c r="AF2091"/>
      <c r="AG2091"/>
      <c r="AH2091"/>
      <c r="BU2091" s="2"/>
      <c r="BV2091" s="3"/>
      <c r="BW2091" s="3"/>
      <c r="BX2091" s="3"/>
      <c r="BY2091" s="3"/>
    </row>
    <row r="2092" spans="1:77" ht="15">
      <c r="A2092"/>
      <c r="J2092"/>
      <c r="AA2092"/>
      <c r="AB2092"/>
      <c r="AC2092"/>
      <c r="AD2092"/>
      <c r="AE2092"/>
      <c r="AF2092"/>
      <c r="AG2092"/>
      <c r="AH2092"/>
      <c r="BU2092" s="2"/>
      <c r="BV2092" s="3"/>
      <c r="BW2092" s="3"/>
      <c r="BX2092" s="3"/>
      <c r="BY2092" s="3"/>
    </row>
    <row r="2093" spans="1:77" ht="15">
      <c r="A2093"/>
      <c r="J2093"/>
      <c r="AA2093"/>
      <c r="AB2093"/>
      <c r="AC2093"/>
      <c r="AD2093"/>
      <c r="AE2093"/>
      <c r="AF2093"/>
      <c r="AG2093"/>
      <c r="AH2093"/>
      <c r="BU2093" s="2"/>
      <c r="BV2093" s="3"/>
      <c r="BW2093" s="3"/>
      <c r="BX2093" s="3"/>
      <c r="BY2093" s="3"/>
    </row>
    <row r="2094" spans="1:77" ht="15">
      <c r="A2094"/>
      <c r="J2094"/>
      <c r="AA2094"/>
      <c r="AB2094"/>
      <c r="AC2094"/>
      <c r="AD2094"/>
      <c r="AE2094"/>
      <c r="AF2094"/>
      <c r="AG2094"/>
      <c r="AH2094"/>
      <c r="BU2094" s="2"/>
      <c r="BV2094" s="3"/>
      <c r="BW2094" s="3"/>
      <c r="BX2094" s="3"/>
      <c r="BY2094" s="3"/>
    </row>
    <row r="2095" spans="1:77" ht="15">
      <c r="A2095"/>
      <c r="J2095"/>
      <c r="AA2095"/>
      <c r="AB2095"/>
      <c r="AC2095"/>
      <c r="AD2095"/>
      <c r="AE2095"/>
      <c r="AF2095"/>
      <c r="AG2095"/>
      <c r="AH2095"/>
      <c r="BU2095" s="2"/>
      <c r="BV2095" s="3"/>
      <c r="BW2095" s="3"/>
      <c r="BX2095" s="3"/>
      <c r="BY2095" s="3"/>
    </row>
    <row r="2096" spans="1:77" ht="15">
      <c r="A2096"/>
      <c r="J2096"/>
      <c r="AA2096"/>
      <c r="AB2096"/>
      <c r="AC2096"/>
      <c r="AD2096"/>
      <c r="AE2096"/>
      <c r="AF2096"/>
      <c r="AG2096"/>
      <c r="AH2096"/>
      <c r="BU2096" s="2"/>
      <c r="BV2096" s="3"/>
      <c r="BW2096" s="3"/>
      <c r="BX2096" s="3"/>
      <c r="BY2096" s="3"/>
    </row>
    <row r="2097" spans="1:77" ht="15">
      <c r="A2097"/>
      <c r="J2097"/>
      <c r="AA2097"/>
      <c r="AB2097"/>
      <c r="AC2097"/>
      <c r="AD2097"/>
      <c r="AE2097"/>
      <c r="AF2097"/>
      <c r="AG2097"/>
      <c r="AH2097"/>
      <c r="BU2097" s="2"/>
      <c r="BV2097" s="3"/>
      <c r="BW2097" s="3"/>
      <c r="BX2097" s="3"/>
      <c r="BY2097" s="3"/>
    </row>
    <row r="2098" spans="1:77" ht="15">
      <c r="A2098"/>
      <c r="J2098"/>
      <c r="AA2098"/>
      <c r="AB2098"/>
      <c r="AC2098"/>
      <c r="AD2098"/>
      <c r="AE2098"/>
      <c r="AF2098"/>
      <c r="AG2098"/>
      <c r="AH2098"/>
      <c r="BU2098" s="2"/>
      <c r="BV2098" s="3"/>
      <c r="BW2098" s="3"/>
      <c r="BX2098" s="3"/>
      <c r="BY2098" s="3"/>
    </row>
    <row r="2099" spans="1:77" ht="15">
      <c r="A2099"/>
      <c r="J2099"/>
      <c r="AA2099"/>
      <c r="AB2099"/>
      <c r="AC2099"/>
      <c r="AD2099"/>
      <c r="AE2099"/>
      <c r="AF2099"/>
      <c r="AG2099"/>
      <c r="AH2099"/>
      <c r="BU2099" s="2"/>
      <c r="BV2099" s="3"/>
      <c r="BW2099" s="3"/>
      <c r="BX2099" s="3"/>
      <c r="BY2099" s="3"/>
    </row>
    <row r="2100" spans="1:77" ht="15">
      <c r="A2100"/>
      <c r="J2100"/>
      <c r="AA2100"/>
      <c r="AB2100"/>
      <c r="AC2100"/>
      <c r="AD2100"/>
      <c r="AE2100"/>
      <c r="AF2100"/>
      <c r="AG2100"/>
      <c r="AH2100"/>
      <c r="BU2100" s="2"/>
      <c r="BV2100" s="3"/>
      <c r="BW2100" s="3"/>
      <c r="BX2100" s="3"/>
      <c r="BY2100" s="3"/>
    </row>
    <row r="2101" spans="1:77" ht="15">
      <c r="A2101"/>
      <c r="J2101"/>
      <c r="AA2101"/>
      <c r="AB2101"/>
      <c r="AC2101"/>
      <c r="AD2101"/>
      <c r="AE2101"/>
      <c r="AF2101"/>
      <c r="AG2101"/>
      <c r="AH2101"/>
      <c r="BU2101" s="2"/>
      <c r="BV2101" s="3"/>
      <c r="BW2101" s="3"/>
      <c r="BX2101" s="3"/>
      <c r="BY2101" s="3"/>
    </row>
    <row r="2102" spans="1:77" ht="15">
      <c r="A2102"/>
      <c r="J2102"/>
      <c r="AA2102"/>
      <c r="AB2102"/>
      <c r="AC2102"/>
      <c r="AD2102"/>
      <c r="AE2102"/>
      <c r="AF2102"/>
      <c r="AG2102"/>
      <c r="AH2102"/>
      <c r="BU2102" s="2"/>
      <c r="BV2102" s="3"/>
      <c r="BW2102" s="3"/>
      <c r="BX2102" s="3"/>
      <c r="BY2102" s="3"/>
    </row>
    <row r="2103" spans="1:77" ht="15">
      <c r="A2103"/>
      <c r="J2103"/>
      <c r="AA2103"/>
      <c r="AB2103"/>
      <c r="AC2103"/>
      <c r="AD2103"/>
      <c r="AE2103"/>
      <c r="AF2103"/>
      <c r="AG2103"/>
      <c r="AH2103"/>
      <c r="BU2103" s="2"/>
      <c r="BV2103" s="3"/>
      <c r="BW2103" s="3"/>
      <c r="BX2103" s="3"/>
      <c r="BY2103" s="3"/>
    </row>
    <row r="2104" spans="1:77" ht="15">
      <c r="A2104"/>
      <c r="J2104"/>
      <c r="AA2104"/>
      <c r="AB2104"/>
      <c r="AC2104"/>
      <c r="AD2104"/>
      <c r="AE2104"/>
      <c r="AF2104"/>
      <c r="AG2104"/>
      <c r="AH2104"/>
      <c r="BU2104" s="2"/>
      <c r="BV2104" s="3"/>
      <c r="BW2104" s="3"/>
      <c r="BX2104" s="3"/>
      <c r="BY2104" s="3"/>
    </row>
    <row r="2105" spans="1:77" ht="15">
      <c r="A2105"/>
      <c r="J2105"/>
      <c r="AA2105"/>
      <c r="AB2105"/>
      <c r="AC2105"/>
      <c r="AD2105"/>
      <c r="AE2105"/>
      <c r="AF2105"/>
      <c r="AG2105"/>
      <c r="AH2105"/>
      <c r="BU2105" s="2"/>
      <c r="BV2105" s="3"/>
      <c r="BW2105" s="3"/>
      <c r="BX2105" s="3"/>
      <c r="BY2105" s="3"/>
    </row>
    <row r="2106" spans="1:77" ht="15">
      <c r="A2106"/>
      <c r="J2106"/>
      <c r="AA2106"/>
      <c r="AB2106"/>
      <c r="AC2106"/>
      <c r="AD2106"/>
      <c r="AE2106"/>
      <c r="AF2106"/>
      <c r="AG2106"/>
      <c r="AH2106"/>
      <c r="BU2106" s="2"/>
      <c r="BV2106" s="3"/>
      <c r="BW2106" s="3"/>
      <c r="BX2106" s="3"/>
      <c r="BY2106" s="3"/>
    </row>
    <row r="2107" spans="1:77" ht="15">
      <c r="A2107"/>
      <c r="J2107"/>
      <c r="AA2107"/>
      <c r="AB2107"/>
      <c r="AC2107"/>
      <c r="AD2107"/>
      <c r="AE2107"/>
      <c r="AF2107"/>
      <c r="AG2107"/>
      <c r="AH2107"/>
      <c r="BU2107" s="2"/>
      <c r="BV2107" s="3"/>
      <c r="BW2107" s="3"/>
      <c r="BX2107" s="3"/>
      <c r="BY2107" s="3"/>
    </row>
    <row r="2108" spans="1:77" ht="15">
      <c r="A2108"/>
      <c r="J2108"/>
      <c r="AA2108"/>
      <c r="AB2108"/>
      <c r="AC2108"/>
      <c r="AD2108"/>
      <c r="AE2108"/>
      <c r="AF2108"/>
      <c r="AG2108"/>
      <c r="AH2108"/>
      <c r="BU2108" s="2"/>
      <c r="BV2108" s="3"/>
      <c r="BW2108" s="3"/>
      <c r="BX2108" s="3"/>
      <c r="BY2108" s="3"/>
    </row>
    <row r="2109" spans="1:77" ht="15">
      <c r="A2109"/>
      <c r="J2109"/>
      <c r="AA2109"/>
      <c r="AB2109"/>
      <c r="AC2109"/>
      <c r="AD2109"/>
      <c r="AE2109"/>
      <c r="AF2109"/>
      <c r="AG2109"/>
      <c r="AH2109"/>
      <c r="BU2109" s="2"/>
      <c r="BV2109" s="3"/>
      <c r="BW2109" s="3"/>
      <c r="BX2109" s="3"/>
      <c r="BY2109" s="3"/>
    </row>
    <row r="2110" spans="1:77" ht="15">
      <c r="A2110"/>
      <c r="J2110"/>
      <c r="AA2110"/>
      <c r="AB2110"/>
      <c r="AC2110"/>
      <c r="AD2110"/>
      <c r="AE2110"/>
      <c r="AF2110"/>
      <c r="AG2110"/>
      <c r="AH2110"/>
      <c r="BU2110" s="2"/>
      <c r="BV2110" s="3"/>
      <c r="BW2110" s="3"/>
      <c r="BX2110" s="3"/>
      <c r="BY2110" s="3"/>
    </row>
    <row r="2111" spans="1:77" ht="15">
      <c r="A2111"/>
      <c r="J2111"/>
      <c r="AA2111"/>
      <c r="AB2111"/>
      <c r="AC2111"/>
      <c r="AD2111"/>
      <c r="AE2111"/>
      <c r="AF2111"/>
      <c r="AG2111"/>
      <c r="AH2111"/>
      <c r="BU2111" s="2"/>
      <c r="BV2111" s="3"/>
      <c r="BW2111" s="3"/>
      <c r="BX2111" s="3"/>
      <c r="BY2111" s="3"/>
    </row>
    <row r="2112" spans="1:77" ht="15">
      <c r="A2112"/>
      <c r="J2112"/>
      <c r="AA2112"/>
      <c r="AB2112"/>
      <c r="AC2112"/>
      <c r="AD2112"/>
      <c r="AE2112"/>
      <c r="AF2112"/>
      <c r="AG2112"/>
      <c r="AH2112"/>
      <c r="BU2112" s="2"/>
      <c r="BV2112" s="3"/>
      <c r="BW2112" s="3"/>
      <c r="BX2112" s="3"/>
      <c r="BY2112" s="3"/>
    </row>
    <row r="2113" spans="1:77" ht="15">
      <c r="A2113"/>
      <c r="J2113"/>
      <c r="AA2113"/>
      <c r="AB2113"/>
      <c r="AC2113"/>
      <c r="AD2113"/>
      <c r="AE2113"/>
      <c r="AF2113"/>
      <c r="AG2113"/>
      <c r="AH2113"/>
      <c r="BU2113" s="2"/>
      <c r="BV2113" s="3"/>
      <c r="BW2113" s="3"/>
      <c r="BX2113" s="3"/>
      <c r="BY2113" s="3"/>
    </row>
    <row r="2114" spans="1:77" ht="15">
      <c r="A2114"/>
      <c r="J2114"/>
      <c r="AA2114"/>
      <c r="AB2114"/>
      <c r="AC2114"/>
      <c r="AD2114"/>
      <c r="AE2114"/>
      <c r="AF2114"/>
      <c r="AG2114"/>
      <c r="AH2114"/>
      <c r="BU2114" s="2"/>
      <c r="BV2114" s="3"/>
      <c r="BW2114" s="3"/>
      <c r="BX2114" s="3"/>
      <c r="BY2114" s="3"/>
    </row>
    <row r="2115" spans="1:77" ht="15">
      <c r="A2115"/>
      <c r="J2115"/>
      <c r="AA2115"/>
      <c r="AB2115"/>
      <c r="AC2115"/>
      <c r="AD2115"/>
      <c r="AE2115"/>
      <c r="AF2115"/>
      <c r="AG2115"/>
      <c r="AH2115"/>
      <c r="BU2115" s="2"/>
      <c r="BV2115" s="3"/>
      <c r="BW2115" s="3"/>
      <c r="BX2115" s="3"/>
      <c r="BY2115" s="3"/>
    </row>
    <row r="2116" spans="1:77" ht="15">
      <c r="A2116"/>
      <c r="J2116"/>
      <c r="AA2116"/>
      <c r="AB2116"/>
      <c r="AC2116"/>
      <c r="AD2116"/>
      <c r="AE2116"/>
      <c r="AF2116"/>
      <c r="AG2116"/>
      <c r="AH2116"/>
      <c r="BU2116" s="2"/>
      <c r="BV2116" s="3"/>
      <c r="BW2116" s="3"/>
      <c r="BX2116" s="3"/>
      <c r="BY2116" s="3"/>
    </row>
    <row r="2117" spans="1:77" ht="15">
      <c r="A2117"/>
      <c r="J2117"/>
      <c r="AA2117"/>
      <c r="AB2117"/>
      <c r="AC2117"/>
      <c r="AD2117"/>
      <c r="AE2117"/>
      <c r="AF2117"/>
      <c r="AG2117"/>
      <c r="AH2117"/>
      <c r="BU2117" s="2"/>
      <c r="BV2117" s="3"/>
      <c r="BW2117" s="3"/>
      <c r="BX2117" s="3"/>
      <c r="BY2117" s="3"/>
    </row>
    <row r="2118" spans="1:77" ht="15">
      <c r="A2118"/>
      <c r="J2118"/>
      <c r="AA2118"/>
      <c r="AB2118"/>
      <c r="AC2118"/>
      <c r="AD2118"/>
      <c r="AE2118"/>
      <c r="AF2118"/>
      <c r="AG2118"/>
      <c r="AH2118"/>
      <c r="BU2118" s="2"/>
      <c r="BV2118" s="3"/>
      <c r="BW2118" s="3"/>
      <c r="BX2118" s="3"/>
      <c r="BY2118" s="3"/>
    </row>
    <row r="2119" spans="1:77" ht="15">
      <c r="A2119"/>
      <c r="J2119"/>
      <c r="AA2119"/>
      <c r="AB2119"/>
      <c r="AC2119"/>
      <c r="AD2119"/>
      <c r="AE2119"/>
      <c r="AF2119"/>
      <c r="AG2119"/>
      <c r="AH2119"/>
      <c r="BU2119" s="2"/>
      <c r="BV2119" s="3"/>
      <c r="BW2119" s="3"/>
      <c r="BX2119" s="3"/>
      <c r="BY2119" s="3"/>
    </row>
    <row r="2120" spans="1:77" ht="15">
      <c r="A2120"/>
      <c r="J2120"/>
      <c r="AA2120"/>
      <c r="AB2120"/>
      <c r="AC2120"/>
      <c r="AD2120"/>
      <c r="AE2120"/>
      <c r="AF2120"/>
      <c r="AG2120"/>
      <c r="AH2120"/>
      <c r="BU2120" s="2"/>
      <c r="BV2120" s="3"/>
      <c r="BW2120" s="3"/>
      <c r="BX2120" s="3"/>
      <c r="BY2120" s="3"/>
    </row>
    <row r="2121" spans="1:77" ht="15">
      <c r="A2121"/>
      <c r="J2121"/>
      <c r="AA2121"/>
      <c r="AB2121"/>
      <c r="AC2121"/>
      <c r="AD2121"/>
      <c r="AE2121"/>
      <c r="AF2121"/>
      <c r="AG2121"/>
      <c r="AH2121"/>
      <c r="BU2121" s="2"/>
      <c r="BV2121" s="3"/>
      <c r="BW2121" s="3"/>
      <c r="BX2121" s="3"/>
      <c r="BY2121" s="3"/>
    </row>
    <row r="2122" spans="1:77" ht="15">
      <c r="A2122"/>
      <c r="J2122"/>
      <c r="AA2122"/>
      <c r="AB2122"/>
      <c r="AC2122"/>
      <c r="AD2122"/>
      <c r="AE2122"/>
      <c r="AF2122"/>
      <c r="AG2122"/>
      <c r="AH2122"/>
      <c r="BU2122" s="2"/>
      <c r="BV2122" s="3"/>
      <c r="BW2122" s="3"/>
      <c r="BX2122" s="3"/>
      <c r="BY2122" s="3"/>
    </row>
    <row r="2123" spans="1:77" ht="15">
      <c r="A2123"/>
      <c r="J2123"/>
      <c r="AA2123"/>
      <c r="AB2123"/>
      <c r="AC2123"/>
      <c r="AD2123"/>
      <c r="AE2123"/>
      <c r="AF2123"/>
      <c r="AG2123"/>
      <c r="AH2123"/>
      <c r="BU2123" s="2"/>
      <c r="BV2123" s="3"/>
      <c r="BW2123" s="3"/>
      <c r="BX2123" s="3"/>
      <c r="BY2123" s="3"/>
    </row>
    <row r="2124" spans="1:77" ht="15">
      <c r="A2124"/>
      <c r="J2124"/>
      <c r="AA2124"/>
      <c r="AB2124"/>
      <c r="AC2124"/>
      <c r="AD2124"/>
      <c r="AE2124"/>
      <c r="AF2124"/>
      <c r="AG2124"/>
      <c r="AH2124"/>
      <c r="BU2124" s="2"/>
      <c r="BV2124" s="3"/>
      <c r="BW2124" s="3"/>
      <c r="BX2124" s="3"/>
      <c r="BY2124" s="3"/>
    </row>
    <row r="2125" spans="1:77" ht="15">
      <c r="A2125"/>
      <c r="J2125"/>
      <c r="AA2125"/>
      <c r="AB2125"/>
      <c r="AC2125"/>
      <c r="AD2125"/>
      <c r="AE2125"/>
      <c r="AF2125"/>
      <c r="AG2125"/>
      <c r="AH2125"/>
      <c r="BU2125" s="2"/>
      <c r="BV2125" s="3"/>
      <c r="BW2125" s="3"/>
      <c r="BX2125" s="3"/>
      <c r="BY2125" s="3"/>
    </row>
    <row r="2126" spans="1:77" ht="15">
      <c r="A2126"/>
      <c r="J2126"/>
      <c r="AA2126"/>
      <c r="AB2126"/>
      <c r="AC2126"/>
      <c r="AD2126"/>
      <c r="AE2126"/>
      <c r="AF2126"/>
      <c r="AG2126"/>
      <c r="AH2126"/>
      <c r="BU2126" s="2"/>
      <c r="BV2126" s="3"/>
      <c r="BW2126" s="3"/>
      <c r="BX2126" s="3"/>
      <c r="BY2126" s="3"/>
    </row>
    <row r="2127" spans="1:77" ht="15">
      <c r="A2127"/>
      <c r="J2127"/>
      <c r="AA2127"/>
      <c r="AB2127"/>
      <c r="AC2127"/>
      <c r="AD2127"/>
      <c r="AE2127"/>
      <c r="AF2127"/>
      <c r="AG2127"/>
      <c r="AH2127"/>
      <c r="BU2127" s="2"/>
      <c r="BV2127" s="3"/>
      <c r="BW2127" s="3"/>
      <c r="BX2127" s="3"/>
      <c r="BY2127" s="3"/>
    </row>
    <row r="2128" spans="1:77" ht="15">
      <c r="A2128"/>
      <c r="J2128"/>
      <c r="AA2128"/>
      <c r="AB2128"/>
      <c r="AC2128"/>
      <c r="AD2128"/>
      <c r="AE2128"/>
      <c r="AF2128"/>
      <c r="AG2128"/>
      <c r="AH2128"/>
      <c r="BU2128" s="2"/>
      <c r="BV2128" s="3"/>
      <c r="BW2128" s="3"/>
      <c r="BX2128" s="3"/>
      <c r="BY2128" s="3"/>
    </row>
    <row r="2129" spans="1:77" ht="15">
      <c r="A2129"/>
      <c r="J2129"/>
      <c r="AA2129"/>
      <c r="AB2129"/>
      <c r="AC2129"/>
      <c r="AD2129"/>
      <c r="AE2129"/>
      <c r="AF2129"/>
      <c r="AG2129"/>
      <c r="AH2129"/>
      <c r="BU2129" s="2"/>
      <c r="BV2129" s="3"/>
      <c r="BW2129" s="3"/>
      <c r="BX2129" s="3"/>
      <c r="BY2129" s="3"/>
    </row>
    <row r="2130" spans="1:77" ht="15">
      <c r="A2130"/>
      <c r="J2130"/>
      <c r="AA2130"/>
      <c r="AB2130"/>
      <c r="AC2130"/>
      <c r="AD2130"/>
      <c r="AE2130"/>
      <c r="AF2130"/>
      <c r="AG2130"/>
      <c r="AH2130"/>
      <c r="BU2130" s="2"/>
      <c r="BV2130" s="3"/>
      <c r="BW2130" s="3"/>
      <c r="BX2130" s="3"/>
      <c r="BY2130" s="3"/>
    </row>
    <row r="2131" spans="1:77" ht="15">
      <c r="A2131"/>
      <c r="J2131"/>
      <c r="AA2131"/>
      <c r="AB2131"/>
      <c r="AC2131"/>
      <c r="AD2131"/>
      <c r="AE2131"/>
      <c r="AF2131"/>
      <c r="AG2131"/>
      <c r="AH2131"/>
      <c r="BU2131" s="2"/>
      <c r="BV2131" s="3"/>
      <c r="BW2131" s="3"/>
      <c r="BX2131" s="3"/>
      <c r="BY2131" s="3"/>
    </row>
    <row r="2132" spans="1:77" ht="15">
      <c r="A2132"/>
      <c r="J2132"/>
      <c r="AA2132"/>
      <c r="AB2132"/>
      <c r="AC2132"/>
      <c r="AD2132"/>
      <c r="AE2132"/>
      <c r="AF2132"/>
      <c r="AG2132"/>
      <c r="AH2132"/>
      <c r="BU2132" s="2"/>
      <c r="BV2132" s="3"/>
      <c r="BW2132" s="3"/>
      <c r="BX2132" s="3"/>
      <c r="BY2132" s="3"/>
    </row>
    <row r="2133" spans="1:77" ht="15">
      <c r="A2133"/>
      <c r="J2133"/>
      <c r="AA2133"/>
      <c r="AB2133"/>
      <c r="AC2133"/>
      <c r="AD2133"/>
      <c r="AE2133"/>
      <c r="AF2133"/>
      <c r="AG2133"/>
      <c r="AH2133"/>
      <c r="BU2133" s="2"/>
      <c r="BV2133" s="3"/>
      <c r="BW2133" s="3"/>
      <c r="BX2133" s="3"/>
      <c r="BY2133" s="3"/>
    </row>
    <row r="2134" spans="1:77" ht="15">
      <c r="A2134"/>
      <c r="J2134"/>
      <c r="AA2134"/>
      <c r="AB2134"/>
      <c r="AC2134"/>
      <c r="AD2134"/>
      <c r="AE2134"/>
      <c r="AF2134"/>
      <c r="AG2134"/>
      <c r="AH2134"/>
      <c r="BU2134" s="2"/>
      <c r="BV2134" s="3"/>
      <c r="BW2134" s="3"/>
      <c r="BX2134" s="3"/>
      <c r="BY2134" s="3"/>
    </row>
    <row r="2135" spans="1:77" ht="15">
      <c r="A2135"/>
      <c r="J2135"/>
      <c r="AA2135"/>
      <c r="AB2135"/>
      <c r="AC2135"/>
      <c r="AD2135"/>
      <c r="AE2135"/>
      <c r="AF2135"/>
      <c r="AG2135"/>
      <c r="AH2135"/>
      <c r="BU2135" s="2"/>
      <c r="BV2135" s="3"/>
      <c r="BW2135" s="3"/>
      <c r="BX2135" s="3"/>
      <c r="BY2135" s="3"/>
    </row>
    <row r="2136" spans="1:77" ht="15">
      <c r="A2136"/>
      <c r="J2136"/>
      <c r="AA2136"/>
      <c r="AB2136"/>
      <c r="AC2136"/>
      <c r="AD2136"/>
      <c r="AE2136"/>
      <c r="AF2136"/>
      <c r="AG2136"/>
      <c r="AH2136"/>
      <c r="BU2136" s="2"/>
      <c r="BV2136" s="3"/>
      <c r="BW2136" s="3"/>
      <c r="BX2136" s="3"/>
      <c r="BY2136" s="3"/>
    </row>
    <row r="2137" spans="1:77" ht="15">
      <c r="A2137"/>
      <c r="J2137"/>
      <c r="AA2137"/>
      <c r="AB2137"/>
      <c r="AC2137"/>
      <c r="AD2137"/>
      <c r="AE2137"/>
      <c r="AF2137"/>
      <c r="AG2137"/>
      <c r="AH2137"/>
      <c r="BU2137" s="2"/>
      <c r="BV2137" s="3"/>
      <c r="BW2137" s="3"/>
      <c r="BX2137" s="3"/>
      <c r="BY2137" s="3"/>
    </row>
    <row r="2138" spans="1:77" ht="15">
      <c r="A2138"/>
      <c r="J2138"/>
      <c r="AA2138"/>
      <c r="AB2138"/>
      <c r="AC2138"/>
      <c r="AD2138"/>
      <c r="AE2138"/>
      <c r="AF2138"/>
      <c r="AG2138"/>
      <c r="AH2138"/>
      <c r="BU2138" s="2"/>
      <c r="BV2138" s="3"/>
      <c r="BW2138" s="3"/>
      <c r="BX2138" s="3"/>
      <c r="BY2138" s="3"/>
    </row>
    <row r="2139" spans="1:77" ht="15">
      <c r="A2139"/>
      <c r="J2139"/>
      <c r="AA2139"/>
      <c r="AB2139"/>
      <c r="AC2139"/>
      <c r="AD2139"/>
      <c r="AE2139"/>
      <c r="AF2139"/>
      <c r="AG2139"/>
      <c r="AH2139"/>
      <c r="BU2139" s="2"/>
      <c r="BV2139" s="3"/>
      <c r="BW2139" s="3"/>
      <c r="BX2139" s="3"/>
      <c r="BY2139" s="3"/>
    </row>
    <row r="2140" spans="1:77" ht="15">
      <c r="A2140"/>
      <c r="J2140"/>
      <c r="AA2140"/>
      <c r="AB2140"/>
      <c r="AC2140"/>
      <c r="AD2140"/>
      <c r="AE2140"/>
      <c r="AF2140"/>
      <c r="AG2140"/>
      <c r="AH2140"/>
      <c r="BU2140" s="2"/>
      <c r="BV2140" s="3"/>
      <c r="BW2140" s="3"/>
      <c r="BX2140" s="3"/>
      <c r="BY2140" s="3"/>
    </row>
    <row r="2141" spans="1:77" ht="15">
      <c r="A2141"/>
      <c r="J2141"/>
      <c r="AA2141"/>
      <c r="AB2141"/>
      <c r="AC2141"/>
      <c r="AD2141"/>
      <c r="AE2141"/>
      <c r="AF2141"/>
      <c r="AG2141"/>
      <c r="AH2141"/>
      <c r="BU2141" s="2"/>
      <c r="BV2141" s="3"/>
      <c r="BW2141" s="3"/>
      <c r="BX2141" s="3"/>
      <c r="BY2141" s="3"/>
    </row>
    <row r="2142" spans="1:77" ht="15">
      <c r="A2142"/>
      <c r="J2142"/>
      <c r="AA2142"/>
      <c r="AB2142"/>
      <c r="AC2142"/>
      <c r="AD2142"/>
      <c r="AE2142"/>
      <c r="AF2142"/>
      <c r="AG2142"/>
      <c r="AH2142"/>
      <c r="BU2142" s="2"/>
      <c r="BV2142" s="3"/>
      <c r="BW2142" s="3"/>
      <c r="BX2142" s="3"/>
      <c r="BY2142" s="3"/>
    </row>
    <row r="2143" spans="1:77" ht="15">
      <c r="A2143"/>
      <c r="J2143"/>
      <c r="AA2143"/>
      <c r="AB2143"/>
      <c r="AC2143"/>
      <c r="AD2143"/>
      <c r="AE2143"/>
      <c r="AF2143"/>
      <c r="AG2143"/>
      <c r="AH2143"/>
      <c r="BU2143" s="2"/>
      <c r="BV2143" s="3"/>
      <c r="BW2143" s="3"/>
      <c r="BX2143" s="3"/>
      <c r="BY2143" s="3"/>
    </row>
    <row r="2144" spans="1:77" ht="15">
      <c r="A2144"/>
      <c r="J2144"/>
      <c r="AA2144"/>
      <c r="AB2144"/>
      <c r="AC2144"/>
      <c r="AD2144"/>
      <c r="AE2144"/>
      <c r="AF2144"/>
      <c r="AG2144"/>
      <c r="AH2144"/>
      <c r="BU2144" s="2"/>
      <c r="BV2144" s="3"/>
      <c r="BW2144" s="3"/>
      <c r="BX2144" s="3"/>
      <c r="BY2144" s="3"/>
    </row>
    <row r="2145" spans="1:77" ht="15">
      <c r="A2145"/>
      <c r="J2145"/>
      <c r="AA2145"/>
      <c r="AB2145"/>
      <c r="AC2145"/>
      <c r="AD2145"/>
      <c r="AE2145"/>
      <c r="AF2145"/>
      <c r="AG2145"/>
      <c r="AH2145"/>
      <c r="BU2145" s="2"/>
      <c r="BV2145" s="3"/>
      <c r="BW2145" s="3"/>
      <c r="BX2145" s="3"/>
      <c r="BY2145" s="3"/>
    </row>
    <row r="2146" spans="1:77" ht="15">
      <c r="A2146"/>
      <c r="J2146"/>
      <c r="AA2146"/>
      <c r="AB2146"/>
      <c r="AC2146"/>
      <c r="AD2146"/>
      <c r="AE2146"/>
      <c r="AF2146"/>
      <c r="AG2146"/>
      <c r="AH2146"/>
      <c r="BU2146" s="2"/>
      <c r="BV2146" s="3"/>
      <c r="BW2146" s="3"/>
      <c r="BX2146" s="3"/>
      <c r="BY2146" s="3"/>
    </row>
    <row r="2147" spans="1:77" ht="15">
      <c r="A2147"/>
      <c r="J2147"/>
      <c r="AA2147"/>
      <c r="AB2147"/>
      <c r="AC2147"/>
      <c r="AD2147"/>
      <c r="AE2147"/>
      <c r="AF2147"/>
      <c r="AG2147"/>
      <c r="AH2147"/>
      <c r="BU2147" s="2"/>
      <c r="BV2147" s="3"/>
      <c r="BW2147" s="3"/>
      <c r="BX2147" s="3"/>
      <c r="BY2147" s="3"/>
    </row>
    <row r="2148" spans="1:77" ht="15">
      <c r="A2148"/>
      <c r="J2148"/>
      <c r="AA2148"/>
      <c r="AB2148"/>
      <c r="AC2148"/>
      <c r="AD2148"/>
      <c r="AE2148"/>
      <c r="AF2148"/>
      <c r="AG2148"/>
      <c r="AH2148"/>
      <c r="BU2148" s="2"/>
      <c r="BV2148" s="3"/>
      <c r="BW2148" s="3"/>
      <c r="BX2148" s="3"/>
      <c r="BY2148" s="3"/>
    </row>
    <row r="2149" spans="1:77" ht="15">
      <c r="A2149"/>
      <c r="J2149"/>
      <c r="AA2149"/>
      <c r="AB2149"/>
      <c r="AC2149"/>
      <c r="AD2149"/>
      <c r="AE2149"/>
      <c r="AF2149"/>
      <c r="AG2149"/>
      <c r="AH2149"/>
      <c r="BU2149" s="2"/>
      <c r="BV2149" s="3"/>
      <c r="BW2149" s="3"/>
      <c r="BX2149" s="3"/>
      <c r="BY2149" s="3"/>
    </row>
    <row r="2150" spans="1:77" ht="15">
      <c r="A2150"/>
      <c r="J2150"/>
      <c r="AA2150"/>
      <c r="AB2150"/>
      <c r="AC2150"/>
      <c r="AD2150"/>
      <c r="AE2150"/>
      <c r="AF2150"/>
      <c r="AG2150"/>
      <c r="AH2150"/>
      <c r="BU2150" s="2"/>
      <c r="BV2150" s="3"/>
      <c r="BW2150" s="3"/>
      <c r="BX2150" s="3"/>
      <c r="BY2150" s="3"/>
    </row>
    <row r="2151" spans="1:77" ht="15">
      <c r="A2151"/>
      <c r="J2151"/>
      <c r="AA2151"/>
      <c r="AB2151"/>
      <c r="AC2151"/>
      <c r="AD2151"/>
      <c r="AE2151"/>
      <c r="AF2151"/>
      <c r="AG2151"/>
      <c r="AH2151"/>
      <c r="BU2151" s="2"/>
      <c r="BV2151" s="3"/>
      <c r="BW2151" s="3"/>
      <c r="BX2151" s="3"/>
      <c r="BY2151" s="3"/>
    </row>
    <row r="2152" spans="1:77" ht="15">
      <c r="A2152"/>
      <c r="J2152"/>
      <c r="AA2152"/>
      <c r="AB2152"/>
      <c r="AC2152"/>
      <c r="AD2152"/>
      <c r="AE2152"/>
      <c r="AF2152"/>
      <c r="AG2152"/>
      <c r="AH2152"/>
      <c r="BU2152" s="2"/>
      <c r="BV2152" s="3"/>
      <c r="BW2152" s="3"/>
      <c r="BX2152" s="3"/>
      <c r="BY2152" s="3"/>
    </row>
    <row r="2153" spans="1:77" ht="15">
      <c r="A2153"/>
      <c r="J2153"/>
      <c r="AA2153"/>
      <c r="AB2153"/>
      <c r="AC2153"/>
      <c r="AD2153"/>
      <c r="AE2153"/>
      <c r="AF2153"/>
      <c r="AG2153"/>
      <c r="AH2153"/>
      <c r="BU2153" s="2"/>
      <c r="BV2153" s="3"/>
      <c r="BW2153" s="3"/>
      <c r="BX2153" s="3"/>
      <c r="BY2153" s="3"/>
    </row>
    <row r="2154" spans="1:77" ht="15">
      <c r="A2154"/>
      <c r="J2154"/>
      <c r="AA2154"/>
      <c r="AB2154"/>
      <c r="AC2154"/>
      <c r="AD2154"/>
      <c r="AE2154"/>
      <c r="AF2154"/>
      <c r="AG2154"/>
      <c r="AH2154"/>
      <c r="BU2154" s="2"/>
      <c r="BV2154" s="3"/>
      <c r="BW2154" s="3"/>
      <c r="BX2154" s="3"/>
      <c r="BY2154" s="3"/>
    </row>
    <row r="2155" spans="1:77" ht="15">
      <c r="A2155"/>
      <c r="J2155"/>
      <c r="AA2155"/>
      <c r="AB2155"/>
      <c r="AC2155"/>
      <c r="AD2155"/>
      <c r="AE2155"/>
      <c r="AF2155"/>
      <c r="AG2155"/>
      <c r="AH2155"/>
      <c r="BU2155" s="2"/>
      <c r="BV2155" s="3"/>
      <c r="BW2155" s="3"/>
      <c r="BX2155" s="3"/>
      <c r="BY2155" s="3"/>
    </row>
    <row r="2156" spans="1:77" ht="15">
      <c r="A2156"/>
      <c r="J2156"/>
      <c r="AA2156"/>
      <c r="AB2156"/>
      <c r="AC2156"/>
      <c r="AD2156"/>
      <c r="AE2156"/>
      <c r="AF2156"/>
      <c r="AG2156"/>
      <c r="AH2156"/>
      <c r="BU2156" s="2"/>
      <c r="BV2156" s="3"/>
      <c r="BW2156" s="3"/>
      <c r="BX2156" s="3"/>
      <c r="BY2156" s="3"/>
    </row>
    <row r="2157" spans="1:77" ht="15">
      <c r="A2157"/>
      <c r="J2157"/>
      <c r="AA2157"/>
      <c r="AB2157"/>
      <c r="AC2157"/>
      <c r="AD2157"/>
      <c r="AE2157"/>
      <c r="AF2157"/>
      <c r="AG2157"/>
      <c r="AH2157"/>
      <c r="BU2157" s="2"/>
      <c r="BV2157" s="3"/>
      <c r="BW2157" s="3"/>
      <c r="BX2157" s="3"/>
      <c r="BY2157" s="3"/>
    </row>
    <row r="2158" spans="1:77" ht="15">
      <c r="A2158"/>
      <c r="J2158"/>
      <c r="AA2158"/>
      <c r="AB2158"/>
      <c r="AC2158"/>
      <c r="AD2158"/>
      <c r="AE2158"/>
      <c r="AF2158"/>
      <c r="AG2158"/>
      <c r="AH2158"/>
      <c r="BU2158" s="2"/>
      <c r="BV2158" s="3"/>
      <c r="BW2158" s="3"/>
      <c r="BX2158" s="3"/>
      <c r="BY2158" s="3"/>
    </row>
    <row r="2159" spans="1:77" ht="15">
      <c r="A2159"/>
      <c r="J2159"/>
      <c r="AA2159"/>
      <c r="AB2159"/>
      <c r="AC2159"/>
      <c r="AD2159"/>
      <c r="AE2159"/>
      <c r="AF2159"/>
      <c r="AG2159"/>
      <c r="AH2159"/>
      <c r="BU2159" s="2"/>
      <c r="BV2159" s="3"/>
      <c r="BW2159" s="3"/>
      <c r="BX2159" s="3"/>
      <c r="BY2159" s="3"/>
    </row>
    <row r="2160" spans="1:77" ht="15">
      <c r="A2160"/>
      <c r="J2160"/>
      <c r="AA2160"/>
      <c r="AB2160"/>
      <c r="AC2160"/>
      <c r="AD2160"/>
      <c r="AE2160"/>
      <c r="AF2160"/>
      <c r="AG2160"/>
      <c r="AH2160"/>
      <c r="BU2160" s="2"/>
      <c r="BV2160" s="3"/>
      <c r="BW2160" s="3"/>
      <c r="BX2160" s="3"/>
      <c r="BY2160" s="3"/>
    </row>
    <row r="2161" spans="1:77" ht="15">
      <c r="A2161"/>
      <c r="J2161"/>
      <c r="AA2161"/>
      <c r="AB2161"/>
      <c r="AC2161"/>
      <c r="AD2161"/>
      <c r="AE2161"/>
      <c r="AF2161"/>
      <c r="AG2161"/>
      <c r="AH2161"/>
      <c r="BU2161" s="2"/>
      <c r="BV2161" s="3"/>
      <c r="BW2161" s="3"/>
      <c r="BX2161" s="3"/>
      <c r="BY2161" s="3"/>
    </row>
    <row r="2162" spans="1:77" ht="15">
      <c r="A2162"/>
      <c r="J2162"/>
      <c r="AA2162"/>
      <c r="AB2162"/>
      <c r="AC2162"/>
      <c r="AD2162"/>
      <c r="AE2162"/>
      <c r="AF2162"/>
      <c r="AG2162"/>
      <c r="AH2162"/>
      <c r="BU2162" s="2"/>
      <c r="BV2162" s="3"/>
      <c r="BW2162" s="3"/>
      <c r="BX2162" s="3"/>
      <c r="BY2162" s="3"/>
    </row>
    <row r="2163" spans="1:77" ht="15">
      <c r="A2163"/>
      <c r="J2163"/>
      <c r="AA2163"/>
      <c r="AB2163"/>
      <c r="AC2163"/>
      <c r="AD2163"/>
      <c r="AE2163"/>
      <c r="AF2163"/>
      <c r="AG2163"/>
      <c r="AH2163"/>
      <c r="BU2163" s="2"/>
      <c r="BV2163" s="3"/>
      <c r="BW2163" s="3"/>
      <c r="BX2163" s="3"/>
      <c r="BY2163" s="3"/>
    </row>
    <row r="2164" spans="1:77" ht="15">
      <c r="A2164"/>
      <c r="J2164"/>
      <c r="AA2164"/>
      <c r="AB2164"/>
      <c r="AC2164"/>
      <c r="AD2164"/>
      <c r="AE2164"/>
      <c r="AF2164"/>
      <c r="AG2164"/>
      <c r="AH2164"/>
      <c r="BU2164" s="2"/>
      <c r="BV2164" s="3"/>
      <c r="BW2164" s="3"/>
      <c r="BX2164" s="3"/>
      <c r="BY2164" s="3"/>
    </row>
    <row r="2165" spans="1:77" ht="15">
      <c r="A2165"/>
      <c r="J2165"/>
      <c r="AA2165"/>
      <c r="AB2165"/>
      <c r="AC2165"/>
      <c r="AD2165"/>
      <c r="AE2165"/>
      <c r="AF2165"/>
      <c r="AG2165"/>
      <c r="AH2165"/>
      <c r="BU2165" s="2"/>
      <c r="BV2165" s="3"/>
      <c r="BW2165" s="3"/>
      <c r="BX2165" s="3"/>
      <c r="BY2165" s="3"/>
    </row>
    <row r="2166" spans="1:77" ht="15">
      <c r="A2166"/>
      <c r="J2166"/>
      <c r="AA2166"/>
      <c r="AB2166"/>
      <c r="AC2166"/>
      <c r="AD2166"/>
      <c r="AE2166"/>
      <c r="AF2166"/>
      <c r="AG2166"/>
      <c r="AH2166"/>
      <c r="BU2166" s="2"/>
      <c r="BV2166" s="3"/>
      <c r="BW2166" s="3"/>
      <c r="BX2166" s="3"/>
      <c r="BY2166" s="3"/>
    </row>
    <row r="2167" spans="1:77" ht="15">
      <c r="A2167"/>
      <c r="J2167"/>
      <c r="AA2167"/>
      <c r="AB2167"/>
      <c r="AC2167"/>
      <c r="AD2167"/>
      <c r="AE2167"/>
      <c r="AF2167"/>
      <c r="AG2167"/>
      <c r="AH2167"/>
      <c r="BU2167" s="2"/>
      <c r="BV2167" s="3"/>
      <c r="BW2167" s="3"/>
      <c r="BX2167" s="3"/>
      <c r="BY2167" s="3"/>
    </row>
    <row r="2168" spans="1:77" ht="15">
      <c r="A2168"/>
      <c r="J2168"/>
      <c r="AA2168"/>
      <c r="AB2168"/>
      <c r="AC2168"/>
      <c r="AD2168"/>
      <c r="AE2168"/>
      <c r="AF2168"/>
      <c r="AG2168"/>
      <c r="AH2168"/>
      <c r="BU2168" s="2"/>
      <c r="BV2168" s="3"/>
      <c r="BW2168" s="3"/>
      <c r="BX2168" s="3"/>
      <c r="BY2168" s="3"/>
    </row>
    <row r="2169" spans="1:77" ht="15">
      <c r="A2169"/>
      <c r="J2169"/>
      <c r="AA2169"/>
      <c r="AB2169"/>
      <c r="AC2169"/>
      <c r="AD2169"/>
      <c r="AE2169"/>
      <c r="AF2169"/>
      <c r="AG2169"/>
      <c r="AH2169"/>
      <c r="BU2169" s="2"/>
      <c r="BV2169" s="3"/>
      <c r="BW2169" s="3"/>
      <c r="BX2169" s="3"/>
      <c r="BY2169" s="3"/>
    </row>
    <row r="2170" spans="1:77" ht="15">
      <c r="A2170"/>
      <c r="J2170"/>
      <c r="AA2170"/>
      <c r="AB2170"/>
      <c r="AC2170"/>
      <c r="AD2170"/>
      <c r="AE2170"/>
      <c r="AF2170"/>
      <c r="AG2170"/>
      <c r="AH2170"/>
      <c r="BU2170" s="2"/>
      <c r="BV2170" s="3"/>
      <c r="BW2170" s="3"/>
      <c r="BX2170" s="3"/>
      <c r="BY2170" s="3"/>
    </row>
    <row r="2171" spans="1:77" ht="15">
      <c r="A2171"/>
      <c r="J2171"/>
      <c r="AA2171"/>
      <c r="AB2171"/>
      <c r="AC2171"/>
      <c r="AD2171"/>
      <c r="AE2171"/>
      <c r="AF2171"/>
      <c r="AG2171"/>
      <c r="AH2171"/>
      <c r="BU2171" s="2"/>
      <c r="BV2171" s="3"/>
      <c r="BW2171" s="3"/>
      <c r="BX2171" s="3"/>
      <c r="BY2171" s="3"/>
    </row>
    <row r="2172" spans="1:77" ht="15">
      <c r="A2172"/>
      <c r="J2172"/>
      <c r="AA2172"/>
      <c r="AB2172"/>
      <c r="AC2172"/>
      <c r="AD2172"/>
      <c r="AE2172"/>
      <c r="AF2172"/>
      <c r="AG2172"/>
      <c r="AH2172"/>
      <c r="BU2172" s="2"/>
      <c r="BV2172" s="3"/>
      <c r="BW2172" s="3"/>
      <c r="BX2172" s="3"/>
      <c r="BY2172" s="3"/>
    </row>
    <row r="2173" spans="1:77" ht="15">
      <c r="A2173"/>
      <c r="J2173"/>
      <c r="AA2173"/>
      <c r="AB2173"/>
      <c r="AC2173"/>
      <c r="AD2173"/>
      <c r="AE2173"/>
      <c r="AF2173"/>
      <c r="AG2173"/>
      <c r="AH2173"/>
      <c r="BU2173" s="2"/>
      <c r="BV2173" s="3"/>
      <c r="BW2173" s="3"/>
      <c r="BX2173" s="3"/>
      <c r="BY2173" s="3"/>
    </row>
    <row r="2174" spans="1:77" ht="15">
      <c r="A2174"/>
      <c r="J2174"/>
      <c r="AA2174"/>
      <c r="AB2174"/>
      <c r="AC2174"/>
      <c r="AD2174"/>
      <c r="AE2174"/>
      <c r="AF2174"/>
      <c r="AG2174"/>
      <c r="AH2174"/>
      <c r="BU2174" s="2"/>
      <c r="BV2174" s="3"/>
      <c r="BW2174" s="3"/>
      <c r="BX2174" s="3"/>
      <c r="BY2174" s="3"/>
    </row>
    <row r="2175" spans="1:77" ht="15">
      <c r="A2175"/>
      <c r="J2175"/>
      <c r="AA2175"/>
      <c r="AB2175"/>
      <c r="AC2175"/>
      <c r="AD2175"/>
      <c r="AE2175"/>
      <c r="AF2175"/>
      <c r="AG2175"/>
      <c r="AH2175"/>
      <c r="BU2175" s="2"/>
      <c r="BV2175" s="3"/>
      <c r="BW2175" s="3"/>
      <c r="BX2175" s="3"/>
      <c r="BY2175" s="3"/>
    </row>
    <row r="2176" spans="1:77" ht="15">
      <c r="A2176"/>
      <c r="J2176"/>
      <c r="AA2176"/>
      <c r="AB2176"/>
      <c r="AC2176"/>
      <c r="AD2176"/>
      <c r="AE2176"/>
      <c r="AF2176"/>
      <c r="AG2176"/>
      <c r="AH2176"/>
      <c r="BU2176" s="2"/>
      <c r="BV2176" s="3"/>
      <c r="BW2176" s="3"/>
      <c r="BX2176" s="3"/>
      <c r="BY2176" s="3"/>
    </row>
    <row r="2177" spans="1:77" ht="15">
      <c r="A2177"/>
      <c r="J2177"/>
      <c r="AA2177"/>
      <c r="AB2177"/>
      <c r="AC2177"/>
      <c r="AD2177"/>
      <c r="AE2177"/>
      <c r="AF2177"/>
      <c r="AG2177"/>
      <c r="AH2177"/>
      <c r="BU2177" s="2"/>
      <c r="BV2177" s="3"/>
      <c r="BW2177" s="3"/>
      <c r="BX2177" s="3"/>
      <c r="BY2177" s="3"/>
    </row>
    <row r="2178" spans="1:77" ht="15">
      <c r="A2178"/>
      <c r="J2178"/>
      <c r="AA2178"/>
      <c r="AB2178"/>
      <c r="AC2178"/>
      <c r="AD2178"/>
      <c r="AE2178"/>
      <c r="AF2178"/>
      <c r="AG2178"/>
      <c r="AH2178"/>
      <c r="BU2178" s="2"/>
      <c r="BV2178" s="3"/>
      <c r="BW2178" s="3"/>
      <c r="BX2178" s="3"/>
      <c r="BY2178" s="3"/>
    </row>
    <row r="2179" spans="1:77" ht="15">
      <c r="A2179"/>
      <c r="J2179"/>
      <c r="AA2179"/>
      <c r="AB2179"/>
      <c r="AC2179"/>
      <c r="AD2179"/>
      <c r="AE2179"/>
      <c r="AF2179"/>
      <c r="AG2179"/>
      <c r="AH2179"/>
      <c r="BU2179" s="2"/>
      <c r="BV2179" s="3"/>
      <c r="BW2179" s="3"/>
      <c r="BX2179" s="3"/>
      <c r="BY2179" s="3"/>
    </row>
    <row r="2180" spans="1:77" ht="15">
      <c r="A2180"/>
      <c r="J2180"/>
      <c r="AA2180"/>
      <c r="AB2180"/>
      <c r="AC2180"/>
      <c r="AD2180"/>
      <c r="AE2180"/>
      <c r="AF2180"/>
      <c r="AG2180"/>
      <c r="AH2180"/>
      <c r="BU2180" s="2"/>
      <c r="BV2180" s="3"/>
      <c r="BW2180" s="3"/>
      <c r="BX2180" s="3"/>
      <c r="BY2180" s="3"/>
    </row>
    <row r="2181" spans="1:77" ht="15">
      <c r="A2181"/>
      <c r="J2181"/>
      <c r="AA2181"/>
      <c r="AB2181"/>
      <c r="AC2181"/>
      <c r="AD2181"/>
      <c r="AE2181"/>
      <c r="AF2181"/>
      <c r="AG2181"/>
      <c r="AH2181"/>
      <c r="BU2181" s="2"/>
      <c r="BV2181" s="3"/>
      <c r="BW2181" s="3"/>
      <c r="BX2181" s="3"/>
      <c r="BY2181" s="3"/>
    </row>
    <row r="2182" spans="1:77" ht="15">
      <c r="A2182"/>
      <c r="J2182"/>
      <c r="AA2182"/>
      <c r="AB2182"/>
      <c r="AC2182"/>
      <c r="AD2182"/>
      <c r="AE2182"/>
      <c r="AF2182"/>
      <c r="AG2182"/>
      <c r="AH2182"/>
      <c r="BU2182" s="2"/>
      <c r="BV2182" s="3"/>
      <c r="BW2182" s="3"/>
      <c r="BX2182" s="3"/>
      <c r="BY2182" s="3"/>
    </row>
    <row r="2183" spans="1:77" ht="15">
      <c r="A2183"/>
      <c r="J2183"/>
      <c r="AA2183"/>
      <c r="AB2183"/>
      <c r="AC2183"/>
      <c r="AD2183"/>
      <c r="AE2183"/>
      <c r="AF2183"/>
      <c r="AG2183"/>
      <c r="AH2183"/>
      <c r="BU2183" s="2"/>
      <c r="BV2183" s="3"/>
      <c r="BW2183" s="3"/>
      <c r="BX2183" s="3"/>
      <c r="BY2183" s="3"/>
    </row>
    <row r="2184" spans="1:77" ht="15">
      <c r="A2184"/>
      <c r="J2184"/>
      <c r="AA2184"/>
      <c r="AB2184"/>
      <c r="AC2184"/>
      <c r="AD2184"/>
      <c r="AE2184"/>
      <c r="AF2184"/>
      <c r="AG2184"/>
      <c r="AH2184"/>
      <c r="BU2184" s="2"/>
      <c r="BV2184" s="3"/>
      <c r="BW2184" s="3"/>
      <c r="BX2184" s="3"/>
      <c r="BY2184" s="3"/>
    </row>
    <row r="2185" spans="1:77" ht="15">
      <c r="A2185"/>
      <c r="J2185"/>
      <c r="AA2185"/>
      <c r="AB2185"/>
      <c r="AC2185"/>
      <c r="AD2185"/>
      <c r="AE2185"/>
      <c r="AF2185"/>
      <c r="AG2185"/>
      <c r="AH2185"/>
      <c r="BU2185" s="2"/>
      <c r="BV2185" s="3"/>
      <c r="BW2185" s="3"/>
      <c r="BX2185" s="3"/>
      <c r="BY2185" s="3"/>
    </row>
    <row r="2186" spans="1:77" ht="15">
      <c r="A2186"/>
      <c r="J2186"/>
      <c r="AA2186"/>
      <c r="AB2186"/>
      <c r="AC2186"/>
      <c r="AD2186"/>
      <c r="AE2186"/>
      <c r="AF2186"/>
      <c r="AG2186"/>
      <c r="AH2186"/>
      <c r="BU2186" s="2"/>
      <c r="BV2186" s="3"/>
      <c r="BW2186" s="3"/>
      <c r="BX2186" s="3"/>
      <c r="BY2186" s="3"/>
    </row>
    <row r="2187" spans="1:77" ht="15">
      <c r="A2187"/>
      <c r="J2187"/>
      <c r="AA2187"/>
      <c r="AB2187"/>
      <c r="AC2187"/>
      <c r="AD2187"/>
      <c r="AE2187"/>
      <c r="AF2187"/>
      <c r="AG2187"/>
      <c r="AH2187"/>
      <c r="BU2187" s="2"/>
      <c r="BV2187" s="3"/>
      <c r="BW2187" s="3"/>
      <c r="BX2187" s="3"/>
      <c r="BY2187" s="3"/>
    </row>
    <row r="2188" spans="1:77" ht="15">
      <c r="A2188"/>
      <c r="J2188"/>
      <c r="AA2188"/>
      <c r="AB2188"/>
      <c r="AC2188"/>
      <c r="AD2188"/>
      <c r="AE2188"/>
      <c r="AF2188"/>
      <c r="AG2188"/>
      <c r="AH2188"/>
      <c r="BU2188" s="2"/>
      <c r="BV2188" s="3"/>
      <c r="BW2188" s="3"/>
      <c r="BX2188" s="3"/>
      <c r="BY2188" s="3"/>
    </row>
    <row r="2189" spans="1:77" ht="15">
      <c r="A2189"/>
      <c r="J2189"/>
      <c r="AA2189"/>
      <c r="AB2189"/>
      <c r="AC2189"/>
      <c r="AD2189"/>
      <c r="AE2189"/>
      <c r="AF2189"/>
      <c r="AG2189"/>
      <c r="AH2189"/>
      <c r="BU2189" s="2"/>
      <c r="BV2189" s="3"/>
      <c r="BW2189" s="3"/>
      <c r="BX2189" s="3"/>
      <c r="BY2189" s="3"/>
    </row>
    <row r="2190" spans="1:77" ht="15">
      <c r="A2190"/>
      <c r="J2190"/>
      <c r="AA2190"/>
      <c r="AB2190"/>
      <c r="AC2190"/>
      <c r="AD2190"/>
      <c r="AE2190"/>
      <c r="AF2190"/>
      <c r="AG2190"/>
      <c r="AH2190"/>
      <c r="BU2190" s="2"/>
      <c r="BV2190" s="3"/>
      <c r="BW2190" s="3"/>
      <c r="BX2190" s="3"/>
      <c r="BY2190" s="3"/>
    </row>
    <row r="2191" spans="1:77" ht="15">
      <c r="A2191"/>
      <c r="J2191"/>
      <c r="AA2191"/>
      <c r="AB2191"/>
      <c r="AC2191"/>
      <c r="AD2191"/>
      <c r="AE2191"/>
      <c r="AF2191"/>
      <c r="AG2191"/>
      <c r="AH2191"/>
      <c r="BU2191" s="2"/>
      <c r="BV2191" s="3"/>
      <c r="BW2191" s="3"/>
      <c r="BX2191" s="3"/>
      <c r="BY2191" s="3"/>
    </row>
    <row r="2192" spans="1:77" ht="15">
      <c r="A2192"/>
      <c r="J2192"/>
      <c r="AA2192"/>
      <c r="AB2192"/>
      <c r="AC2192"/>
      <c r="AD2192"/>
      <c r="AE2192"/>
      <c r="AF2192"/>
      <c r="AG2192"/>
      <c r="AH2192"/>
      <c r="BU2192" s="2"/>
      <c r="BV2192" s="3"/>
      <c r="BW2192" s="3"/>
      <c r="BX2192" s="3"/>
      <c r="BY2192" s="3"/>
    </row>
    <row r="2193" spans="1:77" ht="15">
      <c r="A2193"/>
      <c r="J2193"/>
      <c r="AA2193"/>
      <c r="AB2193"/>
      <c r="AC2193"/>
      <c r="AD2193"/>
      <c r="AE2193"/>
      <c r="AF2193"/>
      <c r="AG2193"/>
      <c r="AH2193"/>
      <c r="BU2193" s="2"/>
      <c r="BV2193" s="3"/>
      <c r="BW2193" s="3"/>
      <c r="BX2193" s="3"/>
      <c r="BY2193" s="3"/>
    </row>
    <row r="2194" spans="1:77" ht="15">
      <c r="A2194"/>
      <c r="J2194"/>
      <c r="AA2194"/>
      <c r="AB2194"/>
      <c r="AC2194"/>
      <c r="AD2194"/>
      <c r="AE2194"/>
      <c r="AF2194"/>
      <c r="AG2194"/>
      <c r="AH2194"/>
      <c r="BU2194" s="2"/>
      <c r="BV2194" s="3"/>
      <c r="BW2194" s="3"/>
      <c r="BX2194" s="3"/>
      <c r="BY2194" s="3"/>
    </row>
    <row r="2195" spans="1:77" ht="15">
      <c r="A2195"/>
      <c r="J2195"/>
      <c r="AA2195"/>
      <c r="AB2195"/>
      <c r="AC2195"/>
      <c r="AD2195"/>
      <c r="AE2195"/>
      <c r="AF2195"/>
      <c r="AG2195"/>
      <c r="AH2195"/>
      <c r="BU2195" s="2"/>
      <c r="BV2195" s="3"/>
      <c r="BW2195" s="3"/>
      <c r="BX2195" s="3"/>
      <c r="BY2195" s="3"/>
    </row>
    <row r="2196" spans="1:77" ht="15">
      <c r="A2196"/>
      <c r="J2196"/>
      <c r="AA2196"/>
      <c r="AB2196"/>
      <c r="AC2196"/>
      <c r="AD2196"/>
      <c r="AE2196"/>
      <c r="AF2196"/>
      <c r="AG2196"/>
      <c r="AH2196"/>
      <c r="BU2196" s="2"/>
      <c r="BV2196" s="3"/>
      <c r="BW2196" s="3"/>
      <c r="BX2196" s="3"/>
      <c r="BY2196" s="3"/>
    </row>
    <row r="2197" spans="1:77" ht="15">
      <c r="A2197"/>
      <c r="J2197"/>
      <c r="AA2197"/>
      <c r="AB2197"/>
      <c r="AC2197"/>
      <c r="AD2197"/>
      <c r="AE2197"/>
      <c r="AF2197"/>
      <c r="AG2197"/>
      <c r="AH2197"/>
      <c r="BU2197" s="2"/>
      <c r="BV2197" s="3"/>
      <c r="BW2197" s="3"/>
      <c r="BX2197" s="3"/>
      <c r="BY2197" s="3"/>
    </row>
    <row r="2198" spans="1:77" ht="15">
      <c r="A2198"/>
      <c r="J2198"/>
      <c r="AA2198"/>
      <c r="AB2198"/>
      <c r="AC2198"/>
      <c r="AD2198"/>
      <c r="AE2198"/>
      <c r="AF2198"/>
      <c r="AG2198"/>
      <c r="AH2198"/>
      <c r="BU2198" s="2"/>
      <c r="BV2198" s="3"/>
      <c r="BW2198" s="3"/>
      <c r="BX2198" s="3"/>
      <c r="BY2198" s="3"/>
    </row>
    <row r="2199" spans="1:77" ht="15">
      <c r="A2199"/>
      <c r="J2199"/>
      <c r="AA2199"/>
      <c r="AB2199"/>
      <c r="AC2199"/>
      <c r="AD2199"/>
      <c r="AE2199"/>
      <c r="AF2199"/>
      <c r="AG2199"/>
      <c r="AH2199"/>
      <c r="BU2199" s="2"/>
      <c r="BV2199" s="3"/>
      <c r="BW2199" s="3"/>
      <c r="BX2199" s="3"/>
      <c r="BY2199" s="3"/>
    </row>
    <row r="2200" spans="1:77" ht="15">
      <c r="A2200"/>
      <c r="J2200"/>
      <c r="AA2200"/>
      <c r="AB2200"/>
      <c r="AC2200"/>
      <c r="AD2200"/>
      <c r="AE2200"/>
      <c r="AF2200"/>
      <c r="AG2200"/>
      <c r="AH2200"/>
      <c r="BU2200" s="2"/>
      <c r="BV2200" s="3"/>
      <c r="BW2200" s="3"/>
      <c r="BX2200" s="3"/>
      <c r="BY2200" s="3"/>
    </row>
    <row r="2201" spans="1:77" ht="15">
      <c r="A2201"/>
      <c r="J2201"/>
      <c r="AA2201"/>
      <c r="AB2201"/>
      <c r="AC2201"/>
      <c r="AD2201"/>
      <c r="AE2201"/>
      <c r="AF2201"/>
      <c r="AG2201"/>
      <c r="AH2201"/>
      <c r="BU2201" s="2"/>
      <c r="BV2201" s="3"/>
      <c r="BW2201" s="3"/>
      <c r="BX2201" s="3"/>
      <c r="BY2201" s="3"/>
    </row>
    <row r="2202" spans="1:77" ht="15">
      <c r="A2202"/>
      <c r="J2202"/>
      <c r="AA2202"/>
      <c r="AB2202"/>
      <c r="AC2202"/>
      <c r="AD2202"/>
      <c r="AE2202"/>
      <c r="AF2202"/>
      <c r="AG2202"/>
      <c r="AH2202"/>
      <c r="BU2202" s="2"/>
      <c r="BV2202" s="3"/>
      <c r="BW2202" s="3"/>
      <c r="BX2202" s="3"/>
      <c r="BY2202" s="3"/>
    </row>
    <row r="2203" spans="1:77" ht="15">
      <c r="A2203"/>
      <c r="J2203"/>
      <c r="AA2203"/>
      <c r="AB2203"/>
      <c r="AC2203"/>
      <c r="AD2203"/>
      <c r="AE2203"/>
      <c r="AF2203"/>
      <c r="AG2203"/>
      <c r="AH2203"/>
      <c r="BU2203" s="2"/>
      <c r="BV2203" s="3"/>
      <c r="BW2203" s="3"/>
      <c r="BX2203" s="3"/>
      <c r="BY2203" s="3"/>
    </row>
    <row r="2204" spans="1:77" ht="15">
      <c r="A2204"/>
      <c r="J2204"/>
      <c r="AA2204"/>
      <c r="AB2204"/>
      <c r="AC2204"/>
      <c r="AD2204"/>
      <c r="AE2204"/>
      <c r="AF2204"/>
      <c r="AG2204"/>
      <c r="AH2204"/>
      <c r="BU2204" s="2"/>
      <c r="BV2204" s="3"/>
      <c r="BW2204" s="3"/>
      <c r="BX2204" s="3"/>
      <c r="BY2204" s="3"/>
    </row>
    <row r="2205" spans="1:77" ht="15">
      <c r="A2205"/>
      <c r="J2205"/>
      <c r="AA2205"/>
      <c r="AB2205"/>
      <c r="AC2205"/>
      <c r="AD2205"/>
      <c r="AE2205"/>
      <c r="AF2205"/>
      <c r="AG2205"/>
      <c r="AH2205"/>
      <c r="BU2205" s="2"/>
      <c r="BV2205" s="3"/>
      <c r="BW2205" s="3"/>
      <c r="BX2205" s="3"/>
      <c r="BY2205" s="3"/>
    </row>
    <row r="2206" spans="1:77" ht="15">
      <c r="A2206"/>
      <c r="J2206"/>
      <c r="AA2206"/>
      <c r="AB2206"/>
      <c r="AC2206"/>
      <c r="AD2206"/>
      <c r="AE2206"/>
      <c r="AF2206"/>
      <c r="AG2206"/>
      <c r="AH2206"/>
      <c r="BU2206" s="2"/>
      <c r="BV2206" s="3"/>
      <c r="BW2206" s="3"/>
      <c r="BX2206" s="3"/>
      <c r="BY2206" s="3"/>
    </row>
    <row r="2207" spans="1:77" ht="15">
      <c r="A2207"/>
      <c r="J2207"/>
      <c r="AA2207"/>
      <c r="AB2207"/>
      <c r="AC2207"/>
      <c r="AD2207"/>
      <c r="AE2207"/>
      <c r="AF2207"/>
      <c r="AG2207"/>
      <c r="AH2207"/>
      <c r="BU2207" s="2"/>
      <c r="BV2207" s="3"/>
      <c r="BW2207" s="3"/>
      <c r="BX2207" s="3"/>
      <c r="BY2207" s="3"/>
    </row>
    <row r="2208" spans="1:77" ht="15">
      <c r="A2208"/>
      <c r="J2208"/>
      <c r="AA2208"/>
      <c r="AB2208"/>
      <c r="AC2208"/>
      <c r="AD2208"/>
      <c r="AE2208"/>
      <c r="AF2208"/>
      <c r="AG2208"/>
      <c r="AH2208"/>
      <c r="BU2208" s="2"/>
      <c r="BV2208" s="3"/>
      <c r="BW2208" s="3"/>
      <c r="BX2208" s="3"/>
      <c r="BY2208" s="3"/>
    </row>
    <row r="2209" spans="1:77" ht="15">
      <c r="A2209"/>
      <c r="J2209"/>
      <c r="AA2209"/>
      <c r="AB2209"/>
      <c r="AC2209"/>
      <c r="AD2209"/>
      <c r="AE2209"/>
      <c r="AF2209"/>
      <c r="AG2209"/>
      <c r="AH2209"/>
      <c r="BU2209" s="2"/>
      <c r="BV2209" s="3"/>
      <c r="BW2209" s="3"/>
      <c r="BX2209" s="3"/>
      <c r="BY2209" s="3"/>
    </row>
    <row r="2210" spans="1:77" ht="15">
      <c r="A2210"/>
      <c r="J2210"/>
      <c r="AA2210"/>
      <c r="AB2210"/>
      <c r="AC2210"/>
      <c r="AD2210"/>
      <c r="AE2210"/>
      <c r="AF2210"/>
      <c r="AG2210"/>
      <c r="AH2210"/>
      <c r="BU2210" s="2"/>
      <c r="BV2210" s="3"/>
      <c r="BW2210" s="3"/>
      <c r="BX2210" s="3"/>
      <c r="BY2210" s="3"/>
    </row>
    <row r="2211" spans="1:77" ht="15">
      <c r="A2211"/>
      <c r="J2211"/>
      <c r="AA2211"/>
      <c r="AB2211"/>
      <c r="AC2211"/>
      <c r="AD2211"/>
      <c r="AE2211"/>
      <c r="AF2211"/>
      <c r="AG2211"/>
      <c r="AH2211"/>
      <c r="BU2211" s="2"/>
      <c r="BV2211" s="3"/>
      <c r="BW2211" s="3"/>
      <c r="BX2211" s="3"/>
      <c r="BY2211" s="3"/>
    </row>
    <row r="2212" spans="1:77" ht="15">
      <c r="A2212"/>
      <c r="J2212"/>
      <c r="AA2212"/>
      <c r="AB2212"/>
      <c r="AC2212"/>
      <c r="AD2212"/>
      <c r="AE2212"/>
      <c r="AF2212"/>
      <c r="AG2212"/>
      <c r="AH2212"/>
      <c r="BU2212" s="2"/>
      <c r="BV2212" s="3"/>
      <c r="BW2212" s="3"/>
      <c r="BX2212" s="3"/>
      <c r="BY2212" s="3"/>
    </row>
    <row r="2213" spans="1:77" ht="15">
      <c r="A2213"/>
      <c r="J2213"/>
      <c r="AA2213"/>
      <c r="AB2213"/>
      <c r="AC2213"/>
      <c r="AD2213"/>
      <c r="AE2213"/>
      <c r="AF2213"/>
      <c r="AG2213"/>
      <c r="AH2213"/>
      <c r="BU2213" s="2"/>
      <c r="BV2213" s="3"/>
      <c r="BW2213" s="3"/>
      <c r="BX2213" s="3"/>
      <c r="BY2213" s="3"/>
    </row>
    <row r="2214" spans="1:77" ht="15">
      <c r="A2214"/>
      <c r="J2214"/>
      <c r="AA2214"/>
      <c r="AB2214"/>
      <c r="AC2214"/>
      <c r="AD2214"/>
      <c r="AE2214"/>
      <c r="AF2214"/>
      <c r="AG2214"/>
      <c r="AH2214"/>
      <c r="BU2214" s="2"/>
      <c r="BV2214" s="3"/>
      <c r="BW2214" s="3"/>
      <c r="BX2214" s="3"/>
      <c r="BY2214" s="3"/>
    </row>
    <row r="2215" spans="1:77" ht="15">
      <c r="A2215"/>
      <c r="J2215"/>
      <c r="AA2215"/>
      <c r="AB2215"/>
      <c r="AC2215"/>
      <c r="AD2215"/>
      <c r="AE2215"/>
      <c r="AF2215"/>
      <c r="AG2215"/>
      <c r="AH2215"/>
      <c r="BU2215" s="2"/>
      <c r="BV2215" s="3"/>
      <c r="BW2215" s="3"/>
      <c r="BX2215" s="3"/>
      <c r="BY2215" s="3"/>
    </row>
    <row r="2216" spans="1:77" ht="15">
      <c r="A2216"/>
      <c r="J2216"/>
      <c r="AA2216"/>
      <c r="AB2216"/>
      <c r="AC2216"/>
      <c r="AD2216"/>
      <c r="AE2216"/>
      <c r="AF2216"/>
      <c r="AG2216"/>
      <c r="AH2216"/>
      <c r="BU2216" s="2"/>
      <c r="BV2216" s="3"/>
      <c r="BW2216" s="3"/>
      <c r="BX2216" s="3"/>
      <c r="BY2216" s="3"/>
    </row>
    <row r="2217" spans="1:77" ht="15">
      <c r="A2217"/>
      <c r="J2217"/>
      <c r="AA2217"/>
      <c r="AB2217"/>
      <c r="AC2217"/>
      <c r="AD2217"/>
      <c r="AE2217"/>
      <c r="AF2217"/>
      <c r="AG2217"/>
      <c r="AH2217"/>
      <c r="BU2217" s="2"/>
      <c r="BV2217" s="3"/>
      <c r="BW2217" s="3"/>
      <c r="BX2217" s="3"/>
      <c r="BY2217" s="3"/>
    </row>
    <row r="2218" spans="1:77" ht="15">
      <c r="A2218"/>
      <c r="J2218"/>
      <c r="AA2218"/>
      <c r="AB2218"/>
      <c r="AC2218"/>
      <c r="AD2218"/>
      <c r="AE2218"/>
      <c r="AF2218"/>
      <c r="AG2218"/>
      <c r="AH2218"/>
      <c r="BU2218" s="2"/>
      <c r="BV2218" s="3"/>
      <c r="BW2218" s="3"/>
      <c r="BX2218" s="3"/>
      <c r="BY2218" s="3"/>
    </row>
    <row r="2219" spans="1:77" ht="15">
      <c r="A2219"/>
      <c r="J2219"/>
      <c r="AA2219"/>
      <c r="AB2219"/>
      <c r="AC2219"/>
      <c r="AD2219"/>
      <c r="AE2219"/>
      <c r="AF2219"/>
      <c r="AG2219"/>
      <c r="AH2219"/>
      <c r="BU2219" s="2"/>
      <c r="BV2219" s="3"/>
      <c r="BW2219" s="3"/>
      <c r="BX2219" s="3"/>
      <c r="BY2219" s="3"/>
    </row>
    <row r="2220" spans="1:77" ht="15">
      <c r="A2220"/>
      <c r="J2220"/>
      <c r="AA2220"/>
      <c r="AB2220"/>
      <c r="AC2220"/>
      <c r="AD2220"/>
      <c r="AE2220"/>
      <c r="AF2220"/>
      <c r="AG2220"/>
      <c r="AH2220"/>
      <c r="BU2220" s="2"/>
      <c r="BV2220" s="3"/>
      <c r="BW2220" s="3"/>
      <c r="BX2220" s="3"/>
      <c r="BY2220" s="3"/>
    </row>
    <row r="2221" spans="1:77" ht="15">
      <c r="A2221"/>
      <c r="J2221"/>
      <c r="AA2221"/>
      <c r="AB2221"/>
      <c r="AC2221"/>
      <c r="AD2221"/>
      <c r="AE2221"/>
      <c r="AF2221"/>
      <c r="AG2221"/>
      <c r="AH2221"/>
      <c r="BU2221" s="2"/>
      <c r="BV2221" s="3"/>
      <c r="BW2221" s="3"/>
      <c r="BX2221" s="3"/>
      <c r="BY2221" s="3"/>
    </row>
    <row r="2222" spans="1:77" ht="15">
      <c r="A2222"/>
      <c r="J2222"/>
      <c r="AA2222"/>
      <c r="AB2222"/>
      <c r="AC2222"/>
      <c r="AD2222"/>
      <c r="AE2222"/>
      <c r="AF2222"/>
      <c r="AG2222"/>
      <c r="AH2222"/>
      <c r="BU2222" s="2"/>
      <c r="BV2222" s="3"/>
      <c r="BW2222" s="3"/>
      <c r="BX2222" s="3"/>
      <c r="BY2222" s="3"/>
    </row>
    <row r="2223" spans="1:77" ht="15">
      <c r="A2223"/>
      <c r="J2223"/>
      <c r="AA2223"/>
      <c r="AB2223"/>
      <c r="AC2223"/>
      <c r="AD2223"/>
      <c r="AE2223"/>
      <c r="AF2223"/>
      <c r="AG2223"/>
      <c r="AH2223"/>
      <c r="BU2223" s="2"/>
      <c r="BV2223" s="3"/>
      <c r="BW2223" s="3"/>
      <c r="BX2223" s="3"/>
      <c r="BY2223" s="3"/>
    </row>
    <row r="2224" spans="1:77" ht="15">
      <c r="A2224"/>
      <c r="J2224"/>
      <c r="AA2224"/>
      <c r="AB2224"/>
      <c r="AC2224"/>
      <c r="AD2224"/>
      <c r="AE2224"/>
      <c r="AF2224"/>
      <c r="AG2224"/>
      <c r="AH2224"/>
      <c r="BU2224" s="2"/>
      <c r="BV2224" s="3"/>
      <c r="BW2224" s="3"/>
      <c r="BX2224" s="3"/>
      <c r="BY2224" s="3"/>
    </row>
    <row r="2225" spans="1:77" ht="15">
      <c r="A2225"/>
      <c r="J2225"/>
      <c r="AA2225"/>
      <c r="AB2225"/>
      <c r="AC2225"/>
      <c r="AD2225"/>
      <c r="AE2225"/>
      <c r="AF2225"/>
      <c r="AG2225"/>
      <c r="AH2225"/>
      <c r="BU2225" s="2"/>
      <c r="BV2225" s="3"/>
      <c r="BW2225" s="3"/>
      <c r="BX2225" s="3"/>
      <c r="BY2225" s="3"/>
    </row>
    <row r="2226" spans="1:77" ht="15">
      <c r="A2226"/>
      <c r="J2226"/>
      <c r="AA2226"/>
      <c r="AB2226"/>
      <c r="AC2226"/>
      <c r="AD2226"/>
      <c r="AE2226"/>
      <c r="AF2226"/>
      <c r="AG2226"/>
      <c r="AH2226"/>
      <c r="BU2226" s="2"/>
      <c r="BV2226" s="3"/>
      <c r="BW2226" s="3"/>
      <c r="BX2226" s="3"/>
      <c r="BY2226" s="3"/>
    </row>
    <row r="2227" spans="1:77" ht="15">
      <c r="A2227"/>
      <c r="J2227"/>
      <c r="AA2227"/>
      <c r="AB2227"/>
      <c r="AC2227"/>
      <c r="AD2227"/>
      <c r="AE2227"/>
      <c r="AF2227"/>
      <c r="AG2227"/>
      <c r="AH2227"/>
      <c r="BU2227" s="2"/>
      <c r="BV2227" s="3"/>
      <c r="BW2227" s="3"/>
      <c r="BX2227" s="3"/>
      <c r="BY2227" s="3"/>
    </row>
    <row r="2228" spans="1:77" ht="15">
      <c r="A2228"/>
      <c r="J2228"/>
      <c r="AA2228"/>
      <c r="AB2228"/>
      <c r="AC2228"/>
      <c r="AD2228"/>
      <c r="AE2228"/>
      <c r="AF2228"/>
      <c r="AG2228"/>
      <c r="AH2228"/>
      <c r="BU2228" s="2"/>
      <c r="BV2228" s="3"/>
      <c r="BW2228" s="3"/>
      <c r="BX2228" s="3"/>
      <c r="BY2228" s="3"/>
    </row>
    <row r="2229" spans="1:77" ht="15">
      <c r="A2229"/>
      <c r="J2229"/>
      <c r="AA2229"/>
      <c r="AB2229"/>
      <c r="AC2229"/>
      <c r="AD2229"/>
      <c r="AE2229"/>
      <c r="AF2229"/>
      <c r="AG2229"/>
      <c r="AH2229"/>
      <c r="BU2229" s="2"/>
      <c r="BV2229" s="3"/>
      <c r="BW2229" s="3"/>
      <c r="BX2229" s="3"/>
      <c r="BY2229" s="3"/>
    </row>
    <row r="2230" spans="1:77" ht="15">
      <c r="A2230"/>
      <c r="J2230"/>
      <c r="AA2230"/>
      <c r="AB2230"/>
      <c r="AC2230"/>
      <c r="AD2230"/>
      <c r="AE2230"/>
      <c r="AF2230"/>
      <c r="AG2230"/>
      <c r="AH2230"/>
      <c r="BU2230" s="2"/>
      <c r="BV2230" s="3"/>
      <c r="BW2230" s="3"/>
      <c r="BX2230" s="3"/>
      <c r="BY2230" s="3"/>
    </row>
    <row r="2231" spans="1:77" ht="15">
      <c r="A2231"/>
      <c r="J2231"/>
      <c r="AA2231"/>
      <c r="AB2231"/>
      <c r="AC2231"/>
      <c r="AD2231"/>
      <c r="AE2231"/>
      <c r="AF2231"/>
      <c r="AG2231"/>
      <c r="AH2231"/>
      <c r="BU2231" s="2"/>
      <c r="BV2231" s="3"/>
      <c r="BW2231" s="3"/>
      <c r="BX2231" s="3"/>
      <c r="BY2231" s="3"/>
    </row>
    <row r="2232" spans="1:77" ht="15">
      <c r="A2232"/>
      <c r="J2232"/>
      <c r="AA2232"/>
      <c r="AB2232"/>
      <c r="AC2232"/>
      <c r="AD2232"/>
      <c r="AE2232"/>
      <c r="AF2232"/>
      <c r="AG2232"/>
      <c r="AH2232"/>
      <c r="BU2232" s="2"/>
      <c r="BV2232" s="3"/>
      <c r="BW2232" s="3"/>
      <c r="BX2232" s="3"/>
      <c r="BY2232" s="3"/>
    </row>
    <row r="2233" spans="1:77" ht="15">
      <c r="A2233"/>
      <c r="J2233"/>
      <c r="AA2233"/>
      <c r="AB2233"/>
      <c r="AC2233"/>
      <c r="AD2233"/>
      <c r="AE2233"/>
      <c r="AF2233"/>
      <c r="AG2233"/>
      <c r="AH2233"/>
      <c r="BU2233" s="2"/>
      <c r="BV2233" s="3"/>
      <c r="BW2233" s="3"/>
      <c r="BX2233" s="3"/>
      <c r="BY2233" s="3"/>
    </row>
    <row r="2234" spans="1:77" ht="15">
      <c r="A2234"/>
      <c r="J2234"/>
      <c r="AA2234"/>
      <c r="AB2234"/>
      <c r="AC2234"/>
      <c r="AD2234"/>
      <c r="AE2234"/>
      <c r="AF2234"/>
      <c r="AG2234"/>
      <c r="AH2234"/>
      <c r="BU2234" s="2"/>
      <c r="BV2234" s="3"/>
      <c r="BW2234" s="3"/>
      <c r="BX2234" s="3"/>
      <c r="BY2234" s="3"/>
    </row>
    <row r="2235" spans="1:77" ht="15">
      <c r="A2235"/>
      <c r="J2235"/>
      <c r="AA2235"/>
      <c r="AB2235"/>
      <c r="AC2235"/>
      <c r="AD2235"/>
      <c r="AE2235"/>
      <c r="AF2235"/>
      <c r="AG2235"/>
      <c r="AH2235"/>
      <c r="BU2235" s="2"/>
      <c r="BV2235" s="3"/>
      <c r="BW2235" s="3"/>
      <c r="BX2235" s="3"/>
      <c r="BY2235" s="3"/>
    </row>
    <row r="2236" spans="1:77" ht="15">
      <c r="A2236"/>
      <c r="J2236"/>
      <c r="AA2236"/>
      <c r="AB2236"/>
      <c r="AC2236"/>
      <c r="AD2236"/>
      <c r="AE2236"/>
      <c r="AF2236"/>
      <c r="AG2236"/>
      <c r="AH2236"/>
      <c r="BU2236" s="2"/>
      <c r="BV2236" s="3"/>
      <c r="BW2236" s="3"/>
      <c r="BX2236" s="3"/>
      <c r="BY2236" s="3"/>
    </row>
    <row r="2237" spans="1:77" ht="15">
      <c r="A2237"/>
      <c r="J2237"/>
      <c r="AA2237"/>
      <c r="AB2237"/>
      <c r="AC2237"/>
      <c r="AD2237"/>
      <c r="AE2237"/>
      <c r="AF2237"/>
      <c r="AG2237"/>
      <c r="AH2237"/>
      <c r="BU2237" s="2"/>
      <c r="BV2237" s="3"/>
      <c r="BW2237" s="3"/>
      <c r="BX2237" s="3"/>
      <c r="BY2237" s="3"/>
    </row>
    <row r="2238" spans="1:77" ht="15">
      <c r="A2238"/>
      <c r="J2238"/>
      <c r="AA2238"/>
      <c r="AB2238"/>
      <c r="AC2238"/>
      <c r="AD2238"/>
      <c r="AE2238"/>
      <c r="AF2238"/>
      <c r="AG2238"/>
      <c r="AH2238"/>
      <c r="BU2238" s="2"/>
      <c r="BV2238" s="3"/>
      <c r="BW2238" s="3"/>
      <c r="BX2238" s="3"/>
      <c r="BY2238" s="3"/>
    </row>
    <row r="2239" spans="1:77" ht="15">
      <c r="A2239"/>
      <c r="J2239"/>
      <c r="AA2239"/>
      <c r="AB2239"/>
      <c r="AC2239"/>
      <c r="AD2239"/>
      <c r="AE2239"/>
      <c r="AF2239"/>
      <c r="AG2239"/>
      <c r="AH2239"/>
      <c r="BU2239" s="2"/>
      <c r="BV2239" s="3"/>
      <c r="BW2239" s="3"/>
      <c r="BX2239" s="3"/>
      <c r="BY2239" s="3"/>
    </row>
    <row r="2240" spans="1:77" ht="15">
      <c r="A2240"/>
      <c r="J2240"/>
      <c r="AA2240"/>
      <c r="AB2240"/>
      <c r="AC2240"/>
      <c r="AD2240"/>
      <c r="AE2240"/>
      <c r="AF2240"/>
      <c r="AG2240"/>
      <c r="AH2240"/>
      <c r="BU2240" s="2"/>
      <c r="BV2240" s="3"/>
      <c r="BW2240" s="3"/>
      <c r="BX2240" s="3"/>
      <c r="BY2240" s="3"/>
    </row>
    <row r="2241" spans="1:77" ht="15">
      <c r="A2241"/>
      <c r="J2241"/>
      <c r="AA2241"/>
      <c r="AB2241"/>
      <c r="AC2241"/>
      <c r="AD2241"/>
      <c r="AE2241"/>
      <c r="AF2241"/>
      <c r="AG2241"/>
      <c r="AH2241"/>
      <c r="BU2241" s="2"/>
      <c r="BV2241" s="3"/>
      <c r="BW2241" s="3"/>
      <c r="BX2241" s="3"/>
      <c r="BY2241" s="3"/>
    </row>
    <row r="2242" spans="1:77" ht="15">
      <c r="A2242"/>
      <c r="J2242"/>
      <c r="AA2242"/>
      <c r="AB2242"/>
      <c r="AC2242"/>
      <c r="AD2242"/>
      <c r="AE2242"/>
      <c r="AF2242"/>
      <c r="AG2242"/>
      <c r="AH2242"/>
      <c r="BU2242" s="2"/>
      <c r="BV2242" s="3"/>
      <c r="BW2242" s="3"/>
      <c r="BX2242" s="3"/>
      <c r="BY2242" s="3"/>
    </row>
    <row r="2243" spans="1:77" ht="15">
      <c r="A2243"/>
      <c r="J2243"/>
      <c r="AA2243"/>
      <c r="AB2243"/>
      <c r="AC2243"/>
      <c r="AD2243"/>
      <c r="AE2243"/>
      <c r="AF2243"/>
      <c r="AG2243"/>
      <c r="AH2243"/>
      <c r="BU2243" s="2"/>
      <c r="BV2243" s="3"/>
      <c r="BW2243" s="3"/>
      <c r="BX2243" s="3"/>
      <c r="BY2243" s="3"/>
    </row>
    <row r="2244" spans="1:77" ht="15">
      <c r="A2244"/>
      <c r="J2244"/>
      <c r="AA2244"/>
      <c r="AB2244"/>
      <c r="AC2244"/>
      <c r="AD2244"/>
      <c r="AE2244"/>
      <c r="AF2244"/>
      <c r="AG2244"/>
      <c r="AH2244"/>
      <c r="BU2244" s="2"/>
      <c r="BV2244" s="3"/>
      <c r="BW2244" s="3"/>
      <c r="BX2244" s="3"/>
      <c r="BY2244" s="3"/>
    </row>
    <row r="2245" spans="1:77" ht="15">
      <c r="A2245"/>
      <c r="J2245"/>
      <c r="AA2245"/>
      <c r="AB2245"/>
      <c r="AC2245"/>
      <c r="AD2245"/>
      <c r="AE2245"/>
      <c r="AF2245"/>
      <c r="AG2245"/>
      <c r="AH2245"/>
      <c r="BU2245" s="2"/>
      <c r="BV2245" s="3"/>
      <c r="BW2245" s="3"/>
      <c r="BX2245" s="3"/>
      <c r="BY2245" s="3"/>
    </row>
    <row r="2246" spans="1:77" ht="15">
      <c r="A2246"/>
      <c r="J2246"/>
      <c r="AA2246"/>
      <c r="AB2246"/>
      <c r="AC2246"/>
      <c r="AD2246"/>
      <c r="AE2246"/>
      <c r="AF2246"/>
      <c r="AG2246"/>
      <c r="AH2246"/>
      <c r="BU2246" s="2"/>
      <c r="BV2246" s="3"/>
      <c r="BW2246" s="3"/>
      <c r="BX2246" s="3"/>
      <c r="BY2246" s="3"/>
    </row>
    <row r="2247" spans="1:77" ht="15">
      <c r="A2247"/>
      <c r="J2247"/>
      <c r="AA2247"/>
      <c r="AB2247"/>
      <c r="AC2247"/>
      <c r="AD2247"/>
      <c r="AE2247"/>
      <c r="AF2247"/>
      <c r="AG2247"/>
      <c r="AH2247"/>
      <c r="BU2247" s="2"/>
      <c r="BV2247" s="3"/>
      <c r="BW2247" s="3"/>
      <c r="BX2247" s="3"/>
      <c r="BY2247" s="3"/>
    </row>
    <row r="2248" spans="1:77" ht="15">
      <c r="A2248"/>
      <c r="J2248"/>
      <c r="AA2248"/>
      <c r="AB2248"/>
      <c r="AC2248"/>
      <c r="AD2248"/>
      <c r="AE2248"/>
      <c r="AF2248"/>
      <c r="AG2248"/>
      <c r="AH2248"/>
      <c r="BU2248" s="2"/>
      <c r="BV2248" s="3"/>
      <c r="BW2248" s="3"/>
      <c r="BX2248" s="3"/>
      <c r="BY2248" s="3"/>
    </row>
    <row r="2249" spans="1:77" ht="15">
      <c r="A2249"/>
      <c r="J2249"/>
      <c r="AA2249"/>
      <c r="AB2249"/>
      <c r="AC2249"/>
      <c r="AD2249"/>
      <c r="AE2249"/>
      <c r="AF2249"/>
      <c r="AG2249"/>
      <c r="AH2249"/>
      <c r="BU2249" s="2"/>
      <c r="BV2249" s="3"/>
      <c r="BW2249" s="3"/>
      <c r="BX2249" s="3"/>
      <c r="BY2249" s="3"/>
    </row>
    <row r="2250" spans="1:77" ht="15">
      <c r="A2250"/>
      <c r="J2250"/>
      <c r="AA2250"/>
      <c r="AB2250"/>
      <c r="AC2250"/>
      <c r="AD2250"/>
      <c r="AE2250"/>
      <c r="AF2250"/>
      <c r="AG2250"/>
      <c r="AH2250"/>
      <c r="BU2250" s="2"/>
      <c r="BV2250" s="3"/>
      <c r="BW2250" s="3"/>
      <c r="BX2250" s="3"/>
      <c r="BY2250" s="3"/>
    </row>
    <row r="2251" spans="1:77" ht="15">
      <c r="A2251"/>
      <c r="J2251"/>
      <c r="AA2251"/>
      <c r="AB2251"/>
      <c r="AC2251"/>
      <c r="AD2251"/>
      <c r="AE2251"/>
      <c r="AF2251"/>
      <c r="AG2251"/>
      <c r="AH2251"/>
      <c r="BU2251" s="2"/>
      <c r="BV2251" s="3"/>
      <c r="BW2251" s="3"/>
      <c r="BX2251" s="3"/>
      <c r="BY2251" s="3"/>
    </row>
    <row r="2252" spans="1:77" ht="15">
      <c r="A2252"/>
      <c r="J2252"/>
      <c r="AA2252"/>
      <c r="AB2252"/>
      <c r="AC2252"/>
      <c r="AD2252"/>
      <c r="AE2252"/>
      <c r="AF2252"/>
      <c r="AG2252"/>
      <c r="AH2252"/>
      <c r="BU2252" s="2"/>
      <c r="BV2252" s="3"/>
      <c r="BW2252" s="3"/>
      <c r="BX2252" s="3"/>
      <c r="BY2252" s="3"/>
    </row>
    <row r="2253" spans="1:77" ht="15">
      <c r="A2253"/>
      <c r="J2253"/>
      <c r="AA2253"/>
      <c r="AB2253"/>
      <c r="AC2253"/>
      <c r="AD2253"/>
      <c r="AE2253"/>
      <c r="AF2253"/>
      <c r="AG2253"/>
      <c r="AH2253"/>
      <c r="BU2253" s="2"/>
      <c r="BV2253" s="3"/>
      <c r="BW2253" s="3"/>
      <c r="BX2253" s="3"/>
      <c r="BY2253" s="3"/>
    </row>
    <row r="2254" spans="1:77" ht="15">
      <c r="A2254"/>
      <c r="J2254"/>
      <c r="AA2254"/>
      <c r="AB2254"/>
      <c r="AC2254"/>
      <c r="AD2254"/>
      <c r="AE2254"/>
      <c r="AF2254"/>
      <c r="AG2254"/>
      <c r="AH2254"/>
      <c r="BU2254" s="2"/>
      <c r="BV2254" s="3"/>
      <c r="BW2254" s="3"/>
      <c r="BX2254" s="3"/>
      <c r="BY2254" s="3"/>
    </row>
    <row r="2255" spans="1:77" ht="15">
      <c r="A2255"/>
      <c r="J2255"/>
      <c r="AA2255"/>
      <c r="AB2255"/>
      <c r="AC2255"/>
      <c r="AD2255"/>
      <c r="AE2255"/>
      <c r="AF2255"/>
      <c r="AG2255"/>
      <c r="AH2255"/>
      <c r="BU2255" s="2"/>
      <c r="BV2255" s="3"/>
      <c r="BW2255" s="3"/>
      <c r="BX2255" s="3"/>
      <c r="BY2255" s="3"/>
    </row>
    <row r="2256" spans="1:77" ht="15">
      <c r="A2256"/>
      <c r="J2256"/>
      <c r="AA2256"/>
      <c r="AB2256"/>
      <c r="AC2256"/>
      <c r="AD2256"/>
      <c r="AE2256"/>
      <c r="AF2256"/>
      <c r="AG2256"/>
      <c r="AH2256"/>
      <c r="BU2256" s="2"/>
      <c r="BV2256" s="3"/>
      <c r="BW2256" s="3"/>
      <c r="BX2256" s="3"/>
      <c r="BY2256" s="3"/>
    </row>
    <row r="2257" spans="1:77" ht="15">
      <c r="A2257"/>
      <c r="J2257"/>
      <c r="AA2257"/>
      <c r="AB2257"/>
      <c r="AC2257"/>
      <c r="AD2257"/>
      <c r="AE2257"/>
      <c r="AF2257"/>
      <c r="AG2257"/>
      <c r="AH2257"/>
      <c r="BU2257" s="2"/>
      <c r="BV2257" s="3"/>
      <c r="BW2257" s="3"/>
      <c r="BX2257" s="3"/>
      <c r="BY2257" s="3"/>
    </row>
    <row r="2258" spans="1:77" ht="15">
      <c r="A2258"/>
      <c r="J2258"/>
      <c r="AA2258"/>
      <c r="AB2258"/>
      <c r="AC2258"/>
      <c r="AD2258"/>
      <c r="AE2258"/>
      <c r="AF2258"/>
      <c r="AG2258"/>
      <c r="AH2258"/>
      <c r="BU2258" s="2"/>
      <c r="BV2258" s="3"/>
      <c r="BW2258" s="3"/>
      <c r="BX2258" s="3"/>
      <c r="BY2258" s="3"/>
    </row>
    <row r="2259" spans="1:77" ht="15">
      <c r="A2259"/>
      <c r="J2259"/>
      <c r="AA2259"/>
      <c r="AB2259"/>
      <c r="AC2259"/>
      <c r="AD2259"/>
      <c r="AE2259"/>
      <c r="AF2259"/>
      <c r="AG2259"/>
      <c r="AH2259"/>
      <c r="BU2259" s="2"/>
      <c r="BV2259" s="3"/>
      <c r="BW2259" s="3"/>
      <c r="BX2259" s="3"/>
      <c r="BY2259" s="3"/>
    </row>
    <row r="2260" spans="1:77" ht="15">
      <c r="A2260"/>
      <c r="J2260"/>
      <c r="AA2260"/>
      <c r="AB2260"/>
      <c r="AC2260"/>
      <c r="AD2260"/>
      <c r="AE2260"/>
      <c r="AF2260"/>
      <c r="AG2260"/>
      <c r="AH2260"/>
      <c r="BU2260" s="2"/>
      <c r="BV2260" s="3"/>
      <c r="BW2260" s="3"/>
      <c r="BX2260" s="3"/>
      <c r="BY2260" s="3"/>
    </row>
    <row r="2261" spans="1:77" ht="15">
      <c r="A2261"/>
      <c r="J2261"/>
      <c r="AA2261"/>
      <c r="AB2261"/>
      <c r="AC2261"/>
      <c r="AD2261"/>
      <c r="AE2261"/>
      <c r="AF2261"/>
      <c r="AG2261"/>
      <c r="AH2261"/>
      <c r="BU2261" s="2"/>
      <c r="BV2261" s="3"/>
      <c r="BW2261" s="3"/>
      <c r="BX2261" s="3"/>
      <c r="BY2261" s="3"/>
    </row>
    <row r="2262" spans="1:77" ht="15">
      <c r="A2262"/>
      <c r="J2262"/>
      <c r="AA2262"/>
      <c r="AB2262"/>
      <c r="AC2262"/>
      <c r="AD2262"/>
      <c r="AE2262"/>
      <c r="AF2262"/>
      <c r="AG2262"/>
      <c r="AH2262"/>
      <c r="BU2262" s="2"/>
      <c r="BV2262" s="3"/>
      <c r="BW2262" s="3"/>
      <c r="BX2262" s="3"/>
      <c r="BY2262" s="3"/>
    </row>
    <row r="2263" spans="1:77" ht="15">
      <c r="A2263"/>
      <c r="J2263"/>
      <c r="AA2263"/>
      <c r="AB2263"/>
      <c r="AC2263"/>
      <c r="AD2263"/>
      <c r="AE2263"/>
      <c r="AF2263"/>
      <c r="AG2263"/>
      <c r="AH2263"/>
      <c r="BU2263" s="2"/>
      <c r="BV2263" s="3"/>
      <c r="BW2263" s="3"/>
      <c r="BX2263" s="3"/>
      <c r="BY2263" s="3"/>
    </row>
    <row r="2264" spans="1:77" ht="15">
      <c r="A2264"/>
      <c r="J2264"/>
      <c r="AA2264"/>
      <c r="AB2264"/>
      <c r="AC2264"/>
      <c r="AD2264"/>
      <c r="AE2264"/>
      <c r="AF2264"/>
      <c r="AG2264"/>
      <c r="AH2264"/>
      <c r="BU2264" s="2"/>
      <c r="BV2264" s="3"/>
      <c r="BW2264" s="3"/>
      <c r="BX2264" s="3"/>
      <c r="BY2264" s="3"/>
    </row>
    <row r="2265" spans="1:77" ht="15">
      <c r="A2265"/>
      <c r="J2265"/>
      <c r="AA2265"/>
      <c r="AB2265"/>
      <c r="AC2265"/>
      <c r="AD2265"/>
      <c r="AE2265"/>
      <c r="AF2265"/>
      <c r="AG2265"/>
      <c r="AH2265"/>
      <c r="BU2265" s="2"/>
      <c r="BV2265" s="3"/>
      <c r="BW2265" s="3"/>
      <c r="BX2265" s="3"/>
      <c r="BY2265" s="3"/>
    </row>
    <row r="2266" spans="1:77" ht="15">
      <c r="A2266"/>
      <c r="J2266"/>
      <c r="AA2266"/>
      <c r="AB2266"/>
      <c r="AC2266"/>
      <c r="AD2266"/>
      <c r="AE2266"/>
      <c r="AF2266"/>
      <c r="AG2266"/>
      <c r="AH2266"/>
      <c r="BU2266" s="2"/>
      <c r="BV2266" s="3"/>
      <c r="BW2266" s="3"/>
      <c r="BX2266" s="3"/>
      <c r="BY2266" s="3"/>
    </row>
    <row r="2267" spans="1:77" ht="15">
      <c r="A2267"/>
      <c r="J2267"/>
      <c r="AA2267"/>
      <c r="AB2267"/>
      <c r="AC2267"/>
      <c r="AD2267"/>
      <c r="AE2267"/>
      <c r="AF2267"/>
      <c r="AG2267"/>
      <c r="AH2267"/>
      <c r="BU2267" s="2"/>
      <c r="BV2267" s="3"/>
      <c r="BW2267" s="3"/>
      <c r="BX2267" s="3"/>
      <c r="BY2267" s="3"/>
    </row>
    <row r="2268" spans="1:77" ht="15">
      <c r="A2268"/>
      <c r="J2268"/>
      <c r="AA2268"/>
      <c r="AB2268"/>
      <c r="AC2268"/>
      <c r="AD2268"/>
      <c r="AE2268"/>
      <c r="AF2268"/>
      <c r="AG2268"/>
      <c r="AH2268"/>
      <c r="BU2268" s="2"/>
      <c r="BV2268" s="3"/>
      <c r="BW2268" s="3"/>
      <c r="BX2268" s="3"/>
      <c r="BY2268" s="3"/>
    </row>
    <row r="2269" spans="1:77" ht="15">
      <c r="A2269"/>
      <c r="J2269"/>
      <c r="AA2269"/>
      <c r="AB2269"/>
      <c r="AC2269"/>
      <c r="AD2269"/>
      <c r="AE2269"/>
      <c r="AF2269"/>
      <c r="AG2269"/>
      <c r="AH2269"/>
      <c r="BU2269" s="2"/>
      <c r="BV2269" s="3"/>
      <c r="BW2269" s="3"/>
      <c r="BX2269" s="3"/>
      <c r="BY2269" s="3"/>
    </row>
    <row r="2270" spans="1:77" ht="15">
      <c r="A2270"/>
      <c r="J2270"/>
      <c r="AA2270"/>
      <c r="AB2270"/>
      <c r="AC2270"/>
      <c r="AD2270"/>
      <c r="AE2270"/>
      <c r="AF2270"/>
      <c r="AG2270"/>
      <c r="AH2270"/>
      <c r="BU2270" s="2"/>
      <c r="BV2270" s="3"/>
      <c r="BW2270" s="3"/>
      <c r="BX2270" s="3"/>
      <c r="BY2270" s="3"/>
    </row>
    <row r="2271" spans="1:77" ht="15">
      <c r="A2271"/>
      <c r="J2271"/>
      <c r="AA2271"/>
      <c r="AB2271"/>
      <c r="AC2271"/>
      <c r="AD2271"/>
      <c r="AE2271"/>
      <c r="AF2271"/>
      <c r="AG2271"/>
      <c r="AH2271"/>
      <c r="BU2271" s="2"/>
      <c r="BV2271" s="3"/>
      <c r="BW2271" s="3"/>
      <c r="BX2271" s="3"/>
      <c r="BY2271" s="3"/>
    </row>
    <row r="2272" spans="1:77" ht="15">
      <c r="A2272"/>
      <c r="J2272"/>
      <c r="AA2272"/>
      <c r="AB2272"/>
      <c r="AC2272"/>
      <c r="AD2272"/>
      <c r="AE2272"/>
      <c r="AF2272"/>
      <c r="AG2272"/>
      <c r="AH2272"/>
      <c r="BU2272" s="2"/>
      <c r="BV2272" s="3"/>
      <c r="BW2272" s="3"/>
      <c r="BX2272" s="3"/>
      <c r="BY2272" s="3"/>
    </row>
    <row r="2273" spans="1:77" ht="15">
      <c r="A2273"/>
      <c r="J2273"/>
      <c r="AA2273"/>
      <c r="AB2273"/>
      <c r="AC2273"/>
      <c r="AD2273"/>
      <c r="AE2273"/>
      <c r="AF2273"/>
      <c r="AG2273"/>
      <c r="AH2273"/>
      <c r="BU2273" s="2"/>
      <c r="BV2273" s="3"/>
      <c r="BW2273" s="3"/>
      <c r="BX2273" s="3"/>
      <c r="BY2273" s="3"/>
    </row>
    <row r="2274" spans="1:77" ht="15">
      <c r="A2274"/>
      <c r="J2274"/>
      <c r="AA2274"/>
      <c r="AB2274"/>
      <c r="AC2274"/>
      <c r="AD2274"/>
      <c r="AE2274"/>
      <c r="AF2274"/>
      <c r="AG2274"/>
      <c r="AH2274"/>
      <c r="BU2274" s="2"/>
      <c r="BV2274" s="3"/>
      <c r="BW2274" s="3"/>
      <c r="BX2274" s="3"/>
      <c r="BY2274" s="3"/>
    </row>
    <row r="2275" spans="1:77" ht="15">
      <c r="A2275"/>
      <c r="J2275"/>
      <c r="AA2275"/>
      <c r="AB2275"/>
      <c r="AC2275"/>
      <c r="AD2275"/>
      <c r="AE2275"/>
      <c r="AF2275"/>
      <c r="AG2275"/>
      <c r="AH2275"/>
      <c r="BU2275" s="2"/>
      <c r="BV2275" s="3"/>
      <c r="BW2275" s="3"/>
      <c r="BX2275" s="3"/>
      <c r="BY2275" s="3"/>
    </row>
    <row r="2276" spans="1:77" ht="15">
      <c r="A2276"/>
      <c r="J2276"/>
      <c r="AA2276"/>
      <c r="AB2276"/>
      <c r="AC2276"/>
      <c r="AD2276"/>
      <c r="AE2276"/>
      <c r="AF2276"/>
      <c r="AG2276"/>
      <c r="AH2276"/>
      <c r="BU2276" s="2"/>
      <c r="BV2276" s="3"/>
      <c r="BW2276" s="3"/>
      <c r="BX2276" s="3"/>
      <c r="BY2276" s="3"/>
    </row>
    <row r="2277" spans="1:77" ht="15">
      <c r="A2277"/>
      <c r="J2277"/>
      <c r="AA2277"/>
      <c r="AB2277"/>
      <c r="AC2277"/>
      <c r="AD2277"/>
      <c r="AE2277"/>
      <c r="AF2277"/>
      <c r="AG2277"/>
      <c r="AH2277"/>
      <c r="BU2277" s="2"/>
      <c r="BV2277" s="3"/>
      <c r="BW2277" s="3"/>
      <c r="BX2277" s="3"/>
      <c r="BY2277" s="3"/>
    </row>
    <row r="2278" spans="1:77" ht="15">
      <c r="A2278"/>
      <c r="J2278"/>
      <c r="AA2278"/>
      <c r="AB2278"/>
      <c r="AC2278"/>
      <c r="AD2278"/>
      <c r="AE2278"/>
      <c r="AF2278"/>
      <c r="AG2278"/>
      <c r="AH2278"/>
      <c r="BU2278" s="2"/>
      <c r="BV2278" s="3"/>
      <c r="BW2278" s="3"/>
      <c r="BX2278" s="3"/>
      <c r="BY2278" s="3"/>
    </row>
    <row r="2279" spans="1:77" ht="15">
      <c r="A2279"/>
      <c r="J2279"/>
      <c r="AA2279"/>
      <c r="AB2279"/>
      <c r="AC2279"/>
      <c r="AD2279"/>
      <c r="AE2279"/>
      <c r="AF2279"/>
      <c r="AG2279"/>
      <c r="AH2279"/>
      <c r="BU2279" s="2"/>
      <c r="BV2279" s="3"/>
      <c r="BW2279" s="3"/>
      <c r="BX2279" s="3"/>
      <c r="BY2279" s="3"/>
    </row>
    <row r="2280" spans="1:77" ht="15">
      <c r="A2280"/>
      <c r="J2280"/>
      <c r="AA2280"/>
      <c r="AB2280"/>
      <c r="AC2280"/>
      <c r="AD2280"/>
      <c r="AE2280"/>
      <c r="AF2280"/>
      <c r="AG2280"/>
      <c r="AH2280"/>
      <c r="BU2280" s="2"/>
      <c r="BV2280" s="3"/>
      <c r="BW2280" s="3"/>
      <c r="BX2280" s="3"/>
      <c r="BY2280" s="3"/>
    </row>
    <row r="2281" spans="1:77" ht="15">
      <c r="A2281"/>
      <c r="J2281"/>
      <c r="AA2281"/>
      <c r="AB2281"/>
      <c r="AC2281"/>
      <c r="AD2281"/>
      <c r="AE2281"/>
      <c r="AF2281"/>
      <c r="AG2281"/>
      <c r="AH2281"/>
      <c r="BU2281" s="2"/>
      <c r="BV2281" s="3"/>
      <c r="BW2281" s="3"/>
      <c r="BX2281" s="3"/>
      <c r="BY2281" s="3"/>
    </row>
    <row r="2282" spans="1:77" ht="15">
      <c r="A2282"/>
      <c r="J2282"/>
      <c r="AA2282"/>
      <c r="AB2282"/>
      <c r="AC2282"/>
      <c r="AD2282"/>
      <c r="AE2282"/>
      <c r="AF2282"/>
      <c r="AG2282"/>
      <c r="AH2282"/>
      <c r="BU2282" s="2"/>
      <c r="BV2282" s="3"/>
      <c r="BW2282" s="3"/>
      <c r="BX2282" s="3"/>
      <c r="BY2282" s="3"/>
    </row>
    <row r="2283" spans="1:77" ht="15">
      <c r="A2283"/>
      <c r="J2283"/>
      <c r="AA2283"/>
      <c r="AB2283"/>
      <c r="AC2283"/>
      <c r="AD2283"/>
      <c r="AE2283"/>
      <c r="AF2283"/>
      <c r="AG2283"/>
      <c r="AH2283"/>
      <c r="BU2283" s="2"/>
      <c r="BV2283" s="3"/>
      <c r="BW2283" s="3"/>
      <c r="BX2283" s="3"/>
      <c r="BY2283" s="3"/>
    </row>
    <row r="2284" spans="1:77" ht="15">
      <c r="A2284"/>
      <c r="J2284"/>
      <c r="AA2284"/>
      <c r="AB2284"/>
      <c r="AC2284"/>
      <c r="AD2284"/>
      <c r="AE2284"/>
      <c r="AF2284"/>
      <c r="AG2284"/>
      <c r="AH2284"/>
      <c r="BU2284" s="2"/>
      <c r="BV2284" s="3"/>
      <c r="BW2284" s="3"/>
      <c r="BX2284" s="3"/>
      <c r="BY2284" s="3"/>
    </row>
    <row r="2285" spans="1:77" ht="15">
      <c r="A2285"/>
      <c r="J2285"/>
      <c r="AA2285"/>
      <c r="AB2285"/>
      <c r="AC2285"/>
      <c r="AD2285"/>
      <c r="AE2285"/>
      <c r="AF2285"/>
      <c r="AG2285"/>
      <c r="AH2285"/>
      <c r="BU2285" s="2"/>
      <c r="BV2285" s="3"/>
      <c r="BW2285" s="3"/>
      <c r="BX2285" s="3"/>
      <c r="BY2285" s="3"/>
    </row>
    <row r="2286" spans="1:77" ht="15">
      <c r="A2286"/>
      <c r="J2286"/>
      <c r="AA2286"/>
      <c r="AB2286"/>
      <c r="AC2286"/>
      <c r="AD2286"/>
      <c r="AE2286"/>
      <c r="AF2286"/>
      <c r="AG2286"/>
      <c r="AH2286"/>
      <c r="BU2286" s="2"/>
      <c r="BV2286" s="3"/>
      <c r="BW2286" s="3"/>
      <c r="BX2286" s="3"/>
      <c r="BY2286" s="3"/>
    </row>
    <row r="2287" spans="1:77" ht="15">
      <c r="A2287"/>
      <c r="J2287"/>
      <c r="AA2287"/>
      <c r="AB2287"/>
      <c r="AC2287"/>
      <c r="AD2287"/>
      <c r="AE2287"/>
      <c r="AF2287"/>
      <c r="AG2287"/>
      <c r="AH2287"/>
      <c r="BU2287" s="2"/>
      <c r="BV2287" s="3"/>
      <c r="BW2287" s="3"/>
      <c r="BX2287" s="3"/>
      <c r="BY2287" s="3"/>
    </row>
    <row r="2288" spans="1:77" ht="15">
      <c r="A2288"/>
      <c r="J2288"/>
      <c r="AA2288"/>
      <c r="AB2288"/>
      <c r="AC2288"/>
      <c r="AD2288"/>
      <c r="AE2288"/>
      <c r="AF2288"/>
      <c r="AG2288"/>
      <c r="AH2288"/>
      <c r="BU2288" s="2"/>
      <c r="BV2288" s="3"/>
      <c r="BW2288" s="3"/>
      <c r="BX2288" s="3"/>
      <c r="BY2288" s="3"/>
    </row>
    <row r="2289" spans="1:77" ht="15">
      <c r="A2289"/>
      <c r="J2289"/>
      <c r="AA2289"/>
      <c r="AB2289"/>
      <c r="AC2289"/>
      <c r="AD2289"/>
      <c r="AE2289"/>
      <c r="AF2289"/>
      <c r="AG2289"/>
      <c r="AH2289"/>
      <c r="BU2289" s="2"/>
      <c r="BV2289" s="3"/>
      <c r="BW2289" s="3"/>
      <c r="BX2289" s="3"/>
      <c r="BY2289" s="3"/>
    </row>
    <row r="2290" spans="1:77" ht="15">
      <c r="A2290"/>
      <c r="J2290"/>
      <c r="AA2290"/>
      <c r="AB2290"/>
      <c r="AC2290"/>
      <c r="AD2290"/>
      <c r="AE2290"/>
      <c r="AF2290"/>
      <c r="AG2290"/>
      <c r="AH2290"/>
      <c r="BU2290" s="2"/>
      <c r="BV2290" s="3"/>
      <c r="BW2290" s="3"/>
      <c r="BX2290" s="3"/>
      <c r="BY2290" s="3"/>
    </row>
    <row r="2291" spans="1:77" ht="15">
      <c r="A2291"/>
      <c r="J2291"/>
      <c r="AA2291"/>
      <c r="AB2291"/>
      <c r="AC2291"/>
      <c r="AD2291"/>
      <c r="AE2291"/>
      <c r="AF2291"/>
      <c r="AG2291"/>
      <c r="AH2291"/>
      <c r="BU2291" s="2"/>
      <c r="BV2291" s="3"/>
      <c r="BW2291" s="3"/>
      <c r="BX2291" s="3"/>
      <c r="BY2291" s="3"/>
    </row>
    <row r="2292" spans="1:77" ht="15">
      <c r="A2292"/>
      <c r="J2292"/>
      <c r="AA2292"/>
      <c r="AB2292"/>
      <c r="AC2292"/>
      <c r="AD2292"/>
      <c r="AE2292"/>
      <c r="AF2292"/>
      <c r="AG2292"/>
      <c r="AH2292"/>
      <c r="BU2292" s="2"/>
      <c r="BV2292" s="3"/>
      <c r="BW2292" s="3"/>
      <c r="BX2292" s="3"/>
      <c r="BY2292" s="3"/>
    </row>
    <row r="2293" spans="1:77" ht="15">
      <c r="A2293"/>
      <c r="J2293"/>
      <c r="AA2293"/>
      <c r="AB2293"/>
      <c r="AC2293"/>
      <c r="AD2293"/>
      <c r="AE2293"/>
      <c r="AF2293"/>
      <c r="AG2293"/>
      <c r="AH2293"/>
      <c r="BU2293" s="2"/>
      <c r="BV2293" s="3"/>
      <c r="BW2293" s="3"/>
      <c r="BX2293" s="3"/>
      <c r="BY2293" s="3"/>
    </row>
    <row r="2294" spans="1:77" ht="15">
      <c r="A2294"/>
      <c r="J2294"/>
      <c r="AA2294"/>
      <c r="AB2294"/>
      <c r="AC2294"/>
      <c r="AD2294"/>
      <c r="AE2294"/>
      <c r="AF2294"/>
      <c r="AG2294"/>
      <c r="AH2294"/>
      <c r="BU2294" s="2"/>
      <c r="BV2294" s="3"/>
      <c r="BW2294" s="3"/>
      <c r="BX2294" s="3"/>
      <c r="BY2294" s="3"/>
    </row>
    <row r="2295" spans="1:77" ht="15">
      <c r="A2295"/>
      <c r="J2295"/>
      <c r="AA2295"/>
      <c r="AB2295"/>
      <c r="AC2295"/>
      <c r="AD2295"/>
      <c r="AE2295"/>
      <c r="AF2295"/>
      <c r="AG2295"/>
      <c r="AH2295"/>
      <c r="BU2295" s="2"/>
      <c r="BV2295" s="3"/>
      <c r="BW2295" s="3"/>
      <c r="BX2295" s="3"/>
      <c r="BY2295" s="3"/>
    </row>
    <row r="2296" spans="1:77" ht="15">
      <c r="A2296"/>
      <c r="J2296"/>
      <c r="AA2296"/>
      <c r="AB2296"/>
      <c r="AC2296"/>
      <c r="AD2296"/>
      <c r="AE2296"/>
      <c r="AF2296"/>
      <c r="AG2296"/>
      <c r="AH2296"/>
      <c r="BU2296" s="2"/>
      <c r="BV2296" s="3"/>
      <c r="BW2296" s="3"/>
      <c r="BX2296" s="3"/>
      <c r="BY2296" s="3"/>
    </row>
    <row r="2297" spans="1:77" ht="15">
      <c r="A2297"/>
      <c r="J2297"/>
      <c r="AA2297"/>
      <c r="AB2297"/>
      <c r="AC2297"/>
      <c r="AD2297"/>
      <c r="AE2297"/>
      <c r="AF2297"/>
      <c r="AG2297"/>
      <c r="AH2297"/>
      <c r="BU2297" s="2"/>
      <c r="BV2297" s="3"/>
      <c r="BW2297" s="3"/>
      <c r="BX2297" s="3"/>
      <c r="BY2297" s="3"/>
    </row>
    <row r="2298" spans="1:77" ht="15">
      <c r="A2298"/>
      <c r="J2298"/>
      <c r="AA2298"/>
      <c r="AB2298"/>
      <c r="AC2298"/>
      <c r="AD2298"/>
      <c r="AE2298"/>
      <c r="AF2298"/>
      <c r="AG2298"/>
      <c r="AH2298"/>
      <c r="BU2298" s="2"/>
      <c r="BV2298" s="3"/>
      <c r="BW2298" s="3"/>
      <c r="BX2298" s="3"/>
      <c r="BY2298" s="3"/>
    </row>
    <row r="2299" spans="1:77" ht="15">
      <c r="A2299"/>
      <c r="J2299"/>
      <c r="AA2299"/>
      <c r="AB2299"/>
      <c r="AC2299"/>
      <c r="AD2299"/>
      <c r="AE2299"/>
      <c r="AF2299"/>
      <c r="AG2299"/>
      <c r="AH2299"/>
      <c r="BU2299" s="2"/>
      <c r="BV2299" s="3"/>
      <c r="BW2299" s="3"/>
      <c r="BX2299" s="3"/>
      <c r="BY2299" s="3"/>
    </row>
    <row r="2300" spans="1:77" ht="15">
      <c r="A2300"/>
      <c r="J2300"/>
      <c r="AA2300"/>
      <c r="AB2300"/>
      <c r="AC2300"/>
      <c r="AD2300"/>
      <c r="AE2300"/>
      <c r="AF2300"/>
      <c r="AG2300"/>
      <c r="AH2300"/>
      <c r="BU2300" s="2"/>
      <c r="BV2300" s="3"/>
      <c r="BW2300" s="3"/>
      <c r="BX2300" s="3"/>
      <c r="BY2300" s="3"/>
    </row>
    <row r="2301" spans="1:77" ht="15">
      <c r="A2301"/>
      <c r="J2301"/>
      <c r="AA2301"/>
      <c r="AB2301"/>
      <c r="AC2301"/>
      <c r="AD2301"/>
      <c r="AE2301"/>
      <c r="AF2301"/>
      <c r="AG2301"/>
      <c r="AH2301"/>
      <c r="BU2301" s="2"/>
      <c r="BV2301" s="3"/>
      <c r="BW2301" s="3"/>
      <c r="BX2301" s="3"/>
      <c r="BY2301" s="3"/>
    </row>
    <row r="2302" spans="1:77" ht="15">
      <c r="A2302"/>
      <c r="J2302"/>
      <c r="AA2302"/>
      <c r="AB2302"/>
      <c r="AC2302"/>
      <c r="AD2302"/>
      <c r="AE2302"/>
      <c r="AF2302"/>
      <c r="AG2302"/>
      <c r="AH2302"/>
      <c r="BU2302" s="2"/>
      <c r="BV2302" s="3"/>
      <c r="BW2302" s="3"/>
      <c r="BX2302" s="3"/>
      <c r="BY2302" s="3"/>
    </row>
    <row r="2303" spans="1:77" ht="15">
      <c r="A2303"/>
      <c r="J2303"/>
      <c r="AA2303"/>
      <c r="AB2303"/>
      <c r="AC2303"/>
      <c r="AD2303"/>
      <c r="AE2303"/>
      <c r="AF2303"/>
      <c r="AG2303"/>
      <c r="AH2303"/>
      <c r="BU2303" s="2"/>
      <c r="BV2303" s="3"/>
      <c r="BW2303" s="3"/>
      <c r="BX2303" s="3"/>
      <c r="BY2303" s="3"/>
    </row>
    <row r="2304" spans="1:77" ht="15">
      <c r="A2304"/>
      <c r="J2304"/>
      <c r="AA2304"/>
      <c r="AB2304"/>
      <c r="AC2304"/>
      <c r="AD2304"/>
      <c r="AE2304"/>
      <c r="AF2304"/>
      <c r="AG2304"/>
      <c r="AH2304"/>
      <c r="BU2304" s="2"/>
      <c r="BV2304" s="3"/>
      <c r="BW2304" s="3"/>
      <c r="BX2304" s="3"/>
      <c r="BY2304" s="3"/>
    </row>
    <row r="2305" spans="1:77" ht="15">
      <c r="A2305"/>
      <c r="J2305"/>
      <c r="AA2305"/>
      <c r="AB2305"/>
      <c r="AC2305"/>
      <c r="AD2305"/>
      <c r="AE2305"/>
      <c r="AF2305"/>
      <c r="AG2305"/>
      <c r="AH2305"/>
      <c r="BU2305" s="2"/>
      <c r="BV2305" s="3"/>
      <c r="BW2305" s="3"/>
      <c r="BX2305" s="3"/>
      <c r="BY2305" s="3"/>
    </row>
    <row r="2306" spans="1:77" ht="15">
      <c r="A2306"/>
      <c r="J2306"/>
      <c r="AA2306"/>
      <c r="AB2306"/>
      <c r="AC2306"/>
      <c r="AD2306"/>
      <c r="AE2306"/>
      <c r="AF2306"/>
      <c r="AG2306"/>
      <c r="AH2306"/>
      <c r="BU2306" s="2"/>
      <c r="BV2306" s="3"/>
      <c r="BW2306" s="3"/>
      <c r="BX2306" s="3"/>
      <c r="BY2306" s="3"/>
    </row>
    <row r="2307" spans="1:77" ht="15">
      <c r="A2307"/>
      <c r="J2307"/>
      <c r="AA2307"/>
      <c r="AB2307"/>
      <c r="AC2307"/>
      <c r="AD2307"/>
      <c r="AE2307"/>
      <c r="AF2307"/>
      <c r="AG2307"/>
      <c r="AH2307"/>
      <c r="BU2307" s="2"/>
      <c r="BV2307" s="3"/>
      <c r="BW2307" s="3"/>
      <c r="BX2307" s="3"/>
      <c r="BY2307" s="3"/>
    </row>
    <row r="2308" spans="1:77" ht="15">
      <c r="A2308"/>
      <c r="J2308"/>
      <c r="AA2308"/>
      <c r="AB2308"/>
      <c r="AC2308"/>
      <c r="AD2308"/>
      <c r="AE2308"/>
      <c r="AF2308"/>
      <c r="AG2308"/>
      <c r="AH2308"/>
      <c r="BU2308" s="2"/>
      <c r="BV2308" s="3"/>
      <c r="BW2308" s="3"/>
      <c r="BX2308" s="3"/>
      <c r="BY2308" s="3"/>
    </row>
    <row r="2309" spans="1:77" ht="15">
      <c r="A2309"/>
      <c r="J2309"/>
      <c r="AA2309"/>
      <c r="AB2309"/>
      <c r="AC2309"/>
      <c r="AD2309"/>
      <c r="AE2309"/>
      <c r="AF2309"/>
      <c r="AG2309"/>
      <c r="AH2309"/>
      <c r="BU2309" s="2"/>
      <c r="BV2309" s="3"/>
      <c r="BW2309" s="3"/>
      <c r="BX2309" s="3"/>
      <c r="BY2309" s="3"/>
    </row>
    <row r="2310" spans="1:77" ht="15">
      <c r="A2310"/>
      <c r="J2310"/>
      <c r="AA2310"/>
      <c r="AB2310"/>
      <c r="AC2310"/>
      <c r="AD2310"/>
      <c r="AE2310"/>
      <c r="AF2310"/>
      <c r="AG2310"/>
      <c r="AH2310"/>
      <c r="BU2310" s="2"/>
      <c r="BV2310" s="3"/>
      <c r="BW2310" s="3"/>
      <c r="BX2310" s="3"/>
      <c r="BY2310" s="3"/>
    </row>
    <row r="2311" spans="1:77" ht="15">
      <c r="A2311"/>
      <c r="J2311"/>
      <c r="AA2311"/>
      <c r="AB2311"/>
      <c r="AC2311"/>
      <c r="AD2311"/>
      <c r="AE2311"/>
      <c r="AF2311"/>
      <c r="AG2311"/>
      <c r="AH2311"/>
      <c r="BU2311" s="2"/>
      <c r="BV2311" s="3"/>
      <c r="BW2311" s="3"/>
      <c r="BX2311" s="3"/>
      <c r="BY2311" s="3"/>
    </row>
    <row r="2312" spans="1:77" ht="15">
      <c r="A2312"/>
      <c r="J2312"/>
      <c r="AA2312"/>
      <c r="AB2312"/>
      <c r="AC2312"/>
      <c r="AD2312"/>
      <c r="AE2312"/>
      <c r="AF2312"/>
      <c r="AG2312"/>
      <c r="AH2312"/>
      <c r="BU2312" s="2"/>
      <c r="BV2312" s="3"/>
      <c r="BW2312" s="3"/>
      <c r="BX2312" s="3"/>
      <c r="BY2312" s="3"/>
    </row>
    <row r="2313" spans="1:77" ht="15">
      <c r="A2313"/>
      <c r="J2313"/>
      <c r="AA2313"/>
      <c r="AB2313"/>
      <c r="AC2313"/>
      <c r="AD2313"/>
      <c r="AE2313"/>
      <c r="AF2313"/>
      <c r="AG2313"/>
      <c r="AH2313"/>
      <c r="BU2313" s="2"/>
      <c r="BV2313" s="3"/>
      <c r="BW2313" s="3"/>
      <c r="BX2313" s="3"/>
      <c r="BY2313" s="3"/>
    </row>
    <row r="2314" spans="1:77" ht="15">
      <c r="A2314"/>
      <c r="J2314"/>
      <c r="AA2314"/>
      <c r="AB2314"/>
      <c r="AC2314"/>
      <c r="AD2314"/>
      <c r="AE2314"/>
      <c r="AF2314"/>
      <c r="AG2314"/>
      <c r="AH2314"/>
      <c r="BU2314" s="2"/>
      <c r="BV2314" s="3"/>
      <c r="BW2314" s="3"/>
      <c r="BX2314" s="3"/>
      <c r="BY2314" s="3"/>
    </row>
    <row r="2315" spans="1:77" ht="15">
      <c r="A2315"/>
      <c r="J2315"/>
      <c r="AA2315"/>
      <c r="AB2315"/>
      <c r="AC2315"/>
      <c r="AD2315"/>
      <c r="AE2315"/>
      <c r="AF2315"/>
      <c r="AG2315"/>
      <c r="AH2315"/>
      <c r="BU2315" s="2"/>
      <c r="BV2315" s="3"/>
      <c r="BW2315" s="3"/>
      <c r="BX2315" s="3"/>
      <c r="BY2315" s="3"/>
    </row>
    <row r="2316" spans="1:77" ht="15">
      <c r="A2316"/>
      <c r="J2316"/>
      <c r="AA2316"/>
      <c r="AB2316"/>
      <c r="AC2316"/>
      <c r="AD2316"/>
      <c r="AE2316"/>
      <c r="AF2316"/>
      <c r="AG2316"/>
      <c r="AH2316"/>
      <c r="BU2316" s="2"/>
      <c r="BV2316" s="3"/>
      <c r="BW2316" s="3"/>
      <c r="BX2316" s="3"/>
      <c r="BY2316" s="3"/>
    </row>
    <row r="2317" spans="1:77" ht="15">
      <c r="A2317"/>
      <c r="J2317"/>
      <c r="AA2317"/>
      <c r="AB2317"/>
      <c r="AC2317"/>
      <c r="AD2317"/>
      <c r="AE2317"/>
      <c r="AF2317"/>
      <c r="AG2317"/>
      <c r="AH2317"/>
      <c r="BU2317" s="2"/>
      <c r="BV2317" s="3"/>
      <c r="BW2317" s="3"/>
      <c r="BX2317" s="3"/>
      <c r="BY2317" s="3"/>
    </row>
    <row r="2318" spans="1:77" ht="15">
      <c r="A2318"/>
      <c r="J2318"/>
      <c r="AA2318"/>
      <c r="AB2318"/>
      <c r="AC2318"/>
      <c r="AD2318"/>
      <c r="AE2318"/>
      <c r="AF2318"/>
      <c r="AG2318"/>
      <c r="AH2318"/>
      <c r="BU2318" s="2"/>
      <c r="BV2318" s="3"/>
      <c r="BW2318" s="3"/>
      <c r="BX2318" s="3"/>
      <c r="BY2318" s="3"/>
    </row>
    <row r="2319" spans="1:77" ht="15">
      <c r="A2319"/>
      <c r="J2319"/>
      <c r="AA2319"/>
      <c r="AB2319"/>
      <c r="AC2319"/>
      <c r="AD2319"/>
      <c r="AE2319"/>
      <c r="AF2319"/>
      <c r="AG2319"/>
      <c r="AH2319"/>
      <c r="BU2319" s="2"/>
      <c r="BV2319" s="3"/>
      <c r="BW2319" s="3"/>
      <c r="BX2319" s="3"/>
      <c r="BY2319" s="3"/>
    </row>
    <row r="2320" spans="1:77" ht="15">
      <c r="A2320"/>
      <c r="J2320"/>
      <c r="AA2320"/>
      <c r="AB2320"/>
      <c r="AC2320"/>
      <c r="AD2320"/>
      <c r="AE2320"/>
      <c r="AF2320"/>
      <c r="AG2320"/>
      <c r="AH2320"/>
      <c r="BU2320" s="2"/>
      <c r="BV2320" s="3"/>
      <c r="BW2320" s="3"/>
      <c r="BX2320" s="3"/>
      <c r="BY2320" s="3"/>
    </row>
    <row r="2321" spans="1:77" ht="15">
      <c r="A2321"/>
      <c r="J2321"/>
      <c r="AA2321"/>
      <c r="AB2321"/>
      <c r="AC2321"/>
      <c r="AD2321"/>
      <c r="AE2321"/>
      <c r="AF2321"/>
      <c r="AG2321"/>
      <c r="AH2321"/>
      <c r="BU2321" s="2"/>
      <c r="BV2321" s="3"/>
      <c r="BW2321" s="3"/>
      <c r="BX2321" s="3"/>
      <c r="BY2321" s="3"/>
    </row>
    <row r="2322" spans="1:77" ht="15">
      <c r="A2322"/>
      <c r="J2322"/>
      <c r="AA2322"/>
      <c r="AB2322"/>
      <c r="AC2322"/>
      <c r="AD2322"/>
      <c r="AE2322"/>
      <c r="AF2322"/>
      <c r="AG2322"/>
      <c r="AH2322"/>
      <c r="BU2322" s="2"/>
      <c r="BV2322" s="3"/>
      <c r="BW2322" s="3"/>
      <c r="BX2322" s="3"/>
      <c r="BY2322" s="3"/>
    </row>
    <row r="2323" spans="1:77" ht="15">
      <c r="A2323"/>
      <c r="J2323"/>
      <c r="AA2323"/>
      <c r="AB2323"/>
      <c r="AC2323"/>
      <c r="AD2323"/>
      <c r="AE2323"/>
      <c r="AF2323"/>
      <c r="AG2323"/>
      <c r="AH2323"/>
      <c r="BU2323" s="2"/>
      <c r="BV2323" s="3"/>
      <c r="BW2323" s="3"/>
      <c r="BX2323" s="3"/>
      <c r="BY2323" s="3"/>
    </row>
    <row r="2324" spans="1:77" ht="15">
      <c r="A2324"/>
      <c r="J2324"/>
      <c r="AA2324"/>
      <c r="AB2324"/>
      <c r="AC2324"/>
      <c r="AD2324"/>
      <c r="AE2324"/>
      <c r="AF2324"/>
      <c r="AG2324"/>
      <c r="AH2324"/>
      <c r="BU2324" s="2"/>
      <c r="BV2324" s="3"/>
      <c r="BW2324" s="3"/>
      <c r="BX2324" s="3"/>
      <c r="BY2324" s="3"/>
    </row>
    <row r="2325" spans="1:77" ht="15">
      <c r="A2325"/>
      <c r="J2325"/>
      <c r="AA2325"/>
      <c r="AB2325"/>
      <c r="AC2325"/>
      <c r="AD2325"/>
      <c r="AE2325"/>
      <c r="AF2325"/>
      <c r="AG2325"/>
      <c r="AH2325"/>
      <c r="BU2325" s="2"/>
      <c r="BV2325" s="3"/>
      <c r="BW2325" s="3"/>
      <c r="BX2325" s="3"/>
      <c r="BY2325" s="3"/>
    </row>
    <row r="2326" spans="1:77" ht="15">
      <c r="A2326"/>
      <c r="J2326"/>
      <c r="AA2326"/>
      <c r="AB2326"/>
      <c r="AC2326"/>
      <c r="AD2326"/>
      <c r="AE2326"/>
      <c r="AF2326"/>
      <c r="AG2326"/>
      <c r="AH2326"/>
      <c r="BU2326" s="2"/>
      <c r="BV2326" s="3"/>
      <c r="BW2326" s="3"/>
      <c r="BX2326" s="3"/>
      <c r="BY2326" s="3"/>
    </row>
    <row r="2327" spans="1:77" ht="15">
      <c r="A2327"/>
      <c r="J2327"/>
      <c r="AA2327"/>
      <c r="AB2327"/>
      <c r="AC2327"/>
      <c r="AD2327"/>
      <c r="AE2327"/>
      <c r="AF2327"/>
      <c r="AG2327"/>
      <c r="AH2327"/>
      <c r="BU2327" s="2"/>
      <c r="BV2327" s="3"/>
      <c r="BW2327" s="3"/>
      <c r="BX2327" s="3"/>
      <c r="BY2327" s="3"/>
    </row>
    <row r="2328" spans="1:77" ht="15">
      <c r="A2328"/>
      <c r="J2328"/>
      <c r="AA2328"/>
      <c r="AB2328"/>
      <c r="AC2328"/>
      <c r="AD2328"/>
      <c r="AE2328"/>
      <c r="AF2328"/>
      <c r="AG2328"/>
      <c r="AH2328"/>
      <c r="BU2328" s="2"/>
      <c r="BV2328" s="3"/>
      <c r="BW2328" s="3"/>
      <c r="BX2328" s="3"/>
      <c r="BY2328" s="3"/>
    </row>
    <row r="2329" spans="1:77" ht="15">
      <c r="A2329"/>
      <c r="J2329"/>
      <c r="AA2329"/>
      <c r="AB2329"/>
      <c r="AC2329"/>
      <c r="AD2329"/>
      <c r="AE2329"/>
      <c r="AF2329"/>
      <c r="AG2329"/>
      <c r="AH2329"/>
      <c r="BU2329" s="2"/>
      <c r="BV2329" s="3"/>
      <c r="BW2329" s="3"/>
      <c r="BX2329" s="3"/>
      <c r="BY2329" s="3"/>
    </row>
    <row r="2330" spans="1:77" ht="15">
      <c r="A2330"/>
      <c r="J2330"/>
      <c r="AA2330"/>
      <c r="AB2330"/>
      <c r="AC2330"/>
      <c r="AD2330"/>
      <c r="AE2330"/>
      <c r="AF2330"/>
      <c r="AG2330"/>
      <c r="AH2330"/>
      <c r="BU2330" s="2"/>
      <c r="BV2330" s="3"/>
      <c r="BW2330" s="3"/>
      <c r="BX2330" s="3"/>
      <c r="BY2330" s="3"/>
    </row>
    <row r="2331" spans="1:77" ht="15">
      <c r="A2331"/>
      <c r="J2331"/>
      <c r="AA2331"/>
      <c r="AB2331"/>
      <c r="AC2331"/>
      <c r="AD2331"/>
      <c r="AE2331"/>
      <c r="AF2331"/>
      <c r="AG2331"/>
      <c r="AH2331"/>
      <c r="BU2331" s="2"/>
      <c r="BV2331" s="3"/>
      <c r="BW2331" s="3"/>
      <c r="BX2331" s="3"/>
      <c r="BY2331" s="3"/>
    </row>
    <row r="2332" spans="1:77" ht="15">
      <c r="A2332"/>
      <c r="J2332"/>
      <c r="AA2332"/>
      <c r="AB2332"/>
      <c r="AC2332"/>
      <c r="AD2332"/>
      <c r="AE2332"/>
      <c r="AF2332"/>
      <c r="AG2332"/>
      <c r="AH2332"/>
      <c r="BU2332" s="2"/>
      <c r="BV2332" s="3"/>
      <c r="BW2332" s="3"/>
      <c r="BX2332" s="3"/>
      <c r="BY2332" s="3"/>
    </row>
    <row r="2333" spans="1:77" ht="15">
      <c r="A2333"/>
      <c r="J2333"/>
      <c r="AA2333"/>
      <c r="AB2333"/>
      <c r="AC2333"/>
      <c r="AD2333"/>
      <c r="AE2333"/>
      <c r="AF2333"/>
      <c r="AG2333"/>
      <c r="AH2333"/>
      <c r="BU2333" s="2"/>
      <c r="BV2333" s="3"/>
      <c r="BW2333" s="3"/>
      <c r="BX2333" s="3"/>
      <c r="BY2333" s="3"/>
    </row>
    <row r="2334" spans="1:77" ht="15">
      <c r="A2334"/>
      <c r="J2334"/>
      <c r="AA2334"/>
      <c r="AB2334"/>
      <c r="AC2334"/>
      <c r="AD2334"/>
      <c r="AE2334"/>
      <c r="AF2334"/>
      <c r="AG2334"/>
      <c r="AH2334"/>
      <c r="BU2334" s="2"/>
      <c r="BV2334" s="3"/>
      <c r="BW2334" s="3"/>
      <c r="BX2334" s="3"/>
      <c r="BY2334" s="3"/>
    </row>
    <row r="2335" spans="1:77" ht="15">
      <c r="A2335"/>
      <c r="J2335"/>
      <c r="AA2335"/>
      <c r="AB2335"/>
      <c r="AC2335"/>
      <c r="AD2335"/>
      <c r="AE2335"/>
      <c r="AF2335"/>
      <c r="AG2335"/>
      <c r="AH2335"/>
      <c r="BU2335" s="2"/>
      <c r="BV2335" s="3"/>
      <c r="BW2335" s="3"/>
      <c r="BX2335" s="3"/>
      <c r="BY2335" s="3"/>
    </row>
    <row r="2336" spans="1:77" ht="15">
      <c r="A2336"/>
      <c r="J2336"/>
      <c r="AA2336"/>
      <c r="AB2336"/>
      <c r="AC2336"/>
      <c r="AD2336"/>
      <c r="AE2336"/>
      <c r="AF2336"/>
      <c r="AG2336"/>
      <c r="AH2336"/>
      <c r="BU2336" s="2"/>
      <c r="BV2336" s="3"/>
      <c r="BW2336" s="3"/>
      <c r="BX2336" s="3"/>
      <c r="BY2336" s="3"/>
    </row>
    <row r="2337" spans="1:77" ht="15">
      <c r="A2337"/>
      <c r="J2337"/>
      <c r="AA2337"/>
      <c r="AB2337"/>
      <c r="AC2337"/>
      <c r="AD2337"/>
      <c r="AE2337"/>
      <c r="AF2337"/>
      <c r="AG2337"/>
      <c r="AH2337"/>
      <c r="BU2337" s="2"/>
      <c r="BV2337" s="3"/>
      <c r="BW2337" s="3"/>
      <c r="BX2337" s="3"/>
      <c r="BY2337" s="3"/>
    </row>
    <row r="2338" spans="1:77" ht="15">
      <c r="A2338"/>
      <c r="J2338"/>
      <c r="AA2338"/>
      <c r="AB2338"/>
      <c r="AC2338"/>
      <c r="AD2338"/>
      <c r="AE2338"/>
      <c r="AF2338"/>
      <c r="AG2338"/>
      <c r="AH2338"/>
      <c r="BU2338" s="2"/>
      <c r="BV2338" s="3"/>
      <c r="BW2338" s="3"/>
      <c r="BX2338" s="3"/>
      <c r="BY2338" s="3"/>
    </row>
    <row r="2339" spans="1:77" ht="15">
      <c r="A2339"/>
      <c r="J2339"/>
      <c r="AA2339"/>
      <c r="AB2339"/>
      <c r="AC2339"/>
      <c r="AD2339"/>
      <c r="AE2339"/>
      <c r="AF2339"/>
      <c r="AG2339"/>
      <c r="AH2339"/>
      <c r="BU2339" s="2"/>
      <c r="BV2339" s="3"/>
      <c r="BW2339" s="3"/>
      <c r="BX2339" s="3"/>
      <c r="BY2339" s="3"/>
    </row>
    <row r="2340" spans="1:77" ht="15">
      <c r="A2340"/>
      <c r="J2340"/>
      <c r="AA2340"/>
      <c r="AB2340"/>
      <c r="AC2340"/>
      <c r="AD2340"/>
      <c r="AE2340"/>
      <c r="AF2340"/>
      <c r="AG2340"/>
      <c r="AH2340"/>
      <c r="BU2340" s="2"/>
      <c r="BV2340" s="3"/>
      <c r="BW2340" s="3"/>
      <c r="BX2340" s="3"/>
      <c r="BY2340" s="3"/>
    </row>
    <row r="2341" spans="1:77" ht="15">
      <c r="A2341"/>
      <c r="J2341"/>
      <c r="AA2341"/>
      <c r="AB2341"/>
      <c r="AC2341"/>
      <c r="AD2341"/>
      <c r="AE2341"/>
      <c r="AF2341"/>
      <c r="AG2341"/>
      <c r="AH2341"/>
      <c r="BU2341" s="2"/>
      <c r="BV2341" s="3"/>
      <c r="BW2341" s="3"/>
      <c r="BX2341" s="3"/>
      <c r="BY2341" s="3"/>
    </row>
    <row r="2342" spans="1:77" ht="15">
      <c r="A2342"/>
      <c r="J2342"/>
      <c r="AA2342"/>
      <c r="AB2342"/>
      <c r="AC2342"/>
      <c r="AD2342"/>
      <c r="AE2342"/>
      <c r="AF2342"/>
      <c r="AG2342"/>
      <c r="AH2342"/>
      <c r="BU2342" s="2"/>
      <c r="BV2342" s="3"/>
      <c r="BW2342" s="3"/>
      <c r="BX2342" s="3"/>
      <c r="BY2342" s="3"/>
    </row>
    <row r="2343" spans="1:77" ht="15">
      <c r="A2343"/>
      <c r="J2343"/>
      <c r="AA2343"/>
      <c r="AB2343"/>
      <c r="AC2343"/>
      <c r="AD2343"/>
      <c r="AE2343"/>
      <c r="AF2343"/>
      <c r="AG2343"/>
      <c r="AH2343"/>
      <c r="BU2343" s="2"/>
      <c r="BV2343" s="3"/>
      <c r="BW2343" s="3"/>
      <c r="BX2343" s="3"/>
      <c r="BY2343" s="3"/>
    </row>
    <row r="2344" spans="1:77" ht="15">
      <c r="A2344"/>
      <c r="J2344"/>
      <c r="AA2344"/>
      <c r="AB2344"/>
      <c r="AC2344"/>
      <c r="AD2344"/>
      <c r="AE2344"/>
      <c r="AF2344"/>
      <c r="AG2344"/>
      <c r="AH2344"/>
      <c r="BU2344" s="2"/>
      <c r="BV2344" s="3"/>
      <c r="BW2344" s="3"/>
      <c r="BX2344" s="3"/>
      <c r="BY2344" s="3"/>
    </row>
    <row r="2345" spans="1:77" ht="15">
      <c r="A2345"/>
      <c r="J2345"/>
      <c r="AA2345"/>
      <c r="AB2345"/>
      <c r="AC2345"/>
      <c r="AD2345"/>
      <c r="AE2345"/>
      <c r="AF2345"/>
      <c r="AG2345"/>
      <c r="AH2345"/>
      <c r="BU2345" s="2"/>
      <c r="BV2345" s="3"/>
      <c r="BW2345" s="3"/>
      <c r="BX2345" s="3"/>
      <c r="BY2345" s="3"/>
    </row>
    <row r="2346" spans="1:77" ht="15">
      <c r="A2346"/>
      <c r="J2346"/>
      <c r="AA2346"/>
      <c r="AB2346"/>
      <c r="AC2346"/>
      <c r="AD2346"/>
      <c r="AE2346"/>
      <c r="AF2346"/>
      <c r="AG2346"/>
      <c r="AH2346"/>
      <c r="BU2346" s="2"/>
      <c r="BV2346" s="3"/>
      <c r="BW2346" s="3"/>
      <c r="BX2346" s="3"/>
      <c r="BY2346" s="3"/>
    </row>
    <row r="2347" spans="1:77" ht="15">
      <c r="A2347"/>
      <c r="J2347"/>
      <c r="AA2347"/>
      <c r="AB2347"/>
      <c r="AC2347"/>
      <c r="AD2347"/>
      <c r="AE2347"/>
      <c r="AF2347"/>
      <c r="AG2347"/>
      <c r="AH2347"/>
      <c r="BU2347" s="2"/>
      <c r="BV2347" s="3"/>
      <c r="BW2347" s="3"/>
      <c r="BX2347" s="3"/>
      <c r="BY2347" s="3"/>
    </row>
    <row r="2348" spans="1:77" ht="15">
      <c r="A2348"/>
      <c r="J2348"/>
      <c r="AA2348"/>
      <c r="AB2348"/>
      <c r="AC2348"/>
      <c r="AD2348"/>
      <c r="AE2348"/>
      <c r="AF2348"/>
      <c r="AG2348"/>
      <c r="AH2348"/>
      <c r="BU2348" s="2"/>
      <c r="BV2348" s="3"/>
      <c r="BW2348" s="3"/>
      <c r="BX2348" s="3"/>
      <c r="BY2348" s="3"/>
    </row>
    <row r="2349" spans="1:77" ht="15">
      <c r="A2349"/>
      <c r="J2349"/>
      <c r="AA2349"/>
      <c r="AB2349"/>
      <c r="AC2349"/>
      <c r="AD2349"/>
      <c r="AE2349"/>
      <c r="AF2349"/>
      <c r="AG2349"/>
      <c r="AH2349"/>
      <c r="BU2349" s="2"/>
      <c r="BV2349" s="3"/>
      <c r="BW2349" s="3"/>
      <c r="BX2349" s="3"/>
      <c r="BY2349" s="3"/>
    </row>
    <row r="2350" spans="1:77" ht="15">
      <c r="A2350"/>
      <c r="J2350"/>
      <c r="AA2350"/>
      <c r="AB2350"/>
      <c r="AC2350"/>
      <c r="AD2350"/>
      <c r="AE2350"/>
      <c r="AF2350"/>
      <c r="AG2350"/>
      <c r="AH2350"/>
      <c r="BU2350" s="2"/>
      <c r="BV2350" s="3"/>
      <c r="BW2350" s="3"/>
      <c r="BX2350" s="3"/>
      <c r="BY2350" s="3"/>
    </row>
    <row r="2351" spans="1:77" ht="15">
      <c r="A2351"/>
      <c r="J2351"/>
      <c r="AA2351"/>
      <c r="AB2351"/>
      <c r="AC2351"/>
      <c r="AD2351"/>
      <c r="AE2351"/>
      <c r="AF2351"/>
      <c r="AG2351"/>
      <c r="AH2351"/>
      <c r="BU2351" s="2"/>
      <c r="BV2351" s="3"/>
      <c r="BW2351" s="3"/>
      <c r="BX2351" s="3"/>
      <c r="BY2351" s="3"/>
    </row>
    <row r="2352" spans="1:77" ht="15">
      <c r="A2352"/>
      <c r="J2352"/>
      <c r="AA2352"/>
      <c r="AB2352"/>
      <c r="AC2352"/>
      <c r="AD2352"/>
      <c r="AE2352"/>
      <c r="AF2352"/>
      <c r="AG2352"/>
      <c r="AH2352"/>
      <c r="BU2352" s="2"/>
      <c r="BV2352" s="3"/>
      <c r="BW2352" s="3"/>
      <c r="BX2352" s="3"/>
      <c r="BY2352" s="3"/>
    </row>
    <row r="2353" spans="1:77" ht="15">
      <c r="A2353"/>
      <c r="J2353"/>
      <c r="AA2353"/>
      <c r="AB2353"/>
      <c r="AC2353"/>
      <c r="AD2353"/>
      <c r="AE2353"/>
      <c r="AF2353"/>
      <c r="AG2353"/>
      <c r="AH2353"/>
      <c r="BU2353" s="2"/>
      <c r="BV2353" s="3"/>
      <c r="BW2353" s="3"/>
      <c r="BX2353" s="3"/>
      <c r="BY2353" s="3"/>
    </row>
    <row r="2354" spans="1:77" ht="15">
      <c r="A2354"/>
      <c r="J2354"/>
      <c r="AA2354"/>
      <c r="AB2354"/>
      <c r="AC2354"/>
      <c r="AD2354"/>
      <c r="AE2354"/>
      <c r="AF2354"/>
      <c r="AG2354"/>
      <c r="AH2354"/>
      <c r="BU2354" s="2"/>
      <c r="BV2354" s="3"/>
      <c r="BW2354" s="3"/>
      <c r="BX2354" s="3"/>
      <c r="BY2354" s="3"/>
    </row>
    <row r="2355" spans="1:77" ht="15">
      <c r="A2355"/>
      <c r="J2355"/>
      <c r="AA2355"/>
      <c r="AB2355"/>
      <c r="AC2355"/>
      <c r="AD2355"/>
      <c r="AE2355"/>
      <c r="AF2355"/>
      <c r="AG2355"/>
      <c r="AH2355"/>
      <c r="BU2355" s="2"/>
      <c r="BV2355" s="3"/>
      <c r="BW2355" s="3"/>
      <c r="BX2355" s="3"/>
      <c r="BY2355" s="3"/>
    </row>
    <row r="2356" spans="1:77" ht="15">
      <c r="A2356"/>
      <c r="J2356"/>
      <c r="AA2356"/>
      <c r="AB2356"/>
      <c r="AC2356"/>
      <c r="AD2356"/>
      <c r="AE2356"/>
      <c r="AF2356"/>
      <c r="AG2356"/>
      <c r="AH2356"/>
      <c r="BU2356" s="2"/>
      <c r="BV2356" s="3"/>
      <c r="BW2356" s="3"/>
      <c r="BX2356" s="3"/>
      <c r="BY2356" s="3"/>
    </row>
    <row r="2357" spans="1:77" ht="15">
      <c r="A2357"/>
      <c r="J2357"/>
      <c r="AA2357"/>
      <c r="AB2357"/>
      <c r="AC2357"/>
      <c r="AD2357"/>
      <c r="AE2357"/>
      <c r="AF2357"/>
      <c r="AG2357"/>
      <c r="AH2357"/>
      <c r="BU2357" s="2"/>
      <c r="BV2357" s="3"/>
      <c r="BW2357" s="3"/>
      <c r="BX2357" s="3"/>
      <c r="BY2357" s="3"/>
    </row>
    <row r="2358" spans="1:77" ht="15">
      <c r="A2358"/>
      <c r="J2358"/>
      <c r="AA2358"/>
      <c r="AB2358"/>
      <c r="AC2358"/>
      <c r="AD2358"/>
      <c r="AE2358"/>
      <c r="AF2358"/>
      <c r="AG2358"/>
      <c r="AH2358"/>
      <c r="BU2358" s="2"/>
      <c r="BV2358" s="3"/>
      <c r="BW2358" s="3"/>
      <c r="BX2358" s="3"/>
      <c r="BY2358" s="3"/>
    </row>
    <row r="2359" spans="1:77" ht="15">
      <c r="A2359"/>
      <c r="J2359"/>
      <c r="AA2359"/>
      <c r="AB2359"/>
      <c r="AC2359"/>
      <c r="AD2359"/>
      <c r="AE2359"/>
      <c r="AF2359"/>
      <c r="AG2359"/>
      <c r="AH2359"/>
      <c r="BU2359" s="2"/>
      <c r="BV2359" s="3"/>
      <c r="BW2359" s="3"/>
      <c r="BX2359" s="3"/>
      <c r="BY2359" s="3"/>
    </row>
    <row r="2360" spans="1:77" ht="15">
      <c r="A2360"/>
      <c r="J2360"/>
      <c r="AA2360"/>
      <c r="AB2360"/>
      <c r="AC2360"/>
      <c r="AD2360"/>
      <c r="AE2360"/>
      <c r="AF2360"/>
      <c r="AG2360"/>
      <c r="AH2360"/>
      <c r="BU2360" s="2"/>
      <c r="BV2360" s="3"/>
      <c r="BW2360" s="3"/>
      <c r="BX2360" s="3"/>
      <c r="BY2360" s="3"/>
    </row>
    <row r="2361" spans="1:77" ht="15">
      <c r="A2361"/>
      <c r="J2361"/>
      <c r="AA2361"/>
      <c r="AB2361"/>
      <c r="AC2361"/>
      <c r="AD2361"/>
      <c r="AE2361"/>
      <c r="AF2361"/>
      <c r="AG2361"/>
      <c r="AH2361"/>
      <c r="BU2361" s="2"/>
      <c r="BV2361" s="3"/>
      <c r="BW2361" s="3"/>
      <c r="BX2361" s="3"/>
      <c r="BY2361" s="3"/>
    </row>
    <row r="2362" spans="1:77" ht="15">
      <c r="A2362"/>
      <c r="J2362"/>
      <c r="AA2362"/>
      <c r="AB2362"/>
      <c r="AC2362"/>
      <c r="AD2362"/>
      <c r="AE2362"/>
      <c r="AF2362"/>
      <c r="AG2362"/>
      <c r="AH2362"/>
      <c r="BU2362" s="2"/>
      <c r="BV2362" s="3"/>
      <c r="BW2362" s="3"/>
      <c r="BX2362" s="3"/>
      <c r="BY2362" s="3"/>
    </row>
    <row r="2363" spans="1:77" ht="15">
      <c r="A2363"/>
      <c r="J2363"/>
      <c r="AA2363"/>
      <c r="AB2363"/>
      <c r="AC2363"/>
      <c r="AD2363"/>
      <c r="AE2363"/>
      <c r="AF2363"/>
      <c r="AG2363"/>
      <c r="AH2363"/>
      <c r="BU2363" s="2"/>
      <c r="BV2363" s="3"/>
      <c r="BW2363" s="3"/>
      <c r="BX2363" s="3"/>
      <c r="BY2363" s="3"/>
    </row>
    <row r="2364" spans="1:77" ht="15">
      <c r="A2364"/>
      <c r="J2364"/>
      <c r="AA2364"/>
      <c r="AB2364"/>
      <c r="AC2364"/>
      <c r="AD2364"/>
      <c r="AE2364"/>
      <c r="AF2364"/>
      <c r="AG2364"/>
      <c r="AH2364"/>
      <c r="BU2364" s="2"/>
      <c r="BV2364" s="3"/>
      <c r="BW2364" s="3"/>
      <c r="BX2364" s="3"/>
      <c r="BY2364" s="3"/>
    </row>
    <row r="2365" spans="1:77" ht="15">
      <c r="A2365"/>
      <c r="J2365"/>
      <c r="AA2365"/>
      <c r="AB2365"/>
      <c r="AC2365"/>
      <c r="AD2365"/>
      <c r="AE2365"/>
      <c r="AF2365"/>
      <c r="AG2365"/>
      <c r="AH2365"/>
      <c r="BU2365" s="2"/>
      <c r="BV2365" s="3"/>
      <c r="BW2365" s="3"/>
      <c r="BX2365" s="3"/>
      <c r="BY2365" s="3"/>
    </row>
    <row r="2366" spans="1:77" ht="15">
      <c r="A2366"/>
      <c r="J2366"/>
      <c r="AA2366"/>
      <c r="AB2366"/>
      <c r="AC2366"/>
      <c r="AD2366"/>
      <c r="AE2366"/>
      <c r="AF2366"/>
      <c r="AG2366"/>
      <c r="AH2366"/>
      <c r="BU2366" s="2"/>
      <c r="BV2366" s="3"/>
      <c r="BW2366" s="3"/>
      <c r="BX2366" s="3"/>
      <c r="BY2366" s="3"/>
    </row>
    <row r="2367" spans="1:77" ht="15">
      <c r="A2367"/>
      <c r="J2367"/>
      <c r="AA2367"/>
      <c r="AB2367"/>
      <c r="AC2367"/>
      <c r="AD2367"/>
      <c r="AE2367"/>
      <c r="AF2367"/>
      <c r="AG2367"/>
      <c r="AH2367"/>
      <c r="BU2367" s="2"/>
      <c r="BV2367" s="3"/>
      <c r="BW2367" s="3"/>
      <c r="BX2367" s="3"/>
      <c r="BY2367" s="3"/>
    </row>
    <row r="2368" spans="1:77" ht="15">
      <c r="A2368"/>
      <c r="J2368"/>
      <c r="AA2368"/>
      <c r="AB2368"/>
      <c r="AC2368"/>
      <c r="AD2368"/>
      <c r="AE2368"/>
      <c r="AF2368"/>
      <c r="AG2368"/>
      <c r="AH2368"/>
      <c r="BU2368" s="2"/>
      <c r="BV2368" s="3"/>
      <c r="BW2368" s="3"/>
      <c r="BX2368" s="3"/>
      <c r="BY2368" s="3"/>
    </row>
    <row r="2369" spans="1:77" ht="15">
      <c r="A2369"/>
      <c r="J2369"/>
      <c r="AA2369"/>
      <c r="AB2369"/>
      <c r="AC2369"/>
      <c r="AD2369"/>
      <c r="AE2369"/>
      <c r="AF2369"/>
      <c r="AG2369"/>
      <c r="AH2369"/>
      <c r="BU2369" s="2"/>
      <c r="BV2369" s="3"/>
      <c r="BW2369" s="3"/>
      <c r="BX2369" s="3"/>
      <c r="BY2369" s="3"/>
    </row>
    <row r="2370" spans="1:77" ht="15">
      <c r="A2370"/>
      <c r="J2370"/>
      <c r="AA2370"/>
      <c r="AB2370"/>
      <c r="AC2370"/>
      <c r="AD2370"/>
      <c r="AE2370"/>
      <c r="AF2370"/>
      <c r="AG2370"/>
      <c r="AH2370"/>
      <c r="BU2370" s="2"/>
      <c r="BV2370" s="3"/>
      <c r="BW2370" s="3"/>
      <c r="BX2370" s="3"/>
      <c r="BY2370" s="3"/>
    </row>
    <row r="2371" spans="1:77" ht="15">
      <c r="A2371"/>
      <c r="J2371"/>
      <c r="AA2371"/>
      <c r="AB2371"/>
      <c r="AC2371"/>
      <c r="AD2371"/>
      <c r="AE2371"/>
      <c r="AF2371"/>
      <c r="AG2371"/>
      <c r="AH2371"/>
      <c r="BU2371" s="2"/>
      <c r="BV2371" s="3"/>
      <c r="BW2371" s="3"/>
      <c r="BX2371" s="3"/>
      <c r="BY2371" s="3"/>
    </row>
    <row r="2372" spans="1:77" ht="15">
      <c r="A2372"/>
      <c r="J2372"/>
      <c r="AA2372"/>
      <c r="AB2372"/>
      <c r="AC2372"/>
      <c r="AD2372"/>
      <c r="AE2372"/>
      <c r="AF2372"/>
      <c r="AG2372"/>
      <c r="AH2372"/>
      <c r="BU2372" s="2"/>
      <c r="BV2372" s="3"/>
      <c r="BW2372" s="3"/>
      <c r="BX2372" s="3"/>
      <c r="BY2372" s="3"/>
    </row>
    <row r="2373" spans="1:77" ht="15">
      <c r="A2373"/>
      <c r="J2373"/>
      <c r="AA2373"/>
      <c r="AB2373"/>
      <c r="AC2373"/>
      <c r="AD2373"/>
      <c r="AE2373"/>
      <c r="AF2373"/>
      <c r="AG2373"/>
      <c r="AH2373"/>
      <c r="BU2373" s="2"/>
      <c r="BV2373" s="3"/>
      <c r="BW2373" s="3"/>
      <c r="BX2373" s="3"/>
      <c r="BY2373" s="3"/>
    </row>
    <row r="2374" spans="1:77" ht="15">
      <c r="A2374"/>
      <c r="J2374"/>
      <c r="AA2374"/>
      <c r="AB2374"/>
      <c r="AC2374"/>
      <c r="AD2374"/>
      <c r="AE2374"/>
      <c r="AF2374"/>
      <c r="AG2374"/>
      <c r="AH2374"/>
      <c r="BU2374" s="2"/>
      <c r="BV2374" s="3"/>
      <c r="BW2374" s="3"/>
      <c r="BX2374" s="3"/>
      <c r="BY2374" s="3"/>
    </row>
    <row r="2375" spans="1:77" ht="15">
      <c r="A2375"/>
      <c r="J2375"/>
      <c r="AA2375"/>
      <c r="AB2375"/>
      <c r="AC2375"/>
      <c r="AD2375"/>
      <c r="AE2375"/>
      <c r="AF2375"/>
      <c r="AG2375"/>
      <c r="AH2375"/>
      <c r="BU2375" s="2"/>
      <c r="BV2375" s="3"/>
      <c r="BW2375" s="3"/>
      <c r="BX2375" s="3"/>
      <c r="BY2375" s="3"/>
    </row>
    <row r="2376" spans="1:77" ht="15">
      <c r="A2376"/>
      <c r="J2376"/>
      <c r="AA2376"/>
      <c r="AB2376"/>
      <c r="AC2376"/>
      <c r="AD2376"/>
      <c r="AE2376"/>
      <c r="AF2376"/>
      <c r="AG2376"/>
      <c r="AH2376"/>
      <c r="BU2376" s="2"/>
      <c r="BV2376" s="3"/>
      <c r="BW2376" s="3"/>
      <c r="BX2376" s="3"/>
      <c r="BY2376" s="3"/>
    </row>
    <row r="2377" spans="1:77" ht="15">
      <c r="A2377"/>
      <c r="J2377"/>
      <c r="AA2377"/>
      <c r="AB2377"/>
      <c r="AC2377"/>
      <c r="AD2377"/>
      <c r="AE2377"/>
      <c r="AF2377"/>
      <c r="AG2377"/>
      <c r="AH2377"/>
      <c r="BU2377" s="2"/>
      <c r="BV2377" s="3"/>
      <c r="BW2377" s="3"/>
      <c r="BX2377" s="3"/>
      <c r="BY2377" s="3"/>
    </row>
    <row r="2378" spans="1:77" ht="15">
      <c r="A2378"/>
      <c r="J2378"/>
      <c r="AA2378"/>
      <c r="AB2378"/>
      <c r="AC2378"/>
      <c r="AD2378"/>
      <c r="AE2378"/>
      <c r="AF2378"/>
      <c r="AG2378"/>
      <c r="AH2378"/>
      <c r="BU2378" s="2"/>
      <c r="BV2378" s="3"/>
      <c r="BW2378" s="3"/>
      <c r="BX2378" s="3"/>
      <c r="BY2378" s="3"/>
    </row>
    <row r="2379" spans="1:77" ht="15">
      <c r="A2379"/>
      <c r="J2379"/>
      <c r="AA2379"/>
      <c r="AB2379"/>
      <c r="AC2379"/>
      <c r="AD2379"/>
      <c r="AE2379"/>
      <c r="AF2379"/>
      <c r="AG2379"/>
      <c r="AH2379"/>
      <c r="BU2379" s="2"/>
      <c r="BV2379" s="3"/>
      <c r="BW2379" s="3"/>
      <c r="BX2379" s="3"/>
      <c r="BY2379" s="3"/>
    </row>
    <row r="2380" spans="1:77" ht="15">
      <c r="A2380"/>
      <c r="J2380"/>
      <c r="AA2380"/>
      <c r="AB2380"/>
      <c r="AC2380"/>
      <c r="AD2380"/>
      <c r="AE2380"/>
      <c r="AF2380"/>
      <c r="AG2380"/>
      <c r="AH2380"/>
      <c r="BU2380" s="2"/>
      <c r="BV2380" s="3"/>
      <c r="BW2380" s="3"/>
      <c r="BX2380" s="3"/>
      <c r="BY2380" s="3"/>
    </row>
    <row r="2381" spans="1:77" ht="15">
      <c r="A2381"/>
      <c r="J2381"/>
      <c r="AA2381"/>
      <c r="AB2381"/>
      <c r="AC2381"/>
      <c r="AD2381"/>
      <c r="AE2381"/>
      <c r="AF2381"/>
      <c r="AG2381"/>
      <c r="AH2381"/>
      <c r="BU2381" s="2"/>
      <c r="BV2381" s="3"/>
      <c r="BW2381" s="3"/>
      <c r="BX2381" s="3"/>
      <c r="BY2381" s="3"/>
    </row>
    <row r="2382" spans="1:77" ht="15">
      <c r="A2382"/>
      <c r="J2382"/>
      <c r="AA2382"/>
      <c r="AB2382"/>
      <c r="AC2382"/>
      <c r="AD2382"/>
      <c r="AE2382"/>
      <c r="AF2382"/>
      <c r="AG2382"/>
      <c r="AH2382"/>
      <c r="BU2382" s="2"/>
      <c r="BV2382" s="3"/>
      <c r="BW2382" s="3"/>
      <c r="BX2382" s="3"/>
      <c r="BY2382" s="3"/>
    </row>
    <row r="2383" spans="1:77" ht="15">
      <c r="A2383"/>
      <c r="J2383"/>
      <c r="AA2383"/>
      <c r="AB2383"/>
      <c r="AC2383"/>
      <c r="AD2383"/>
      <c r="AE2383"/>
      <c r="AF2383"/>
      <c r="AG2383"/>
      <c r="AH2383"/>
      <c r="BU2383" s="2"/>
      <c r="BV2383" s="3"/>
      <c r="BW2383" s="3"/>
      <c r="BX2383" s="3"/>
      <c r="BY2383" s="3"/>
    </row>
    <row r="2384" spans="1:77" ht="15">
      <c r="A2384"/>
      <c r="J2384"/>
      <c r="AA2384"/>
      <c r="AB2384"/>
      <c r="AC2384"/>
      <c r="AD2384"/>
      <c r="AE2384"/>
      <c r="AF2384"/>
      <c r="AG2384"/>
      <c r="AH2384"/>
      <c r="BU2384" s="2"/>
      <c r="BV2384" s="3"/>
      <c r="BW2384" s="3"/>
      <c r="BX2384" s="3"/>
      <c r="BY2384" s="3"/>
    </row>
    <row r="2385" spans="1:77" ht="15">
      <c r="A2385"/>
      <c r="J2385"/>
      <c r="AA2385"/>
      <c r="AB2385"/>
      <c r="AC2385"/>
      <c r="AD2385"/>
      <c r="AE2385"/>
      <c r="AF2385"/>
      <c r="AG2385"/>
      <c r="AH2385"/>
      <c r="BU2385" s="2"/>
      <c r="BV2385" s="3"/>
      <c r="BW2385" s="3"/>
      <c r="BX2385" s="3"/>
      <c r="BY2385" s="3"/>
    </row>
    <row r="2386" spans="1:77" ht="15">
      <c r="A2386"/>
      <c r="J2386"/>
      <c r="AA2386"/>
      <c r="AB2386"/>
      <c r="AC2386"/>
      <c r="AD2386"/>
      <c r="AE2386"/>
      <c r="AF2386"/>
      <c r="AG2386"/>
      <c r="AH2386"/>
      <c r="BU2386" s="2"/>
      <c r="BV2386" s="3"/>
      <c r="BW2386" s="3"/>
      <c r="BX2386" s="3"/>
      <c r="BY2386" s="3"/>
    </row>
    <row r="2387" spans="1:77" ht="15">
      <c r="A2387"/>
      <c r="J2387"/>
      <c r="AA2387"/>
      <c r="AB2387"/>
      <c r="AC2387"/>
      <c r="AD2387"/>
      <c r="AE2387"/>
      <c r="AF2387"/>
      <c r="AG2387"/>
      <c r="AH2387"/>
      <c r="BU2387" s="2"/>
      <c r="BV2387" s="3"/>
      <c r="BW2387" s="3"/>
      <c r="BX2387" s="3"/>
      <c r="BY2387" s="3"/>
    </row>
    <row r="2388" spans="1:77" ht="15">
      <c r="A2388"/>
      <c r="J2388"/>
      <c r="AA2388"/>
      <c r="AB2388"/>
      <c r="AC2388"/>
      <c r="AD2388"/>
      <c r="AE2388"/>
      <c r="AF2388"/>
      <c r="AG2388"/>
      <c r="AH2388"/>
      <c r="BU2388" s="2"/>
      <c r="BV2388" s="3"/>
      <c r="BW2388" s="3"/>
      <c r="BX2388" s="3"/>
      <c r="BY2388" s="3"/>
    </row>
    <row r="2389" spans="1:77" ht="15">
      <c r="A2389"/>
      <c r="J2389"/>
      <c r="AA2389"/>
      <c r="AB2389"/>
      <c r="AC2389"/>
      <c r="AD2389"/>
      <c r="AE2389"/>
      <c r="AF2389"/>
      <c r="AG2389"/>
      <c r="AH2389"/>
      <c r="BU2389" s="2"/>
      <c r="BV2389" s="3"/>
      <c r="BW2389" s="3"/>
      <c r="BX2389" s="3"/>
      <c r="BY2389" s="3"/>
    </row>
    <row r="2390" spans="1:77" ht="15">
      <c r="A2390"/>
      <c r="J2390"/>
      <c r="AA2390"/>
      <c r="AB2390"/>
      <c r="AC2390"/>
      <c r="AD2390"/>
      <c r="AE2390"/>
      <c r="AF2390"/>
      <c r="AG2390"/>
      <c r="AH2390"/>
      <c r="BU2390" s="2"/>
      <c r="BV2390" s="3"/>
      <c r="BW2390" s="3"/>
      <c r="BX2390" s="3"/>
      <c r="BY2390" s="3"/>
    </row>
    <row r="2391" spans="1:77" ht="15">
      <c r="A2391"/>
      <c r="J2391"/>
      <c r="AA2391"/>
      <c r="AB2391"/>
      <c r="AC2391"/>
      <c r="AD2391"/>
      <c r="AE2391"/>
      <c r="AF2391"/>
      <c r="AG2391"/>
      <c r="AH2391"/>
      <c r="BU2391" s="2"/>
      <c r="BV2391" s="3"/>
      <c r="BW2391" s="3"/>
      <c r="BX2391" s="3"/>
      <c r="BY2391" s="3"/>
    </row>
    <row r="2392" spans="1:77" ht="15">
      <c r="A2392"/>
      <c r="J2392"/>
      <c r="AA2392"/>
      <c r="AB2392"/>
      <c r="AC2392"/>
      <c r="AD2392"/>
      <c r="AE2392"/>
      <c r="AF2392"/>
      <c r="AG2392"/>
      <c r="AH2392"/>
      <c r="BU2392" s="2"/>
      <c r="BV2392" s="3"/>
      <c r="BW2392" s="3"/>
      <c r="BX2392" s="3"/>
      <c r="BY2392" s="3"/>
    </row>
    <row r="2393" spans="1:77" ht="15">
      <c r="A2393"/>
      <c r="J2393"/>
      <c r="AA2393"/>
      <c r="AB2393"/>
      <c r="AC2393"/>
      <c r="AD2393"/>
      <c r="AE2393"/>
      <c r="AF2393"/>
      <c r="AG2393"/>
      <c r="AH2393"/>
      <c r="BU2393" s="2"/>
      <c r="BV2393" s="3"/>
      <c r="BW2393" s="3"/>
      <c r="BX2393" s="3"/>
      <c r="BY2393" s="3"/>
    </row>
    <row r="2394" spans="1:77" ht="15">
      <c r="A2394"/>
      <c r="J2394"/>
      <c r="AA2394"/>
      <c r="AB2394"/>
      <c r="AC2394"/>
      <c r="AD2394"/>
      <c r="AE2394"/>
      <c r="AF2394"/>
      <c r="AG2394"/>
      <c r="AH2394"/>
      <c r="BU2394" s="2"/>
      <c r="BV2394" s="3"/>
      <c r="BW2394" s="3"/>
      <c r="BX2394" s="3"/>
      <c r="BY2394" s="3"/>
    </row>
    <row r="2395" spans="1:77" ht="15">
      <c r="A2395"/>
      <c r="J2395"/>
      <c r="AA2395"/>
      <c r="AB2395"/>
      <c r="AC2395"/>
      <c r="AD2395"/>
      <c r="AE2395"/>
      <c r="AF2395"/>
      <c r="AG2395"/>
      <c r="AH2395"/>
      <c r="BU2395" s="2"/>
      <c r="BV2395" s="3"/>
      <c r="BW2395" s="3"/>
      <c r="BX2395" s="3"/>
      <c r="BY2395" s="3"/>
    </row>
    <row r="2396" spans="1:77" ht="15">
      <c r="A2396"/>
      <c r="J2396"/>
      <c r="AA2396"/>
      <c r="AB2396"/>
      <c r="AC2396"/>
      <c r="AD2396"/>
      <c r="AE2396"/>
      <c r="AF2396"/>
      <c r="AG2396"/>
      <c r="AH2396"/>
      <c r="BU2396" s="2"/>
      <c r="BV2396" s="3"/>
      <c r="BW2396" s="3"/>
      <c r="BX2396" s="3"/>
      <c r="BY2396" s="3"/>
    </row>
    <row r="2397" spans="1:77" ht="15">
      <c r="A2397"/>
      <c r="J2397"/>
      <c r="AA2397"/>
      <c r="AB2397"/>
      <c r="AC2397"/>
      <c r="AD2397"/>
      <c r="AE2397"/>
      <c r="AF2397"/>
      <c r="AG2397"/>
      <c r="AH2397"/>
      <c r="BU2397" s="2"/>
      <c r="BV2397" s="3"/>
      <c r="BW2397" s="3"/>
      <c r="BX2397" s="3"/>
      <c r="BY2397" s="3"/>
    </row>
    <row r="2398" spans="1:77" ht="15">
      <c r="A2398"/>
      <c r="J2398"/>
      <c r="AA2398"/>
      <c r="AB2398"/>
      <c r="AC2398"/>
      <c r="AD2398"/>
      <c r="AE2398"/>
      <c r="AF2398"/>
      <c r="AG2398"/>
      <c r="AH2398"/>
      <c r="BU2398" s="2"/>
      <c r="BV2398" s="3"/>
      <c r="BW2398" s="3"/>
      <c r="BX2398" s="3"/>
      <c r="BY2398" s="3"/>
    </row>
    <row r="2399" spans="1:77" ht="15">
      <c r="A2399"/>
      <c r="J2399"/>
      <c r="AA2399"/>
      <c r="AB2399"/>
      <c r="AC2399"/>
      <c r="AD2399"/>
      <c r="AE2399"/>
      <c r="AF2399"/>
      <c r="AG2399"/>
      <c r="AH2399"/>
      <c r="BU2399" s="2"/>
      <c r="BV2399" s="3"/>
      <c r="BW2399" s="3"/>
      <c r="BX2399" s="3"/>
      <c r="BY2399" s="3"/>
    </row>
    <row r="2400" spans="1:77" ht="15">
      <c r="A2400"/>
      <c r="J2400"/>
      <c r="AA2400"/>
      <c r="AB2400"/>
      <c r="AC2400"/>
      <c r="AD2400"/>
      <c r="AE2400"/>
      <c r="AF2400"/>
      <c r="AG2400"/>
      <c r="AH2400"/>
      <c r="BU2400" s="2"/>
      <c r="BV2400" s="3"/>
      <c r="BW2400" s="3"/>
      <c r="BX2400" s="3"/>
      <c r="BY2400" s="3"/>
    </row>
    <row r="2401" spans="1:77" ht="15">
      <c r="A2401"/>
      <c r="J2401"/>
      <c r="AA2401"/>
      <c r="AB2401"/>
      <c r="AC2401"/>
      <c r="AD2401"/>
      <c r="AE2401"/>
      <c r="AF2401"/>
      <c r="AG2401"/>
      <c r="AH2401"/>
      <c r="BU2401" s="2"/>
      <c r="BV2401" s="3"/>
      <c r="BW2401" s="3"/>
      <c r="BX2401" s="3"/>
      <c r="BY2401" s="3"/>
    </row>
    <row r="2402" spans="1:77" ht="15">
      <c r="A2402"/>
      <c r="J2402"/>
      <c r="AA2402"/>
      <c r="AB2402"/>
      <c r="AC2402"/>
      <c r="AD2402"/>
      <c r="AE2402"/>
      <c r="AF2402"/>
      <c r="AG2402"/>
      <c r="AH2402"/>
      <c r="BU2402" s="2"/>
      <c r="BV2402" s="3"/>
      <c r="BW2402" s="3"/>
      <c r="BX2402" s="3"/>
      <c r="BY2402" s="3"/>
    </row>
    <row r="2403" spans="1:77" ht="15">
      <c r="A2403"/>
      <c r="J2403"/>
      <c r="AA2403"/>
      <c r="AB2403"/>
      <c r="AC2403"/>
      <c r="AD2403"/>
      <c r="AE2403"/>
      <c r="AF2403"/>
      <c r="AG2403"/>
      <c r="AH2403"/>
      <c r="BU2403" s="2"/>
      <c r="BV2403" s="3"/>
      <c r="BW2403" s="3"/>
      <c r="BX2403" s="3"/>
      <c r="BY2403" s="3"/>
    </row>
    <row r="2404" spans="1:77" ht="15">
      <c r="A2404"/>
      <c r="J2404"/>
      <c r="AA2404"/>
      <c r="AB2404"/>
      <c r="AC2404"/>
      <c r="AD2404"/>
      <c r="AE2404"/>
      <c r="AF2404"/>
      <c r="AG2404"/>
      <c r="AH2404"/>
      <c r="BU2404" s="2"/>
      <c r="BV2404" s="3"/>
      <c r="BW2404" s="3"/>
      <c r="BX2404" s="3"/>
      <c r="BY2404" s="3"/>
    </row>
    <row r="2405" spans="1:77" ht="15">
      <c r="A2405"/>
      <c r="J2405"/>
      <c r="AA2405"/>
      <c r="AB2405"/>
      <c r="AC2405"/>
      <c r="AD2405"/>
      <c r="AE2405"/>
      <c r="AF2405"/>
      <c r="AG2405"/>
      <c r="AH2405"/>
      <c r="BU2405" s="2"/>
      <c r="BV2405" s="3"/>
      <c r="BW2405" s="3"/>
      <c r="BX2405" s="3"/>
      <c r="BY2405" s="3"/>
    </row>
    <row r="2406" spans="1:77" ht="15">
      <c r="A2406"/>
      <c r="J2406"/>
      <c r="AA2406"/>
      <c r="AB2406"/>
      <c r="AC2406"/>
      <c r="AD2406"/>
      <c r="AE2406"/>
      <c r="AF2406"/>
      <c r="AG2406"/>
      <c r="AH2406"/>
      <c r="BU2406" s="2"/>
      <c r="BV2406" s="3"/>
      <c r="BW2406" s="3"/>
      <c r="BX2406" s="3"/>
      <c r="BY2406" s="3"/>
    </row>
    <row r="2407" spans="1:77" ht="15">
      <c r="A2407"/>
      <c r="J2407"/>
      <c r="AA2407"/>
      <c r="AB2407"/>
      <c r="AC2407"/>
      <c r="AD2407"/>
      <c r="AE2407"/>
      <c r="AF2407"/>
      <c r="AG2407"/>
      <c r="AH2407"/>
      <c r="BU2407" s="2"/>
      <c r="BV2407" s="3"/>
      <c r="BW2407" s="3"/>
      <c r="BX2407" s="3"/>
      <c r="BY2407" s="3"/>
    </row>
    <row r="2408" spans="1:77" ht="15">
      <c r="A2408"/>
      <c r="J2408"/>
      <c r="AA2408"/>
      <c r="AB2408"/>
      <c r="AC2408"/>
      <c r="AD2408"/>
      <c r="AE2408"/>
      <c r="AF2408"/>
      <c r="AG2408"/>
      <c r="AH2408"/>
      <c r="BU2408" s="2"/>
      <c r="BV2408" s="3"/>
      <c r="BW2408" s="3"/>
      <c r="BX2408" s="3"/>
      <c r="BY2408" s="3"/>
    </row>
    <row r="2409" spans="1:77" ht="15">
      <c r="A2409"/>
      <c r="J2409"/>
      <c r="AA2409"/>
      <c r="AB2409"/>
      <c r="AC2409"/>
      <c r="AD2409"/>
      <c r="AE2409"/>
      <c r="AF2409"/>
      <c r="AG2409"/>
      <c r="AH2409"/>
      <c r="BU2409" s="2"/>
      <c r="BV2409" s="3"/>
      <c r="BW2409" s="3"/>
      <c r="BX2409" s="3"/>
      <c r="BY2409" s="3"/>
    </row>
    <row r="2410" spans="1:77" ht="15">
      <c r="A2410"/>
      <c r="J2410"/>
      <c r="AA2410"/>
      <c r="AB2410"/>
      <c r="AC2410"/>
      <c r="AD2410"/>
      <c r="AE2410"/>
      <c r="AF2410"/>
      <c r="AG2410"/>
      <c r="AH2410"/>
      <c r="BU2410" s="2"/>
      <c r="BV2410" s="3"/>
      <c r="BW2410" s="3"/>
      <c r="BX2410" s="3"/>
      <c r="BY2410" s="3"/>
    </row>
    <row r="2411" spans="1:77" ht="15">
      <c r="A2411"/>
      <c r="J2411"/>
      <c r="AA2411"/>
      <c r="AB2411"/>
      <c r="AC2411"/>
      <c r="AD2411"/>
      <c r="AE2411"/>
      <c r="AF2411"/>
      <c r="AG2411"/>
      <c r="AH2411"/>
      <c r="BU2411" s="2"/>
      <c r="BV2411" s="3"/>
      <c r="BW2411" s="3"/>
      <c r="BX2411" s="3"/>
      <c r="BY2411" s="3"/>
    </row>
    <row r="2412" spans="1:77" ht="15">
      <c r="A2412"/>
      <c r="J2412"/>
      <c r="AA2412"/>
      <c r="AB2412"/>
      <c r="AC2412"/>
      <c r="AD2412"/>
      <c r="AE2412"/>
      <c r="AF2412"/>
      <c r="AG2412"/>
      <c r="AH2412"/>
      <c r="BU2412" s="2"/>
      <c r="BV2412" s="3"/>
      <c r="BW2412" s="3"/>
      <c r="BX2412" s="3"/>
      <c r="BY2412" s="3"/>
    </row>
    <row r="2413" spans="1:77" ht="15">
      <c r="A2413"/>
      <c r="J2413"/>
      <c r="AA2413"/>
      <c r="AB2413"/>
      <c r="AC2413"/>
      <c r="AD2413"/>
      <c r="AE2413"/>
      <c r="AF2413"/>
      <c r="AG2413"/>
      <c r="AH2413"/>
      <c r="BU2413" s="2"/>
      <c r="BV2413" s="3"/>
      <c r="BW2413" s="3"/>
      <c r="BX2413" s="3"/>
      <c r="BY2413" s="3"/>
    </row>
    <row r="2414" spans="1:77" ht="15">
      <c r="A2414"/>
      <c r="J2414"/>
      <c r="AA2414"/>
      <c r="AB2414"/>
      <c r="AC2414"/>
      <c r="AD2414"/>
      <c r="AE2414"/>
      <c r="AF2414"/>
      <c r="AG2414"/>
      <c r="AH2414"/>
      <c r="BU2414" s="2"/>
      <c r="BV2414" s="3"/>
      <c r="BW2414" s="3"/>
      <c r="BX2414" s="3"/>
      <c r="BY2414" s="3"/>
    </row>
    <row r="2415" spans="1:77" ht="15">
      <c r="A2415"/>
      <c r="J2415"/>
      <c r="AA2415"/>
      <c r="AB2415"/>
      <c r="AC2415"/>
      <c r="AD2415"/>
      <c r="AE2415"/>
      <c r="AF2415"/>
      <c r="AG2415"/>
      <c r="AH2415"/>
      <c r="BU2415" s="2"/>
      <c r="BV2415" s="3"/>
      <c r="BW2415" s="3"/>
      <c r="BX2415" s="3"/>
      <c r="BY2415" s="3"/>
    </row>
    <row r="2416" spans="1:77" ht="15">
      <c r="A2416"/>
      <c r="J2416"/>
      <c r="AA2416"/>
      <c r="AB2416"/>
      <c r="AC2416"/>
      <c r="AD2416"/>
      <c r="AE2416"/>
      <c r="AF2416"/>
      <c r="AG2416"/>
      <c r="AH2416"/>
      <c r="BU2416" s="2"/>
      <c r="BV2416" s="3"/>
      <c r="BW2416" s="3"/>
      <c r="BX2416" s="3"/>
      <c r="BY2416" s="3"/>
    </row>
    <row r="2417" spans="1:77" ht="15">
      <c r="A2417"/>
      <c r="J2417"/>
      <c r="AA2417"/>
      <c r="AB2417"/>
      <c r="AC2417"/>
      <c r="AD2417"/>
      <c r="AE2417"/>
      <c r="AF2417"/>
      <c r="AG2417"/>
      <c r="AH2417"/>
      <c r="BU2417" s="2"/>
      <c r="BV2417" s="3"/>
      <c r="BW2417" s="3"/>
      <c r="BX2417" s="3"/>
      <c r="BY2417" s="3"/>
    </row>
    <row r="2418" spans="1:77" ht="15">
      <c r="A2418"/>
      <c r="J2418"/>
      <c r="AA2418"/>
      <c r="AB2418"/>
      <c r="AC2418"/>
      <c r="AD2418"/>
      <c r="AE2418"/>
      <c r="AF2418"/>
      <c r="AG2418"/>
      <c r="AH2418"/>
      <c r="BU2418" s="2"/>
      <c r="BV2418" s="3"/>
      <c r="BW2418" s="3"/>
      <c r="BX2418" s="3"/>
      <c r="BY2418" s="3"/>
    </row>
    <row r="2419" spans="1:77" ht="15">
      <c r="A2419"/>
      <c r="J2419"/>
      <c r="AA2419"/>
      <c r="AB2419"/>
      <c r="AC2419"/>
      <c r="AD2419"/>
      <c r="AE2419"/>
      <c r="AF2419"/>
      <c r="AG2419"/>
      <c r="AH2419"/>
      <c r="BU2419" s="2"/>
      <c r="BV2419" s="3"/>
      <c r="BW2419" s="3"/>
      <c r="BX2419" s="3"/>
      <c r="BY2419" s="3"/>
    </row>
    <row r="2420" spans="1:77" ht="15">
      <c r="A2420"/>
      <c r="J2420"/>
      <c r="AA2420"/>
      <c r="AB2420"/>
      <c r="AC2420"/>
      <c r="AD2420"/>
      <c r="AE2420"/>
      <c r="AF2420"/>
      <c r="AG2420"/>
      <c r="AH2420"/>
      <c r="BU2420" s="2"/>
      <c r="BV2420" s="3"/>
      <c r="BW2420" s="3"/>
      <c r="BX2420" s="3"/>
      <c r="BY2420" s="3"/>
    </row>
    <row r="2421" spans="1:77" ht="15">
      <c r="A2421"/>
      <c r="J2421"/>
      <c r="AA2421"/>
      <c r="AB2421"/>
      <c r="AC2421"/>
      <c r="AD2421"/>
      <c r="AE2421"/>
      <c r="AF2421"/>
      <c r="AG2421"/>
      <c r="AH2421"/>
      <c r="BU2421" s="2"/>
      <c r="BV2421" s="3"/>
      <c r="BW2421" s="3"/>
      <c r="BX2421" s="3"/>
      <c r="BY2421" s="3"/>
    </row>
    <row r="2422" spans="1:77" ht="15">
      <c r="A2422"/>
      <c r="J2422"/>
      <c r="AA2422"/>
      <c r="AB2422"/>
      <c r="AC2422"/>
      <c r="AD2422"/>
      <c r="AE2422"/>
      <c r="AF2422"/>
      <c r="AG2422"/>
      <c r="AH2422"/>
      <c r="BU2422" s="2"/>
      <c r="BV2422" s="3"/>
      <c r="BW2422" s="3"/>
      <c r="BX2422" s="3"/>
      <c r="BY2422" s="3"/>
    </row>
    <row r="2423" spans="1:77" ht="15">
      <c r="A2423"/>
      <c r="J2423"/>
      <c r="AA2423"/>
      <c r="AB2423"/>
      <c r="AC2423"/>
      <c r="AD2423"/>
      <c r="AE2423"/>
      <c r="AF2423"/>
      <c r="AG2423"/>
      <c r="AH2423"/>
      <c r="BU2423" s="2"/>
      <c r="BV2423" s="3"/>
      <c r="BW2423" s="3"/>
      <c r="BX2423" s="3"/>
      <c r="BY2423" s="3"/>
    </row>
    <row r="2424" spans="1:77" ht="15">
      <c r="A2424"/>
      <c r="J2424"/>
      <c r="AA2424"/>
      <c r="AB2424"/>
      <c r="AC2424"/>
      <c r="AD2424"/>
      <c r="AE2424"/>
      <c r="AF2424"/>
      <c r="AG2424"/>
      <c r="AH2424"/>
      <c r="BU2424" s="2"/>
      <c r="BV2424" s="3"/>
      <c r="BW2424" s="3"/>
      <c r="BX2424" s="3"/>
      <c r="BY2424" s="3"/>
    </row>
    <row r="2425" spans="1:77" ht="15">
      <c r="A2425"/>
      <c r="J2425"/>
      <c r="AA2425"/>
      <c r="AB2425"/>
      <c r="AC2425"/>
      <c r="AD2425"/>
      <c r="AE2425"/>
      <c r="AF2425"/>
      <c r="AG2425"/>
      <c r="AH2425"/>
      <c r="BU2425" s="2"/>
      <c r="BV2425" s="3"/>
      <c r="BW2425" s="3"/>
      <c r="BX2425" s="3"/>
      <c r="BY2425" s="3"/>
    </row>
    <row r="2426" spans="1:77" ht="15">
      <c r="A2426"/>
      <c r="J2426"/>
      <c r="AA2426"/>
      <c r="AB2426"/>
      <c r="AC2426"/>
      <c r="AD2426"/>
      <c r="AE2426"/>
      <c r="AF2426"/>
      <c r="AG2426"/>
      <c r="AH2426"/>
      <c r="BU2426" s="2"/>
      <c r="BV2426" s="3"/>
      <c r="BW2426" s="3"/>
      <c r="BX2426" s="3"/>
      <c r="BY2426" s="3"/>
    </row>
    <row r="2427" spans="1:77" ht="15">
      <c r="A2427"/>
      <c r="J2427"/>
      <c r="AA2427"/>
      <c r="AB2427"/>
      <c r="AC2427"/>
      <c r="AD2427"/>
      <c r="AE2427"/>
      <c r="AF2427"/>
      <c r="AG2427"/>
      <c r="AH2427"/>
      <c r="BU2427" s="2"/>
      <c r="BV2427" s="3"/>
      <c r="BW2427" s="3"/>
      <c r="BX2427" s="3"/>
      <c r="BY2427" s="3"/>
    </row>
    <row r="2428" spans="1:77" ht="15">
      <c r="A2428"/>
      <c r="J2428"/>
      <c r="AA2428"/>
      <c r="AB2428"/>
      <c r="AC2428"/>
      <c r="AD2428"/>
      <c r="AE2428"/>
      <c r="AF2428"/>
      <c r="AG2428"/>
      <c r="AH2428"/>
      <c r="BU2428" s="2"/>
      <c r="BV2428" s="3"/>
      <c r="BW2428" s="3"/>
      <c r="BX2428" s="3"/>
      <c r="BY2428" s="3"/>
    </row>
    <row r="2429" spans="1:77" ht="15">
      <c r="A2429"/>
      <c r="J2429"/>
      <c r="AA2429"/>
      <c r="AB2429"/>
      <c r="AC2429"/>
      <c r="AD2429"/>
      <c r="AE2429"/>
      <c r="AF2429"/>
      <c r="AG2429"/>
      <c r="AH2429"/>
      <c r="BU2429" s="2"/>
      <c r="BV2429" s="3"/>
      <c r="BW2429" s="3"/>
      <c r="BX2429" s="3"/>
      <c r="BY2429" s="3"/>
    </row>
    <row r="2430" spans="1:77" ht="15">
      <c r="A2430"/>
      <c r="J2430"/>
      <c r="AA2430"/>
      <c r="AB2430"/>
      <c r="AC2430"/>
      <c r="AD2430"/>
      <c r="AE2430"/>
      <c r="AF2430"/>
      <c r="AG2430"/>
      <c r="AH2430"/>
      <c r="BU2430" s="2"/>
      <c r="BV2430" s="3"/>
      <c r="BW2430" s="3"/>
      <c r="BX2430" s="3"/>
      <c r="BY2430" s="3"/>
    </row>
    <row r="2431" spans="1:77" ht="15">
      <c r="A2431"/>
      <c r="J2431"/>
      <c r="AA2431"/>
      <c r="AB2431"/>
      <c r="AC2431"/>
      <c r="AD2431"/>
      <c r="AE2431"/>
      <c r="AF2431"/>
      <c r="AG2431"/>
      <c r="AH2431"/>
      <c r="BU2431" s="2"/>
      <c r="BV2431" s="3"/>
      <c r="BW2431" s="3"/>
      <c r="BX2431" s="3"/>
      <c r="BY2431" s="3"/>
    </row>
    <row r="2432" spans="1:77" ht="15">
      <c r="A2432"/>
      <c r="J2432"/>
      <c r="AA2432"/>
      <c r="AB2432"/>
      <c r="AC2432"/>
      <c r="AD2432"/>
      <c r="AE2432"/>
      <c r="AF2432"/>
      <c r="AG2432"/>
      <c r="AH2432"/>
      <c r="BU2432" s="2"/>
      <c r="BV2432" s="3"/>
      <c r="BW2432" s="3"/>
      <c r="BX2432" s="3"/>
      <c r="BY2432" s="3"/>
    </row>
    <row r="2433" spans="1:77" ht="15">
      <c r="A2433"/>
      <c r="J2433"/>
      <c r="AA2433"/>
      <c r="AB2433"/>
      <c r="AC2433"/>
      <c r="AD2433"/>
      <c r="AE2433"/>
      <c r="AF2433"/>
      <c r="AG2433"/>
      <c r="AH2433"/>
      <c r="BU2433" s="2"/>
      <c r="BV2433" s="3"/>
      <c r="BW2433" s="3"/>
      <c r="BX2433" s="3"/>
      <c r="BY2433" s="3"/>
    </row>
    <row r="2434" spans="1:77" ht="15">
      <c r="A2434"/>
      <c r="J2434"/>
      <c r="AA2434"/>
      <c r="AB2434"/>
      <c r="AC2434"/>
      <c r="AD2434"/>
      <c r="AE2434"/>
      <c r="AF2434"/>
      <c r="AG2434"/>
      <c r="AH2434"/>
      <c r="BU2434" s="2"/>
      <c r="BV2434" s="3"/>
      <c r="BW2434" s="3"/>
      <c r="BX2434" s="3"/>
      <c r="BY2434" s="3"/>
    </row>
    <row r="2435" spans="1:77" ht="15">
      <c r="A2435"/>
      <c r="J2435"/>
      <c r="AA2435"/>
      <c r="AB2435"/>
      <c r="AC2435"/>
      <c r="AD2435"/>
      <c r="AE2435"/>
      <c r="AF2435"/>
      <c r="AG2435"/>
      <c r="AH2435"/>
      <c r="BU2435" s="2"/>
      <c r="BV2435" s="3"/>
      <c r="BW2435" s="3"/>
      <c r="BX2435" s="3"/>
      <c r="BY2435" s="3"/>
    </row>
    <row r="2436" spans="1:77" ht="15">
      <c r="A2436"/>
      <c r="J2436"/>
      <c r="AA2436"/>
      <c r="AB2436"/>
      <c r="AC2436"/>
      <c r="AD2436"/>
      <c r="AE2436"/>
      <c r="AF2436"/>
      <c r="AG2436"/>
      <c r="AH2436"/>
      <c r="BU2436" s="2"/>
      <c r="BV2436" s="3"/>
      <c r="BW2436" s="3"/>
      <c r="BX2436" s="3"/>
      <c r="BY2436" s="3"/>
    </row>
    <row r="2437" spans="1:77" ht="15">
      <c r="A2437"/>
      <c r="J2437"/>
      <c r="AA2437"/>
      <c r="AB2437"/>
      <c r="AC2437"/>
      <c r="AD2437"/>
      <c r="AE2437"/>
      <c r="AF2437"/>
      <c r="AG2437"/>
      <c r="AH2437"/>
      <c r="BU2437" s="2"/>
      <c r="BV2437" s="3"/>
      <c r="BW2437" s="3"/>
      <c r="BX2437" s="3"/>
      <c r="BY2437" s="3"/>
    </row>
    <row r="2438" spans="1:77" ht="15">
      <c r="A2438"/>
      <c r="J2438"/>
      <c r="AA2438"/>
      <c r="AB2438"/>
      <c r="AC2438"/>
      <c r="AD2438"/>
      <c r="AE2438"/>
      <c r="AF2438"/>
      <c r="AG2438"/>
      <c r="AH2438"/>
      <c r="BU2438" s="2"/>
      <c r="BV2438" s="3"/>
      <c r="BW2438" s="3"/>
      <c r="BX2438" s="3"/>
      <c r="BY2438" s="3"/>
    </row>
    <row r="2439" spans="1:77" ht="15">
      <c r="A2439"/>
      <c r="J2439"/>
      <c r="AA2439"/>
      <c r="AB2439"/>
      <c r="AC2439"/>
      <c r="AD2439"/>
      <c r="AE2439"/>
      <c r="AF2439"/>
      <c r="AG2439"/>
      <c r="AH2439"/>
      <c r="BU2439" s="2"/>
      <c r="BV2439" s="3"/>
      <c r="BW2439" s="3"/>
      <c r="BX2439" s="3"/>
      <c r="BY2439" s="3"/>
    </row>
    <row r="2440" spans="1:77" ht="15">
      <c r="A2440"/>
      <c r="J2440"/>
      <c r="AA2440"/>
      <c r="AB2440"/>
      <c r="AC2440"/>
      <c r="AD2440"/>
      <c r="AE2440"/>
      <c r="AF2440"/>
      <c r="AG2440"/>
      <c r="AH2440"/>
      <c r="BU2440" s="2"/>
      <c r="BV2440" s="3"/>
      <c r="BW2440" s="3"/>
      <c r="BX2440" s="3"/>
      <c r="BY2440" s="3"/>
    </row>
    <row r="2441" spans="1:77" ht="15">
      <c r="A2441"/>
      <c r="J2441"/>
      <c r="AA2441"/>
      <c r="AB2441"/>
      <c r="AC2441"/>
      <c r="AD2441"/>
      <c r="AE2441"/>
      <c r="AF2441"/>
      <c r="AG2441"/>
      <c r="AH2441"/>
      <c r="BU2441" s="2"/>
      <c r="BV2441" s="3"/>
      <c r="BW2441" s="3"/>
      <c r="BX2441" s="3"/>
      <c r="BY2441" s="3"/>
    </row>
    <row r="2442" spans="1:77" ht="15">
      <c r="A2442"/>
      <c r="J2442"/>
      <c r="AA2442"/>
      <c r="AB2442"/>
      <c r="AC2442"/>
      <c r="AD2442"/>
      <c r="AE2442"/>
      <c r="AF2442"/>
      <c r="AG2442"/>
      <c r="AH2442"/>
      <c r="BU2442" s="2"/>
      <c r="BV2442" s="3"/>
      <c r="BW2442" s="3"/>
      <c r="BX2442" s="3"/>
      <c r="BY2442" s="3"/>
    </row>
    <row r="2443" spans="1:77" ht="15">
      <c r="A2443"/>
      <c r="J2443"/>
      <c r="AA2443"/>
      <c r="AB2443"/>
      <c r="AC2443"/>
      <c r="AD2443"/>
      <c r="AE2443"/>
      <c r="AF2443"/>
      <c r="AG2443"/>
      <c r="AH2443"/>
      <c r="BU2443" s="2"/>
      <c r="BV2443" s="3"/>
      <c r="BW2443" s="3"/>
      <c r="BX2443" s="3"/>
      <c r="BY2443" s="3"/>
    </row>
    <row r="2444" spans="1:77" ht="15">
      <c r="A2444"/>
      <c r="J2444"/>
      <c r="AA2444"/>
      <c r="AB2444"/>
      <c r="AC2444"/>
      <c r="AD2444"/>
      <c r="AE2444"/>
      <c r="AF2444"/>
      <c r="AG2444"/>
      <c r="AH2444"/>
      <c r="BU2444" s="2"/>
      <c r="BV2444" s="3"/>
      <c r="BW2444" s="3"/>
      <c r="BX2444" s="3"/>
      <c r="BY2444" s="3"/>
    </row>
    <row r="2445" spans="1:77" ht="15">
      <c r="A2445"/>
      <c r="J2445"/>
      <c r="AA2445"/>
      <c r="AB2445"/>
      <c r="AC2445"/>
      <c r="AD2445"/>
      <c r="AE2445"/>
      <c r="AF2445"/>
      <c r="AG2445"/>
      <c r="AH2445"/>
      <c r="BU2445" s="2"/>
      <c r="BV2445" s="3"/>
      <c r="BW2445" s="3"/>
      <c r="BX2445" s="3"/>
      <c r="BY2445" s="3"/>
    </row>
    <row r="2446" spans="1:77" ht="15">
      <c r="A2446"/>
      <c r="J2446"/>
      <c r="AA2446"/>
      <c r="AB2446"/>
      <c r="AC2446"/>
      <c r="AD2446"/>
      <c r="AE2446"/>
      <c r="AF2446"/>
      <c r="AG2446"/>
      <c r="AH2446"/>
      <c r="BU2446" s="2"/>
      <c r="BV2446" s="3"/>
      <c r="BW2446" s="3"/>
      <c r="BX2446" s="3"/>
      <c r="BY2446" s="3"/>
    </row>
    <row r="2447" spans="1:77" ht="15">
      <c r="A2447"/>
      <c r="J2447"/>
      <c r="AA2447"/>
      <c r="AB2447"/>
      <c r="AC2447"/>
      <c r="AD2447"/>
      <c r="AE2447"/>
      <c r="AF2447"/>
      <c r="AG2447"/>
      <c r="AH2447"/>
      <c r="BU2447" s="2"/>
      <c r="BV2447" s="3"/>
      <c r="BW2447" s="3"/>
      <c r="BX2447" s="3"/>
      <c r="BY2447" s="3"/>
    </row>
    <row r="2448" spans="1:77" ht="15">
      <c r="A2448"/>
      <c r="J2448"/>
      <c r="AA2448"/>
      <c r="AB2448"/>
      <c r="AC2448"/>
      <c r="AD2448"/>
      <c r="AE2448"/>
      <c r="AF2448"/>
      <c r="AG2448"/>
      <c r="AH2448"/>
      <c r="BU2448" s="2"/>
      <c r="BV2448" s="3"/>
      <c r="BW2448" s="3"/>
      <c r="BX2448" s="3"/>
      <c r="BY2448" s="3"/>
    </row>
    <row r="2449" spans="1:77" ht="15">
      <c r="A2449"/>
      <c r="J2449"/>
      <c r="AA2449"/>
      <c r="AB2449"/>
      <c r="AC2449"/>
      <c r="AD2449"/>
      <c r="AE2449"/>
      <c r="AF2449"/>
      <c r="AG2449"/>
      <c r="AH2449"/>
      <c r="BU2449" s="2"/>
      <c r="BV2449" s="3"/>
      <c r="BW2449" s="3"/>
      <c r="BX2449" s="3"/>
      <c r="BY2449" s="3"/>
    </row>
    <row r="2450" spans="1:77" ht="15">
      <c r="A2450"/>
      <c r="J2450"/>
      <c r="AA2450"/>
      <c r="AB2450"/>
      <c r="AC2450"/>
      <c r="AD2450"/>
      <c r="AE2450"/>
      <c r="AF2450"/>
      <c r="AG2450"/>
      <c r="AH2450"/>
      <c r="BU2450" s="2"/>
      <c r="BV2450" s="3"/>
      <c r="BW2450" s="3"/>
      <c r="BX2450" s="3"/>
      <c r="BY2450" s="3"/>
    </row>
    <row r="2451" spans="1:77" ht="15">
      <c r="A2451"/>
      <c r="J2451"/>
      <c r="AA2451"/>
      <c r="AB2451"/>
      <c r="AC2451"/>
      <c r="AD2451"/>
      <c r="AE2451"/>
      <c r="AF2451"/>
      <c r="AG2451"/>
      <c r="AH2451"/>
      <c r="BU2451" s="2"/>
      <c r="BV2451" s="3"/>
      <c r="BW2451" s="3"/>
      <c r="BX2451" s="3"/>
      <c r="BY2451" s="3"/>
    </row>
    <row r="2452" spans="1:77" ht="15">
      <c r="A2452"/>
      <c r="J2452"/>
      <c r="AA2452"/>
      <c r="AB2452"/>
      <c r="AC2452"/>
      <c r="AD2452"/>
      <c r="AE2452"/>
      <c r="AF2452"/>
      <c r="AG2452"/>
      <c r="AH2452"/>
      <c r="BU2452" s="2"/>
      <c r="BV2452" s="3"/>
      <c r="BW2452" s="3"/>
      <c r="BX2452" s="3"/>
      <c r="BY2452" s="3"/>
    </row>
    <row r="2453" spans="1:77" ht="15">
      <c r="A2453"/>
      <c r="J2453"/>
      <c r="AA2453"/>
      <c r="AB2453"/>
      <c r="AC2453"/>
      <c r="AD2453"/>
      <c r="AE2453"/>
      <c r="AF2453"/>
      <c r="AG2453"/>
      <c r="AH2453"/>
      <c r="BU2453" s="2"/>
      <c r="BV2453" s="3"/>
      <c r="BW2453" s="3"/>
      <c r="BX2453" s="3"/>
      <c r="BY2453" s="3"/>
    </row>
    <row r="2454" spans="1:77" ht="15">
      <c r="A2454"/>
      <c r="J2454"/>
      <c r="AA2454"/>
      <c r="AB2454"/>
      <c r="AC2454"/>
      <c r="AD2454"/>
      <c r="AE2454"/>
      <c r="AF2454"/>
      <c r="AG2454"/>
      <c r="AH2454"/>
      <c r="BU2454" s="2"/>
      <c r="BV2454" s="3"/>
      <c r="BW2454" s="3"/>
      <c r="BX2454" s="3"/>
      <c r="BY2454" s="3"/>
    </row>
    <row r="2455" spans="1:77" ht="15">
      <c r="A2455"/>
      <c r="J2455"/>
      <c r="AA2455"/>
      <c r="AB2455"/>
      <c r="AC2455"/>
      <c r="AD2455"/>
      <c r="AE2455"/>
      <c r="AF2455"/>
      <c r="AG2455"/>
      <c r="AH2455"/>
      <c r="BU2455" s="2"/>
      <c r="BV2455" s="3"/>
      <c r="BW2455" s="3"/>
      <c r="BX2455" s="3"/>
      <c r="BY2455" s="3"/>
    </row>
    <row r="2456" spans="1:77" ht="15">
      <c r="A2456"/>
      <c r="J2456"/>
      <c r="AA2456"/>
      <c r="AB2456"/>
      <c r="AC2456"/>
      <c r="AD2456"/>
      <c r="AE2456"/>
      <c r="AF2456"/>
      <c r="AG2456"/>
      <c r="AH2456"/>
      <c r="BU2456" s="2"/>
      <c r="BV2456" s="3"/>
      <c r="BW2456" s="3"/>
      <c r="BX2456" s="3"/>
      <c r="BY2456" s="3"/>
    </row>
    <row r="2457" spans="1:77" ht="15">
      <c r="A2457"/>
      <c r="J2457"/>
      <c r="AA2457"/>
      <c r="AB2457"/>
      <c r="AC2457"/>
      <c r="AD2457"/>
      <c r="AE2457"/>
      <c r="AF2457"/>
      <c r="AG2457"/>
      <c r="AH2457"/>
      <c r="BU2457" s="2"/>
      <c r="BV2457" s="3"/>
      <c r="BW2457" s="3"/>
      <c r="BX2457" s="3"/>
      <c r="BY2457" s="3"/>
    </row>
    <row r="2458" spans="1:77" ht="15">
      <c r="A2458"/>
      <c r="J2458"/>
      <c r="AA2458"/>
      <c r="AB2458"/>
      <c r="AC2458"/>
      <c r="AD2458"/>
      <c r="AE2458"/>
      <c r="AF2458"/>
      <c r="AG2458"/>
      <c r="AH2458"/>
      <c r="BU2458" s="2"/>
      <c r="BV2458" s="3"/>
      <c r="BW2458" s="3"/>
      <c r="BX2458" s="3"/>
      <c r="BY2458" s="3"/>
    </row>
    <row r="2459" spans="1:77" ht="15">
      <c r="A2459"/>
      <c r="J2459"/>
      <c r="AA2459"/>
      <c r="AB2459"/>
      <c r="AC2459"/>
      <c r="AD2459"/>
      <c r="AE2459"/>
      <c r="AF2459"/>
      <c r="AG2459"/>
      <c r="AH2459"/>
      <c r="BU2459" s="2"/>
      <c r="BV2459" s="3"/>
      <c r="BW2459" s="3"/>
      <c r="BX2459" s="3"/>
      <c r="BY2459" s="3"/>
    </row>
    <row r="2460" spans="1:77" ht="15">
      <c r="A2460"/>
      <c r="J2460"/>
      <c r="AA2460"/>
      <c r="AB2460"/>
      <c r="AC2460"/>
      <c r="AD2460"/>
      <c r="AE2460"/>
      <c r="AF2460"/>
      <c r="AG2460"/>
      <c r="AH2460"/>
      <c r="BU2460" s="2"/>
      <c r="BV2460" s="3"/>
      <c r="BW2460" s="3"/>
      <c r="BX2460" s="3"/>
      <c r="BY2460" s="3"/>
    </row>
    <row r="2461" spans="1:77" ht="15">
      <c r="A2461"/>
      <c r="J2461"/>
      <c r="AA2461"/>
      <c r="AB2461"/>
      <c r="AC2461"/>
      <c r="AD2461"/>
      <c r="AE2461"/>
      <c r="AF2461"/>
      <c r="AG2461"/>
      <c r="AH2461"/>
      <c r="BU2461" s="2"/>
      <c r="BV2461" s="3"/>
      <c r="BW2461" s="3"/>
      <c r="BX2461" s="3"/>
      <c r="BY2461" s="3"/>
    </row>
    <row r="2462" spans="1:77" ht="15">
      <c r="A2462"/>
      <c r="J2462"/>
      <c r="AA2462"/>
      <c r="AB2462"/>
      <c r="AC2462"/>
      <c r="AD2462"/>
      <c r="AE2462"/>
      <c r="AF2462"/>
      <c r="AG2462"/>
      <c r="AH2462"/>
      <c r="BU2462" s="2"/>
      <c r="BV2462" s="3"/>
      <c r="BW2462" s="3"/>
      <c r="BX2462" s="3"/>
      <c r="BY2462" s="3"/>
    </row>
    <row r="2463" spans="1:77" ht="15">
      <c r="A2463"/>
      <c r="J2463"/>
      <c r="AA2463"/>
      <c r="AB2463"/>
      <c r="AC2463"/>
      <c r="AD2463"/>
      <c r="AE2463"/>
      <c r="AF2463"/>
      <c r="AG2463"/>
      <c r="AH2463"/>
      <c r="BU2463" s="2"/>
      <c r="BV2463" s="3"/>
      <c r="BW2463" s="3"/>
      <c r="BX2463" s="3"/>
      <c r="BY2463" s="3"/>
    </row>
    <row r="2464" spans="1:77" ht="15">
      <c r="A2464"/>
      <c r="J2464"/>
      <c r="AA2464"/>
      <c r="AB2464"/>
      <c r="AC2464"/>
      <c r="AD2464"/>
      <c r="AE2464"/>
      <c r="AF2464"/>
      <c r="AG2464"/>
      <c r="AH2464"/>
      <c r="BU2464" s="2"/>
      <c r="BV2464" s="3"/>
      <c r="BW2464" s="3"/>
      <c r="BX2464" s="3"/>
      <c r="BY2464" s="3"/>
    </row>
    <row r="2465" spans="1:77" ht="15">
      <c r="A2465"/>
      <c r="J2465"/>
      <c r="AA2465"/>
      <c r="AB2465"/>
      <c r="AC2465"/>
      <c r="AD2465"/>
      <c r="AE2465"/>
      <c r="AF2465"/>
      <c r="AG2465"/>
      <c r="AH2465"/>
      <c r="BU2465" s="2"/>
      <c r="BV2465" s="3"/>
      <c r="BW2465" s="3"/>
      <c r="BX2465" s="3"/>
      <c r="BY2465" s="3"/>
    </row>
    <row r="2466" spans="1:77" ht="15">
      <c r="A2466"/>
      <c r="J2466"/>
      <c r="AA2466"/>
      <c r="AB2466"/>
      <c r="AC2466"/>
      <c r="AD2466"/>
      <c r="AE2466"/>
      <c r="AF2466"/>
      <c r="AG2466"/>
      <c r="AH2466"/>
      <c r="BU2466" s="2"/>
      <c r="BV2466" s="3"/>
      <c r="BW2466" s="3"/>
      <c r="BX2466" s="3"/>
      <c r="BY2466" s="3"/>
    </row>
    <row r="2467" spans="1:77" ht="15">
      <c r="A2467"/>
      <c r="J2467"/>
      <c r="AA2467"/>
      <c r="AB2467"/>
      <c r="AC2467"/>
      <c r="AD2467"/>
      <c r="AE2467"/>
      <c r="AF2467"/>
      <c r="AG2467"/>
      <c r="AH2467"/>
      <c r="BU2467" s="2"/>
      <c r="BV2467" s="3"/>
      <c r="BW2467" s="3"/>
      <c r="BX2467" s="3"/>
      <c r="BY2467" s="3"/>
    </row>
    <row r="2468" spans="1:77" ht="15">
      <c r="A2468"/>
      <c r="J2468"/>
      <c r="AA2468"/>
      <c r="AB2468"/>
      <c r="AC2468"/>
      <c r="AD2468"/>
      <c r="AE2468"/>
      <c r="AF2468"/>
      <c r="AG2468"/>
      <c r="AH2468"/>
      <c r="BU2468" s="2"/>
      <c r="BV2468" s="3"/>
      <c r="BW2468" s="3"/>
      <c r="BX2468" s="3"/>
      <c r="BY2468" s="3"/>
    </row>
    <row r="2469" spans="1:77" ht="15">
      <c r="A2469"/>
      <c r="J2469"/>
      <c r="AA2469"/>
      <c r="AB2469"/>
      <c r="AC2469"/>
      <c r="AD2469"/>
      <c r="AE2469"/>
      <c r="AF2469"/>
      <c r="AG2469"/>
      <c r="AH2469"/>
      <c r="BU2469" s="2"/>
      <c r="BV2469" s="3"/>
      <c r="BW2469" s="3"/>
      <c r="BX2469" s="3"/>
      <c r="BY2469" s="3"/>
    </row>
    <row r="2470" spans="1:77" ht="15">
      <c r="A2470"/>
      <c r="J2470"/>
      <c r="AA2470"/>
      <c r="AB2470"/>
      <c r="AC2470"/>
      <c r="AD2470"/>
      <c r="AE2470"/>
      <c r="AF2470"/>
      <c r="AG2470"/>
      <c r="AH2470"/>
      <c r="BU2470" s="2"/>
      <c r="BV2470" s="3"/>
      <c r="BW2470" s="3"/>
      <c r="BX2470" s="3"/>
      <c r="BY2470" s="3"/>
    </row>
    <row r="2471" spans="1:77" ht="15">
      <c r="A2471"/>
      <c r="J2471"/>
      <c r="AA2471"/>
      <c r="AB2471"/>
      <c r="AC2471"/>
      <c r="AD2471"/>
      <c r="AE2471"/>
      <c r="AF2471"/>
      <c r="AG2471"/>
      <c r="AH2471"/>
      <c r="BU2471" s="2"/>
      <c r="BV2471" s="3"/>
      <c r="BW2471" s="3"/>
      <c r="BX2471" s="3"/>
      <c r="BY2471" s="3"/>
    </row>
    <row r="2472" spans="1:77" ht="15">
      <c r="A2472"/>
      <c r="J2472"/>
      <c r="AA2472"/>
      <c r="AB2472"/>
      <c r="AC2472"/>
      <c r="AD2472"/>
      <c r="AE2472"/>
      <c r="AF2472"/>
      <c r="AG2472"/>
      <c r="AH2472"/>
      <c r="BU2472" s="2"/>
      <c r="BV2472" s="3"/>
      <c r="BW2472" s="3"/>
      <c r="BX2472" s="3"/>
      <c r="BY2472" s="3"/>
    </row>
    <row r="2473" spans="1:77" ht="15">
      <c r="A2473"/>
      <c r="J2473"/>
      <c r="AA2473"/>
      <c r="AB2473"/>
      <c r="AC2473"/>
      <c r="AD2473"/>
      <c r="AE2473"/>
      <c r="AF2473"/>
      <c r="AG2473"/>
      <c r="AH2473"/>
      <c r="BU2473" s="2"/>
      <c r="BV2473" s="3"/>
      <c r="BW2473" s="3"/>
      <c r="BX2473" s="3"/>
      <c r="BY2473" s="3"/>
    </row>
    <row r="2474" spans="1:77" ht="15">
      <c r="A2474"/>
      <c r="J2474"/>
      <c r="AA2474"/>
      <c r="AB2474"/>
      <c r="AC2474"/>
      <c r="AD2474"/>
      <c r="AE2474"/>
      <c r="AF2474"/>
      <c r="AG2474"/>
      <c r="AH2474"/>
      <c r="BU2474" s="2"/>
      <c r="BV2474" s="3"/>
      <c r="BW2474" s="3"/>
      <c r="BX2474" s="3"/>
      <c r="BY2474" s="3"/>
    </row>
    <row r="2475" spans="1:77" ht="15">
      <c r="A2475"/>
      <c r="J2475"/>
      <c r="AA2475"/>
      <c r="AB2475"/>
      <c r="AC2475"/>
      <c r="AD2475"/>
      <c r="AE2475"/>
      <c r="AF2475"/>
      <c r="AG2475"/>
      <c r="AH2475"/>
      <c r="BU2475" s="2"/>
      <c r="BV2475" s="3"/>
      <c r="BW2475" s="3"/>
      <c r="BX2475" s="3"/>
      <c r="BY2475" s="3"/>
    </row>
    <row r="2476" spans="1:77" ht="15">
      <c r="A2476"/>
      <c r="J2476"/>
      <c r="AA2476"/>
      <c r="AB2476"/>
      <c r="AC2476"/>
      <c r="AD2476"/>
      <c r="AE2476"/>
      <c r="AF2476"/>
      <c r="AG2476"/>
      <c r="AH2476"/>
      <c r="BU2476" s="2"/>
      <c r="BV2476" s="3"/>
      <c r="BW2476" s="3"/>
      <c r="BX2476" s="3"/>
      <c r="BY2476" s="3"/>
    </row>
    <row r="2477" spans="1:77" ht="15">
      <c r="A2477"/>
      <c r="J2477"/>
      <c r="AA2477"/>
      <c r="AB2477"/>
      <c r="AC2477"/>
      <c r="AD2477"/>
      <c r="AE2477"/>
      <c r="AF2477"/>
      <c r="AG2477"/>
      <c r="AH2477"/>
      <c r="BU2477" s="2"/>
      <c r="BV2477" s="3"/>
      <c r="BW2477" s="3"/>
      <c r="BX2477" s="3"/>
      <c r="BY2477" s="3"/>
    </row>
    <row r="2478" spans="1:77" ht="15">
      <c r="A2478"/>
      <c r="J2478"/>
      <c r="AA2478"/>
      <c r="AB2478"/>
      <c r="AC2478"/>
      <c r="AD2478"/>
      <c r="AE2478"/>
      <c r="AF2478"/>
      <c r="AG2478"/>
      <c r="AH2478"/>
      <c r="BU2478" s="2"/>
      <c r="BV2478" s="3"/>
      <c r="BW2478" s="3"/>
      <c r="BX2478" s="3"/>
      <c r="BY2478" s="3"/>
    </row>
    <row r="2479" spans="1:77" ht="15">
      <c r="A2479"/>
      <c r="J2479"/>
      <c r="AA2479"/>
      <c r="AB2479"/>
      <c r="AC2479"/>
      <c r="AD2479"/>
      <c r="AE2479"/>
      <c r="AF2479"/>
      <c r="AG2479"/>
      <c r="AH2479"/>
      <c r="BU2479" s="2"/>
      <c r="BV2479" s="3"/>
      <c r="BW2479" s="3"/>
      <c r="BX2479" s="3"/>
      <c r="BY2479" s="3"/>
    </row>
    <row r="2480" spans="1:77" ht="15">
      <c r="A2480"/>
      <c r="J2480"/>
      <c r="AA2480"/>
      <c r="AB2480"/>
      <c r="AC2480"/>
      <c r="AD2480"/>
      <c r="AE2480"/>
      <c r="AF2480"/>
      <c r="AG2480"/>
      <c r="AH2480"/>
      <c r="BU2480" s="2"/>
      <c r="BV2480" s="3"/>
      <c r="BW2480" s="3"/>
      <c r="BX2480" s="3"/>
      <c r="BY2480" s="3"/>
    </row>
    <row r="2481" spans="1:77" ht="15">
      <c r="A2481"/>
      <c r="J2481"/>
      <c r="AA2481"/>
      <c r="AB2481"/>
      <c r="AC2481"/>
      <c r="AD2481"/>
      <c r="AE2481"/>
      <c r="AF2481"/>
      <c r="AG2481"/>
      <c r="AH2481"/>
      <c r="BU2481" s="2"/>
      <c r="BV2481" s="3"/>
      <c r="BW2481" s="3"/>
      <c r="BX2481" s="3"/>
      <c r="BY2481" s="3"/>
    </row>
    <row r="2482" spans="1:77" ht="15">
      <c r="A2482"/>
      <c r="J2482"/>
      <c r="AA2482"/>
      <c r="AB2482"/>
      <c r="AC2482"/>
      <c r="AD2482"/>
      <c r="AE2482"/>
      <c r="AF2482"/>
      <c r="AG2482"/>
      <c r="AH2482"/>
      <c r="BU2482" s="2"/>
      <c r="BV2482" s="3"/>
      <c r="BW2482" s="3"/>
      <c r="BX2482" s="3"/>
      <c r="BY2482" s="3"/>
    </row>
    <row r="2483" spans="1:77" ht="15">
      <c r="A2483"/>
      <c r="J2483"/>
      <c r="AA2483"/>
      <c r="AB2483"/>
      <c r="AC2483"/>
      <c r="AD2483"/>
      <c r="AE2483"/>
      <c r="AF2483"/>
      <c r="AG2483"/>
      <c r="AH2483"/>
      <c r="BU2483" s="2"/>
      <c r="BV2483" s="3"/>
      <c r="BW2483" s="3"/>
      <c r="BX2483" s="3"/>
      <c r="BY2483" s="3"/>
    </row>
    <row r="2484" spans="1:77" ht="15">
      <c r="A2484"/>
      <c r="J2484"/>
      <c r="AA2484"/>
      <c r="AB2484"/>
      <c r="AC2484"/>
      <c r="AD2484"/>
      <c r="AE2484"/>
      <c r="AF2484"/>
      <c r="AG2484"/>
      <c r="AH2484"/>
      <c r="BU2484" s="2"/>
      <c r="BV2484" s="3"/>
      <c r="BW2484" s="3"/>
      <c r="BX2484" s="3"/>
      <c r="BY2484" s="3"/>
    </row>
    <row r="2485" spans="1:77" ht="15">
      <c r="A2485"/>
      <c r="J2485"/>
      <c r="AA2485"/>
      <c r="AB2485"/>
      <c r="AC2485"/>
      <c r="AD2485"/>
      <c r="AE2485"/>
      <c r="AF2485"/>
      <c r="AG2485"/>
      <c r="AH2485"/>
      <c r="BU2485" s="2"/>
      <c r="BV2485" s="3"/>
      <c r="BW2485" s="3"/>
      <c r="BX2485" s="3"/>
      <c r="BY2485" s="3"/>
    </row>
    <row r="2486" spans="1:77" ht="15">
      <c r="A2486"/>
      <c r="J2486"/>
      <c r="AA2486"/>
      <c r="AB2486"/>
      <c r="AC2486"/>
      <c r="AD2486"/>
      <c r="AE2486"/>
      <c r="AF2486"/>
      <c r="AG2486"/>
      <c r="AH2486"/>
      <c r="BU2486" s="2"/>
      <c r="BV2486" s="3"/>
      <c r="BW2486" s="3"/>
      <c r="BX2486" s="3"/>
      <c r="BY2486" s="3"/>
    </row>
    <row r="2487" spans="1:77" ht="15">
      <c r="A2487"/>
      <c r="J2487"/>
      <c r="AA2487"/>
      <c r="AB2487"/>
      <c r="AC2487"/>
      <c r="AD2487"/>
      <c r="AE2487"/>
      <c r="AF2487"/>
      <c r="AG2487"/>
      <c r="AH2487"/>
      <c r="BU2487" s="2"/>
      <c r="BV2487" s="3"/>
      <c r="BW2487" s="3"/>
      <c r="BX2487" s="3"/>
      <c r="BY2487" s="3"/>
    </row>
    <row r="2488" spans="1:77" ht="15">
      <c r="A2488"/>
      <c r="J2488"/>
      <c r="AA2488"/>
      <c r="AB2488"/>
      <c r="AC2488"/>
      <c r="AD2488"/>
      <c r="AE2488"/>
      <c r="AF2488"/>
      <c r="AG2488"/>
      <c r="AH2488"/>
      <c r="BU2488" s="2"/>
      <c r="BV2488" s="3"/>
      <c r="BW2488" s="3"/>
      <c r="BX2488" s="3"/>
      <c r="BY2488" s="3"/>
    </row>
    <row r="2489" spans="1:77" ht="15">
      <c r="A2489"/>
      <c r="J2489"/>
      <c r="AA2489"/>
      <c r="AB2489"/>
      <c r="AC2489"/>
      <c r="AD2489"/>
      <c r="AE2489"/>
      <c r="AF2489"/>
      <c r="AG2489"/>
      <c r="AH2489"/>
      <c r="BU2489" s="2"/>
      <c r="BV2489" s="3"/>
      <c r="BW2489" s="3"/>
      <c r="BX2489" s="3"/>
      <c r="BY2489" s="3"/>
    </row>
    <row r="2490" spans="1:77" ht="15">
      <c r="A2490"/>
      <c r="J2490"/>
      <c r="AA2490"/>
      <c r="AB2490"/>
      <c r="AC2490"/>
      <c r="AD2490"/>
      <c r="AE2490"/>
      <c r="AF2490"/>
      <c r="AG2490"/>
      <c r="AH2490"/>
      <c r="BU2490" s="2"/>
      <c r="BV2490" s="3"/>
      <c r="BW2490" s="3"/>
      <c r="BX2490" s="3"/>
      <c r="BY2490" s="3"/>
    </row>
    <row r="2491" spans="1:77" ht="15">
      <c r="A2491"/>
      <c r="J2491"/>
      <c r="AA2491"/>
      <c r="AB2491"/>
      <c r="AC2491"/>
      <c r="AD2491"/>
      <c r="AE2491"/>
      <c r="AF2491"/>
      <c r="AG2491"/>
      <c r="AH2491"/>
      <c r="BU2491" s="2"/>
      <c r="BV2491" s="3"/>
      <c r="BW2491" s="3"/>
      <c r="BX2491" s="3"/>
      <c r="BY2491" s="3"/>
    </row>
    <row r="2492" spans="1:77" ht="15">
      <c r="A2492"/>
      <c r="J2492"/>
      <c r="AA2492"/>
      <c r="AB2492"/>
      <c r="AC2492"/>
      <c r="AD2492"/>
      <c r="AE2492"/>
      <c r="AF2492"/>
      <c r="AG2492"/>
      <c r="AH2492"/>
      <c r="BU2492" s="2"/>
      <c r="BV2492" s="3"/>
      <c r="BW2492" s="3"/>
      <c r="BX2492" s="3"/>
      <c r="BY2492" s="3"/>
    </row>
    <row r="2493" spans="1:77" ht="15">
      <c r="A2493"/>
      <c r="J2493"/>
      <c r="AA2493"/>
      <c r="AB2493"/>
      <c r="AC2493"/>
      <c r="AD2493"/>
      <c r="AE2493"/>
      <c r="AF2493"/>
      <c r="AG2493"/>
      <c r="AH2493"/>
      <c r="BU2493" s="2"/>
      <c r="BV2493" s="3"/>
      <c r="BW2493" s="3"/>
      <c r="BX2493" s="3"/>
      <c r="BY2493" s="3"/>
    </row>
    <row r="2494" spans="1:77" ht="15">
      <c r="A2494"/>
      <c r="J2494"/>
      <c r="AA2494"/>
      <c r="AB2494"/>
      <c r="AC2494"/>
      <c r="AD2494"/>
      <c r="AE2494"/>
      <c r="AF2494"/>
      <c r="AG2494"/>
      <c r="AH2494"/>
      <c r="BU2494" s="2"/>
      <c r="BV2494" s="3"/>
      <c r="BW2494" s="3"/>
      <c r="BX2494" s="3"/>
      <c r="BY2494" s="3"/>
    </row>
    <row r="2495" spans="1:77" ht="15">
      <c r="A2495"/>
      <c r="J2495"/>
      <c r="AA2495"/>
      <c r="AB2495"/>
      <c r="AC2495"/>
      <c r="AD2495"/>
      <c r="AE2495"/>
      <c r="AF2495"/>
      <c r="AG2495"/>
      <c r="AH2495"/>
      <c r="BU2495" s="2"/>
      <c r="BV2495" s="3"/>
      <c r="BW2495" s="3"/>
      <c r="BX2495" s="3"/>
      <c r="BY2495" s="3"/>
    </row>
    <row r="2496" spans="1:77" ht="15">
      <c r="A2496"/>
      <c r="J2496"/>
      <c r="AA2496"/>
      <c r="AB2496"/>
      <c r="AC2496"/>
      <c r="AD2496"/>
      <c r="AE2496"/>
      <c r="AF2496"/>
      <c r="AG2496"/>
      <c r="AH2496"/>
      <c r="BU2496" s="2"/>
      <c r="BV2496" s="3"/>
      <c r="BW2496" s="3"/>
      <c r="BX2496" s="3"/>
      <c r="BY2496" s="3"/>
    </row>
    <row r="2497" spans="1:77" ht="15">
      <c r="A2497"/>
      <c r="J2497"/>
      <c r="AA2497"/>
      <c r="AB2497"/>
      <c r="AC2497"/>
      <c r="AD2497"/>
      <c r="AE2497"/>
      <c r="AF2497"/>
      <c r="AG2497"/>
      <c r="AH2497"/>
      <c r="BU2497" s="2"/>
      <c r="BV2497" s="3"/>
      <c r="BW2497" s="3"/>
      <c r="BX2497" s="3"/>
      <c r="BY2497" s="3"/>
    </row>
    <row r="2498" spans="1:77" ht="15">
      <c r="A2498"/>
      <c r="J2498"/>
      <c r="AA2498"/>
      <c r="AB2498"/>
      <c r="AC2498"/>
      <c r="AD2498"/>
      <c r="AE2498"/>
      <c r="AF2498"/>
      <c r="AG2498"/>
      <c r="AH2498"/>
      <c r="BU2498" s="2"/>
      <c r="BV2498" s="3"/>
      <c r="BW2498" s="3"/>
      <c r="BX2498" s="3"/>
      <c r="BY2498" s="3"/>
    </row>
    <row r="2499" spans="1:77" ht="15">
      <c r="A2499"/>
      <c r="J2499"/>
      <c r="AA2499"/>
      <c r="AB2499"/>
      <c r="AC2499"/>
      <c r="AD2499"/>
      <c r="AE2499"/>
      <c r="AF2499"/>
      <c r="AG2499"/>
      <c r="AH2499"/>
      <c r="BU2499" s="2"/>
      <c r="BV2499" s="3"/>
      <c r="BW2499" s="3"/>
      <c r="BX2499" s="3"/>
      <c r="BY2499" s="3"/>
    </row>
    <row r="2500" spans="1:77" ht="15">
      <c r="A2500"/>
      <c r="J2500"/>
      <c r="AA2500"/>
      <c r="AB2500"/>
      <c r="AC2500"/>
      <c r="AD2500"/>
      <c r="AE2500"/>
      <c r="AF2500"/>
      <c r="AG2500"/>
      <c r="AH2500"/>
      <c r="BU2500" s="2"/>
      <c r="BV2500" s="3"/>
      <c r="BW2500" s="3"/>
      <c r="BX2500" s="3"/>
      <c r="BY2500" s="3"/>
    </row>
    <row r="2501" spans="1:77" ht="15">
      <c r="A2501"/>
      <c r="J2501"/>
      <c r="AA2501"/>
      <c r="AB2501"/>
      <c r="AC2501"/>
      <c r="AD2501"/>
      <c r="AE2501"/>
      <c r="AF2501"/>
      <c r="AG2501"/>
      <c r="AH2501"/>
      <c r="BU2501" s="2"/>
      <c r="BV2501" s="3"/>
      <c r="BW2501" s="3"/>
      <c r="BX2501" s="3"/>
      <c r="BY2501" s="3"/>
    </row>
    <row r="2502" spans="1:77" ht="15">
      <c r="A2502"/>
      <c r="J2502"/>
      <c r="AA2502"/>
      <c r="AB2502"/>
      <c r="AC2502"/>
      <c r="AD2502"/>
      <c r="AE2502"/>
      <c r="AF2502"/>
      <c r="AG2502"/>
      <c r="AH2502"/>
      <c r="BU2502" s="2"/>
      <c r="BV2502" s="3"/>
      <c r="BW2502" s="3"/>
      <c r="BX2502" s="3"/>
      <c r="BY2502" s="3"/>
    </row>
    <row r="2503" spans="1:77" ht="15">
      <c r="A2503"/>
      <c r="J2503"/>
      <c r="AA2503"/>
      <c r="AB2503"/>
      <c r="AC2503"/>
      <c r="AD2503"/>
      <c r="AE2503"/>
      <c r="AF2503"/>
      <c r="AG2503"/>
      <c r="AH2503"/>
      <c r="BU2503" s="2"/>
      <c r="BV2503" s="3"/>
      <c r="BW2503" s="3"/>
      <c r="BX2503" s="3"/>
      <c r="BY2503" s="3"/>
    </row>
    <row r="2504" spans="1:77" ht="15">
      <c r="A2504"/>
      <c r="J2504"/>
      <c r="AA2504"/>
      <c r="AB2504"/>
      <c r="AC2504"/>
      <c r="AD2504"/>
      <c r="AE2504"/>
      <c r="AF2504"/>
      <c r="AG2504"/>
      <c r="AH2504"/>
      <c r="BU2504" s="2"/>
      <c r="BV2504" s="3"/>
      <c r="BW2504" s="3"/>
      <c r="BX2504" s="3"/>
      <c r="BY2504" s="3"/>
    </row>
    <row r="2505" spans="1:77" ht="15">
      <c r="A2505"/>
      <c r="J2505"/>
      <c r="AA2505"/>
      <c r="AB2505"/>
      <c r="AC2505"/>
      <c r="AD2505"/>
      <c r="AE2505"/>
      <c r="AF2505"/>
      <c r="AG2505"/>
      <c r="AH2505"/>
      <c r="BU2505" s="2"/>
      <c r="BV2505" s="3"/>
      <c r="BW2505" s="3"/>
      <c r="BX2505" s="3"/>
      <c r="BY2505" s="3"/>
    </row>
    <row r="2506" spans="1:77" ht="15">
      <c r="A2506"/>
      <c r="J2506"/>
      <c r="AA2506"/>
      <c r="AB2506"/>
      <c r="AC2506"/>
      <c r="AD2506"/>
      <c r="AE2506"/>
      <c r="AF2506"/>
      <c r="AG2506"/>
      <c r="AH2506"/>
      <c r="BU2506" s="2"/>
      <c r="BV2506" s="3"/>
      <c r="BW2506" s="3"/>
      <c r="BX2506" s="3"/>
      <c r="BY2506" s="3"/>
    </row>
    <row r="2507" spans="1:77" ht="15">
      <c r="A2507"/>
      <c r="J2507"/>
      <c r="AA2507"/>
      <c r="AB2507"/>
      <c r="AC2507"/>
      <c r="AD2507"/>
      <c r="AE2507"/>
      <c r="AF2507"/>
      <c r="AG2507"/>
      <c r="AH2507"/>
      <c r="BU2507" s="2"/>
      <c r="BV2507" s="3"/>
      <c r="BW2507" s="3"/>
      <c r="BX2507" s="3"/>
      <c r="BY2507" s="3"/>
    </row>
    <row r="2508" spans="1:77" ht="15">
      <c r="A2508"/>
      <c r="J2508"/>
      <c r="AA2508"/>
      <c r="AB2508"/>
      <c r="AC2508"/>
      <c r="AD2508"/>
      <c r="AE2508"/>
      <c r="AF2508"/>
      <c r="AG2508"/>
      <c r="AH2508"/>
      <c r="BU2508" s="2"/>
      <c r="BV2508" s="3"/>
      <c r="BW2508" s="3"/>
      <c r="BX2508" s="3"/>
      <c r="BY2508" s="3"/>
    </row>
    <row r="2509" spans="1:77" ht="15">
      <c r="A2509"/>
      <c r="J2509"/>
      <c r="AA2509"/>
      <c r="AB2509"/>
      <c r="AC2509"/>
      <c r="AD2509"/>
      <c r="AE2509"/>
      <c r="AF2509"/>
      <c r="AG2509"/>
      <c r="AH2509"/>
      <c r="BU2509" s="2"/>
      <c r="BV2509" s="3"/>
      <c r="BW2509" s="3"/>
      <c r="BX2509" s="3"/>
      <c r="BY2509" s="3"/>
    </row>
    <row r="2510" spans="1:77" ht="15">
      <c r="A2510"/>
      <c r="J2510"/>
      <c r="AA2510"/>
      <c r="AB2510"/>
      <c r="AC2510"/>
      <c r="AD2510"/>
      <c r="AE2510"/>
      <c r="AF2510"/>
      <c r="AG2510"/>
      <c r="AH2510"/>
      <c r="BU2510" s="2"/>
      <c r="BV2510" s="3"/>
      <c r="BW2510" s="3"/>
      <c r="BX2510" s="3"/>
      <c r="BY2510" s="3"/>
    </row>
    <row r="2511" spans="1:77" ht="15">
      <c r="A2511"/>
      <c r="J2511"/>
      <c r="AA2511"/>
      <c r="AB2511"/>
      <c r="AC2511"/>
      <c r="AD2511"/>
      <c r="AE2511"/>
      <c r="AF2511"/>
      <c r="AG2511"/>
      <c r="AH2511"/>
      <c r="BU2511" s="2"/>
      <c r="BV2511" s="3"/>
      <c r="BW2511" s="3"/>
      <c r="BX2511" s="3"/>
      <c r="BY2511" s="3"/>
    </row>
    <row r="2512" spans="1:77" ht="15">
      <c r="A2512"/>
      <c r="J2512"/>
      <c r="AA2512"/>
      <c r="AB2512"/>
      <c r="AC2512"/>
      <c r="AD2512"/>
      <c r="AE2512"/>
      <c r="AF2512"/>
      <c r="AG2512"/>
      <c r="AH2512"/>
      <c r="BU2512" s="2"/>
      <c r="BV2512" s="3"/>
      <c r="BW2512" s="3"/>
      <c r="BX2512" s="3"/>
      <c r="BY2512" s="3"/>
    </row>
    <row r="2513" spans="1:77" ht="15">
      <c r="A2513"/>
      <c r="J2513"/>
      <c r="AA2513"/>
      <c r="AB2513"/>
      <c r="AC2513"/>
      <c r="AD2513"/>
      <c r="AE2513"/>
      <c r="AF2513"/>
      <c r="AG2513"/>
      <c r="AH2513"/>
      <c r="BU2513" s="2"/>
      <c r="BV2513" s="3"/>
      <c r="BW2513" s="3"/>
      <c r="BX2513" s="3"/>
      <c r="BY2513" s="3"/>
    </row>
    <row r="2514" spans="1:77" ht="15">
      <c r="A2514"/>
      <c r="J2514"/>
      <c r="AA2514"/>
      <c r="AB2514"/>
      <c r="AC2514"/>
      <c r="AD2514"/>
      <c r="AE2514"/>
      <c r="AF2514"/>
      <c r="AG2514"/>
      <c r="AH2514"/>
      <c r="BU2514" s="2"/>
      <c r="BV2514" s="3"/>
      <c r="BW2514" s="3"/>
      <c r="BX2514" s="3"/>
      <c r="BY2514" s="3"/>
    </row>
    <row r="2515" spans="1:77" ht="15">
      <c r="A2515"/>
      <c r="J2515"/>
      <c r="AA2515"/>
      <c r="AB2515"/>
      <c r="AC2515"/>
      <c r="AD2515"/>
      <c r="AE2515"/>
      <c r="AF2515"/>
      <c r="AG2515"/>
      <c r="AH2515"/>
      <c r="BU2515" s="2"/>
      <c r="BV2515" s="3"/>
      <c r="BW2515" s="3"/>
      <c r="BX2515" s="3"/>
      <c r="BY2515" s="3"/>
    </row>
    <row r="2516" spans="1:77" ht="15">
      <c r="A2516"/>
      <c r="J2516"/>
      <c r="AA2516"/>
      <c r="AB2516"/>
      <c r="AC2516"/>
      <c r="AD2516"/>
      <c r="AE2516"/>
      <c r="AF2516"/>
      <c r="AG2516"/>
      <c r="AH2516"/>
      <c r="BU2516" s="2"/>
      <c r="BV2516" s="3"/>
      <c r="BW2516" s="3"/>
      <c r="BX2516" s="3"/>
      <c r="BY2516" s="3"/>
    </row>
    <row r="2517" spans="1:77" ht="15">
      <c r="A2517"/>
      <c r="J2517"/>
      <c r="AA2517"/>
      <c r="AB2517"/>
      <c r="AC2517"/>
      <c r="AD2517"/>
      <c r="AE2517"/>
      <c r="AF2517"/>
      <c r="AG2517"/>
      <c r="AH2517"/>
      <c r="BU2517" s="2"/>
      <c r="BV2517" s="3"/>
      <c r="BW2517" s="3"/>
      <c r="BX2517" s="3"/>
      <c r="BY2517" s="3"/>
    </row>
    <row r="2518" spans="1:77" ht="15">
      <c r="A2518"/>
      <c r="J2518"/>
      <c r="AA2518"/>
      <c r="AB2518"/>
      <c r="AC2518"/>
      <c r="AD2518"/>
      <c r="AE2518"/>
      <c r="AF2518"/>
      <c r="AG2518"/>
      <c r="AH2518"/>
      <c r="BU2518" s="2"/>
      <c r="BV2518" s="3"/>
      <c r="BW2518" s="3"/>
      <c r="BX2518" s="3"/>
      <c r="BY2518" s="3"/>
    </row>
    <row r="2519" spans="1:77" ht="15">
      <c r="A2519"/>
      <c r="J2519"/>
      <c r="AA2519"/>
      <c r="AB2519"/>
      <c r="AC2519"/>
      <c r="AD2519"/>
      <c r="AE2519"/>
      <c r="AF2519"/>
      <c r="AG2519"/>
      <c r="AH2519"/>
      <c r="BU2519" s="2"/>
      <c r="BV2519" s="3"/>
      <c r="BW2519" s="3"/>
      <c r="BX2519" s="3"/>
      <c r="BY2519" s="3"/>
    </row>
    <row r="2520" spans="1:77" ht="15">
      <c r="A2520"/>
      <c r="J2520"/>
      <c r="AA2520"/>
      <c r="AB2520"/>
      <c r="AC2520"/>
      <c r="AD2520"/>
      <c r="AE2520"/>
      <c r="AF2520"/>
      <c r="AG2520"/>
      <c r="AH2520"/>
      <c r="BU2520" s="2"/>
      <c r="BV2520" s="3"/>
      <c r="BW2520" s="3"/>
      <c r="BX2520" s="3"/>
      <c r="BY2520" s="3"/>
    </row>
    <row r="2521" spans="1:77" ht="15">
      <c r="A2521"/>
      <c r="J2521"/>
      <c r="AA2521"/>
      <c r="AB2521"/>
      <c r="AC2521"/>
      <c r="AD2521"/>
      <c r="AE2521"/>
      <c r="AF2521"/>
      <c r="AG2521"/>
      <c r="AH2521"/>
      <c r="BU2521" s="2"/>
      <c r="BV2521" s="3"/>
      <c r="BW2521" s="3"/>
      <c r="BX2521" s="3"/>
      <c r="BY2521" s="3"/>
    </row>
    <row r="2522" spans="1:77" ht="15">
      <c r="A2522"/>
      <c r="J2522"/>
      <c r="AA2522"/>
      <c r="AB2522"/>
      <c r="AC2522"/>
      <c r="AD2522"/>
      <c r="AE2522"/>
      <c r="AF2522"/>
      <c r="AG2522"/>
      <c r="AH2522"/>
      <c r="BU2522" s="2"/>
      <c r="BV2522" s="3"/>
      <c r="BW2522" s="3"/>
      <c r="BX2522" s="3"/>
      <c r="BY2522" s="3"/>
    </row>
    <row r="2523" spans="1:77" ht="15">
      <c r="A2523"/>
      <c r="J2523"/>
      <c r="AA2523"/>
      <c r="AB2523"/>
      <c r="AC2523"/>
      <c r="AD2523"/>
      <c r="AE2523"/>
      <c r="AF2523"/>
      <c r="AG2523"/>
      <c r="AH2523"/>
      <c r="BU2523" s="2"/>
      <c r="BV2523" s="3"/>
      <c r="BW2523" s="3"/>
      <c r="BX2523" s="3"/>
      <c r="BY2523" s="3"/>
    </row>
    <row r="2524" spans="1:77" ht="15">
      <c r="A2524"/>
      <c r="J2524"/>
      <c r="AA2524"/>
      <c r="AB2524"/>
      <c r="AC2524"/>
      <c r="AD2524"/>
      <c r="AE2524"/>
      <c r="AF2524"/>
      <c r="AG2524"/>
      <c r="AH2524"/>
      <c r="BU2524" s="2"/>
      <c r="BV2524" s="3"/>
      <c r="BW2524" s="3"/>
      <c r="BX2524" s="3"/>
      <c r="BY2524" s="3"/>
    </row>
    <row r="2525" spans="1:77" ht="15">
      <c r="A2525"/>
      <c r="J2525"/>
      <c r="AA2525"/>
      <c r="AB2525"/>
      <c r="AC2525"/>
      <c r="AD2525"/>
      <c r="AE2525"/>
      <c r="AF2525"/>
      <c r="AG2525"/>
      <c r="AH2525"/>
      <c r="BU2525" s="2"/>
      <c r="BV2525" s="3"/>
      <c r="BW2525" s="3"/>
      <c r="BX2525" s="3"/>
      <c r="BY2525" s="3"/>
    </row>
    <row r="2526" spans="1:77" ht="15">
      <c r="A2526"/>
      <c r="J2526"/>
      <c r="AA2526"/>
      <c r="AB2526"/>
      <c r="AC2526"/>
      <c r="AD2526"/>
      <c r="AE2526"/>
      <c r="AF2526"/>
      <c r="AG2526"/>
      <c r="AH2526"/>
      <c r="BU2526" s="2"/>
      <c r="BV2526" s="3"/>
      <c r="BW2526" s="3"/>
      <c r="BX2526" s="3"/>
      <c r="BY2526" s="3"/>
    </row>
    <row r="2527" spans="1:77" ht="15">
      <c r="A2527"/>
      <c r="J2527"/>
      <c r="AA2527"/>
      <c r="AB2527"/>
      <c r="AC2527"/>
      <c r="AD2527"/>
      <c r="AE2527"/>
      <c r="AF2527"/>
      <c r="AG2527"/>
      <c r="AH2527"/>
      <c r="BU2527" s="2"/>
      <c r="BV2527" s="3"/>
      <c r="BW2527" s="3"/>
      <c r="BX2527" s="3"/>
      <c r="BY2527" s="3"/>
    </row>
    <row r="2528" spans="1:77" ht="15">
      <c r="A2528"/>
      <c r="J2528"/>
      <c r="AA2528"/>
      <c r="AB2528"/>
      <c r="AC2528"/>
      <c r="AD2528"/>
      <c r="AE2528"/>
      <c r="AF2528"/>
      <c r="AG2528"/>
      <c r="AH2528"/>
      <c r="BU2528" s="2"/>
      <c r="BV2528" s="3"/>
      <c r="BW2528" s="3"/>
      <c r="BX2528" s="3"/>
      <c r="BY2528" s="3"/>
    </row>
    <row r="2529" spans="1:77" ht="15">
      <c r="A2529"/>
      <c r="J2529"/>
      <c r="AA2529"/>
      <c r="AB2529"/>
      <c r="AC2529"/>
      <c r="AD2529"/>
      <c r="AE2529"/>
      <c r="AF2529"/>
      <c r="AG2529"/>
      <c r="AH2529"/>
      <c r="BU2529" s="2"/>
      <c r="BV2529" s="3"/>
      <c r="BW2529" s="3"/>
      <c r="BX2529" s="3"/>
      <c r="BY2529" s="3"/>
    </row>
    <row r="2530" spans="1:77" ht="15">
      <c r="A2530"/>
      <c r="J2530"/>
      <c r="AA2530"/>
      <c r="AB2530"/>
      <c r="AC2530"/>
      <c r="AD2530"/>
      <c r="AE2530"/>
      <c r="AF2530"/>
      <c r="AG2530"/>
      <c r="AH2530"/>
      <c r="BU2530" s="2"/>
      <c r="BV2530" s="3"/>
      <c r="BW2530" s="3"/>
      <c r="BX2530" s="3"/>
      <c r="BY2530" s="3"/>
    </row>
    <row r="2531" spans="1:77" ht="15">
      <c r="A2531"/>
      <c r="J2531"/>
      <c r="AA2531"/>
      <c r="AB2531"/>
      <c r="AC2531"/>
      <c r="AD2531"/>
      <c r="AE2531"/>
      <c r="AF2531"/>
      <c r="AG2531"/>
      <c r="AH2531"/>
      <c r="BU2531" s="2"/>
      <c r="BV2531" s="3"/>
      <c r="BW2531" s="3"/>
      <c r="BX2531" s="3"/>
      <c r="BY2531" s="3"/>
    </row>
    <row r="2532" spans="1:77" ht="15">
      <c r="A2532"/>
      <c r="J2532"/>
      <c r="AA2532"/>
      <c r="AB2532"/>
      <c r="AC2532"/>
      <c r="AD2532"/>
      <c r="AE2532"/>
      <c r="AF2532"/>
      <c r="AG2532"/>
      <c r="AH2532"/>
      <c r="BU2532" s="2"/>
      <c r="BV2532" s="3"/>
      <c r="BW2532" s="3"/>
      <c r="BX2532" s="3"/>
      <c r="BY2532" s="3"/>
    </row>
    <row r="2533" spans="1:77" ht="15">
      <c r="A2533"/>
      <c r="J2533"/>
      <c r="AA2533"/>
      <c r="AB2533"/>
      <c r="AC2533"/>
      <c r="AD2533"/>
      <c r="AE2533"/>
      <c r="AF2533"/>
      <c r="AG2533"/>
      <c r="AH2533"/>
      <c r="BU2533" s="2"/>
      <c r="BV2533" s="3"/>
      <c r="BW2533" s="3"/>
      <c r="BX2533" s="3"/>
      <c r="BY2533" s="3"/>
    </row>
    <row r="2534" spans="1:77" ht="15">
      <c r="A2534"/>
      <c r="J2534"/>
      <c r="AA2534"/>
      <c r="AB2534"/>
      <c r="AC2534"/>
      <c r="AD2534"/>
      <c r="AE2534"/>
      <c r="AF2534"/>
      <c r="AG2534"/>
      <c r="AH2534"/>
      <c r="BU2534" s="2"/>
      <c r="BV2534" s="3"/>
      <c r="BW2534" s="3"/>
      <c r="BX2534" s="3"/>
      <c r="BY2534" s="3"/>
    </row>
    <row r="2535" spans="1:77" ht="15">
      <c r="A2535"/>
      <c r="J2535"/>
      <c r="AA2535"/>
      <c r="AB2535"/>
      <c r="AC2535"/>
      <c r="AD2535"/>
      <c r="AE2535"/>
      <c r="AF2535"/>
      <c r="AG2535"/>
      <c r="AH2535"/>
      <c r="BU2535" s="2"/>
      <c r="BV2535" s="3"/>
      <c r="BW2535" s="3"/>
      <c r="BX2535" s="3"/>
      <c r="BY2535" s="3"/>
    </row>
    <row r="2536" spans="1:77" ht="15">
      <c r="A2536"/>
      <c r="J2536"/>
      <c r="AA2536"/>
      <c r="AB2536"/>
      <c r="AC2536"/>
      <c r="AD2536"/>
      <c r="AE2536"/>
      <c r="AF2536"/>
      <c r="AG2536"/>
      <c r="AH2536"/>
      <c r="BU2536" s="2"/>
      <c r="BV2536" s="3"/>
      <c r="BW2536" s="3"/>
      <c r="BX2536" s="3"/>
      <c r="BY2536" s="3"/>
    </row>
    <row r="2537" spans="1:77" ht="15">
      <c r="A2537"/>
      <c r="J2537"/>
      <c r="AA2537"/>
      <c r="AB2537"/>
      <c r="AC2537"/>
      <c r="AD2537"/>
      <c r="AE2537"/>
      <c r="AF2537"/>
      <c r="AG2537"/>
      <c r="AH2537"/>
      <c r="BU2537" s="2"/>
      <c r="BV2537" s="3"/>
      <c r="BW2537" s="3"/>
      <c r="BX2537" s="3"/>
      <c r="BY2537" s="3"/>
    </row>
    <row r="2538" spans="1:77" ht="15">
      <c r="A2538"/>
      <c r="J2538"/>
      <c r="AA2538"/>
      <c r="AB2538"/>
      <c r="AC2538"/>
      <c r="AD2538"/>
      <c r="AE2538"/>
      <c r="AF2538"/>
      <c r="AG2538"/>
      <c r="AH2538"/>
      <c r="BU2538" s="2"/>
      <c r="BV2538" s="3"/>
      <c r="BW2538" s="3"/>
      <c r="BX2538" s="3"/>
      <c r="BY2538" s="3"/>
    </row>
    <row r="2539" spans="1:77" ht="15">
      <c r="A2539"/>
      <c r="J2539"/>
      <c r="AA2539"/>
      <c r="AB2539"/>
      <c r="AC2539"/>
      <c r="AD2539"/>
      <c r="AE2539"/>
      <c r="AF2539"/>
      <c r="AG2539"/>
      <c r="AH2539"/>
      <c r="BU2539" s="2"/>
      <c r="BV2539" s="3"/>
      <c r="BW2539" s="3"/>
      <c r="BX2539" s="3"/>
      <c r="BY2539" s="3"/>
    </row>
    <row r="2540" spans="1:77" ht="15">
      <c r="A2540"/>
      <c r="J2540"/>
      <c r="AA2540"/>
      <c r="AB2540"/>
      <c r="AC2540"/>
      <c r="AD2540"/>
      <c r="AE2540"/>
      <c r="AF2540"/>
      <c r="AG2540"/>
      <c r="AH2540"/>
      <c r="BU2540" s="2"/>
      <c r="BV2540" s="3"/>
      <c r="BW2540" s="3"/>
      <c r="BX2540" s="3"/>
      <c r="BY2540" s="3"/>
    </row>
    <row r="2541" spans="1:77" ht="15">
      <c r="A2541"/>
      <c r="J2541"/>
      <c r="AA2541"/>
      <c r="AB2541"/>
      <c r="AC2541"/>
      <c r="AD2541"/>
      <c r="AE2541"/>
      <c r="AF2541"/>
      <c r="AG2541"/>
      <c r="AH2541"/>
      <c r="BU2541" s="2"/>
      <c r="BV2541" s="3"/>
      <c r="BW2541" s="3"/>
      <c r="BX2541" s="3"/>
      <c r="BY2541" s="3"/>
    </row>
    <row r="2542" spans="1:77" ht="15">
      <c r="A2542"/>
      <c r="J2542"/>
      <c r="AA2542"/>
      <c r="AB2542"/>
      <c r="AC2542"/>
      <c r="AD2542"/>
      <c r="AE2542"/>
      <c r="AF2542"/>
      <c r="AG2542"/>
      <c r="AH2542"/>
      <c r="BU2542" s="2"/>
      <c r="BV2542" s="3"/>
      <c r="BW2542" s="3"/>
      <c r="BX2542" s="3"/>
      <c r="BY2542" s="3"/>
    </row>
    <row r="2543" spans="1:77" ht="15">
      <c r="A2543"/>
      <c r="J2543"/>
      <c r="AA2543"/>
      <c r="AB2543"/>
      <c r="AC2543"/>
      <c r="AD2543"/>
      <c r="AE2543"/>
      <c r="AF2543"/>
      <c r="AG2543"/>
      <c r="AH2543"/>
      <c r="BU2543" s="2"/>
      <c r="BV2543" s="3"/>
      <c r="BW2543" s="3"/>
      <c r="BX2543" s="3"/>
      <c r="BY2543" s="3"/>
    </row>
    <row r="2544" spans="1:77" ht="15">
      <c r="A2544"/>
      <c r="J2544"/>
      <c r="AA2544"/>
      <c r="AB2544"/>
      <c r="AC2544"/>
      <c r="AD2544"/>
      <c r="AE2544"/>
      <c r="AF2544"/>
      <c r="AG2544"/>
      <c r="AH2544"/>
      <c r="BU2544" s="2"/>
      <c r="BV2544" s="3"/>
      <c r="BW2544" s="3"/>
      <c r="BX2544" s="3"/>
      <c r="BY2544" s="3"/>
    </row>
    <row r="2545" spans="1:77" ht="15">
      <c r="A2545"/>
      <c r="J2545"/>
      <c r="AA2545"/>
      <c r="AB2545"/>
      <c r="AC2545"/>
      <c r="AD2545"/>
      <c r="AE2545"/>
      <c r="AF2545"/>
      <c r="AG2545"/>
      <c r="AH2545"/>
      <c r="BU2545" s="2"/>
      <c r="BV2545" s="3"/>
      <c r="BW2545" s="3"/>
      <c r="BX2545" s="3"/>
      <c r="BY2545" s="3"/>
    </row>
    <row r="2546" spans="1:77" ht="15">
      <c r="A2546"/>
      <c r="J2546"/>
      <c r="AA2546"/>
      <c r="AB2546"/>
      <c r="AC2546"/>
      <c r="AD2546"/>
      <c r="AE2546"/>
      <c r="AF2546"/>
      <c r="AG2546"/>
      <c r="AH2546"/>
      <c r="BU2546" s="2"/>
      <c r="BV2546" s="3"/>
      <c r="BW2546" s="3"/>
      <c r="BX2546" s="3"/>
      <c r="BY2546" s="3"/>
    </row>
    <row r="2547" spans="1:77" ht="15">
      <c r="A2547"/>
      <c r="J2547"/>
      <c r="AA2547"/>
      <c r="AB2547"/>
      <c r="AC2547"/>
      <c r="AD2547"/>
      <c r="AE2547"/>
      <c r="AF2547"/>
      <c r="AG2547"/>
      <c r="AH2547"/>
      <c r="BU2547" s="2"/>
      <c r="BV2547" s="3"/>
      <c r="BW2547" s="3"/>
      <c r="BX2547" s="3"/>
      <c r="BY2547" s="3"/>
    </row>
    <row r="2548" spans="1:77" ht="15">
      <c r="A2548"/>
      <c r="J2548"/>
      <c r="AA2548"/>
      <c r="AB2548"/>
      <c r="AC2548"/>
      <c r="AD2548"/>
      <c r="AE2548"/>
      <c r="AF2548"/>
      <c r="AG2548"/>
      <c r="AH2548"/>
      <c r="BU2548" s="2"/>
      <c r="BV2548" s="3"/>
      <c r="BW2548" s="3"/>
      <c r="BX2548" s="3"/>
      <c r="BY2548" s="3"/>
    </row>
    <row r="2549" spans="1:77" ht="15">
      <c r="A2549"/>
      <c r="J2549"/>
      <c r="AA2549"/>
      <c r="AB2549"/>
      <c r="AC2549"/>
      <c r="AD2549"/>
      <c r="AE2549"/>
      <c r="AF2549"/>
      <c r="AG2549"/>
      <c r="AH2549"/>
      <c r="BU2549" s="2"/>
      <c r="BV2549" s="3"/>
      <c r="BW2549" s="3"/>
      <c r="BX2549" s="3"/>
      <c r="BY2549" s="3"/>
    </row>
    <row r="2550" spans="1:77" ht="15">
      <c r="A2550"/>
      <c r="J2550"/>
      <c r="AA2550"/>
      <c r="AB2550"/>
      <c r="AC2550"/>
      <c r="AD2550"/>
      <c r="AE2550"/>
      <c r="AF2550"/>
      <c r="AG2550"/>
      <c r="AH2550"/>
      <c r="BU2550" s="2"/>
      <c r="BV2550" s="3"/>
      <c r="BW2550" s="3"/>
      <c r="BX2550" s="3"/>
      <c r="BY2550" s="3"/>
    </row>
    <row r="2551" spans="1:77" ht="15">
      <c r="A2551"/>
      <c r="J2551"/>
      <c r="AA2551"/>
      <c r="AB2551"/>
      <c r="AC2551"/>
      <c r="AD2551"/>
      <c r="AE2551"/>
      <c r="AF2551"/>
      <c r="AG2551"/>
      <c r="AH2551"/>
      <c r="BU2551" s="2"/>
      <c r="BV2551" s="3"/>
      <c r="BW2551" s="3"/>
      <c r="BX2551" s="3"/>
      <c r="BY2551" s="3"/>
    </row>
    <row r="2552" spans="1:77" ht="15">
      <c r="A2552"/>
      <c r="J2552"/>
      <c r="AA2552"/>
      <c r="AB2552"/>
      <c r="AC2552"/>
      <c r="AD2552"/>
      <c r="AE2552"/>
      <c r="AF2552"/>
      <c r="AG2552"/>
      <c r="AH2552"/>
      <c r="BU2552" s="2"/>
      <c r="BV2552" s="3"/>
      <c r="BW2552" s="3"/>
      <c r="BX2552" s="3"/>
      <c r="BY2552" s="3"/>
    </row>
    <row r="2553" spans="1:77" ht="15">
      <c r="A2553"/>
      <c r="J2553"/>
      <c r="AA2553"/>
      <c r="AB2553"/>
      <c r="AC2553"/>
      <c r="AD2553"/>
      <c r="AE2553"/>
      <c r="AF2553"/>
      <c r="AG2553"/>
      <c r="AH2553"/>
      <c r="BU2553" s="2"/>
      <c r="BV2553" s="3"/>
      <c r="BW2553" s="3"/>
      <c r="BX2553" s="3"/>
      <c r="BY2553" s="3"/>
    </row>
    <row r="2554" spans="1:77" ht="15">
      <c r="A2554"/>
      <c r="J2554"/>
      <c r="AA2554"/>
      <c r="AB2554"/>
      <c r="AC2554"/>
      <c r="AD2554"/>
      <c r="AE2554"/>
      <c r="AF2554"/>
      <c r="AG2554"/>
      <c r="AH2554"/>
      <c r="BU2554" s="2"/>
      <c r="BV2554" s="3"/>
      <c r="BW2554" s="3"/>
      <c r="BX2554" s="3"/>
      <c r="BY2554" s="3"/>
    </row>
    <row r="2555" spans="1:77" ht="15">
      <c r="A2555"/>
      <c r="J2555"/>
      <c r="AA2555"/>
      <c r="AB2555"/>
      <c r="AC2555"/>
      <c r="AD2555"/>
      <c r="AE2555"/>
      <c r="AF2555"/>
      <c r="AG2555"/>
      <c r="AH2555"/>
      <c r="BU2555" s="2"/>
      <c r="BV2555" s="3"/>
      <c r="BW2555" s="3"/>
      <c r="BX2555" s="3"/>
      <c r="BY2555" s="3"/>
    </row>
    <row r="2556" spans="1:77" ht="15">
      <c r="A2556"/>
      <c r="J2556"/>
      <c r="AA2556"/>
      <c r="AB2556"/>
      <c r="AC2556"/>
      <c r="AD2556"/>
      <c r="AE2556"/>
      <c r="AF2556"/>
      <c r="AG2556"/>
      <c r="AH2556"/>
      <c r="BU2556" s="2"/>
      <c r="BV2556" s="3"/>
      <c r="BW2556" s="3"/>
      <c r="BX2556" s="3"/>
      <c r="BY2556" s="3"/>
    </row>
    <row r="2557" spans="1:77" ht="15">
      <c r="A2557"/>
      <c r="J2557"/>
      <c r="AA2557"/>
      <c r="AB2557"/>
      <c r="AC2557"/>
      <c r="AD2557"/>
      <c r="AE2557"/>
      <c r="AF2557"/>
      <c r="AG2557"/>
      <c r="AH2557"/>
      <c r="BU2557" s="2"/>
      <c r="BV2557" s="3"/>
      <c r="BW2557" s="3"/>
      <c r="BX2557" s="3"/>
      <c r="BY2557" s="3"/>
    </row>
    <row r="2558" spans="1:77" ht="15">
      <c r="A2558"/>
      <c r="J2558"/>
      <c r="AA2558"/>
      <c r="AB2558"/>
      <c r="AC2558"/>
      <c r="AD2558"/>
      <c r="AE2558"/>
      <c r="AF2558"/>
      <c r="AG2558"/>
      <c r="AH2558"/>
      <c r="BU2558" s="2"/>
      <c r="BV2558" s="3"/>
      <c r="BW2558" s="3"/>
      <c r="BX2558" s="3"/>
      <c r="BY2558" s="3"/>
    </row>
    <row r="2559" spans="1:77" ht="15">
      <c r="A2559"/>
      <c r="J2559"/>
      <c r="AA2559"/>
      <c r="AB2559"/>
      <c r="AC2559"/>
      <c r="AD2559"/>
      <c r="AE2559"/>
      <c r="AF2559"/>
      <c r="AG2559"/>
      <c r="AH2559"/>
      <c r="BU2559" s="2"/>
      <c r="BV2559" s="3"/>
      <c r="BW2559" s="3"/>
      <c r="BX2559" s="3"/>
      <c r="BY2559" s="3"/>
    </row>
    <row r="2560" spans="1:77" ht="15">
      <c r="A2560"/>
      <c r="J2560"/>
      <c r="AA2560"/>
      <c r="AB2560"/>
      <c r="AC2560"/>
      <c r="AD2560"/>
      <c r="AE2560"/>
      <c r="AF2560"/>
      <c r="AG2560"/>
      <c r="AH2560"/>
      <c r="BU2560" s="2"/>
      <c r="BV2560" s="3"/>
      <c r="BW2560" s="3"/>
      <c r="BX2560" s="3"/>
      <c r="BY2560" s="3"/>
    </row>
    <row r="2561" spans="1:77" ht="15">
      <c r="A2561"/>
      <c r="J2561"/>
      <c r="AA2561"/>
      <c r="AB2561"/>
      <c r="AC2561"/>
      <c r="AD2561"/>
      <c r="AE2561"/>
      <c r="AF2561"/>
      <c r="AG2561"/>
      <c r="AH2561"/>
      <c r="BU2561" s="2"/>
      <c r="BV2561" s="3"/>
      <c r="BW2561" s="3"/>
      <c r="BX2561" s="3"/>
      <c r="BY2561" s="3"/>
    </row>
    <row r="2562" spans="1:77" ht="15">
      <c r="A2562"/>
      <c r="J2562"/>
      <c r="AA2562"/>
      <c r="AB2562"/>
      <c r="AC2562"/>
      <c r="AD2562"/>
      <c r="AE2562"/>
      <c r="AF2562"/>
      <c r="AG2562"/>
      <c r="AH2562"/>
      <c r="BU2562" s="2"/>
      <c r="BV2562" s="3"/>
      <c r="BW2562" s="3"/>
      <c r="BX2562" s="3"/>
      <c r="BY2562" s="3"/>
    </row>
    <row r="2563" spans="1:77" ht="15">
      <c r="A2563"/>
      <c r="J2563"/>
      <c r="AA2563"/>
      <c r="AB2563"/>
      <c r="AC2563"/>
      <c r="AD2563"/>
      <c r="AE2563"/>
      <c r="AF2563"/>
      <c r="AG2563"/>
      <c r="AH2563"/>
      <c r="BU2563" s="2"/>
      <c r="BV2563" s="3"/>
      <c r="BW2563" s="3"/>
      <c r="BX2563" s="3"/>
      <c r="BY2563" s="3"/>
    </row>
    <row r="2564" spans="1:77" ht="15">
      <c r="A2564"/>
      <c r="J2564"/>
      <c r="AA2564"/>
      <c r="AB2564"/>
      <c r="AC2564"/>
      <c r="AD2564"/>
      <c r="AE2564"/>
      <c r="AF2564"/>
      <c r="AG2564"/>
      <c r="AH2564"/>
      <c r="BU2564" s="2"/>
      <c r="BV2564" s="3"/>
      <c r="BW2564" s="3"/>
      <c r="BX2564" s="3"/>
      <c r="BY2564" s="3"/>
    </row>
    <row r="2565" spans="1:77" ht="15">
      <c r="A2565"/>
      <c r="J2565"/>
      <c r="AA2565"/>
      <c r="AB2565"/>
      <c r="AC2565"/>
      <c r="AD2565"/>
      <c r="AE2565"/>
      <c r="AF2565"/>
      <c r="AG2565"/>
      <c r="AH2565"/>
      <c r="BU2565" s="2"/>
      <c r="BV2565" s="3"/>
      <c r="BW2565" s="3"/>
      <c r="BX2565" s="3"/>
      <c r="BY2565" s="3"/>
    </row>
    <row r="2566" spans="1:77" ht="15">
      <c r="A2566"/>
      <c r="J2566"/>
      <c r="AA2566"/>
      <c r="AB2566"/>
      <c r="AC2566"/>
      <c r="AD2566"/>
      <c r="AE2566"/>
      <c r="AF2566"/>
      <c r="AG2566"/>
      <c r="AH2566"/>
      <c r="BU2566" s="2"/>
      <c r="BV2566" s="3"/>
      <c r="BW2566" s="3"/>
      <c r="BX2566" s="3"/>
      <c r="BY2566" s="3"/>
    </row>
    <row r="2567" spans="1:77" ht="15">
      <c r="A2567"/>
      <c r="J2567"/>
      <c r="AA2567"/>
      <c r="AB2567"/>
      <c r="AC2567"/>
      <c r="AD2567"/>
      <c r="AE2567"/>
      <c r="AF2567"/>
      <c r="AG2567"/>
      <c r="AH2567"/>
      <c r="BU2567" s="2"/>
      <c r="BV2567" s="3"/>
      <c r="BW2567" s="3"/>
      <c r="BX2567" s="3"/>
      <c r="BY2567" s="3"/>
    </row>
    <row r="2568" spans="1:77" ht="15">
      <c r="A2568"/>
      <c r="J2568"/>
      <c r="AA2568"/>
      <c r="AB2568"/>
      <c r="AC2568"/>
      <c r="AD2568"/>
      <c r="AE2568"/>
      <c r="AF2568"/>
      <c r="AG2568"/>
      <c r="AH2568"/>
      <c r="BU2568" s="2"/>
      <c r="BV2568" s="3"/>
      <c r="BW2568" s="3"/>
      <c r="BX2568" s="3"/>
      <c r="BY2568" s="3"/>
    </row>
    <row r="2569" spans="1:77" ht="15">
      <c r="A2569"/>
      <c r="J2569"/>
      <c r="AA2569"/>
      <c r="AB2569"/>
      <c r="AC2569"/>
      <c r="AD2569"/>
      <c r="AE2569"/>
      <c r="AF2569"/>
      <c r="AG2569"/>
      <c r="AH2569"/>
      <c r="BU2569" s="2"/>
      <c r="BV2569" s="3"/>
      <c r="BW2569" s="3"/>
      <c r="BX2569" s="3"/>
      <c r="BY2569" s="3"/>
    </row>
    <row r="2570" spans="1:77" ht="15">
      <c r="A2570"/>
      <c r="J2570"/>
      <c r="AA2570"/>
      <c r="AB2570"/>
      <c r="AC2570"/>
      <c r="AD2570"/>
      <c r="AE2570"/>
      <c r="AF2570"/>
      <c r="AG2570"/>
      <c r="AH2570"/>
      <c r="BU2570" s="2"/>
      <c r="BV2570" s="3"/>
      <c r="BW2570" s="3"/>
      <c r="BX2570" s="3"/>
      <c r="BY2570" s="3"/>
    </row>
    <row r="2571" spans="1:77" ht="15">
      <c r="A2571"/>
      <c r="J2571"/>
      <c r="AA2571"/>
      <c r="AB2571"/>
      <c r="AC2571"/>
      <c r="AD2571"/>
      <c r="AE2571"/>
      <c r="AF2571"/>
      <c r="AG2571"/>
      <c r="AH2571"/>
      <c r="BU2571" s="2"/>
      <c r="BV2571" s="3"/>
      <c r="BW2571" s="3"/>
      <c r="BX2571" s="3"/>
      <c r="BY2571" s="3"/>
    </row>
    <row r="2572" spans="1:77" ht="15">
      <c r="A2572"/>
      <c r="J2572"/>
      <c r="AA2572"/>
      <c r="AB2572"/>
      <c r="AC2572"/>
      <c r="AD2572"/>
      <c r="AE2572"/>
      <c r="AF2572"/>
      <c r="AG2572"/>
      <c r="AH2572"/>
      <c r="BU2572" s="2"/>
      <c r="BV2572" s="3"/>
      <c r="BW2572" s="3"/>
      <c r="BX2572" s="3"/>
      <c r="BY2572" s="3"/>
    </row>
    <row r="2573" spans="1:77" ht="15">
      <c r="A2573"/>
      <c r="J2573"/>
      <c r="AA2573"/>
      <c r="AB2573"/>
      <c r="AC2573"/>
      <c r="AD2573"/>
      <c r="AE2573"/>
      <c r="AF2573"/>
      <c r="AG2573"/>
      <c r="AH2573"/>
      <c r="BU2573" s="2"/>
      <c r="BV2573" s="3"/>
      <c r="BW2573" s="3"/>
      <c r="BX2573" s="3"/>
      <c r="BY2573" s="3"/>
    </row>
    <row r="2574" spans="1:77" ht="15">
      <c r="A2574"/>
      <c r="J2574"/>
      <c r="AA2574"/>
      <c r="AB2574"/>
      <c r="AC2574"/>
      <c r="AD2574"/>
      <c r="AE2574"/>
      <c r="AF2574"/>
      <c r="AG2574"/>
      <c r="AH2574"/>
      <c r="BU2574" s="2"/>
      <c r="BV2574" s="3"/>
      <c r="BW2574" s="3"/>
      <c r="BX2574" s="3"/>
      <c r="BY2574" s="3"/>
    </row>
    <row r="2575" spans="1:77" ht="15">
      <c r="A2575"/>
      <c r="J2575"/>
      <c r="AA2575"/>
      <c r="AB2575"/>
      <c r="AC2575"/>
      <c r="AD2575"/>
      <c r="AE2575"/>
      <c r="AF2575"/>
      <c r="AG2575"/>
      <c r="AH2575"/>
      <c r="BU2575" s="2"/>
      <c r="BV2575" s="3"/>
      <c r="BW2575" s="3"/>
      <c r="BX2575" s="3"/>
      <c r="BY2575" s="3"/>
    </row>
    <row r="2576" spans="1:77" ht="15">
      <c r="A2576"/>
      <c r="J2576"/>
      <c r="AA2576"/>
      <c r="AB2576"/>
      <c r="AC2576"/>
      <c r="AD2576"/>
      <c r="AE2576"/>
      <c r="AF2576"/>
      <c r="AG2576"/>
      <c r="AH2576"/>
      <c r="BU2576" s="2"/>
      <c r="BV2576" s="3"/>
      <c r="BW2576" s="3"/>
      <c r="BX2576" s="3"/>
      <c r="BY2576" s="3"/>
    </row>
    <row r="2577" spans="1:77" ht="15">
      <c r="A2577"/>
      <c r="J2577"/>
      <c r="AA2577"/>
      <c r="AB2577"/>
      <c r="AC2577"/>
      <c r="AD2577"/>
      <c r="AE2577"/>
      <c r="AF2577"/>
      <c r="AG2577"/>
      <c r="AH2577"/>
      <c r="BU2577" s="2"/>
      <c r="BV2577" s="3"/>
      <c r="BW2577" s="3"/>
      <c r="BX2577" s="3"/>
      <c r="BY2577" s="3"/>
    </row>
    <row r="2578" spans="1:77" ht="15">
      <c r="A2578"/>
      <c r="J2578"/>
      <c r="AA2578"/>
      <c r="AB2578"/>
      <c r="AC2578"/>
      <c r="AD2578"/>
      <c r="AE2578"/>
      <c r="AF2578"/>
      <c r="AG2578"/>
      <c r="AH2578"/>
      <c r="BU2578" s="2"/>
      <c r="BV2578" s="3"/>
      <c r="BW2578" s="3"/>
      <c r="BX2578" s="3"/>
      <c r="BY2578" s="3"/>
    </row>
    <row r="2579" spans="1:77" ht="15">
      <c r="A2579"/>
      <c r="J2579"/>
      <c r="AA2579"/>
      <c r="AB2579"/>
      <c r="AC2579"/>
      <c r="AD2579"/>
      <c r="AE2579"/>
      <c r="AF2579"/>
      <c r="AG2579"/>
      <c r="AH2579"/>
      <c r="BU2579" s="2"/>
      <c r="BV2579" s="3"/>
      <c r="BW2579" s="3"/>
      <c r="BX2579" s="3"/>
      <c r="BY2579" s="3"/>
    </row>
    <row r="2580" spans="1:77" ht="15">
      <c r="A2580"/>
      <c r="J2580"/>
      <c r="AA2580"/>
      <c r="AB2580"/>
      <c r="AC2580"/>
      <c r="AD2580"/>
      <c r="AE2580"/>
      <c r="AF2580"/>
      <c r="AG2580"/>
      <c r="AH2580"/>
      <c r="BU2580" s="2"/>
      <c r="BV2580" s="3"/>
      <c r="BW2580" s="3"/>
      <c r="BX2580" s="3"/>
      <c r="BY2580" s="3"/>
    </row>
    <row r="2581" spans="1:77" ht="15">
      <c r="A2581"/>
      <c r="J2581"/>
      <c r="AA2581"/>
      <c r="AB2581"/>
      <c r="AC2581"/>
      <c r="AD2581"/>
      <c r="AE2581"/>
      <c r="AF2581"/>
      <c r="AG2581"/>
      <c r="AH2581"/>
      <c r="BU2581" s="2"/>
      <c r="BV2581" s="3"/>
      <c r="BW2581" s="3"/>
      <c r="BX2581" s="3"/>
      <c r="BY2581" s="3"/>
    </row>
    <row r="2582" spans="1:77" ht="15">
      <c r="A2582"/>
      <c r="J2582"/>
      <c r="AA2582"/>
      <c r="AB2582"/>
      <c r="AC2582"/>
      <c r="AD2582"/>
      <c r="AE2582"/>
      <c r="AF2582"/>
      <c r="AG2582"/>
      <c r="AH2582"/>
      <c r="BU2582" s="2"/>
      <c r="BV2582" s="3"/>
      <c r="BW2582" s="3"/>
      <c r="BX2582" s="3"/>
      <c r="BY2582" s="3"/>
    </row>
    <row r="2583" spans="1:77" ht="15">
      <c r="A2583"/>
      <c r="J2583"/>
      <c r="AA2583"/>
      <c r="AB2583"/>
      <c r="AC2583"/>
      <c r="AD2583"/>
      <c r="AE2583"/>
      <c r="AF2583"/>
      <c r="AG2583"/>
      <c r="AH2583"/>
      <c r="BU2583" s="2"/>
      <c r="BV2583" s="3"/>
      <c r="BW2583" s="3"/>
      <c r="BX2583" s="3"/>
      <c r="BY2583" s="3"/>
    </row>
    <row r="2584" spans="1:77" ht="15">
      <c r="A2584"/>
      <c r="J2584"/>
      <c r="AA2584"/>
      <c r="AB2584"/>
      <c r="AC2584"/>
      <c r="AD2584"/>
      <c r="AE2584"/>
      <c r="AF2584"/>
      <c r="AG2584"/>
      <c r="AH2584"/>
      <c r="BU2584" s="2"/>
      <c r="BV2584" s="3"/>
      <c r="BW2584" s="3"/>
      <c r="BX2584" s="3"/>
      <c r="BY2584" s="3"/>
    </row>
    <row r="2585" spans="1:77" ht="15">
      <c r="A2585"/>
      <c r="J2585"/>
      <c r="AA2585"/>
      <c r="AB2585"/>
      <c r="AC2585"/>
      <c r="AD2585"/>
      <c r="AE2585"/>
      <c r="AF2585"/>
      <c r="AG2585"/>
      <c r="AH2585"/>
      <c r="BU2585" s="2"/>
      <c r="BV2585" s="3"/>
      <c r="BW2585" s="3"/>
      <c r="BX2585" s="3"/>
      <c r="BY2585" s="3"/>
    </row>
    <row r="2586" spans="1:77" ht="15">
      <c r="A2586"/>
      <c r="J2586"/>
      <c r="AA2586"/>
      <c r="AB2586"/>
      <c r="AC2586"/>
      <c r="AD2586"/>
      <c r="AE2586"/>
      <c r="AF2586"/>
      <c r="AG2586"/>
      <c r="AH2586"/>
      <c r="BU2586" s="2"/>
      <c r="BV2586" s="3"/>
      <c r="BW2586" s="3"/>
      <c r="BX2586" s="3"/>
      <c r="BY2586" s="3"/>
    </row>
    <row r="2587" spans="1:77" ht="15">
      <c r="A2587"/>
      <c r="J2587"/>
      <c r="AA2587"/>
      <c r="AB2587"/>
      <c r="AC2587"/>
      <c r="AD2587"/>
      <c r="AE2587"/>
      <c r="AF2587"/>
      <c r="AG2587"/>
      <c r="AH2587"/>
      <c r="BU2587" s="2"/>
      <c r="BV2587" s="3"/>
      <c r="BW2587" s="3"/>
      <c r="BX2587" s="3"/>
      <c r="BY2587" s="3"/>
    </row>
    <row r="2588" spans="1:77" ht="15">
      <c r="A2588"/>
      <c r="J2588"/>
      <c r="AA2588"/>
      <c r="AB2588"/>
      <c r="AC2588"/>
      <c r="AD2588"/>
      <c r="AE2588"/>
      <c r="AF2588"/>
      <c r="AG2588"/>
      <c r="AH2588"/>
      <c r="BU2588" s="2"/>
      <c r="BV2588" s="3"/>
      <c r="BW2588" s="3"/>
      <c r="BX2588" s="3"/>
      <c r="BY2588" s="3"/>
    </row>
    <row r="2589" spans="1:77" ht="15">
      <c r="A2589"/>
      <c r="J2589"/>
      <c r="AA2589"/>
      <c r="AB2589"/>
      <c r="AC2589"/>
      <c r="AD2589"/>
      <c r="AE2589"/>
      <c r="AF2589"/>
      <c r="AG2589"/>
      <c r="AH2589"/>
      <c r="BU2589" s="2"/>
      <c r="BV2589" s="3"/>
      <c r="BW2589" s="3"/>
      <c r="BX2589" s="3"/>
      <c r="BY2589" s="3"/>
    </row>
    <row r="2590" spans="1:77" ht="15">
      <c r="A2590"/>
      <c r="J2590"/>
      <c r="AA2590"/>
      <c r="AB2590"/>
      <c r="AC2590"/>
      <c r="AD2590"/>
      <c r="AE2590"/>
      <c r="AF2590"/>
      <c r="AG2590"/>
      <c r="AH2590"/>
      <c r="BU2590" s="2"/>
      <c r="BV2590" s="3"/>
      <c r="BW2590" s="3"/>
      <c r="BX2590" s="3"/>
      <c r="BY2590" s="3"/>
    </row>
    <row r="2591" spans="1:77" ht="15">
      <c r="A2591"/>
      <c r="J2591"/>
      <c r="AA2591"/>
      <c r="AB2591"/>
      <c r="AC2591"/>
      <c r="AD2591"/>
      <c r="AE2591"/>
      <c r="AF2591"/>
      <c r="AG2591"/>
      <c r="AH2591"/>
      <c r="BU2591" s="2"/>
      <c r="BV2591" s="3"/>
      <c r="BW2591" s="3"/>
      <c r="BX2591" s="3"/>
      <c r="BY2591" s="3"/>
    </row>
    <row r="2592" spans="1:77" ht="15">
      <c r="A2592"/>
      <c r="J2592"/>
      <c r="AA2592"/>
      <c r="AB2592"/>
      <c r="AC2592"/>
      <c r="AD2592"/>
      <c r="AE2592"/>
      <c r="AF2592"/>
      <c r="AG2592"/>
      <c r="AH2592"/>
      <c r="BU2592" s="2"/>
      <c r="BV2592" s="3"/>
      <c r="BW2592" s="3"/>
      <c r="BX2592" s="3"/>
      <c r="BY2592" s="3"/>
    </row>
    <row r="2593" spans="1:77" ht="15">
      <c r="A2593"/>
      <c r="J2593"/>
      <c r="AA2593"/>
      <c r="AB2593"/>
      <c r="AC2593"/>
      <c r="AD2593"/>
      <c r="AE2593"/>
      <c r="AF2593"/>
      <c r="AG2593"/>
      <c r="AH2593"/>
      <c r="BU2593" s="2"/>
      <c r="BV2593" s="3"/>
      <c r="BW2593" s="3"/>
      <c r="BX2593" s="3"/>
      <c r="BY2593" s="3"/>
    </row>
    <row r="2594" spans="1:77" ht="15">
      <c r="A2594"/>
      <c r="J2594"/>
      <c r="AA2594"/>
      <c r="AB2594"/>
      <c r="AC2594"/>
      <c r="AD2594"/>
      <c r="AE2594"/>
      <c r="AF2594"/>
      <c r="AG2594"/>
      <c r="AH2594"/>
      <c r="BU2594" s="2"/>
      <c r="BV2594" s="3"/>
      <c r="BW2594" s="3"/>
      <c r="BX2594" s="3"/>
      <c r="BY2594" s="3"/>
    </row>
    <row r="2595" spans="1:77" ht="15">
      <c r="A2595"/>
      <c r="J2595"/>
      <c r="AA2595"/>
      <c r="AB2595"/>
      <c r="AC2595"/>
      <c r="AD2595"/>
      <c r="AE2595"/>
      <c r="AF2595"/>
      <c r="AG2595"/>
      <c r="AH2595"/>
      <c r="BU2595" s="2"/>
      <c r="BV2595" s="3"/>
      <c r="BW2595" s="3"/>
      <c r="BX2595" s="3"/>
      <c r="BY2595" s="3"/>
    </row>
    <row r="2596" spans="1:77" ht="15">
      <c r="A2596"/>
      <c r="J2596"/>
      <c r="AA2596"/>
      <c r="AB2596"/>
      <c r="AC2596"/>
      <c r="AD2596"/>
      <c r="AE2596"/>
      <c r="AF2596"/>
      <c r="AG2596"/>
      <c r="AH2596"/>
      <c r="BU2596" s="2"/>
      <c r="BV2596" s="3"/>
      <c r="BW2596" s="3"/>
      <c r="BX2596" s="3"/>
      <c r="BY2596" s="3"/>
    </row>
    <row r="2597" spans="1:77" ht="15">
      <c r="A2597"/>
      <c r="J2597"/>
      <c r="AA2597"/>
      <c r="AB2597"/>
      <c r="AC2597"/>
      <c r="AD2597"/>
      <c r="AE2597"/>
      <c r="AF2597"/>
      <c r="AG2597"/>
      <c r="AH2597"/>
      <c r="BU2597" s="2"/>
      <c r="BV2597" s="3"/>
      <c r="BW2597" s="3"/>
      <c r="BX2597" s="3"/>
      <c r="BY2597" s="3"/>
    </row>
    <row r="2598" spans="1:77" ht="15">
      <c r="A2598"/>
      <c r="J2598"/>
      <c r="AA2598"/>
      <c r="AB2598"/>
      <c r="AC2598"/>
      <c r="AD2598"/>
      <c r="AE2598"/>
      <c r="AF2598"/>
      <c r="AG2598"/>
      <c r="AH2598"/>
      <c r="BU2598" s="2"/>
      <c r="BV2598" s="3"/>
      <c r="BW2598" s="3"/>
      <c r="BX2598" s="3"/>
      <c r="BY2598" s="3"/>
    </row>
    <row r="2599" spans="1:77" ht="15">
      <c r="A2599"/>
      <c r="J2599"/>
      <c r="AA2599"/>
      <c r="AB2599"/>
      <c r="AC2599"/>
      <c r="AD2599"/>
      <c r="AE2599"/>
      <c r="AF2599"/>
      <c r="AG2599"/>
      <c r="AH2599"/>
      <c r="BU2599" s="2"/>
      <c r="BV2599" s="3"/>
      <c r="BW2599" s="3"/>
      <c r="BX2599" s="3"/>
      <c r="BY2599" s="3"/>
    </row>
    <row r="2600" spans="1:77" ht="15">
      <c r="A2600"/>
      <c r="J2600"/>
      <c r="AA2600"/>
      <c r="AB2600"/>
      <c r="AC2600"/>
      <c r="AD2600"/>
      <c r="AE2600"/>
      <c r="AF2600"/>
      <c r="AG2600"/>
      <c r="AH2600"/>
      <c r="BU2600" s="2"/>
      <c r="BV2600" s="3"/>
      <c r="BW2600" s="3"/>
      <c r="BX2600" s="3"/>
      <c r="BY2600" s="3"/>
    </row>
    <row r="2601" spans="1:77" ht="15">
      <c r="A2601"/>
      <c r="J2601"/>
      <c r="AA2601"/>
      <c r="AB2601"/>
      <c r="AC2601"/>
      <c r="AD2601"/>
      <c r="AE2601"/>
      <c r="AF2601"/>
      <c r="AG2601"/>
      <c r="AH2601"/>
      <c r="BU2601" s="2"/>
      <c r="BV2601" s="3"/>
      <c r="BW2601" s="3"/>
      <c r="BX2601" s="3"/>
      <c r="BY2601" s="3"/>
    </row>
    <row r="2602" spans="1:77" ht="15">
      <c r="A2602"/>
      <c r="J2602"/>
      <c r="AA2602"/>
      <c r="AB2602"/>
      <c r="AC2602"/>
      <c r="AD2602"/>
      <c r="AE2602"/>
      <c r="AF2602"/>
      <c r="AG2602"/>
      <c r="AH2602"/>
      <c r="BU2602" s="2"/>
      <c r="BV2602" s="3"/>
      <c r="BW2602" s="3"/>
      <c r="BX2602" s="3"/>
      <c r="BY2602" s="3"/>
    </row>
    <row r="2603" spans="1:77" ht="15">
      <c r="A2603"/>
      <c r="J2603"/>
      <c r="AA2603"/>
      <c r="AB2603"/>
      <c r="AC2603"/>
      <c r="AD2603"/>
      <c r="AE2603"/>
      <c r="AF2603"/>
      <c r="AG2603"/>
      <c r="AH2603"/>
      <c r="BU2603" s="2"/>
      <c r="BV2603" s="3"/>
      <c r="BW2603" s="3"/>
      <c r="BX2603" s="3"/>
      <c r="BY2603" s="3"/>
    </row>
    <row r="2604" spans="1:77" ht="15">
      <c r="A2604"/>
      <c r="J2604"/>
      <c r="AA2604"/>
      <c r="AB2604"/>
      <c r="AC2604"/>
      <c r="AD2604"/>
      <c r="AE2604"/>
      <c r="AF2604"/>
      <c r="AG2604"/>
      <c r="AH2604"/>
      <c r="BU2604" s="2"/>
      <c r="BV2604" s="3"/>
      <c r="BW2604" s="3"/>
      <c r="BX2604" s="3"/>
      <c r="BY2604" s="3"/>
    </row>
    <row r="2605" spans="1:77" ht="15">
      <c r="A2605"/>
      <c r="J2605"/>
      <c r="AA2605"/>
      <c r="AB2605"/>
      <c r="AC2605"/>
      <c r="AD2605"/>
      <c r="AE2605"/>
      <c r="AF2605"/>
      <c r="AG2605"/>
      <c r="AH2605"/>
      <c r="BU2605" s="2"/>
      <c r="BV2605" s="3"/>
      <c r="BW2605" s="3"/>
      <c r="BX2605" s="3"/>
      <c r="BY2605" s="3"/>
    </row>
    <row r="2606" spans="1:77" ht="15">
      <c r="A2606"/>
      <c r="J2606"/>
      <c r="AA2606"/>
      <c r="AB2606"/>
      <c r="AC2606"/>
      <c r="AD2606"/>
      <c r="AE2606"/>
      <c r="AF2606"/>
      <c r="AG2606"/>
      <c r="AH2606"/>
      <c r="BU2606" s="2"/>
      <c r="BV2606" s="3"/>
      <c r="BW2606" s="3"/>
      <c r="BX2606" s="3"/>
      <c r="BY2606" s="3"/>
    </row>
    <row r="2607" spans="1:77" ht="15">
      <c r="A2607"/>
      <c r="J2607"/>
      <c r="AA2607"/>
      <c r="AB2607"/>
      <c r="AC2607"/>
      <c r="AD2607"/>
      <c r="AE2607"/>
      <c r="AF2607"/>
      <c r="AG2607"/>
      <c r="AH2607"/>
      <c r="BU2607" s="2"/>
      <c r="BV2607" s="3"/>
      <c r="BW2607" s="3"/>
      <c r="BX2607" s="3"/>
      <c r="BY2607" s="3"/>
    </row>
    <row r="2608" spans="1:77" ht="15">
      <c r="A2608"/>
      <c r="J2608"/>
      <c r="AA2608"/>
      <c r="AB2608"/>
      <c r="AC2608"/>
      <c r="AD2608"/>
      <c r="AE2608"/>
      <c r="AF2608"/>
      <c r="AG2608"/>
      <c r="AH2608"/>
      <c r="BU2608" s="2"/>
      <c r="BV2608" s="3"/>
      <c r="BW2608" s="3"/>
      <c r="BX2608" s="3"/>
      <c r="BY2608" s="3"/>
    </row>
    <row r="2609" spans="1:77" ht="15">
      <c r="A2609"/>
      <c r="J2609"/>
      <c r="AA2609"/>
      <c r="AB2609"/>
      <c r="AC2609"/>
      <c r="AD2609"/>
      <c r="AE2609"/>
      <c r="AF2609"/>
      <c r="AG2609"/>
      <c r="AH2609"/>
      <c r="BU2609" s="2"/>
      <c r="BV2609" s="3"/>
      <c r="BW2609" s="3"/>
      <c r="BX2609" s="3"/>
      <c r="BY2609" s="3"/>
    </row>
    <row r="2610" spans="1:77" ht="15">
      <c r="A2610"/>
      <c r="J2610"/>
      <c r="AA2610"/>
      <c r="AB2610"/>
      <c r="AC2610"/>
      <c r="AD2610"/>
      <c r="AE2610"/>
      <c r="AF2610"/>
      <c r="AG2610"/>
      <c r="AH2610"/>
      <c r="BU2610" s="2"/>
      <c r="BV2610" s="3"/>
      <c r="BW2610" s="3"/>
      <c r="BX2610" s="3"/>
      <c r="BY2610" s="3"/>
    </row>
    <row r="2611" spans="1:77" ht="15">
      <c r="A2611"/>
      <c r="J2611"/>
      <c r="AA2611"/>
      <c r="AB2611"/>
      <c r="AC2611"/>
      <c r="AD2611"/>
      <c r="AE2611"/>
      <c r="AF2611"/>
      <c r="AG2611"/>
      <c r="AH2611"/>
      <c r="BU2611" s="2"/>
      <c r="BV2611" s="3"/>
      <c r="BW2611" s="3"/>
      <c r="BX2611" s="3"/>
      <c r="BY2611" s="3"/>
    </row>
    <row r="2612" spans="1:77" ht="15">
      <c r="A2612"/>
      <c r="J2612"/>
      <c r="AA2612"/>
      <c r="AB2612"/>
      <c r="AC2612"/>
      <c r="AD2612"/>
      <c r="AE2612"/>
      <c r="AF2612"/>
      <c r="AG2612"/>
      <c r="AH2612"/>
      <c r="BU2612" s="2"/>
      <c r="BV2612" s="3"/>
      <c r="BW2612" s="3"/>
      <c r="BX2612" s="3"/>
      <c r="BY2612" s="3"/>
    </row>
    <row r="2613" spans="1:77" ht="15">
      <c r="A2613"/>
      <c r="J2613"/>
      <c r="AA2613"/>
      <c r="AB2613"/>
      <c r="AC2613"/>
      <c r="AD2613"/>
      <c r="AE2613"/>
      <c r="AF2613"/>
      <c r="AG2613"/>
      <c r="AH2613"/>
      <c r="BU2613" s="2"/>
      <c r="BV2613" s="3"/>
      <c r="BW2613" s="3"/>
      <c r="BX2613" s="3"/>
      <c r="BY2613" s="3"/>
    </row>
    <row r="2614" spans="1:77" ht="15">
      <c r="A2614"/>
      <c r="J2614"/>
      <c r="AA2614"/>
      <c r="AB2614"/>
      <c r="AC2614"/>
      <c r="AD2614"/>
      <c r="AE2614"/>
      <c r="AF2614"/>
      <c r="AG2614"/>
      <c r="AH2614"/>
      <c r="BU2614" s="2"/>
      <c r="BV2614" s="3"/>
      <c r="BW2614" s="3"/>
      <c r="BX2614" s="3"/>
      <c r="BY2614" s="3"/>
    </row>
    <row r="2615" spans="1:77" ht="15">
      <c r="A2615"/>
      <c r="J2615"/>
      <c r="AA2615"/>
      <c r="AB2615"/>
      <c r="AC2615"/>
      <c r="AD2615"/>
      <c r="AE2615"/>
      <c r="AF2615"/>
      <c r="AG2615"/>
      <c r="AH2615"/>
      <c r="BU2615" s="2"/>
      <c r="BV2615" s="3"/>
      <c r="BW2615" s="3"/>
      <c r="BX2615" s="3"/>
      <c r="BY2615" s="3"/>
    </row>
    <row r="2616" spans="1:77" ht="15">
      <c r="A2616"/>
      <c r="J2616"/>
      <c r="AA2616"/>
      <c r="AB2616"/>
      <c r="AC2616"/>
      <c r="AD2616"/>
      <c r="AE2616"/>
      <c r="AF2616"/>
      <c r="AG2616"/>
      <c r="AH2616"/>
      <c r="BU2616" s="2"/>
      <c r="BV2616" s="3"/>
      <c r="BW2616" s="3"/>
      <c r="BX2616" s="3"/>
      <c r="BY2616" s="3"/>
    </row>
    <row r="2617" spans="1:77" ht="15">
      <c r="A2617"/>
      <c r="J2617"/>
      <c r="AA2617"/>
      <c r="AB2617"/>
      <c r="AC2617"/>
      <c r="AD2617"/>
      <c r="AE2617"/>
      <c r="AF2617"/>
      <c r="AG2617"/>
      <c r="AH2617"/>
      <c r="BU2617" s="2"/>
      <c r="BV2617" s="3"/>
      <c r="BW2617" s="3"/>
      <c r="BX2617" s="3"/>
      <c r="BY2617" s="3"/>
    </row>
    <row r="2618" spans="1:77" ht="15">
      <c r="A2618"/>
      <c r="J2618"/>
      <c r="AA2618"/>
      <c r="AB2618"/>
      <c r="AC2618"/>
      <c r="AD2618"/>
      <c r="AE2618"/>
      <c r="AF2618"/>
      <c r="AG2618"/>
      <c r="AH2618"/>
      <c r="BU2618" s="2"/>
      <c r="BV2618" s="3"/>
      <c r="BW2618" s="3"/>
      <c r="BX2618" s="3"/>
      <c r="BY2618" s="3"/>
    </row>
    <row r="2619" spans="1:77" ht="15">
      <c r="A2619"/>
      <c r="J2619"/>
      <c r="AA2619"/>
      <c r="AB2619"/>
      <c r="AC2619"/>
      <c r="AD2619"/>
      <c r="AE2619"/>
      <c r="AF2619"/>
      <c r="AG2619"/>
      <c r="AH2619"/>
      <c r="BU2619" s="2"/>
      <c r="BV2619" s="3"/>
      <c r="BW2619" s="3"/>
      <c r="BX2619" s="3"/>
      <c r="BY2619" s="3"/>
    </row>
    <row r="2620" spans="1:77" ht="15">
      <c r="A2620"/>
      <c r="J2620"/>
      <c r="AA2620"/>
      <c r="AB2620"/>
      <c r="AC2620"/>
      <c r="AD2620"/>
      <c r="AE2620"/>
      <c r="AF2620"/>
      <c r="AG2620"/>
      <c r="AH2620"/>
      <c r="BU2620" s="2"/>
      <c r="BV2620" s="3"/>
      <c r="BW2620" s="3"/>
      <c r="BX2620" s="3"/>
      <c r="BY2620" s="3"/>
    </row>
    <row r="2621" spans="1:77" ht="15">
      <c r="A2621"/>
      <c r="J2621"/>
      <c r="AA2621"/>
      <c r="AB2621"/>
      <c r="AC2621"/>
      <c r="AD2621"/>
      <c r="AE2621"/>
      <c r="AF2621"/>
      <c r="AG2621"/>
      <c r="AH2621"/>
      <c r="BU2621" s="2"/>
      <c r="BV2621" s="3"/>
      <c r="BW2621" s="3"/>
      <c r="BX2621" s="3"/>
      <c r="BY2621" s="3"/>
    </row>
    <row r="2622" spans="1:77" ht="15">
      <c r="A2622"/>
      <c r="J2622"/>
      <c r="AA2622"/>
      <c r="AB2622"/>
      <c r="AC2622"/>
      <c r="AD2622"/>
      <c r="AE2622"/>
      <c r="AF2622"/>
      <c r="AG2622"/>
      <c r="AH2622"/>
      <c r="BU2622" s="2"/>
      <c r="BV2622" s="3"/>
      <c r="BW2622" s="3"/>
      <c r="BX2622" s="3"/>
      <c r="BY2622" s="3"/>
    </row>
    <row r="2623" spans="1:77" ht="15">
      <c r="A2623"/>
      <c r="J2623"/>
      <c r="AA2623"/>
      <c r="AB2623"/>
      <c r="AC2623"/>
      <c r="AD2623"/>
      <c r="AE2623"/>
      <c r="AF2623"/>
      <c r="AG2623"/>
      <c r="AH2623"/>
      <c r="BU2623" s="2"/>
      <c r="BV2623" s="3"/>
      <c r="BW2623" s="3"/>
      <c r="BX2623" s="3"/>
      <c r="BY2623" s="3"/>
    </row>
    <row r="2624" spans="1:77" ht="15">
      <c r="A2624"/>
      <c r="J2624"/>
      <c r="AA2624"/>
      <c r="AB2624"/>
      <c r="AC2624"/>
      <c r="AD2624"/>
      <c r="AE2624"/>
      <c r="AF2624"/>
      <c r="AG2624"/>
      <c r="AH2624"/>
      <c r="BU2624" s="2"/>
      <c r="BV2624" s="3"/>
      <c r="BW2624" s="3"/>
      <c r="BX2624" s="3"/>
      <c r="BY2624" s="3"/>
    </row>
    <row r="2625" spans="1:77" ht="15">
      <c r="A2625"/>
      <c r="J2625"/>
      <c r="AA2625"/>
      <c r="AB2625"/>
      <c r="AC2625"/>
      <c r="AD2625"/>
      <c r="AE2625"/>
      <c r="AF2625"/>
      <c r="AG2625"/>
      <c r="AH2625"/>
      <c r="BU2625" s="2"/>
      <c r="BV2625" s="3"/>
      <c r="BW2625" s="3"/>
      <c r="BX2625" s="3"/>
      <c r="BY2625" s="3"/>
    </row>
    <row r="2626" spans="1:77" ht="15">
      <c r="A2626"/>
      <c r="J2626"/>
      <c r="AA2626"/>
      <c r="AB2626"/>
      <c r="AC2626"/>
      <c r="AD2626"/>
      <c r="AE2626"/>
      <c r="AF2626"/>
      <c r="AG2626"/>
      <c r="AH2626"/>
      <c r="BU2626" s="2"/>
      <c r="BV2626" s="3"/>
      <c r="BW2626" s="3"/>
      <c r="BX2626" s="3"/>
      <c r="BY2626" s="3"/>
    </row>
    <row r="2627" spans="1:77" ht="15">
      <c r="A2627"/>
      <c r="J2627"/>
      <c r="AA2627"/>
      <c r="AB2627"/>
      <c r="AC2627"/>
      <c r="AD2627"/>
      <c r="AE2627"/>
      <c r="AF2627"/>
      <c r="AG2627"/>
      <c r="AH2627"/>
      <c r="BU2627" s="2"/>
      <c r="BV2627" s="3"/>
      <c r="BW2627" s="3"/>
      <c r="BX2627" s="3"/>
      <c r="BY2627" s="3"/>
    </row>
    <row r="2628" spans="1:77" ht="15">
      <c r="A2628"/>
      <c r="J2628"/>
      <c r="AA2628"/>
      <c r="AB2628"/>
      <c r="AC2628"/>
      <c r="AD2628"/>
      <c r="AE2628"/>
      <c r="AF2628"/>
      <c r="AG2628"/>
      <c r="AH2628"/>
      <c r="BU2628" s="2"/>
      <c r="BV2628" s="3"/>
      <c r="BW2628" s="3"/>
      <c r="BX2628" s="3"/>
      <c r="BY2628" s="3"/>
    </row>
    <row r="2629" spans="1:77" ht="15">
      <c r="A2629"/>
      <c r="J2629"/>
      <c r="AA2629"/>
      <c r="AB2629"/>
      <c r="AC2629"/>
      <c r="AD2629"/>
      <c r="AE2629"/>
      <c r="AF2629"/>
      <c r="AG2629"/>
      <c r="AH2629"/>
      <c r="BU2629" s="2"/>
      <c r="BV2629" s="3"/>
      <c r="BW2629" s="3"/>
      <c r="BX2629" s="3"/>
      <c r="BY2629" s="3"/>
    </row>
    <row r="2630" spans="1:77" ht="15">
      <c r="A2630"/>
      <c r="J2630"/>
      <c r="AA2630"/>
      <c r="AB2630"/>
      <c r="AC2630"/>
      <c r="AD2630"/>
      <c r="AE2630"/>
      <c r="AF2630"/>
      <c r="AG2630"/>
      <c r="AH2630"/>
      <c r="BU2630" s="2"/>
      <c r="BV2630" s="3"/>
      <c r="BW2630" s="3"/>
      <c r="BX2630" s="3"/>
      <c r="BY2630" s="3"/>
    </row>
    <row r="2631" spans="1:77" ht="15">
      <c r="A2631"/>
      <c r="J2631"/>
      <c r="AA2631"/>
      <c r="AB2631"/>
      <c r="AC2631"/>
      <c r="AD2631"/>
      <c r="AE2631"/>
      <c r="AF2631"/>
      <c r="AG2631"/>
      <c r="AH2631"/>
      <c r="BU2631" s="2"/>
      <c r="BV2631" s="3"/>
      <c r="BW2631" s="3"/>
      <c r="BX2631" s="3"/>
      <c r="BY2631" s="3"/>
    </row>
    <row r="2632" spans="1:77" ht="15">
      <c r="A2632"/>
      <c r="J2632"/>
      <c r="AA2632"/>
      <c r="AB2632"/>
      <c r="AC2632"/>
      <c r="AD2632"/>
      <c r="AE2632"/>
      <c r="AF2632"/>
      <c r="AG2632"/>
      <c r="AH2632"/>
      <c r="BU2632" s="2"/>
      <c r="BV2632" s="3"/>
      <c r="BW2632" s="3"/>
      <c r="BX2632" s="3"/>
      <c r="BY2632" s="3"/>
    </row>
    <row r="2633" spans="1:77" ht="15">
      <c r="A2633"/>
      <c r="J2633"/>
      <c r="AA2633"/>
      <c r="AB2633"/>
      <c r="AC2633"/>
      <c r="AD2633"/>
      <c r="AE2633"/>
      <c r="AF2633"/>
      <c r="AG2633"/>
      <c r="AH2633"/>
      <c r="BU2633" s="2"/>
      <c r="BV2633" s="3"/>
      <c r="BW2633" s="3"/>
      <c r="BX2633" s="3"/>
      <c r="BY2633" s="3"/>
    </row>
    <row r="2634" spans="1:77" ht="15">
      <c r="A2634"/>
      <c r="J2634"/>
      <c r="AA2634"/>
      <c r="AB2634"/>
      <c r="AC2634"/>
      <c r="AD2634"/>
      <c r="AE2634"/>
      <c r="AF2634"/>
      <c r="AG2634"/>
      <c r="AH2634"/>
      <c r="BU2634" s="2"/>
      <c r="BV2634" s="3"/>
      <c r="BW2634" s="3"/>
      <c r="BX2634" s="3"/>
      <c r="BY2634" s="3"/>
    </row>
    <row r="2635" spans="1:77" ht="15">
      <c r="A2635"/>
      <c r="J2635"/>
      <c r="AA2635"/>
      <c r="AB2635"/>
      <c r="AC2635"/>
      <c r="AD2635"/>
      <c r="AE2635"/>
      <c r="AF2635"/>
      <c r="AG2635"/>
      <c r="AH2635"/>
      <c r="BU2635" s="2"/>
      <c r="BV2635" s="3"/>
      <c r="BW2635" s="3"/>
      <c r="BX2635" s="3"/>
      <c r="BY2635" s="3"/>
    </row>
    <row r="2636" spans="1:77" ht="15">
      <c r="A2636"/>
      <c r="J2636"/>
      <c r="AA2636"/>
      <c r="AB2636"/>
      <c r="AC2636"/>
      <c r="AD2636"/>
      <c r="AE2636"/>
      <c r="AF2636"/>
      <c r="AG2636"/>
      <c r="AH2636"/>
      <c r="BU2636" s="2"/>
      <c r="BV2636" s="3"/>
      <c r="BW2636" s="3"/>
      <c r="BX2636" s="3"/>
      <c r="BY2636" s="3"/>
    </row>
    <row r="2637" spans="1:77" ht="15">
      <c r="A2637"/>
      <c r="J2637"/>
      <c r="AA2637"/>
      <c r="AB2637"/>
      <c r="AC2637"/>
      <c r="AD2637"/>
      <c r="AE2637"/>
      <c r="AF2637"/>
      <c r="AG2637"/>
      <c r="AH2637"/>
      <c r="BU2637" s="2"/>
      <c r="BV2637" s="3"/>
      <c r="BW2637" s="3"/>
      <c r="BX2637" s="3"/>
      <c r="BY2637" s="3"/>
    </row>
    <row r="2638" spans="1:77" ht="15">
      <c r="A2638"/>
      <c r="J2638"/>
      <c r="AA2638"/>
      <c r="AB2638"/>
      <c r="AC2638"/>
      <c r="AD2638"/>
      <c r="AE2638"/>
      <c r="AF2638"/>
      <c r="AG2638"/>
      <c r="AH2638"/>
      <c r="BU2638" s="2"/>
      <c r="BV2638" s="3"/>
      <c r="BW2638" s="3"/>
      <c r="BX2638" s="3"/>
      <c r="BY2638" s="3"/>
    </row>
    <row r="2639" spans="1:77" ht="15">
      <c r="A2639"/>
      <c r="J2639"/>
      <c r="AA2639"/>
      <c r="AB2639"/>
      <c r="AC2639"/>
      <c r="AD2639"/>
      <c r="AE2639"/>
      <c r="AF2639"/>
      <c r="AG2639"/>
      <c r="AH2639"/>
      <c r="BU2639" s="2"/>
      <c r="BV2639" s="3"/>
      <c r="BW2639" s="3"/>
      <c r="BX2639" s="3"/>
      <c r="BY2639" s="3"/>
    </row>
    <row r="2640" spans="1:77" ht="15">
      <c r="A2640"/>
      <c r="J2640"/>
      <c r="AA2640"/>
      <c r="AB2640"/>
      <c r="AC2640"/>
      <c r="AD2640"/>
      <c r="AE2640"/>
      <c r="AF2640"/>
      <c r="AG2640"/>
      <c r="AH2640"/>
      <c r="BU2640" s="2"/>
      <c r="BV2640" s="3"/>
      <c r="BW2640" s="3"/>
      <c r="BX2640" s="3"/>
      <c r="BY2640" s="3"/>
    </row>
    <row r="2641" spans="1:77" ht="15">
      <c r="A2641"/>
      <c r="J2641"/>
      <c r="AA2641"/>
      <c r="AB2641"/>
      <c r="AC2641"/>
      <c r="AD2641"/>
      <c r="AE2641"/>
      <c r="AF2641"/>
      <c r="AG2641"/>
      <c r="AH2641"/>
      <c r="BU2641" s="2"/>
      <c r="BV2641" s="3"/>
      <c r="BW2641" s="3"/>
      <c r="BX2641" s="3"/>
      <c r="BY2641" s="3"/>
    </row>
    <row r="2642" spans="1:77" ht="15">
      <c r="A2642"/>
      <c r="J2642"/>
      <c r="AA2642"/>
      <c r="AB2642"/>
      <c r="AC2642"/>
      <c r="AD2642"/>
      <c r="AE2642"/>
      <c r="AF2642"/>
      <c r="AG2642"/>
      <c r="AH2642"/>
      <c r="BU2642" s="2"/>
      <c r="BV2642" s="3"/>
      <c r="BW2642" s="3"/>
      <c r="BX2642" s="3"/>
      <c r="BY2642" s="3"/>
    </row>
    <row r="2643" spans="1:77" ht="15">
      <c r="A2643"/>
      <c r="J2643"/>
      <c r="AA2643"/>
      <c r="AB2643"/>
      <c r="AC2643"/>
      <c r="AD2643"/>
      <c r="AE2643"/>
      <c r="AF2643"/>
      <c r="AG2643"/>
      <c r="AH2643"/>
      <c r="BU2643" s="2"/>
      <c r="BV2643" s="3"/>
      <c r="BW2643" s="3"/>
      <c r="BX2643" s="3"/>
      <c r="BY2643" s="3"/>
    </row>
    <row r="2644" spans="1:77" ht="15">
      <c r="A2644"/>
      <c r="J2644"/>
      <c r="AA2644"/>
      <c r="AB2644"/>
      <c r="AC2644"/>
      <c r="AD2644"/>
      <c r="AE2644"/>
      <c r="AF2644"/>
      <c r="AG2644"/>
      <c r="AH2644"/>
      <c r="BU2644" s="2"/>
      <c r="BV2644" s="3"/>
      <c r="BW2644" s="3"/>
      <c r="BX2644" s="3"/>
      <c r="BY2644" s="3"/>
    </row>
    <row r="2645" spans="1:77" ht="15">
      <c r="A2645"/>
      <c r="J2645"/>
      <c r="AA2645"/>
      <c r="AB2645"/>
      <c r="AC2645"/>
      <c r="AD2645"/>
      <c r="AE2645"/>
      <c r="AF2645"/>
      <c r="AG2645"/>
      <c r="AH2645"/>
      <c r="BU2645" s="2"/>
      <c r="BV2645" s="3"/>
      <c r="BW2645" s="3"/>
      <c r="BX2645" s="3"/>
      <c r="BY2645" s="3"/>
    </row>
    <row r="2646" spans="1:77" ht="15">
      <c r="A2646"/>
      <c r="J2646"/>
      <c r="AA2646"/>
      <c r="AB2646"/>
      <c r="AC2646"/>
      <c r="AD2646"/>
      <c r="AE2646"/>
      <c r="AF2646"/>
      <c r="AG2646"/>
      <c r="AH2646"/>
      <c r="BU2646" s="2"/>
      <c r="BV2646" s="3"/>
      <c r="BW2646" s="3"/>
      <c r="BX2646" s="3"/>
      <c r="BY2646" s="3"/>
    </row>
    <row r="2647" spans="1:77" ht="15">
      <c r="A2647"/>
      <c r="J2647"/>
      <c r="AA2647"/>
      <c r="AB2647"/>
      <c r="AC2647"/>
      <c r="AD2647"/>
      <c r="AE2647"/>
      <c r="AF2647"/>
      <c r="AG2647"/>
      <c r="AH2647"/>
      <c r="BU2647" s="2"/>
      <c r="BV2647" s="3"/>
      <c r="BW2647" s="3"/>
      <c r="BX2647" s="3"/>
      <c r="BY2647" s="3"/>
    </row>
    <row r="2648" spans="1:77" ht="15">
      <c r="A2648"/>
      <c r="J2648"/>
      <c r="AA2648"/>
      <c r="AB2648"/>
      <c r="AC2648"/>
      <c r="AD2648"/>
      <c r="AE2648"/>
      <c r="AF2648"/>
      <c r="AG2648"/>
      <c r="AH2648"/>
      <c r="BU2648" s="2"/>
      <c r="BV2648" s="3"/>
      <c r="BW2648" s="3"/>
      <c r="BX2648" s="3"/>
      <c r="BY2648" s="3"/>
    </row>
    <row r="2649" spans="1:77" ht="15">
      <c r="A2649"/>
      <c r="J2649"/>
      <c r="AA2649"/>
      <c r="AB2649"/>
      <c r="AC2649"/>
      <c r="AD2649"/>
      <c r="AE2649"/>
      <c r="AF2649"/>
      <c r="AG2649"/>
      <c r="AH2649"/>
      <c r="BU2649" s="2"/>
      <c r="BV2649" s="3"/>
      <c r="BW2649" s="3"/>
      <c r="BX2649" s="3"/>
      <c r="BY2649" s="3"/>
    </row>
    <row r="2650" spans="1:77" ht="15">
      <c r="A2650"/>
      <c r="J2650"/>
      <c r="AA2650"/>
      <c r="AB2650"/>
      <c r="AC2650"/>
      <c r="AD2650"/>
      <c r="AE2650"/>
      <c r="AF2650"/>
      <c r="AG2650"/>
      <c r="AH2650"/>
      <c r="BU2650" s="2"/>
      <c r="BV2650" s="3"/>
      <c r="BW2650" s="3"/>
      <c r="BX2650" s="3"/>
      <c r="BY2650" s="3"/>
    </row>
    <row r="2651" spans="1:77" ht="15">
      <c r="A2651"/>
      <c r="J2651"/>
      <c r="AA2651"/>
      <c r="AB2651"/>
      <c r="AC2651"/>
      <c r="AD2651"/>
      <c r="AE2651"/>
      <c r="AF2651"/>
      <c r="AG2651"/>
      <c r="AH2651"/>
      <c r="BU2651" s="2"/>
      <c r="BV2651" s="3"/>
      <c r="BW2651" s="3"/>
      <c r="BX2651" s="3"/>
      <c r="BY2651" s="3"/>
    </row>
    <row r="2652" spans="1:77" ht="15">
      <c r="A2652"/>
      <c r="J2652"/>
      <c r="AA2652"/>
      <c r="AB2652"/>
      <c r="AC2652"/>
      <c r="AD2652"/>
      <c r="AE2652"/>
      <c r="AF2652"/>
      <c r="AG2652"/>
      <c r="AH2652"/>
      <c r="BU2652" s="2"/>
      <c r="BV2652" s="3"/>
      <c r="BW2652" s="3"/>
      <c r="BX2652" s="3"/>
      <c r="BY2652" s="3"/>
    </row>
    <row r="2653" spans="1:77" ht="15">
      <c r="A2653"/>
      <c r="J2653"/>
      <c r="AA2653"/>
      <c r="AB2653"/>
      <c r="AC2653"/>
      <c r="AD2653"/>
      <c r="AE2653"/>
      <c r="AF2653"/>
      <c r="AG2653"/>
      <c r="AH2653"/>
      <c r="BU2653" s="2"/>
      <c r="BV2653" s="3"/>
      <c r="BW2653" s="3"/>
      <c r="BX2653" s="3"/>
      <c r="BY2653" s="3"/>
    </row>
    <row r="2654" spans="1:77" ht="15">
      <c r="A2654"/>
      <c r="J2654"/>
      <c r="AA2654"/>
      <c r="AB2654"/>
      <c r="AC2654"/>
      <c r="AD2654"/>
      <c r="AE2654"/>
      <c r="AF2654"/>
      <c r="AG2654"/>
      <c r="AH2654"/>
      <c r="BU2654" s="2"/>
      <c r="BV2654" s="3"/>
      <c r="BW2654" s="3"/>
      <c r="BX2654" s="3"/>
      <c r="BY2654" s="3"/>
    </row>
    <row r="2655" spans="1:77" ht="15">
      <c r="A2655"/>
      <c r="J2655"/>
      <c r="AA2655"/>
      <c r="AB2655"/>
      <c r="AC2655"/>
      <c r="AD2655"/>
      <c r="AE2655"/>
      <c r="AF2655"/>
      <c r="AG2655"/>
      <c r="AH2655"/>
      <c r="BU2655" s="2"/>
      <c r="BV2655" s="3"/>
      <c r="BW2655" s="3"/>
      <c r="BX2655" s="3"/>
      <c r="BY2655" s="3"/>
    </row>
    <row r="2656" spans="1:77" ht="15">
      <c r="A2656"/>
      <c r="J2656"/>
      <c r="AA2656"/>
      <c r="AB2656"/>
      <c r="AC2656"/>
      <c r="AD2656"/>
      <c r="AE2656"/>
      <c r="AF2656"/>
      <c r="AG2656"/>
      <c r="AH2656"/>
      <c r="BU2656" s="2"/>
      <c r="BV2656" s="3"/>
      <c r="BW2656" s="3"/>
      <c r="BX2656" s="3"/>
      <c r="BY2656" s="3"/>
    </row>
    <row r="2657" spans="1:77" ht="15">
      <c r="A2657"/>
      <c r="J2657"/>
      <c r="AA2657"/>
      <c r="AB2657"/>
      <c r="AC2657"/>
      <c r="AD2657"/>
      <c r="AE2657"/>
      <c r="AF2657"/>
      <c r="AG2657"/>
      <c r="AH2657"/>
      <c r="BU2657" s="2"/>
      <c r="BV2657" s="3"/>
      <c r="BW2657" s="3"/>
      <c r="BX2657" s="3"/>
      <c r="BY2657" s="3"/>
    </row>
    <row r="2658" spans="1:77" ht="15">
      <c r="A2658"/>
      <c r="J2658"/>
      <c r="AA2658"/>
      <c r="AB2658"/>
      <c r="AC2658"/>
      <c r="AD2658"/>
      <c r="AE2658"/>
      <c r="AF2658"/>
      <c r="AG2658"/>
      <c r="AH2658"/>
      <c r="BU2658" s="2"/>
      <c r="BV2658" s="3"/>
      <c r="BW2658" s="3"/>
      <c r="BX2658" s="3"/>
      <c r="BY2658" s="3"/>
    </row>
    <row r="2659" spans="1:77" ht="15">
      <c r="A2659"/>
      <c r="J2659"/>
      <c r="AA2659"/>
      <c r="AB2659"/>
      <c r="AC2659"/>
      <c r="AD2659"/>
      <c r="AE2659"/>
      <c r="AF2659"/>
      <c r="AG2659"/>
      <c r="AH2659"/>
      <c r="BU2659" s="2"/>
      <c r="BV2659" s="3"/>
      <c r="BW2659" s="3"/>
      <c r="BX2659" s="3"/>
      <c r="BY2659" s="3"/>
    </row>
    <row r="2660" spans="1:77" ht="15">
      <c r="A2660"/>
      <c r="J2660"/>
      <c r="AA2660"/>
      <c r="AB2660"/>
      <c r="AC2660"/>
      <c r="AD2660"/>
      <c r="AE2660"/>
      <c r="AF2660"/>
      <c r="AG2660"/>
      <c r="AH2660"/>
      <c r="BU2660" s="2"/>
      <c r="BV2660" s="3"/>
      <c r="BW2660" s="3"/>
      <c r="BX2660" s="3"/>
      <c r="BY2660" s="3"/>
    </row>
    <row r="2661" spans="1:77" ht="15">
      <c r="A2661"/>
      <c r="J2661"/>
      <c r="AA2661"/>
      <c r="AB2661"/>
      <c r="AC2661"/>
      <c r="AD2661"/>
      <c r="AE2661"/>
      <c r="AF2661"/>
      <c r="AG2661"/>
      <c r="AH2661"/>
      <c r="BU2661" s="2"/>
      <c r="BV2661" s="3"/>
      <c r="BW2661" s="3"/>
      <c r="BX2661" s="3"/>
      <c r="BY2661" s="3"/>
    </row>
    <row r="2662" spans="1:77" ht="15">
      <c r="A2662"/>
      <c r="J2662"/>
      <c r="AA2662"/>
      <c r="AB2662"/>
      <c r="AC2662"/>
      <c r="AD2662"/>
      <c r="AE2662"/>
      <c r="AF2662"/>
      <c r="AG2662"/>
      <c r="AH2662"/>
      <c r="BU2662" s="2"/>
      <c r="BV2662" s="3"/>
      <c r="BW2662" s="3"/>
      <c r="BX2662" s="3"/>
      <c r="BY2662" s="3"/>
    </row>
    <row r="2663" spans="1:77" ht="15">
      <c r="A2663"/>
      <c r="J2663"/>
      <c r="AA2663"/>
      <c r="AB2663"/>
      <c r="AC2663"/>
      <c r="AD2663"/>
      <c r="AE2663"/>
      <c r="AF2663"/>
      <c r="AG2663"/>
      <c r="AH2663"/>
      <c r="BU2663" s="2"/>
      <c r="BV2663" s="3"/>
      <c r="BW2663" s="3"/>
      <c r="BX2663" s="3"/>
      <c r="BY2663" s="3"/>
    </row>
    <row r="2664" spans="1:77" ht="15">
      <c r="A2664"/>
      <c r="J2664"/>
      <c r="AA2664"/>
      <c r="AB2664"/>
      <c r="AC2664"/>
      <c r="AD2664"/>
      <c r="AE2664"/>
      <c r="AF2664"/>
      <c r="AG2664"/>
      <c r="AH2664"/>
      <c r="BU2664" s="2"/>
      <c r="BV2664" s="3"/>
      <c r="BW2664" s="3"/>
      <c r="BX2664" s="3"/>
      <c r="BY2664" s="3"/>
    </row>
    <row r="2665" spans="1:77" ht="15">
      <c r="A2665"/>
      <c r="J2665"/>
      <c r="AA2665"/>
      <c r="AB2665"/>
      <c r="AC2665"/>
      <c r="AD2665"/>
      <c r="AE2665"/>
      <c r="AF2665"/>
      <c r="AG2665"/>
      <c r="AH2665"/>
      <c r="BU2665" s="2"/>
      <c r="BV2665" s="3"/>
      <c r="BW2665" s="3"/>
      <c r="BX2665" s="3"/>
      <c r="BY2665" s="3"/>
    </row>
    <row r="2666" spans="1:77" ht="15">
      <c r="A2666"/>
      <c r="J2666"/>
      <c r="AA2666"/>
      <c r="AB2666"/>
      <c r="AC2666"/>
      <c r="AD2666"/>
      <c r="AE2666"/>
      <c r="AF2666"/>
      <c r="AG2666"/>
      <c r="AH2666"/>
      <c r="BU2666" s="2"/>
      <c r="BV2666" s="3"/>
      <c r="BW2666" s="3"/>
      <c r="BX2666" s="3"/>
      <c r="BY2666" s="3"/>
    </row>
    <row r="2667" spans="1:77" ht="15">
      <c r="A2667"/>
      <c r="J2667"/>
      <c r="AA2667"/>
      <c r="AB2667"/>
      <c r="AC2667"/>
      <c r="AD2667"/>
      <c r="AE2667"/>
      <c r="AF2667"/>
      <c r="AG2667"/>
      <c r="AH2667"/>
      <c r="BU2667" s="2"/>
      <c r="BV2667" s="3"/>
      <c r="BW2667" s="3"/>
      <c r="BX2667" s="3"/>
      <c r="BY2667" s="3"/>
    </row>
    <row r="2668" spans="1:77" ht="15">
      <c r="A2668"/>
      <c r="J2668"/>
      <c r="AA2668"/>
      <c r="AB2668"/>
      <c r="AC2668"/>
      <c r="AD2668"/>
      <c r="AE2668"/>
      <c r="AF2668"/>
      <c r="AG2668"/>
      <c r="AH2668"/>
      <c r="BU2668" s="2"/>
      <c r="BV2668" s="3"/>
      <c r="BW2668" s="3"/>
      <c r="BX2668" s="3"/>
      <c r="BY2668" s="3"/>
    </row>
    <row r="2669" spans="1:77" ht="15">
      <c r="A2669"/>
      <c r="J2669"/>
      <c r="AA2669"/>
      <c r="AB2669"/>
      <c r="AC2669"/>
      <c r="AD2669"/>
      <c r="AE2669"/>
      <c r="AF2669"/>
      <c r="AG2669"/>
      <c r="AH2669"/>
      <c r="BU2669" s="2"/>
      <c r="BV2669" s="3"/>
      <c r="BW2669" s="3"/>
      <c r="BX2669" s="3"/>
      <c r="BY2669" s="3"/>
    </row>
    <row r="2670" spans="1:77" ht="15">
      <c r="A2670"/>
      <c r="J2670"/>
      <c r="AA2670"/>
      <c r="AB2670"/>
      <c r="AC2670"/>
      <c r="AD2670"/>
      <c r="AE2670"/>
      <c r="AF2670"/>
      <c r="AG2670"/>
      <c r="AH2670"/>
      <c r="BU2670" s="2"/>
      <c r="BV2670" s="3"/>
      <c r="BW2670" s="3"/>
      <c r="BX2670" s="3"/>
      <c r="BY2670" s="3"/>
    </row>
    <row r="2671" spans="1:77" ht="15">
      <c r="A2671"/>
      <c r="J2671"/>
      <c r="AA2671"/>
      <c r="AB2671"/>
      <c r="AC2671"/>
      <c r="AD2671"/>
      <c r="AE2671"/>
      <c r="AF2671"/>
      <c r="AG2671"/>
      <c r="AH2671"/>
      <c r="BU2671" s="2"/>
      <c r="BV2671" s="3"/>
      <c r="BW2671" s="3"/>
      <c r="BX2671" s="3"/>
      <c r="BY2671" s="3"/>
    </row>
    <row r="2672" spans="1:77" ht="15">
      <c r="A2672"/>
      <c r="J2672"/>
      <c r="AA2672"/>
      <c r="AB2672"/>
      <c r="AC2672"/>
      <c r="AD2672"/>
      <c r="AE2672"/>
      <c r="AF2672"/>
      <c r="AG2672"/>
      <c r="AH2672"/>
      <c r="BU2672" s="2"/>
      <c r="BV2672" s="3"/>
      <c r="BW2672" s="3"/>
      <c r="BX2672" s="3"/>
      <c r="BY2672" s="3"/>
    </row>
    <row r="2673" spans="1:77" ht="15">
      <c r="A2673"/>
      <c r="J2673"/>
      <c r="AA2673"/>
      <c r="AB2673"/>
      <c r="AC2673"/>
      <c r="AD2673"/>
      <c r="AE2673"/>
      <c r="AF2673"/>
      <c r="AG2673"/>
      <c r="AH2673"/>
      <c r="BU2673" s="2"/>
      <c r="BV2673" s="3"/>
      <c r="BW2673" s="3"/>
      <c r="BX2673" s="3"/>
      <c r="BY2673" s="3"/>
    </row>
    <row r="2674" spans="1:77" ht="15">
      <c r="A2674"/>
      <c r="J2674"/>
      <c r="AA2674"/>
      <c r="AB2674"/>
      <c r="AC2674"/>
      <c r="AD2674"/>
      <c r="AE2674"/>
      <c r="AF2674"/>
      <c r="AG2674"/>
      <c r="AH2674"/>
      <c r="BU2674" s="2"/>
      <c r="BV2674" s="3"/>
      <c r="BW2674" s="3"/>
      <c r="BX2674" s="3"/>
      <c r="BY2674" s="3"/>
    </row>
    <row r="2675" spans="1:77" ht="15">
      <c r="A2675"/>
      <c r="J2675"/>
      <c r="AA2675"/>
      <c r="AB2675"/>
      <c r="AC2675"/>
      <c r="AD2675"/>
      <c r="AE2675"/>
      <c r="AF2675"/>
      <c r="AG2675"/>
      <c r="AH2675"/>
      <c r="BU2675" s="2"/>
      <c r="BV2675" s="3"/>
      <c r="BW2675" s="3"/>
      <c r="BX2675" s="3"/>
      <c r="BY2675" s="3"/>
    </row>
    <row r="2676" spans="1:77" ht="15">
      <c r="A2676"/>
      <c r="J2676"/>
      <c r="AA2676"/>
      <c r="AB2676"/>
      <c r="AC2676"/>
      <c r="AD2676"/>
      <c r="AE2676"/>
      <c r="AF2676"/>
      <c r="AG2676"/>
      <c r="AH2676"/>
      <c r="BU2676" s="2"/>
      <c r="BV2676" s="3"/>
      <c r="BW2676" s="3"/>
      <c r="BX2676" s="3"/>
      <c r="BY2676" s="3"/>
    </row>
    <row r="2677" spans="1:77" ht="15">
      <c r="A2677"/>
      <c r="J2677"/>
      <c r="AA2677"/>
      <c r="AB2677"/>
      <c r="AC2677"/>
      <c r="AD2677"/>
      <c r="AE2677"/>
      <c r="AF2677"/>
      <c r="AG2677"/>
      <c r="AH2677"/>
      <c r="BU2677" s="2"/>
      <c r="BV2677" s="3"/>
      <c r="BW2677" s="3"/>
      <c r="BX2677" s="3"/>
      <c r="BY2677" s="3"/>
    </row>
    <row r="2678" spans="1:77" ht="15">
      <c r="A2678"/>
      <c r="J2678"/>
      <c r="AA2678"/>
      <c r="AB2678"/>
      <c r="AC2678"/>
      <c r="AD2678"/>
      <c r="AE2678"/>
      <c r="AF2678"/>
      <c r="AG2678"/>
      <c r="AH2678"/>
      <c r="BU2678" s="2"/>
      <c r="BV2678" s="3"/>
      <c r="BW2678" s="3"/>
      <c r="BX2678" s="3"/>
      <c r="BY2678" s="3"/>
    </row>
    <row r="2679" spans="1:77" ht="15">
      <c r="A2679"/>
      <c r="J2679"/>
      <c r="AA2679"/>
      <c r="AB2679"/>
      <c r="AC2679"/>
      <c r="AD2679"/>
      <c r="AE2679"/>
      <c r="AF2679"/>
      <c r="AG2679"/>
      <c r="AH2679"/>
      <c r="BU2679" s="2"/>
      <c r="BV2679" s="3"/>
      <c r="BW2679" s="3"/>
      <c r="BX2679" s="3"/>
      <c r="BY2679" s="3"/>
    </row>
    <row r="2680" spans="1:77" ht="15">
      <c r="A2680"/>
      <c r="J2680"/>
      <c r="AA2680"/>
      <c r="AB2680"/>
      <c r="AC2680"/>
      <c r="AD2680"/>
      <c r="AE2680"/>
      <c r="AF2680"/>
      <c r="AG2680"/>
      <c r="AH2680"/>
      <c r="BU2680" s="2"/>
      <c r="BV2680" s="3"/>
      <c r="BW2680" s="3"/>
      <c r="BX2680" s="3"/>
      <c r="BY2680" s="3"/>
    </row>
    <row r="2681" spans="1:77" ht="15">
      <c r="A2681"/>
      <c r="J2681"/>
      <c r="AA2681"/>
      <c r="AB2681"/>
      <c r="AC2681"/>
      <c r="AD2681"/>
      <c r="AE2681"/>
      <c r="AF2681"/>
      <c r="AG2681"/>
      <c r="AH2681"/>
      <c r="BU2681" s="2"/>
      <c r="BV2681" s="3"/>
      <c r="BW2681" s="3"/>
      <c r="BX2681" s="3"/>
      <c r="BY2681" s="3"/>
    </row>
    <row r="2682" spans="1:77" ht="15">
      <c r="A2682"/>
      <c r="J2682"/>
      <c r="AA2682"/>
      <c r="AB2682"/>
      <c r="AC2682"/>
      <c r="AD2682"/>
      <c r="AE2682"/>
      <c r="AF2682"/>
      <c r="AG2682"/>
      <c r="AH2682"/>
      <c r="BU2682" s="2"/>
      <c r="BV2682" s="3"/>
      <c r="BW2682" s="3"/>
      <c r="BX2682" s="3"/>
      <c r="BY2682" s="3"/>
    </row>
    <row r="2683" spans="1:77" ht="15">
      <c r="A2683"/>
      <c r="J2683"/>
      <c r="AA2683"/>
      <c r="AB2683"/>
      <c r="AC2683"/>
      <c r="AD2683"/>
      <c r="AE2683"/>
      <c r="AF2683"/>
      <c r="AG2683"/>
      <c r="AH2683"/>
      <c r="BU2683" s="2"/>
      <c r="BV2683" s="3"/>
      <c r="BW2683" s="3"/>
      <c r="BX2683" s="3"/>
      <c r="BY2683" s="3"/>
    </row>
    <row r="2684" spans="1:77" ht="15">
      <c r="A2684"/>
      <c r="J2684"/>
      <c r="AA2684"/>
      <c r="AB2684"/>
      <c r="AC2684"/>
      <c r="AD2684"/>
      <c r="AE2684"/>
      <c r="AF2684"/>
      <c r="AG2684"/>
      <c r="AH2684"/>
      <c r="BU2684" s="2"/>
      <c r="BV2684" s="3"/>
      <c r="BW2684" s="3"/>
      <c r="BX2684" s="3"/>
      <c r="BY2684" s="3"/>
    </row>
    <row r="2685" spans="1:77" ht="15">
      <c r="A2685"/>
      <c r="J2685"/>
      <c r="AA2685"/>
      <c r="AB2685"/>
      <c r="AC2685"/>
      <c r="AD2685"/>
      <c r="AE2685"/>
      <c r="AF2685"/>
      <c r="AG2685"/>
      <c r="AH2685"/>
      <c r="BU2685" s="2"/>
      <c r="BV2685" s="3"/>
      <c r="BW2685" s="3"/>
      <c r="BX2685" s="3"/>
      <c r="BY2685" s="3"/>
    </row>
    <row r="2686" spans="1:77" ht="15">
      <c r="A2686"/>
      <c r="J2686"/>
      <c r="AA2686"/>
      <c r="AB2686"/>
      <c r="AC2686"/>
      <c r="AD2686"/>
      <c r="AE2686"/>
      <c r="AF2686"/>
      <c r="AG2686"/>
      <c r="AH2686"/>
      <c r="BU2686" s="2"/>
      <c r="BV2686" s="3"/>
      <c r="BW2686" s="3"/>
      <c r="BX2686" s="3"/>
      <c r="BY2686" s="3"/>
    </row>
    <row r="2687" spans="1:77" ht="15">
      <c r="A2687"/>
      <c r="J2687"/>
      <c r="AA2687"/>
      <c r="AB2687"/>
      <c r="AC2687"/>
      <c r="AD2687"/>
      <c r="AE2687"/>
      <c r="AF2687"/>
      <c r="AG2687"/>
      <c r="AH2687"/>
      <c r="BU2687" s="2"/>
      <c r="BV2687" s="3"/>
      <c r="BW2687" s="3"/>
      <c r="BX2687" s="3"/>
      <c r="BY2687" s="3"/>
    </row>
    <row r="2688" spans="1:77" ht="15">
      <c r="A2688"/>
      <c r="J2688"/>
      <c r="AA2688"/>
      <c r="AB2688"/>
      <c r="AC2688"/>
      <c r="AD2688"/>
      <c r="AE2688"/>
      <c r="AF2688"/>
      <c r="AG2688"/>
      <c r="AH2688"/>
      <c r="BU2688" s="2"/>
      <c r="BV2688" s="3"/>
      <c r="BW2688" s="3"/>
      <c r="BX2688" s="3"/>
      <c r="BY2688" s="3"/>
    </row>
    <row r="2689" spans="1:77" ht="15">
      <c r="A2689"/>
      <c r="J2689"/>
      <c r="AA2689"/>
      <c r="AB2689"/>
      <c r="AC2689"/>
      <c r="AD2689"/>
      <c r="AE2689"/>
      <c r="AF2689"/>
      <c r="AG2689"/>
      <c r="AH2689"/>
      <c r="BU2689" s="2"/>
      <c r="BV2689" s="3"/>
      <c r="BW2689" s="3"/>
      <c r="BX2689" s="3"/>
      <c r="BY2689" s="3"/>
    </row>
    <row r="2690" spans="1:77" ht="15">
      <c r="A2690"/>
      <c r="J2690"/>
      <c r="AA2690"/>
      <c r="AB2690"/>
      <c r="AC2690"/>
      <c r="AD2690"/>
      <c r="AE2690"/>
      <c r="AF2690"/>
      <c r="AG2690"/>
      <c r="AH2690"/>
      <c r="BU2690" s="2"/>
      <c r="BV2690" s="3"/>
      <c r="BW2690" s="3"/>
      <c r="BX2690" s="3"/>
      <c r="BY2690" s="3"/>
    </row>
    <row r="2691" spans="1:77" ht="15">
      <c r="A2691"/>
      <c r="J2691"/>
      <c r="AA2691"/>
      <c r="AB2691"/>
      <c r="AC2691"/>
      <c r="AD2691"/>
      <c r="AE2691"/>
      <c r="AF2691"/>
      <c r="AG2691"/>
      <c r="AH2691"/>
      <c r="BU2691" s="2"/>
      <c r="BV2691" s="3"/>
      <c r="BW2691" s="3"/>
      <c r="BX2691" s="3"/>
      <c r="BY2691" s="3"/>
    </row>
    <row r="2692" spans="1:77" ht="15">
      <c r="A2692"/>
      <c r="J2692"/>
      <c r="AA2692"/>
      <c r="AB2692"/>
      <c r="AC2692"/>
      <c r="AD2692"/>
      <c r="AE2692"/>
      <c r="AF2692"/>
      <c r="AG2692"/>
      <c r="AH2692"/>
      <c r="BU2692" s="2"/>
      <c r="BV2692" s="3"/>
      <c r="BW2692" s="3"/>
      <c r="BX2692" s="3"/>
      <c r="BY2692" s="3"/>
    </row>
    <row r="2693" spans="1:77" ht="15">
      <c r="A2693"/>
      <c r="J2693"/>
      <c r="AA2693"/>
      <c r="AB2693"/>
      <c r="AC2693"/>
      <c r="AD2693"/>
      <c r="AE2693"/>
      <c r="AF2693"/>
      <c r="AG2693"/>
      <c r="AH2693"/>
      <c r="BU2693" s="2"/>
      <c r="BV2693" s="3"/>
      <c r="BW2693" s="3"/>
      <c r="BX2693" s="3"/>
      <c r="BY2693" s="3"/>
    </row>
    <row r="2694" spans="1:77" ht="15">
      <c r="A2694"/>
      <c r="J2694"/>
      <c r="AA2694"/>
      <c r="AB2694"/>
      <c r="AC2694"/>
      <c r="AD2694"/>
      <c r="AE2694"/>
      <c r="AF2694"/>
      <c r="AG2694"/>
      <c r="AH2694"/>
      <c r="BU2694" s="2"/>
      <c r="BV2694" s="3"/>
      <c r="BW2694" s="3"/>
      <c r="BX2694" s="3"/>
      <c r="BY2694" s="3"/>
    </row>
    <row r="2695" spans="1:77" ht="15">
      <c r="A2695"/>
      <c r="J2695"/>
      <c r="AA2695"/>
      <c r="AB2695"/>
      <c r="AC2695"/>
      <c r="AD2695"/>
      <c r="AE2695"/>
      <c r="AF2695"/>
      <c r="AG2695"/>
      <c r="AH2695"/>
      <c r="BU2695" s="2"/>
      <c r="BV2695" s="3"/>
      <c r="BW2695" s="3"/>
      <c r="BX2695" s="3"/>
      <c r="BY2695" s="3"/>
    </row>
    <row r="2696" spans="1:77" ht="15">
      <c r="A2696"/>
      <c r="J2696"/>
      <c r="AA2696"/>
      <c r="AB2696"/>
      <c r="AC2696"/>
      <c r="AD2696"/>
      <c r="AE2696"/>
      <c r="AF2696"/>
      <c r="AG2696"/>
      <c r="AH2696"/>
      <c r="BU2696" s="2"/>
      <c r="BV2696" s="3"/>
      <c r="BW2696" s="3"/>
      <c r="BX2696" s="3"/>
      <c r="BY2696" s="3"/>
    </row>
    <row r="2697" spans="1:77" ht="15">
      <c r="A2697"/>
      <c r="J2697"/>
      <c r="AA2697"/>
      <c r="AB2697"/>
      <c r="AC2697"/>
      <c r="AD2697"/>
      <c r="AE2697"/>
      <c r="AF2697"/>
      <c r="AG2697"/>
      <c r="AH2697"/>
      <c r="BU2697" s="2"/>
      <c r="BV2697" s="3"/>
      <c r="BW2697" s="3"/>
      <c r="BX2697" s="3"/>
      <c r="BY2697" s="3"/>
    </row>
    <row r="2698" spans="1:77" ht="15">
      <c r="A2698"/>
      <c r="J2698"/>
      <c r="AA2698"/>
      <c r="AB2698"/>
      <c r="AC2698"/>
      <c r="AD2698"/>
      <c r="AE2698"/>
      <c r="AF2698"/>
      <c r="AG2698"/>
      <c r="AH2698"/>
      <c r="BU2698" s="2"/>
      <c r="BV2698" s="3"/>
      <c r="BW2698" s="3"/>
      <c r="BX2698" s="3"/>
      <c r="BY2698" s="3"/>
    </row>
    <row r="2699" spans="1:77" ht="15">
      <c r="A2699"/>
      <c r="J2699"/>
      <c r="AA2699"/>
      <c r="AB2699"/>
      <c r="AC2699"/>
      <c r="AD2699"/>
      <c r="AE2699"/>
      <c r="AF2699"/>
      <c r="AG2699"/>
      <c r="AH2699"/>
      <c r="BU2699" s="2"/>
      <c r="BV2699" s="3"/>
      <c r="BW2699" s="3"/>
      <c r="BX2699" s="3"/>
      <c r="BY2699" s="3"/>
    </row>
    <row r="2700" spans="1:77" ht="15">
      <c r="A2700"/>
      <c r="J2700"/>
      <c r="AA2700"/>
      <c r="AB2700"/>
      <c r="AC2700"/>
      <c r="AD2700"/>
      <c r="AE2700"/>
      <c r="AF2700"/>
      <c r="AG2700"/>
      <c r="AH2700"/>
      <c r="BU2700" s="2"/>
      <c r="BV2700" s="3"/>
      <c r="BW2700" s="3"/>
      <c r="BX2700" s="3"/>
      <c r="BY2700" s="3"/>
    </row>
    <row r="2701" spans="1:77" ht="15">
      <c r="A2701"/>
      <c r="J2701"/>
      <c r="AA2701"/>
      <c r="AB2701"/>
      <c r="AC2701"/>
      <c r="AD2701"/>
      <c r="AE2701"/>
      <c r="AF2701"/>
      <c r="AG2701"/>
      <c r="AH2701"/>
      <c r="BU2701" s="2"/>
      <c r="BV2701" s="3"/>
      <c r="BW2701" s="3"/>
      <c r="BX2701" s="3"/>
      <c r="BY2701" s="3"/>
    </row>
    <row r="2702" spans="1:77" ht="15">
      <c r="A2702"/>
      <c r="J2702"/>
      <c r="AA2702"/>
      <c r="AB2702"/>
      <c r="AC2702"/>
      <c r="AD2702"/>
      <c r="AE2702"/>
      <c r="AF2702"/>
      <c r="AG2702"/>
      <c r="AH2702"/>
      <c r="BU2702" s="2"/>
      <c r="BV2702" s="3"/>
      <c r="BW2702" s="3"/>
      <c r="BX2702" s="3"/>
      <c r="BY2702" s="3"/>
    </row>
    <row r="2703" spans="1:77" ht="15">
      <c r="A2703"/>
      <c r="J2703"/>
      <c r="AA2703"/>
      <c r="AB2703"/>
      <c r="AC2703"/>
      <c r="AD2703"/>
      <c r="AE2703"/>
      <c r="AF2703"/>
      <c r="AG2703"/>
      <c r="AH2703"/>
      <c r="BU2703" s="2"/>
      <c r="BV2703" s="3"/>
      <c r="BW2703" s="3"/>
      <c r="BX2703" s="3"/>
      <c r="BY2703" s="3"/>
    </row>
    <row r="2704" spans="1:77" ht="15">
      <c r="A2704"/>
      <c r="J2704"/>
      <c r="AA2704"/>
      <c r="AB2704"/>
      <c r="AC2704"/>
      <c r="AD2704"/>
      <c r="AE2704"/>
      <c r="AF2704"/>
      <c r="AG2704"/>
      <c r="AH2704"/>
      <c r="BU2704" s="2"/>
      <c r="BV2704" s="3"/>
      <c r="BW2704" s="3"/>
      <c r="BX2704" s="3"/>
      <c r="BY2704" s="3"/>
    </row>
    <row r="2705" spans="1:77" ht="15">
      <c r="A2705"/>
      <c r="J2705"/>
      <c r="AA2705"/>
      <c r="AB2705"/>
      <c r="AC2705"/>
      <c r="AD2705"/>
      <c r="AE2705"/>
      <c r="AF2705"/>
      <c r="AG2705"/>
      <c r="AH2705"/>
      <c r="BU2705" s="2"/>
      <c r="BV2705" s="3"/>
      <c r="BW2705" s="3"/>
      <c r="BX2705" s="3"/>
      <c r="BY2705" s="3"/>
    </row>
    <row r="2706" spans="1:77" ht="15">
      <c r="A2706"/>
      <c r="J2706"/>
      <c r="AA2706"/>
      <c r="AB2706"/>
      <c r="AC2706"/>
      <c r="AD2706"/>
      <c r="AE2706"/>
      <c r="AF2706"/>
      <c r="AG2706"/>
      <c r="AH2706"/>
      <c r="BU2706" s="2"/>
      <c r="BV2706" s="3"/>
      <c r="BW2706" s="3"/>
      <c r="BX2706" s="3"/>
      <c r="BY2706" s="3"/>
    </row>
    <row r="2707" spans="1:77" ht="15">
      <c r="A2707"/>
      <c r="J2707"/>
      <c r="AA2707"/>
      <c r="AB2707"/>
      <c r="AC2707"/>
      <c r="AD2707"/>
      <c r="AE2707"/>
      <c r="AF2707"/>
      <c r="AG2707"/>
      <c r="AH2707"/>
      <c r="BU2707" s="2"/>
      <c r="BV2707" s="3"/>
      <c r="BW2707" s="3"/>
      <c r="BX2707" s="3"/>
      <c r="BY2707" s="3"/>
    </row>
    <row r="2708" spans="1:77" ht="15">
      <c r="A2708"/>
      <c r="J2708"/>
      <c r="AA2708"/>
      <c r="AB2708"/>
      <c r="AC2708"/>
      <c r="AD2708"/>
      <c r="AE2708"/>
      <c r="AF2708"/>
      <c r="AG2708"/>
      <c r="AH2708"/>
      <c r="BU2708" s="2"/>
      <c r="BV2708" s="3"/>
      <c r="BW2708" s="3"/>
      <c r="BX2708" s="3"/>
      <c r="BY2708" s="3"/>
    </row>
    <row r="2709" spans="1:77" ht="15">
      <c r="A2709"/>
      <c r="J2709"/>
      <c r="AA2709"/>
      <c r="AB2709"/>
      <c r="AC2709"/>
      <c r="AD2709"/>
      <c r="AE2709"/>
      <c r="AF2709"/>
      <c r="AG2709"/>
      <c r="AH2709"/>
      <c r="BU2709" s="2"/>
      <c r="BV2709" s="3"/>
      <c r="BW2709" s="3"/>
      <c r="BX2709" s="3"/>
      <c r="BY2709" s="3"/>
    </row>
    <row r="2710" spans="1:77" ht="15">
      <c r="A2710"/>
      <c r="J2710"/>
      <c r="AA2710"/>
      <c r="AB2710"/>
      <c r="AC2710"/>
      <c r="AD2710"/>
      <c r="AE2710"/>
      <c r="AF2710"/>
      <c r="AG2710"/>
      <c r="AH2710"/>
      <c r="BU2710" s="2"/>
      <c r="BV2710" s="3"/>
      <c r="BW2710" s="3"/>
      <c r="BX2710" s="3"/>
      <c r="BY2710" s="3"/>
    </row>
    <row r="2711" spans="1:77" ht="15">
      <c r="A2711"/>
      <c r="J2711"/>
      <c r="AA2711"/>
      <c r="AB2711"/>
      <c r="AC2711"/>
      <c r="AD2711"/>
      <c r="AE2711"/>
      <c r="AF2711"/>
      <c r="AG2711"/>
      <c r="AH2711"/>
      <c r="BU2711" s="2"/>
      <c r="BV2711" s="3"/>
      <c r="BW2711" s="3"/>
      <c r="BX2711" s="3"/>
      <c r="BY2711" s="3"/>
    </row>
    <row r="2712" spans="1:77" ht="15">
      <c r="A2712"/>
      <c r="J2712"/>
      <c r="AA2712"/>
      <c r="AB2712"/>
      <c r="AC2712"/>
      <c r="AD2712"/>
      <c r="AE2712"/>
      <c r="AF2712"/>
      <c r="AG2712"/>
      <c r="AH2712"/>
      <c r="BU2712" s="2"/>
      <c r="BV2712" s="3"/>
      <c r="BW2712" s="3"/>
      <c r="BX2712" s="3"/>
      <c r="BY2712" s="3"/>
    </row>
    <row r="2713" spans="1:77" ht="15">
      <c r="A2713"/>
      <c r="J2713"/>
      <c r="AA2713"/>
      <c r="AB2713"/>
      <c r="AC2713"/>
      <c r="AD2713"/>
      <c r="AE2713"/>
      <c r="AF2713"/>
      <c r="AG2713"/>
      <c r="AH2713"/>
      <c r="BU2713" s="2"/>
      <c r="BV2713" s="3"/>
      <c r="BW2713" s="3"/>
      <c r="BX2713" s="3"/>
      <c r="BY2713" s="3"/>
    </row>
    <row r="2714" spans="1:77" ht="15">
      <c r="A2714"/>
      <c r="J2714"/>
      <c r="AA2714"/>
      <c r="AB2714"/>
      <c r="AC2714"/>
      <c r="AD2714"/>
      <c r="AE2714"/>
      <c r="AF2714"/>
      <c r="AG2714"/>
      <c r="AH2714"/>
      <c r="BU2714" s="2"/>
      <c r="BV2714" s="3"/>
      <c r="BW2714" s="3"/>
      <c r="BX2714" s="3"/>
      <c r="BY2714" s="3"/>
    </row>
    <row r="2715" spans="1:77" ht="15">
      <c r="A2715"/>
      <c r="J2715"/>
      <c r="AA2715"/>
      <c r="AB2715"/>
      <c r="AC2715"/>
      <c r="AD2715"/>
      <c r="AE2715"/>
      <c r="AF2715"/>
      <c r="AG2715"/>
      <c r="AH2715"/>
      <c r="BU2715" s="2"/>
      <c r="BV2715" s="3"/>
      <c r="BW2715" s="3"/>
      <c r="BX2715" s="3"/>
      <c r="BY2715" s="3"/>
    </row>
    <row r="2716" spans="1:77" ht="15">
      <c r="A2716"/>
      <c r="J2716"/>
      <c r="AA2716"/>
      <c r="AB2716"/>
      <c r="AC2716"/>
      <c r="AD2716"/>
      <c r="AE2716"/>
      <c r="AF2716"/>
      <c r="AG2716"/>
      <c r="AH2716"/>
      <c r="BU2716" s="2"/>
      <c r="BV2716" s="3"/>
      <c r="BW2716" s="3"/>
      <c r="BX2716" s="3"/>
      <c r="BY2716" s="3"/>
    </row>
    <row r="2717" spans="1:77" ht="15">
      <c r="A2717"/>
      <c r="J2717"/>
      <c r="AA2717"/>
      <c r="AB2717"/>
      <c r="AC2717"/>
      <c r="AD2717"/>
      <c r="AE2717"/>
      <c r="AF2717"/>
      <c r="AG2717"/>
      <c r="AH2717"/>
      <c r="BU2717" s="2"/>
      <c r="BV2717" s="3"/>
      <c r="BW2717" s="3"/>
      <c r="BX2717" s="3"/>
      <c r="BY2717" s="3"/>
    </row>
    <row r="2718" spans="1:77" ht="15">
      <c r="A2718"/>
      <c r="J2718"/>
      <c r="AA2718"/>
      <c r="AB2718"/>
      <c r="AC2718"/>
      <c r="AD2718"/>
      <c r="AE2718"/>
      <c r="AF2718"/>
      <c r="AG2718"/>
      <c r="AH2718"/>
      <c r="BU2718" s="2"/>
      <c r="BV2718" s="3"/>
      <c r="BW2718" s="3"/>
      <c r="BX2718" s="3"/>
      <c r="BY2718" s="3"/>
    </row>
    <row r="2719" spans="1:77" ht="15">
      <c r="A2719"/>
      <c r="J2719"/>
      <c r="AA2719"/>
      <c r="AB2719"/>
      <c r="AC2719"/>
      <c r="AD2719"/>
      <c r="AE2719"/>
      <c r="AF2719"/>
      <c r="AG2719"/>
      <c r="AH2719"/>
      <c r="BU2719" s="2"/>
      <c r="BV2719" s="3"/>
      <c r="BW2719" s="3"/>
      <c r="BX2719" s="3"/>
      <c r="BY2719" s="3"/>
    </row>
    <row r="2720" spans="1:77" ht="15">
      <c r="A2720"/>
      <c r="J2720"/>
      <c r="AA2720"/>
      <c r="AB2720"/>
      <c r="AC2720"/>
      <c r="AD2720"/>
      <c r="AE2720"/>
      <c r="AF2720"/>
      <c r="AG2720"/>
      <c r="AH2720"/>
      <c r="BU2720" s="2"/>
      <c r="BV2720" s="3"/>
      <c r="BW2720" s="3"/>
      <c r="BX2720" s="3"/>
      <c r="BY2720" s="3"/>
    </row>
    <row r="2721" spans="1:77" ht="15">
      <c r="A2721"/>
      <c r="J2721"/>
      <c r="AA2721"/>
      <c r="AB2721"/>
      <c r="AC2721"/>
      <c r="AD2721"/>
      <c r="AE2721"/>
      <c r="AF2721"/>
      <c r="AG2721"/>
      <c r="AH2721"/>
      <c r="BU2721" s="2"/>
      <c r="BV2721" s="3"/>
      <c r="BW2721" s="3"/>
      <c r="BX2721" s="3"/>
      <c r="BY2721" s="3"/>
    </row>
    <row r="2722" spans="1:77" ht="15">
      <c r="A2722"/>
      <c r="J2722"/>
      <c r="AA2722"/>
      <c r="AB2722"/>
      <c r="AC2722"/>
      <c r="AD2722"/>
      <c r="AE2722"/>
      <c r="AF2722"/>
      <c r="AG2722"/>
      <c r="AH2722"/>
      <c r="BU2722" s="2"/>
      <c r="BV2722" s="3"/>
      <c r="BW2722" s="3"/>
      <c r="BX2722" s="3"/>
      <c r="BY2722" s="3"/>
    </row>
    <row r="2723" spans="1:77" ht="15">
      <c r="A2723"/>
      <c r="J2723"/>
      <c r="AA2723"/>
      <c r="AB2723"/>
      <c r="AC2723"/>
      <c r="AD2723"/>
      <c r="AE2723"/>
      <c r="AF2723"/>
      <c r="AG2723"/>
      <c r="AH2723"/>
      <c r="BU2723" s="2"/>
      <c r="BV2723" s="3"/>
      <c r="BW2723" s="3"/>
      <c r="BX2723" s="3"/>
      <c r="BY2723" s="3"/>
    </row>
    <row r="2724" spans="1:77" ht="15">
      <c r="A2724"/>
      <c r="J2724"/>
      <c r="AA2724"/>
      <c r="AB2724"/>
      <c r="AC2724"/>
      <c r="AD2724"/>
      <c r="AE2724"/>
      <c r="AF2724"/>
      <c r="AG2724"/>
      <c r="AH2724"/>
      <c r="BU2724" s="2"/>
      <c r="BV2724" s="3"/>
      <c r="BW2724" s="3"/>
      <c r="BX2724" s="3"/>
      <c r="BY2724" s="3"/>
    </row>
    <row r="2725" spans="1:77" ht="15">
      <c r="A2725"/>
      <c r="J2725"/>
      <c r="AA2725"/>
      <c r="AB2725"/>
      <c r="AC2725"/>
      <c r="AD2725"/>
      <c r="AE2725"/>
      <c r="AF2725"/>
      <c r="AG2725"/>
      <c r="AH2725"/>
      <c r="BU2725" s="2"/>
      <c r="BV2725" s="3"/>
      <c r="BW2725" s="3"/>
      <c r="BX2725" s="3"/>
      <c r="BY2725" s="3"/>
    </row>
    <row r="2726" spans="1:77" ht="15">
      <c r="A2726"/>
      <c r="J2726"/>
      <c r="AA2726"/>
      <c r="AB2726"/>
      <c r="AC2726"/>
      <c r="AD2726"/>
      <c r="AE2726"/>
      <c r="AF2726"/>
      <c r="AG2726"/>
      <c r="AH2726"/>
      <c r="BU2726" s="2"/>
      <c r="BV2726" s="3"/>
      <c r="BW2726" s="3"/>
      <c r="BX2726" s="3"/>
      <c r="BY2726" s="3"/>
    </row>
    <row r="2727" spans="1:77" ht="15">
      <c r="A2727"/>
      <c r="J2727"/>
      <c r="AA2727"/>
      <c r="AB2727"/>
      <c r="AC2727"/>
      <c r="AD2727"/>
      <c r="AE2727"/>
      <c r="AF2727"/>
      <c r="AG2727"/>
      <c r="AH2727"/>
      <c r="BU2727" s="2"/>
      <c r="BV2727" s="3"/>
      <c r="BW2727" s="3"/>
      <c r="BX2727" s="3"/>
      <c r="BY2727" s="3"/>
    </row>
    <row r="2728" spans="1:77" ht="15">
      <c r="A2728"/>
      <c r="J2728"/>
      <c r="AA2728"/>
      <c r="AB2728"/>
      <c r="AC2728"/>
      <c r="AD2728"/>
      <c r="AE2728"/>
      <c r="AF2728"/>
      <c r="AG2728"/>
      <c r="AH2728"/>
      <c r="BU2728" s="2"/>
      <c r="BV2728" s="3"/>
      <c r="BW2728" s="3"/>
      <c r="BX2728" s="3"/>
      <c r="BY2728" s="3"/>
    </row>
    <row r="2729" spans="1:77" ht="15">
      <c r="A2729"/>
      <c r="J2729"/>
      <c r="AA2729"/>
      <c r="AB2729"/>
      <c r="AC2729"/>
      <c r="AD2729"/>
      <c r="AE2729"/>
      <c r="AF2729"/>
      <c r="AG2729"/>
      <c r="AH2729"/>
      <c r="BU2729" s="2"/>
      <c r="BV2729" s="3"/>
      <c r="BW2729" s="3"/>
      <c r="BX2729" s="3"/>
      <c r="BY2729" s="3"/>
    </row>
    <row r="2730" spans="1:77" ht="15">
      <c r="A2730"/>
      <c r="J2730"/>
      <c r="AA2730"/>
      <c r="AB2730"/>
      <c r="AC2730"/>
      <c r="AD2730"/>
      <c r="AE2730"/>
      <c r="AF2730"/>
      <c r="AG2730"/>
      <c r="AH2730"/>
      <c r="BU2730" s="2"/>
      <c r="BV2730" s="3"/>
      <c r="BW2730" s="3"/>
      <c r="BX2730" s="3"/>
      <c r="BY2730" s="3"/>
    </row>
    <row r="2731" spans="1:77" ht="15">
      <c r="A2731"/>
      <c r="J2731"/>
      <c r="AA2731"/>
      <c r="AB2731"/>
      <c r="AC2731"/>
      <c r="AD2731"/>
      <c r="AE2731"/>
      <c r="AF2731"/>
      <c r="AG2731"/>
      <c r="AH2731"/>
      <c r="BU2731" s="2"/>
      <c r="BV2731" s="3"/>
      <c r="BW2731" s="3"/>
      <c r="BX2731" s="3"/>
      <c r="BY2731" s="3"/>
    </row>
    <row r="2732" spans="1:77" ht="15">
      <c r="A2732"/>
      <c r="J2732"/>
      <c r="AA2732"/>
      <c r="AB2732"/>
      <c r="AC2732"/>
      <c r="AD2732"/>
      <c r="AE2732"/>
      <c r="AF2732"/>
      <c r="AG2732"/>
      <c r="AH2732"/>
      <c r="BU2732" s="2"/>
      <c r="BV2732" s="3"/>
      <c r="BW2732" s="3"/>
      <c r="BX2732" s="3"/>
      <c r="BY2732" s="3"/>
    </row>
    <row r="2733" spans="1:77" ht="15">
      <c r="A2733"/>
      <c r="J2733"/>
      <c r="AA2733"/>
      <c r="AB2733"/>
      <c r="AC2733"/>
      <c r="AD2733"/>
      <c r="AE2733"/>
      <c r="AF2733"/>
      <c r="AG2733"/>
      <c r="AH2733"/>
      <c r="BU2733" s="2"/>
      <c r="BV2733" s="3"/>
      <c r="BW2733" s="3"/>
      <c r="BX2733" s="3"/>
      <c r="BY2733" s="3"/>
    </row>
    <row r="2734" spans="1:77" ht="15">
      <c r="A2734"/>
      <c r="J2734"/>
      <c r="AA2734"/>
      <c r="AB2734"/>
      <c r="AC2734"/>
      <c r="AD2734"/>
      <c r="AE2734"/>
      <c r="AF2734"/>
      <c r="AG2734"/>
      <c r="AH2734"/>
      <c r="BU2734" s="2"/>
      <c r="BV2734" s="3"/>
      <c r="BW2734" s="3"/>
      <c r="BX2734" s="3"/>
      <c r="BY2734" s="3"/>
    </row>
    <row r="2735" spans="1:77" ht="15">
      <c r="A2735"/>
      <c r="J2735"/>
      <c r="AA2735"/>
      <c r="AB2735"/>
      <c r="AC2735"/>
      <c r="AD2735"/>
      <c r="AE2735"/>
      <c r="AF2735"/>
      <c r="AG2735"/>
      <c r="AH2735"/>
      <c r="BU2735" s="2"/>
      <c r="BV2735" s="3"/>
      <c r="BW2735" s="3"/>
      <c r="BX2735" s="3"/>
      <c r="BY2735" s="3"/>
    </row>
    <row r="2736" spans="1:77" ht="15">
      <c r="A2736"/>
      <c r="J2736"/>
      <c r="AA2736"/>
      <c r="AB2736"/>
      <c r="AC2736"/>
      <c r="AD2736"/>
      <c r="AE2736"/>
      <c r="AF2736"/>
      <c r="AG2736"/>
      <c r="AH2736"/>
      <c r="BU2736" s="2"/>
      <c r="BV2736" s="3"/>
      <c r="BW2736" s="3"/>
      <c r="BX2736" s="3"/>
      <c r="BY2736" s="3"/>
    </row>
    <row r="2737" spans="1:77" ht="15">
      <c r="A2737"/>
      <c r="J2737"/>
      <c r="AA2737"/>
      <c r="AB2737"/>
      <c r="AC2737"/>
      <c r="AD2737"/>
      <c r="AE2737"/>
      <c r="AF2737"/>
      <c r="AG2737"/>
      <c r="AH2737"/>
      <c r="BU2737" s="2"/>
      <c r="BV2737" s="3"/>
      <c r="BW2737" s="3"/>
      <c r="BX2737" s="3"/>
      <c r="BY2737" s="3"/>
    </row>
    <row r="2738" spans="1:77" ht="15">
      <c r="A2738"/>
      <c r="J2738"/>
      <c r="AA2738"/>
      <c r="AB2738"/>
      <c r="AC2738"/>
      <c r="AD2738"/>
      <c r="AE2738"/>
      <c r="AF2738"/>
      <c r="AG2738"/>
      <c r="AH2738"/>
      <c r="BU2738" s="2"/>
      <c r="BV2738" s="3"/>
      <c r="BW2738" s="3"/>
      <c r="BX2738" s="3"/>
      <c r="BY2738" s="3"/>
    </row>
    <row r="2739" spans="1:77" ht="15">
      <c r="A2739"/>
      <c r="J2739"/>
      <c r="AA2739"/>
      <c r="AB2739"/>
      <c r="AC2739"/>
      <c r="AD2739"/>
      <c r="AE2739"/>
      <c r="AF2739"/>
      <c r="AG2739"/>
      <c r="AH2739"/>
      <c r="BU2739" s="2"/>
      <c r="BV2739" s="3"/>
      <c r="BW2739" s="3"/>
      <c r="BX2739" s="3"/>
      <c r="BY2739" s="3"/>
    </row>
    <row r="2740" spans="1:77" ht="15">
      <c r="A2740"/>
      <c r="J2740"/>
      <c r="AA2740"/>
      <c r="AB2740"/>
      <c r="AC2740"/>
      <c r="AD2740"/>
      <c r="AE2740"/>
      <c r="AF2740"/>
      <c r="AG2740"/>
      <c r="AH2740"/>
      <c r="BU2740" s="2"/>
      <c r="BV2740" s="3"/>
      <c r="BW2740" s="3"/>
      <c r="BX2740" s="3"/>
      <c r="BY2740" s="3"/>
    </row>
    <row r="2741" spans="1:77" ht="15">
      <c r="A2741"/>
      <c r="J2741"/>
      <c r="AA2741"/>
      <c r="AB2741"/>
      <c r="AC2741"/>
      <c r="AD2741"/>
      <c r="AE2741"/>
      <c r="AF2741"/>
      <c r="AG2741"/>
      <c r="AH2741"/>
      <c r="BU2741" s="2"/>
      <c r="BV2741" s="3"/>
      <c r="BW2741" s="3"/>
      <c r="BX2741" s="3"/>
      <c r="BY2741" s="3"/>
    </row>
    <row r="2742" spans="1:77" ht="15">
      <c r="A2742"/>
      <c r="J2742"/>
      <c r="AA2742"/>
      <c r="AB2742"/>
      <c r="AC2742"/>
      <c r="AD2742"/>
      <c r="AE2742"/>
      <c r="AF2742"/>
      <c r="AG2742"/>
      <c r="AH2742"/>
      <c r="BU2742" s="2"/>
      <c r="BV2742" s="3"/>
      <c r="BW2742" s="3"/>
      <c r="BX2742" s="3"/>
      <c r="BY2742" s="3"/>
    </row>
    <row r="2743" spans="1:77" ht="15">
      <c r="A2743"/>
      <c r="J2743"/>
      <c r="AA2743"/>
      <c r="AB2743"/>
      <c r="AC2743"/>
      <c r="AD2743"/>
      <c r="AE2743"/>
      <c r="AF2743"/>
      <c r="AG2743"/>
      <c r="AH2743"/>
      <c r="BU2743" s="2"/>
      <c r="BV2743" s="3"/>
      <c r="BW2743" s="3"/>
      <c r="BX2743" s="3"/>
      <c r="BY2743" s="3"/>
    </row>
    <row r="2744" spans="1:77" ht="15">
      <c r="A2744"/>
      <c r="J2744"/>
      <c r="AA2744"/>
      <c r="AB2744"/>
      <c r="AC2744"/>
      <c r="AD2744"/>
      <c r="AE2744"/>
      <c r="AF2744"/>
      <c r="AG2744"/>
      <c r="AH2744"/>
      <c r="BU2744" s="2"/>
      <c r="BV2744" s="3"/>
      <c r="BW2744" s="3"/>
      <c r="BX2744" s="3"/>
      <c r="BY2744" s="3"/>
    </row>
    <row r="2745" spans="1:77" ht="15">
      <c r="A2745"/>
      <c r="J2745"/>
      <c r="AA2745"/>
      <c r="AB2745"/>
      <c r="AC2745"/>
      <c r="AD2745"/>
      <c r="AE2745"/>
      <c r="AF2745"/>
      <c r="AG2745"/>
      <c r="AH2745"/>
      <c r="BU2745" s="2"/>
      <c r="BV2745" s="3"/>
      <c r="BW2745" s="3"/>
      <c r="BX2745" s="3"/>
      <c r="BY2745" s="3"/>
    </row>
    <row r="2746" spans="1:77" ht="15">
      <c r="A2746"/>
      <c r="J2746"/>
      <c r="AA2746"/>
      <c r="AB2746"/>
      <c r="AC2746"/>
      <c r="AD2746"/>
      <c r="AE2746"/>
      <c r="AF2746"/>
      <c r="AG2746"/>
      <c r="AH2746"/>
      <c r="BU2746" s="2"/>
      <c r="BV2746" s="3"/>
      <c r="BW2746" s="3"/>
      <c r="BX2746" s="3"/>
      <c r="BY2746" s="3"/>
    </row>
    <row r="2747" spans="1:77" ht="15">
      <c r="A2747"/>
      <c r="J2747"/>
      <c r="AA2747"/>
      <c r="AB2747"/>
      <c r="AC2747"/>
      <c r="AD2747"/>
      <c r="AE2747"/>
      <c r="AF2747"/>
      <c r="AG2747"/>
      <c r="AH2747"/>
      <c r="BU2747" s="2"/>
      <c r="BV2747" s="3"/>
      <c r="BW2747" s="3"/>
      <c r="BX2747" s="3"/>
      <c r="BY2747" s="3"/>
    </row>
    <row r="2748" spans="1:77" ht="15">
      <c r="A2748"/>
      <c r="J2748"/>
      <c r="AA2748"/>
      <c r="AB2748"/>
      <c r="AC2748"/>
      <c r="AD2748"/>
      <c r="AE2748"/>
      <c r="AF2748"/>
      <c r="AG2748"/>
      <c r="AH2748"/>
      <c r="BU2748" s="2"/>
      <c r="BV2748" s="3"/>
      <c r="BW2748" s="3"/>
      <c r="BX2748" s="3"/>
      <c r="BY2748" s="3"/>
    </row>
    <row r="2749" spans="1:77" ht="15">
      <c r="A2749"/>
      <c r="J2749"/>
      <c r="AA2749"/>
      <c r="AB2749"/>
      <c r="AC2749"/>
      <c r="AD2749"/>
      <c r="AE2749"/>
      <c r="AF2749"/>
      <c r="AG2749"/>
      <c r="AH2749"/>
      <c r="BU2749" s="2"/>
      <c r="BV2749" s="3"/>
      <c r="BW2749" s="3"/>
      <c r="BX2749" s="3"/>
      <c r="BY2749" s="3"/>
    </row>
    <row r="2750" spans="1:77" ht="15">
      <c r="A2750"/>
      <c r="J2750"/>
      <c r="AA2750"/>
      <c r="AB2750"/>
      <c r="AC2750"/>
      <c r="AD2750"/>
      <c r="AE2750"/>
      <c r="AF2750"/>
      <c r="AG2750"/>
      <c r="AH2750"/>
      <c r="BU2750" s="2"/>
      <c r="BV2750" s="3"/>
      <c r="BW2750" s="3"/>
      <c r="BX2750" s="3"/>
      <c r="BY2750" s="3"/>
    </row>
    <row r="2751" spans="1:77" ht="15">
      <c r="A2751"/>
      <c r="J2751"/>
      <c r="AA2751"/>
      <c r="AB2751"/>
      <c r="AC2751"/>
      <c r="AD2751"/>
      <c r="AE2751"/>
      <c r="AF2751"/>
      <c r="AG2751"/>
      <c r="AH2751"/>
      <c r="BU2751" s="2"/>
      <c r="BV2751" s="3"/>
      <c r="BW2751" s="3"/>
      <c r="BX2751" s="3"/>
      <c r="BY2751" s="3"/>
    </row>
    <row r="2752" spans="1:77" ht="15">
      <c r="A2752"/>
      <c r="J2752"/>
      <c r="AA2752"/>
      <c r="AB2752"/>
      <c r="AC2752"/>
      <c r="AD2752"/>
      <c r="AE2752"/>
      <c r="AF2752"/>
      <c r="AG2752"/>
      <c r="AH2752"/>
      <c r="BU2752" s="2"/>
      <c r="BV2752" s="3"/>
      <c r="BW2752" s="3"/>
      <c r="BX2752" s="3"/>
      <c r="BY2752" s="3"/>
    </row>
    <row r="2753" spans="1:77" ht="15">
      <c r="A2753"/>
      <c r="J2753"/>
      <c r="AA2753"/>
      <c r="AB2753"/>
      <c r="AC2753"/>
      <c r="AD2753"/>
      <c r="AE2753"/>
      <c r="AF2753"/>
      <c r="AG2753"/>
      <c r="AH2753"/>
      <c r="BU2753" s="2"/>
      <c r="BV2753" s="3"/>
      <c r="BW2753" s="3"/>
      <c r="BX2753" s="3"/>
      <c r="BY2753" s="3"/>
    </row>
    <row r="2754" spans="1:77" ht="15">
      <c r="A2754"/>
      <c r="J2754"/>
      <c r="AA2754"/>
      <c r="AB2754"/>
      <c r="AC2754"/>
      <c r="AD2754"/>
      <c r="AE2754"/>
      <c r="AF2754"/>
      <c r="AG2754"/>
      <c r="AH2754"/>
      <c r="BU2754" s="2"/>
      <c r="BV2754" s="3"/>
      <c r="BW2754" s="3"/>
      <c r="BX2754" s="3"/>
      <c r="BY2754" s="3"/>
    </row>
    <row r="2755" spans="1:77" ht="15">
      <c r="A2755"/>
      <c r="J2755"/>
      <c r="AA2755"/>
      <c r="AB2755"/>
      <c r="AC2755"/>
      <c r="AD2755"/>
      <c r="AE2755"/>
      <c r="AF2755"/>
      <c r="AG2755"/>
      <c r="AH2755"/>
      <c r="BU2755" s="2"/>
      <c r="BV2755" s="3"/>
      <c r="BW2755" s="3"/>
      <c r="BX2755" s="3"/>
      <c r="BY2755" s="3"/>
    </row>
    <row r="2756" spans="1:77" ht="15">
      <c r="A2756"/>
      <c r="J2756"/>
      <c r="AA2756"/>
      <c r="AB2756"/>
      <c r="AC2756"/>
      <c r="AD2756"/>
      <c r="AE2756"/>
      <c r="AF2756"/>
      <c r="AG2756"/>
      <c r="AH2756"/>
      <c r="BU2756" s="2"/>
      <c r="BV2756" s="3"/>
      <c r="BW2756" s="3"/>
      <c r="BX2756" s="3"/>
      <c r="BY2756" s="3"/>
    </row>
    <row r="2757" spans="1:77" ht="15">
      <c r="A2757"/>
      <c r="J2757"/>
      <c r="AA2757"/>
      <c r="AB2757"/>
      <c r="AC2757"/>
      <c r="AD2757"/>
      <c r="AE2757"/>
      <c r="AF2757"/>
      <c r="AG2757"/>
      <c r="AH2757"/>
      <c r="BU2757" s="2"/>
      <c r="BV2757" s="3"/>
      <c r="BW2757" s="3"/>
      <c r="BX2757" s="3"/>
      <c r="BY2757" s="3"/>
    </row>
    <row r="2758" spans="1:77" ht="15">
      <c r="A2758"/>
      <c r="J2758"/>
      <c r="AA2758"/>
      <c r="AB2758"/>
      <c r="AC2758"/>
      <c r="AD2758"/>
      <c r="AE2758"/>
      <c r="AF2758"/>
      <c r="AG2758"/>
      <c r="AH2758"/>
      <c r="BU2758" s="2"/>
      <c r="BV2758" s="3"/>
      <c r="BW2758" s="3"/>
      <c r="BX2758" s="3"/>
      <c r="BY2758" s="3"/>
    </row>
    <row r="2759" spans="1:77" ht="15">
      <c r="A2759"/>
      <c r="J2759"/>
      <c r="AA2759"/>
      <c r="AB2759"/>
      <c r="AC2759"/>
      <c r="AD2759"/>
      <c r="AE2759"/>
      <c r="AF2759"/>
      <c r="AG2759"/>
      <c r="AH2759"/>
      <c r="BU2759" s="2"/>
      <c r="BV2759" s="3"/>
      <c r="BW2759" s="3"/>
      <c r="BX2759" s="3"/>
      <c r="BY2759" s="3"/>
    </row>
    <row r="2760" spans="1:77" ht="15">
      <c r="A2760"/>
      <c r="J2760"/>
      <c r="AA2760"/>
      <c r="AB2760"/>
      <c r="AC2760"/>
      <c r="AD2760"/>
      <c r="AE2760"/>
      <c r="AF2760"/>
      <c r="AG2760"/>
      <c r="AH2760"/>
      <c r="BU2760" s="2"/>
      <c r="BV2760" s="3"/>
      <c r="BW2760" s="3"/>
      <c r="BX2760" s="3"/>
      <c r="BY2760" s="3"/>
    </row>
    <row r="2761" spans="1:77" ht="15">
      <c r="A2761"/>
      <c r="J2761"/>
      <c r="AA2761"/>
      <c r="AB2761"/>
      <c r="AC2761"/>
      <c r="AD2761"/>
      <c r="AE2761"/>
      <c r="AF2761"/>
      <c r="AG2761"/>
      <c r="AH2761"/>
      <c r="BU2761" s="2"/>
      <c r="BV2761" s="3"/>
      <c r="BW2761" s="3"/>
      <c r="BX2761" s="3"/>
      <c r="BY2761" s="3"/>
    </row>
    <row r="2762" spans="1:77" ht="15">
      <c r="A2762"/>
      <c r="J2762"/>
      <c r="AA2762"/>
      <c r="AB2762"/>
      <c r="AC2762"/>
      <c r="AD2762"/>
      <c r="AE2762"/>
      <c r="AF2762"/>
      <c r="AG2762"/>
      <c r="AH2762"/>
      <c r="BU2762" s="2"/>
      <c r="BV2762" s="3"/>
      <c r="BW2762" s="3"/>
      <c r="BX2762" s="3"/>
      <c r="BY2762" s="3"/>
    </row>
    <row r="2763" spans="1:77" ht="15">
      <c r="A2763"/>
      <c r="J2763"/>
      <c r="AA2763"/>
      <c r="AB2763"/>
      <c r="AC2763"/>
      <c r="AD2763"/>
      <c r="AE2763"/>
      <c r="AF2763"/>
      <c r="AG2763"/>
      <c r="AH2763"/>
      <c r="BU2763" s="2"/>
      <c r="BV2763" s="3"/>
      <c r="BW2763" s="3"/>
      <c r="BX2763" s="3"/>
      <c r="BY2763" s="3"/>
    </row>
    <row r="2764" spans="1:77" ht="15">
      <c r="A2764"/>
      <c r="J2764"/>
      <c r="AA2764"/>
      <c r="AB2764"/>
      <c r="AC2764"/>
      <c r="AD2764"/>
      <c r="AE2764"/>
      <c r="AF2764"/>
      <c r="AG2764"/>
      <c r="AH2764"/>
      <c r="BU2764" s="2"/>
      <c r="BV2764" s="3"/>
      <c r="BW2764" s="3"/>
      <c r="BX2764" s="3"/>
      <c r="BY2764" s="3"/>
    </row>
    <row r="2765" spans="1:77" ht="15">
      <c r="A2765"/>
      <c r="J2765"/>
      <c r="AA2765"/>
      <c r="AB2765"/>
      <c r="AC2765"/>
      <c r="AD2765"/>
      <c r="AE2765"/>
      <c r="AF2765"/>
      <c r="AG2765"/>
      <c r="AH2765"/>
      <c r="BU2765" s="2"/>
      <c r="BV2765" s="3"/>
      <c r="BW2765" s="3"/>
      <c r="BX2765" s="3"/>
      <c r="BY2765" s="3"/>
    </row>
    <row r="2766" spans="1:77" ht="15">
      <c r="A2766"/>
      <c r="J2766"/>
      <c r="AA2766"/>
      <c r="AB2766"/>
      <c r="AC2766"/>
      <c r="AD2766"/>
      <c r="AE2766"/>
      <c r="AF2766"/>
      <c r="AG2766"/>
      <c r="AH2766"/>
      <c r="BU2766" s="2"/>
      <c r="BV2766" s="3"/>
      <c r="BW2766" s="3"/>
      <c r="BX2766" s="3"/>
      <c r="BY2766" s="3"/>
    </row>
    <row r="2767" spans="1:77" ht="15">
      <c r="A2767"/>
      <c r="J2767"/>
      <c r="AA2767"/>
      <c r="AB2767"/>
      <c r="AC2767"/>
      <c r="AD2767"/>
      <c r="AE2767"/>
      <c r="AF2767"/>
      <c r="AG2767"/>
      <c r="AH2767"/>
      <c r="BU2767" s="2"/>
      <c r="BV2767" s="3"/>
      <c r="BW2767" s="3"/>
      <c r="BX2767" s="3"/>
      <c r="BY2767" s="3"/>
    </row>
    <row r="2768" spans="1:77" ht="15">
      <c r="A2768"/>
      <c r="J2768"/>
      <c r="AA2768"/>
      <c r="AB2768"/>
      <c r="AC2768"/>
      <c r="AD2768"/>
      <c r="AE2768"/>
      <c r="AF2768"/>
      <c r="AG2768"/>
      <c r="AH2768"/>
      <c r="BU2768" s="2"/>
      <c r="BV2768" s="3"/>
      <c r="BW2768" s="3"/>
      <c r="BX2768" s="3"/>
      <c r="BY2768" s="3"/>
    </row>
    <row r="2769" spans="1:77" ht="15">
      <c r="A2769"/>
      <c r="J2769"/>
      <c r="AA2769"/>
      <c r="AB2769"/>
      <c r="AC2769"/>
      <c r="AD2769"/>
      <c r="AE2769"/>
      <c r="AF2769"/>
      <c r="AG2769"/>
      <c r="AH2769"/>
      <c r="BU2769" s="2"/>
      <c r="BV2769" s="3"/>
      <c r="BW2769" s="3"/>
      <c r="BX2769" s="3"/>
      <c r="BY2769" s="3"/>
    </row>
    <row r="2770" spans="1:77" ht="15">
      <c r="A2770"/>
      <c r="J2770"/>
      <c r="AA2770"/>
      <c r="AB2770"/>
      <c r="AC2770"/>
      <c r="AD2770"/>
      <c r="AE2770"/>
      <c r="AF2770"/>
      <c r="AG2770"/>
      <c r="AH2770"/>
      <c r="BU2770" s="2"/>
      <c r="BV2770" s="3"/>
      <c r="BW2770" s="3"/>
      <c r="BX2770" s="3"/>
      <c r="BY2770" s="3"/>
    </row>
    <row r="2771" spans="1:77" ht="15">
      <c r="A2771"/>
      <c r="J2771"/>
      <c r="AA2771"/>
      <c r="AB2771"/>
      <c r="AC2771"/>
      <c r="AD2771"/>
      <c r="AE2771"/>
      <c r="AF2771"/>
      <c r="AG2771"/>
      <c r="AH2771"/>
      <c r="BU2771" s="2"/>
      <c r="BV2771" s="3"/>
      <c r="BW2771" s="3"/>
      <c r="BX2771" s="3"/>
      <c r="BY2771" s="3"/>
    </row>
    <row r="2772" spans="1:77" ht="15">
      <c r="A2772"/>
      <c r="J2772"/>
      <c r="AA2772"/>
      <c r="AB2772"/>
      <c r="AC2772"/>
      <c r="AD2772"/>
      <c r="AE2772"/>
      <c r="AF2772"/>
      <c r="AG2772"/>
      <c r="AH2772"/>
      <c r="BU2772" s="2"/>
      <c r="BV2772" s="3"/>
      <c r="BW2772" s="3"/>
      <c r="BX2772" s="3"/>
      <c r="BY2772" s="3"/>
    </row>
    <row r="2773" spans="1:77" ht="15">
      <c r="A2773"/>
      <c r="J2773"/>
      <c r="AA2773"/>
      <c r="AB2773"/>
      <c r="AC2773"/>
      <c r="AD2773"/>
      <c r="AE2773"/>
      <c r="AF2773"/>
      <c r="AG2773"/>
      <c r="AH2773"/>
      <c r="BU2773" s="2"/>
      <c r="BV2773" s="3"/>
      <c r="BW2773" s="3"/>
      <c r="BX2773" s="3"/>
      <c r="BY2773" s="3"/>
    </row>
    <row r="2774" spans="1:77" ht="15">
      <c r="A2774"/>
      <c r="J2774"/>
      <c r="AA2774"/>
      <c r="AB2774"/>
      <c r="AC2774"/>
      <c r="AD2774"/>
      <c r="AE2774"/>
      <c r="AF2774"/>
      <c r="AG2774"/>
      <c r="AH2774"/>
      <c r="BU2774" s="2"/>
      <c r="BV2774" s="3"/>
      <c r="BW2774" s="3"/>
      <c r="BX2774" s="3"/>
      <c r="BY2774" s="3"/>
    </row>
    <row r="2775" spans="1:77" ht="15">
      <c r="A2775"/>
      <c r="J2775"/>
      <c r="AA2775"/>
      <c r="AB2775"/>
      <c r="AC2775"/>
      <c r="AD2775"/>
      <c r="AE2775"/>
      <c r="AF2775"/>
      <c r="AG2775"/>
      <c r="AH2775"/>
      <c r="BU2775" s="2"/>
      <c r="BV2775" s="3"/>
      <c r="BW2775" s="3"/>
      <c r="BX2775" s="3"/>
      <c r="BY2775" s="3"/>
    </row>
    <row r="2776" spans="1:77" ht="15">
      <c r="A2776"/>
      <c r="J2776"/>
      <c r="AA2776"/>
      <c r="AB2776"/>
      <c r="AC2776"/>
      <c r="AD2776"/>
      <c r="AE2776"/>
      <c r="AF2776"/>
      <c r="AG2776"/>
      <c r="AH2776"/>
      <c r="BU2776" s="2"/>
      <c r="BV2776" s="3"/>
      <c r="BW2776" s="3"/>
      <c r="BX2776" s="3"/>
      <c r="BY2776" s="3"/>
    </row>
    <row r="2777" spans="1:77" ht="15">
      <c r="A2777"/>
      <c r="J2777"/>
      <c r="AA2777"/>
      <c r="AB2777"/>
      <c r="AC2777"/>
      <c r="AD2777"/>
      <c r="AE2777"/>
      <c r="AF2777"/>
      <c r="AG2777"/>
      <c r="AH2777"/>
      <c r="BU2777" s="2"/>
      <c r="BV2777" s="3"/>
      <c r="BW2777" s="3"/>
      <c r="BX2777" s="3"/>
      <c r="BY2777" s="3"/>
    </row>
    <row r="2778" spans="1:77" ht="15">
      <c r="A2778"/>
      <c r="J2778"/>
      <c r="AA2778"/>
      <c r="AB2778"/>
      <c r="AC2778"/>
      <c r="AD2778"/>
      <c r="AE2778"/>
      <c r="AF2778"/>
      <c r="AG2778"/>
      <c r="AH2778"/>
      <c r="BU2778" s="2"/>
      <c r="BV2778" s="3"/>
      <c r="BW2778" s="3"/>
      <c r="BX2778" s="3"/>
      <c r="BY2778" s="3"/>
    </row>
    <row r="2779" spans="1:77" ht="15">
      <c r="A2779"/>
      <c r="J2779"/>
      <c r="AA2779"/>
      <c r="AB2779"/>
      <c r="AC2779"/>
      <c r="AD2779"/>
      <c r="AE2779"/>
      <c r="AF2779"/>
      <c r="AG2779"/>
      <c r="AH2779"/>
      <c r="BU2779" s="2"/>
      <c r="BV2779" s="3"/>
      <c r="BW2779" s="3"/>
      <c r="BX2779" s="3"/>
      <c r="BY2779" s="3"/>
    </row>
    <row r="2780" spans="1:77" ht="15">
      <c r="A2780"/>
      <c r="J2780"/>
      <c r="AA2780"/>
      <c r="AB2780"/>
      <c r="AC2780"/>
      <c r="AD2780"/>
      <c r="AE2780"/>
      <c r="AF2780"/>
      <c r="AG2780"/>
      <c r="AH2780"/>
      <c r="BU2780" s="2"/>
      <c r="BV2780" s="3"/>
      <c r="BW2780" s="3"/>
      <c r="BX2780" s="3"/>
      <c r="BY2780" s="3"/>
    </row>
    <row r="2781" spans="1:77" ht="15">
      <c r="A2781"/>
      <c r="J2781"/>
      <c r="AA2781"/>
      <c r="AB2781"/>
      <c r="AC2781"/>
      <c r="AD2781"/>
      <c r="AE2781"/>
      <c r="AF2781"/>
      <c r="AG2781"/>
      <c r="AH2781"/>
      <c r="BU2781" s="2"/>
      <c r="BV2781" s="3"/>
      <c r="BW2781" s="3"/>
      <c r="BX2781" s="3"/>
      <c r="BY2781" s="3"/>
    </row>
    <row r="2782" spans="1:77" ht="15">
      <c r="A2782"/>
      <c r="J2782"/>
      <c r="AA2782"/>
      <c r="AB2782"/>
      <c r="AC2782"/>
      <c r="AD2782"/>
      <c r="AE2782"/>
      <c r="AF2782"/>
      <c r="AG2782"/>
      <c r="AH2782"/>
      <c r="BU2782" s="2"/>
      <c r="BV2782" s="3"/>
      <c r="BW2782" s="3"/>
      <c r="BX2782" s="3"/>
      <c r="BY2782" s="3"/>
    </row>
    <row r="2783" spans="1:77" ht="15">
      <c r="A2783"/>
      <c r="J2783"/>
      <c r="AA2783"/>
      <c r="AB2783"/>
      <c r="AC2783"/>
      <c r="AD2783"/>
      <c r="AE2783"/>
      <c r="AF2783"/>
      <c r="AG2783"/>
      <c r="AH2783"/>
      <c r="BU2783" s="2"/>
      <c r="BV2783" s="3"/>
      <c r="BW2783" s="3"/>
      <c r="BX2783" s="3"/>
      <c r="BY2783" s="3"/>
    </row>
    <row r="2784" spans="1:77" ht="15">
      <c r="A2784"/>
      <c r="J2784"/>
      <c r="AA2784"/>
      <c r="AB2784"/>
      <c r="AC2784"/>
      <c r="AD2784"/>
      <c r="AE2784"/>
      <c r="AF2784"/>
      <c r="AG2784"/>
      <c r="AH2784"/>
      <c r="BU2784" s="2"/>
      <c r="BV2784" s="3"/>
      <c r="BW2784" s="3"/>
      <c r="BX2784" s="3"/>
      <c r="BY2784" s="3"/>
    </row>
    <row r="2785" spans="1:77" ht="15">
      <c r="A2785"/>
      <c r="J2785"/>
      <c r="AA2785"/>
      <c r="AB2785"/>
      <c r="AC2785"/>
      <c r="AD2785"/>
      <c r="AE2785"/>
      <c r="AF2785"/>
      <c r="AG2785"/>
      <c r="AH2785"/>
      <c r="BU2785" s="2"/>
      <c r="BV2785" s="3"/>
      <c r="BW2785" s="3"/>
      <c r="BX2785" s="3"/>
      <c r="BY2785" s="3"/>
    </row>
    <row r="2786" spans="1:77" ht="15">
      <c r="A2786"/>
      <c r="J2786"/>
      <c r="AA2786"/>
      <c r="AB2786"/>
      <c r="AC2786"/>
      <c r="AD2786"/>
      <c r="AE2786"/>
      <c r="AF2786"/>
      <c r="AG2786"/>
      <c r="AH2786"/>
      <c r="BU2786" s="2"/>
      <c r="BV2786" s="3"/>
      <c r="BW2786" s="3"/>
      <c r="BX2786" s="3"/>
      <c r="BY2786" s="3"/>
    </row>
    <row r="2787" spans="1:77" ht="15">
      <c r="A2787"/>
      <c r="J2787"/>
      <c r="AA2787"/>
      <c r="AB2787"/>
      <c r="AC2787"/>
      <c r="AD2787"/>
      <c r="AE2787"/>
      <c r="AF2787"/>
      <c r="AG2787"/>
      <c r="AH2787"/>
      <c r="BU2787" s="2"/>
      <c r="BV2787" s="3"/>
      <c r="BW2787" s="3"/>
      <c r="BX2787" s="3"/>
      <c r="BY2787" s="3"/>
    </row>
    <row r="2788" spans="1:77" ht="15">
      <c r="A2788"/>
      <c r="J2788"/>
      <c r="AA2788"/>
      <c r="AB2788"/>
      <c r="AC2788"/>
      <c r="AD2788"/>
      <c r="AE2788"/>
      <c r="AF2788"/>
      <c r="AG2788"/>
      <c r="AH2788"/>
      <c r="BU2788" s="2"/>
      <c r="BV2788" s="3"/>
      <c r="BW2788" s="3"/>
      <c r="BX2788" s="3"/>
      <c r="BY2788" s="3"/>
    </row>
    <row r="2789" spans="1:77" ht="15">
      <c r="A2789"/>
      <c r="J2789"/>
      <c r="AA2789"/>
      <c r="AB2789"/>
      <c r="AC2789"/>
      <c r="AD2789"/>
      <c r="AE2789"/>
      <c r="AF2789"/>
      <c r="AG2789"/>
      <c r="AH2789"/>
      <c r="BU2789" s="2"/>
      <c r="BV2789" s="3"/>
      <c r="BW2789" s="3"/>
      <c r="BX2789" s="3"/>
      <c r="BY2789" s="3"/>
    </row>
    <row r="2790" spans="1:77" ht="15">
      <c r="A2790"/>
      <c r="J2790"/>
      <c r="AA2790"/>
      <c r="AB2790"/>
      <c r="AC2790"/>
      <c r="AD2790"/>
      <c r="AE2790"/>
      <c r="AF2790"/>
      <c r="AG2790"/>
      <c r="AH2790"/>
      <c r="BU2790" s="2"/>
      <c r="BV2790" s="3"/>
      <c r="BW2790" s="3"/>
      <c r="BX2790" s="3"/>
      <c r="BY2790" s="3"/>
    </row>
    <row r="2791" spans="1:77" ht="15">
      <c r="A2791"/>
      <c r="J2791"/>
      <c r="AA2791"/>
      <c r="AB2791"/>
      <c r="AC2791"/>
      <c r="AD2791"/>
      <c r="AE2791"/>
      <c r="AF2791"/>
      <c r="AG2791"/>
      <c r="AH2791"/>
      <c r="BU2791" s="2"/>
      <c r="BV2791" s="3"/>
      <c r="BW2791" s="3"/>
      <c r="BX2791" s="3"/>
      <c r="BY2791" s="3"/>
    </row>
    <row r="2792" spans="1:77" ht="15">
      <c r="A2792"/>
      <c r="J2792"/>
      <c r="AA2792"/>
      <c r="AB2792"/>
      <c r="AC2792"/>
      <c r="AD2792"/>
      <c r="AE2792"/>
      <c r="AF2792"/>
      <c r="AG2792"/>
      <c r="AH2792"/>
      <c r="BU2792" s="2"/>
      <c r="BV2792" s="3"/>
      <c r="BW2792" s="3"/>
      <c r="BX2792" s="3"/>
      <c r="BY279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6"/>
    <dataValidation allowBlank="1" showInputMessage="1" promptTitle="Vertex Tooltip" prompt="Enter optional text that will pop up when the mouse is hovered over the vertex." errorTitle="Invalid Vertex Image Key" sqref="K3:K7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6"/>
    <dataValidation allowBlank="1" showInputMessage="1" promptTitle="Vertex Label Fill Color" prompt="To select an optional fill color for the Label shape, right-click and select Select Color on the right-click menu." sqref="I3:I76"/>
    <dataValidation allowBlank="1" showInputMessage="1" promptTitle="Vertex Image File" prompt="Enter the path to an image file.  Hover over the column header for examples." errorTitle="Invalid Vertex Image Key" sqref="F3:F76"/>
    <dataValidation allowBlank="1" showInputMessage="1" promptTitle="Vertex Color" prompt="To select an optional vertex color, right-click and select Select Color on the right-click menu." sqref="B3:B76"/>
    <dataValidation allowBlank="1" showInputMessage="1" promptTitle="Vertex Opacity" prompt="Enter an optional vertex opacity between 0 (transparent) and 100 (opaque)." errorTitle="Invalid Vertex Opacity" error="The optional vertex opacity must be a whole number between 0 and 10." sqref="E3:E76"/>
    <dataValidation type="list" allowBlank="1" showInputMessage="1" showErrorMessage="1" promptTitle="Vertex Shape" prompt="Select an optional vertex shape." errorTitle="Invalid Vertex Shape" error="You have entered an invalid vertex shape.  Try selecting from the drop-down list instead." sqref="C3:C7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6">
      <formula1>ValidVertexLabelPositions</formula1>
    </dataValidation>
    <dataValidation allowBlank="1" showInputMessage="1" showErrorMessage="1" promptTitle="Vertex Name" prompt="Enter the name of the vertex." sqref="A3:A7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803</v>
      </c>
      <c r="Z2" s="54" t="s">
        <v>804</v>
      </c>
      <c r="AA2" s="54" t="s">
        <v>805</v>
      </c>
      <c r="AB2" s="54" t="s">
        <v>806</v>
      </c>
      <c r="AC2" s="54" t="s">
        <v>807</v>
      </c>
      <c r="AD2" s="54" t="s">
        <v>808</v>
      </c>
      <c r="AE2" s="54" t="s">
        <v>809</v>
      </c>
      <c r="AF2" s="54" t="s">
        <v>810</v>
      </c>
      <c r="AG2" s="54" t="s">
        <v>813</v>
      </c>
      <c r="AH2" s="13" t="s">
        <v>8321</v>
      </c>
      <c r="AI2" s="13" t="s">
        <v>8328</v>
      </c>
      <c r="AJ2" s="13" t="s">
        <v>8335</v>
      </c>
      <c r="AK2" s="13" t="s">
        <v>8342</v>
      </c>
      <c r="AL2" s="13" t="s">
        <v>8349</v>
      </c>
      <c r="AM2" s="13" t="s">
        <v>8362</v>
      </c>
      <c r="AN2" s="13" t="s">
        <v>8363</v>
      </c>
      <c r="AO2" s="13" t="s">
        <v>8370</v>
      </c>
    </row>
    <row r="3" spans="1:41" ht="15">
      <c r="A3" s="65" t="s">
        <v>451</v>
      </c>
      <c r="B3" s="66" t="s">
        <v>456</v>
      </c>
      <c r="C3" s="66" t="s">
        <v>56</v>
      </c>
      <c r="D3" s="91"/>
      <c r="E3" s="14"/>
      <c r="F3" s="15" t="s">
        <v>9111</v>
      </c>
      <c r="G3" s="64"/>
      <c r="H3" s="64"/>
      <c r="I3" s="92">
        <v>3</v>
      </c>
      <c r="J3" s="51"/>
      <c r="K3" s="49">
        <v>26</v>
      </c>
      <c r="L3" s="49">
        <v>42</v>
      </c>
      <c r="M3" s="49">
        <v>42</v>
      </c>
      <c r="N3" s="49">
        <v>84</v>
      </c>
      <c r="O3" s="49">
        <v>4</v>
      </c>
      <c r="P3" s="50">
        <v>0.09259259259259259</v>
      </c>
      <c r="Q3" s="50">
        <v>0.1694915254237288</v>
      </c>
      <c r="R3" s="49">
        <v>1</v>
      </c>
      <c r="S3" s="49">
        <v>0</v>
      </c>
      <c r="T3" s="49">
        <v>26</v>
      </c>
      <c r="U3" s="49">
        <v>84</v>
      </c>
      <c r="V3" s="49">
        <v>3</v>
      </c>
      <c r="W3" s="50">
        <v>1.91716</v>
      </c>
      <c r="X3" s="50">
        <v>0.09076923076923077</v>
      </c>
      <c r="Y3" s="49">
        <v>49</v>
      </c>
      <c r="Z3" s="50">
        <v>4.562383612662942</v>
      </c>
      <c r="AA3" s="49">
        <v>21</v>
      </c>
      <c r="AB3" s="50">
        <v>1.9553072625698324</v>
      </c>
      <c r="AC3" s="49">
        <v>0</v>
      </c>
      <c r="AD3" s="50">
        <v>0</v>
      </c>
      <c r="AE3" s="49">
        <v>1004</v>
      </c>
      <c r="AF3" s="50">
        <v>93.48230912476723</v>
      </c>
      <c r="AG3" s="49">
        <v>1074</v>
      </c>
      <c r="AH3" s="79" t="s">
        <v>8989</v>
      </c>
      <c r="AI3" s="79" t="s">
        <v>8991</v>
      </c>
      <c r="AJ3" s="79" t="s">
        <v>8999</v>
      </c>
      <c r="AK3" s="84" t="s">
        <v>9000</v>
      </c>
      <c r="AL3" s="84" t="s">
        <v>9053</v>
      </c>
      <c r="AM3" s="84" t="s">
        <v>9056</v>
      </c>
      <c r="AN3" s="84" t="s">
        <v>9058</v>
      </c>
      <c r="AO3" s="84" t="s">
        <v>9063</v>
      </c>
    </row>
    <row r="4" spans="1:41" ht="15">
      <c r="A4" s="110" t="s">
        <v>452</v>
      </c>
      <c r="B4" s="66" t="s">
        <v>457</v>
      </c>
      <c r="C4" s="66" t="s">
        <v>56</v>
      </c>
      <c r="D4" s="111"/>
      <c r="E4" s="14"/>
      <c r="F4" s="15" t="s">
        <v>452</v>
      </c>
      <c r="G4" s="64"/>
      <c r="H4" s="64"/>
      <c r="I4" s="92">
        <v>4</v>
      </c>
      <c r="J4" s="112"/>
      <c r="K4" s="49">
        <v>21</v>
      </c>
      <c r="L4" s="49">
        <v>39</v>
      </c>
      <c r="M4" s="49">
        <v>0</v>
      </c>
      <c r="N4" s="49">
        <v>39</v>
      </c>
      <c r="O4" s="49">
        <v>0</v>
      </c>
      <c r="P4" s="50">
        <v>0</v>
      </c>
      <c r="Q4" s="50">
        <v>0</v>
      </c>
      <c r="R4" s="49">
        <v>1</v>
      </c>
      <c r="S4" s="49">
        <v>0</v>
      </c>
      <c r="T4" s="49">
        <v>21</v>
      </c>
      <c r="U4" s="49">
        <v>39</v>
      </c>
      <c r="V4" s="49">
        <v>2</v>
      </c>
      <c r="W4" s="50">
        <v>1.727891</v>
      </c>
      <c r="X4" s="50">
        <v>0.09285714285714286</v>
      </c>
      <c r="Y4" s="49">
        <v>3</v>
      </c>
      <c r="Z4" s="50">
        <v>4.918032786885246</v>
      </c>
      <c r="AA4" s="49">
        <v>0</v>
      </c>
      <c r="AB4" s="50">
        <v>0</v>
      </c>
      <c r="AC4" s="49">
        <v>0</v>
      </c>
      <c r="AD4" s="50">
        <v>0</v>
      </c>
      <c r="AE4" s="49">
        <v>58</v>
      </c>
      <c r="AF4" s="50">
        <v>95.08196721311475</v>
      </c>
      <c r="AG4" s="49">
        <v>61</v>
      </c>
      <c r="AH4" s="79"/>
      <c r="AI4" s="79"/>
      <c r="AJ4" s="79"/>
      <c r="AK4" s="84" t="s">
        <v>9001</v>
      </c>
      <c r="AL4" s="84" t="s">
        <v>9054</v>
      </c>
      <c r="AM4" s="79" t="s">
        <v>9057</v>
      </c>
      <c r="AN4" s="79" t="s">
        <v>9059</v>
      </c>
      <c r="AO4" s="79" t="s">
        <v>9064</v>
      </c>
    </row>
    <row r="5" spans="1:41" ht="15">
      <c r="A5" s="110" t="s">
        <v>453</v>
      </c>
      <c r="B5" s="66" t="s">
        <v>458</v>
      </c>
      <c r="C5" s="66" t="s">
        <v>56</v>
      </c>
      <c r="D5" s="111"/>
      <c r="E5" s="14"/>
      <c r="F5" s="15" t="s">
        <v>453</v>
      </c>
      <c r="G5" s="64"/>
      <c r="H5" s="64"/>
      <c r="I5" s="92">
        <v>5</v>
      </c>
      <c r="J5" s="112"/>
      <c r="K5" s="49">
        <v>12</v>
      </c>
      <c r="L5" s="49">
        <v>22</v>
      </c>
      <c r="M5" s="49">
        <v>0</v>
      </c>
      <c r="N5" s="49">
        <v>22</v>
      </c>
      <c r="O5" s="49">
        <v>0</v>
      </c>
      <c r="P5" s="50">
        <v>0.047619047619047616</v>
      </c>
      <c r="Q5" s="50">
        <v>0.09090909090909091</v>
      </c>
      <c r="R5" s="49">
        <v>1</v>
      </c>
      <c r="S5" s="49">
        <v>0</v>
      </c>
      <c r="T5" s="49">
        <v>12</v>
      </c>
      <c r="U5" s="49">
        <v>22</v>
      </c>
      <c r="V5" s="49">
        <v>2</v>
      </c>
      <c r="W5" s="50">
        <v>1.541667</v>
      </c>
      <c r="X5" s="50">
        <v>0.16666666666666666</v>
      </c>
      <c r="Y5" s="49">
        <v>4</v>
      </c>
      <c r="Z5" s="50">
        <v>6.451612903225806</v>
      </c>
      <c r="AA5" s="49">
        <v>0</v>
      </c>
      <c r="AB5" s="50">
        <v>0</v>
      </c>
      <c r="AC5" s="49">
        <v>0</v>
      </c>
      <c r="AD5" s="50">
        <v>0</v>
      </c>
      <c r="AE5" s="49">
        <v>58</v>
      </c>
      <c r="AF5" s="50">
        <v>93.54838709677419</v>
      </c>
      <c r="AG5" s="49">
        <v>62</v>
      </c>
      <c r="AH5" s="79"/>
      <c r="AI5" s="79"/>
      <c r="AJ5" s="79"/>
      <c r="AK5" s="84" t="s">
        <v>8380</v>
      </c>
      <c r="AL5" s="84" t="s">
        <v>8384</v>
      </c>
      <c r="AM5" s="79"/>
      <c r="AN5" s="79" t="s">
        <v>9060</v>
      </c>
      <c r="AO5" s="79" t="s">
        <v>9065</v>
      </c>
    </row>
    <row r="6" spans="1:41" ht="15">
      <c r="A6" s="110" t="s">
        <v>454</v>
      </c>
      <c r="B6" s="66" t="s">
        <v>459</v>
      </c>
      <c r="C6" s="66" t="s">
        <v>56</v>
      </c>
      <c r="D6" s="111"/>
      <c r="E6" s="14"/>
      <c r="F6" s="15" t="s">
        <v>9112</v>
      </c>
      <c r="G6" s="64"/>
      <c r="H6" s="64"/>
      <c r="I6" s="92">
        <v>6</v>
      </c>
      <c r="J6" s="112"/>
      <c r="K6" s="49">
        <v>10</v>
      </c>
      <c r="L6" s="49">
        <v>15</v>
      </c>
      <c r="M6" s="49">
        <v>0</v>
      </c>
      <c r="N6" s="49">
        <v>15</v>
      </c>
      <c r="O6" s="49">
        <v>0</v>
      </c>
      <c r="P6" s="50">
        <v>0.07142857142857142</v>
      </c>
      <c r="Q6" s="50">
        <v>0.13333333333333333</v>
      </c>
      <c r="R6" s="49">
        <v>1</v>
      </c>
      <c r="S6" s="49">
        <v>0</v>
      </c>
      <c r="T6" s="49">
        <v>10</v>
      </c>
      <c r="U6" s="49">
        <v>15</v>
      </c>
      <c r="V6" s="49">
        <v>3</v>
      </c>
      <c r="W6" s="50">
        <v>1.76</v>
      </c>
      <c r="X6" s="50">
        <v>0.16666666666666666</v>
      </c>
      <c r="Y6" s="49">
        <v>9</v>
      </c>
      <c r="Z6" s="50">
        <v>6.666666666666667</v>
      </c>
      <c r="AA6" s="49">
        <v>0</v>
      </c>
      <c r="AB6" s="50">
        <v>0</v>
      </c>
      <c r="AC6" s="49">
        <v>0</v>
      </c>
      <c r="AD6" s="50">
        <v>0</v>
      </c>
      <c r="AE6" s="49">
        <v>126</v>
      </c>
      <c r="AF6" s="50">
        <v>93.33333333333333</v>
      </c>
      <c r="AG6" s="49">
        <v>135</v>
      </c>
      <c r="AH6" s="79" t="s">
        <v>8990</v>
      </c>
      <c r="AI6" s="79" t="s">
        <v>8992</v>
      </c>
      <c r="AJ6" s="79" t="s">
        <v>280</v>
      </c>
      <c r="AK6" s="84" t="s">
        <v>8379</v>
      </c>
      <c r="AL6" s="84" t="s">
        <v>8383</v>
      </c>
      <c r="AM6" s="79"/>
      <c r="AN6" s="79" t="s">
        <v>9061</v>
      </c>
      <c r="AO6" s="79" t="s">
        <v>9066</v>
      </c>
    </row>
    <row r="7" spans="1:41" ht="15">
      <c r="A7" s="110" t="s">
        <v>455</v>
      </c>
      <c r="B7" s="66" t="s">
        <v>460</v>
      </c>
      <c r="C7" s="66" t="s">
        <v>56</v>
      </c>
      <c r="D7" s="113"/>
      <c r="E7" s="114"/>
      <c r="F7" s="115" t="s">
        <v>9113</v>
      </c>
      <c r="G7" s="116"/>
      <c r="H7" s="116"/>
      <c r="I7" s="117">
        <v>7</v>
      </c>
      <c r="J7" s="118"/>
      <c r="K7" s="49">
        <v>5</v>
      </c>
      <c r="L7" s="49">
        <v>0</v>
      </c>
      <c r="M7" s="49">
        <v>8</v>
      </c>
      <c r="N7" s="49">
        <v>8</v>
      </c>
      <c r="O7" s="49">
        <v>0</v>
      </c>
      <c r="P7" s="50">
        <v>0</v>
      </c>
      <c r="Q7" s="50">
        <v>0</v>
      </c>
      <c r="R7" s="49">
        <v>1</v>
      </c>
      <c r="S7" s="49">
        <v>0</v>
      </c>
      <c r="T7" s="49">
        <v>5</v>
      </c>
      <c r="U7" s="49">
        <v>8</v>
      </c>
      <c r="V7" s="49">
        <v>2</v>
      </c>
      <c r="W7" s="50">
        <v>1.28</v>
      </c>
      <c r="X7" s="50">
        <v>0.2</v>
      </c>
      <c r="Y7" s="49">
        <v>2</v>
      </c>
      <c r="Z7" s="50">
        <v>3.125</v>
      </c>
      <c r="AA7" s="49">
        <v>0</v>
      </c>
      <c r="AB7" s="50">
        <v>0</v>
      </c>
      <c r="AC7" s="49">
        <v>0</v>
      </c>
      <c r="AD7" s="50">
        <v>0</v>
      </c>
      <c r="AE7" s="49">
        <v>62</v>
      </c>
      <c r="AF7" s="50">
        <v>96.875</v>
      </c>
      <c r="AG7" s="49">
        <v>64</v>
      </c>
      <c r="AH7" s="79" t="s">
        <v>8980</v>
      </c>
      <c r="AI7" s="79" t="s">
        <v>8523</v>
      </c>
      <c r="AJ7" s="79" t="s">
        <v>8528</v>
      </c>
      <c r="AK7" s="84" t="s">
        <v>9002</v>
      </c>
      <c r="AL7" s="84" t="s">
        <v>9055</v>
      </c>
      <c r="AM7" s="79"/>
      <c r="AN7" s="79" t="s">
        <v>9062</v>
      </c>
      <c r="AO7" s="79" t="s">
        <v>9067</v>
      </c>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79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451</v>
      </c>
      <c r="B2" s="84" t="s">
        <v>259</v>
      </c>
      <c r="C2" s="79">
        <f>VLOOKUP(GroupVertices[[#This Row],[Vertex]],Vertices[],MATCH("ID",Vertices[[#Headers],[Vertex]:[Top Word Pairs in Tweet by Salience]],0),FALSE)</f>
        <v>4</v>
      </c>
    </row>
    <row r="3" spans="1:3" ht="15">
      <c r="A3" s="80" t="s">
        <v>451</v>
      </c>
      <c r="B3" s="84" t="s">
        <v>8494</v>
      </c>
      <c r="C3" s="79">
        <f>VLOOKUP(GroupVertices[[#This Row],[Vertex]],Vertices[],MATCH("ID",Vertices[[#Headers],[Vertex]:[Top Word Pairs in Tweet by Salience]],0),FALSE)</f>
        <v>71</v>
      </c>
    </row>
    <row r="4" spans="1:3" ht="15">
      <c r="A4" s="80" t="s">
        <v>451</v>
      </c>
      <c r="B4" s="84" t="s">
        <v>8493</v>
      </c>
      <c r="C4" s="79">
        <f>VLOOKUP(GroupVertices[[#This Row],[Vertex]],Vertices[],MATCH("ID",Vertices[[#Headers],[Vertex]:[Top Word Pairs in Tweet by Salience]],0),FALSE)</f>
        <v>70</v>
      </c>
    </row>
    <row r="5" spans="1:3" ht="15">
      <c r="A5" s="80" t="s">
        <v>451</v>
      </c>
      <c r="B5" s="84" t="s">
        <v>8492</v>
      </c>
      <c r="C5" s="79">
        <f>VLOOKUP(GroupVertices[[#This Row],[Vertex]],Vertices[],MATCH("ID",Vertices[[#Headers],[Vertex]:[Top Word Pairs in Tweet by Salience]],0),FALSE)</f>
        <v>69</v>
      </c>
    </row>
    <row r="6" spans="1:3" ht="15">
      <c r="A6" s="80" t="s">
        <v>451</v>
      </c>
      <c r="B6" s="84" t="s">
        <v>8463</v>
      </c>
      <c r="C6" s="79">
        <f>VLOOKUP(GroupVertices[[#This Row],[Vertex]],Vertices[],MATCH("ID",Vertices[[#Headers],[Vertex]:[Top Word Pairs in Tweet by Salience]],0),FALSE)</f>
        <v>68</v>
      </c>
    </row>
    <row r="7" spans="1:3" ht="15">
      <c r="A7" s="80" t="s">
        <v>451</v>
      </c>
      <c r="B7" s="84" t="s">
        <v>8461</v>
      </c>
      <c r="C7" s="79">
        <f>VLOOKUP(GroupVertices[[#This Row],[Vertex]],Vertices[],MATCH("ID",Vertices[[#Headers],[Vertex]:[Top Word Pairs in Tweet by Salience]],0),FALSE)</f>
        <v>67</v>
      </c>
    </row>
    <row r="8" spans="1:3" ht="15">
      <c r="A8" s="80" t="s">
        <v>451</v>
      </c>
      <c r="B8" s="84" t="s">
        <v>255</v>
      </c>
      <c r="C8" s="79">
        <f>VLOOKUP(GroupVertices[[#This Row],[Vertex]],Vertices[],MATCH("ID",Vertices[[#Headers],[Vertex]:[Top Word Pairs in Tweet by Salience]],0),FALSE)</f>
        <v>66</v>
      </c>
    </row>
    <row r="9" spans="1:3" ht="15">
      <c r="A9" s="80" t="s">
        <v>451</v>
      </c>
      <c r="B9" s="84" t="s">
        <v>264</v>
      </c>
      <c r="C9" s="79">
        <f>VLOOKUP(GroupVertices[[#This Row],[Vertex]],Vertices[],MATCH("ID",Vertices[[#Headers],[Vertex]:[Top Word Pairs in Tweet by Salience]],0),FALSE)</f>
        <v>63</v>
      </c>
    </row>
    <row r="10" spans="1:3" ht="15">
      <c r="A10" s="80" t="s">
        <v>451</v>
      </c>
      <c r="B10" s="84" t="s">
        <v>8459</v>
      </c>
      <c r="C10" s="79">
        <f>VLOOKUP(GroupVertices[[#This Row],[Vertex]],Vertices[],MATCH("ID",Vertices[[#Headers],[Vertex]:[Top Word Pairs in Tweet by Salience]],0),FALSE)</f>
        <v>59</v>
      </c>
    </row>
    <row r="11" spans="1:3" ht="15">
      <c r="A11" s="80" t="s">
        <v>451</v>
      </c>
      <c r="B11" s="84" t="s">
        <v>8458</v>
      </c>
      <c r="C11" s="79">
        <f>VLOOKUP(GroupVertices[[#This Row],[Vertex]],Vertices[],MATCH("ID",Vertices[[#Headers],[Vertex]:[Top Word Pairs in Tweet by Salience]],0),FALSE)</f>
        <v>51</v>
      </c>
    </row>
    <row r="12" spans="1:3" ht="15">
      <c r="A12" s="80" t="s">
        <v>451</v>
      </c>
      <c r="B12" s="84" t="s">
        <v>8462</v>
      </c>
      <c r="C12" s="79">
        <f>VLOOKUP(GroupVertices[[#This Row],[Vertex]],Vertices[],MATCH("ID",Vertices[[#Headers],[Vertex]:[Top Word Pairs in Tweet by Salience]],0),FALSE)</f>
        <v>20</v>
      </c>
    </row>
    <row r="13" spans="1:3" ht="15">
      <c r="A13" s="80" t="s">
        <v>451</v>
      </c>
      <c r="B13" s="84" t="s">
        <v>8460</v>
      </c>
      <c r="C13" s="79">
        <f>VLOOKUP(GroupVertices[[#This Row],[Vertex]],Vertices[],MATCH("ID",Vertices[[#Headers],[Vertex]:[Top Word Pairs in Tweet by Salience]],0),FALSE)</f>
        <v>54</v>
      </c>
    </row>
    <row r="14" spans="1:3" ht="15">
      <c r="A14" s="80" t="s">
        <v>451</v>
      </c>
      <c r="B14" s="84" t="s">
        <v>7168</v>
      </c>
      <c r="C14" s="79">
        <f>VLOOKUP(GroupVertices[[#This Row],[Vertex]],Vertices[],MATCH("ID",Vertices[[#Headers],[Vertex]:[Top Word Pairs in Tweet by Salience]],0),FALSE)</f>
        <v>49</v>
      </c>
    </row>
    <row r="15" spans="1:3" ht="15">
      <c r="A15" s="80" t="s">
        <v>451</v>
      </c>
      <c r="B15" s="84" t="s">
        <v>8457</v>
      </c>
      <c r="C15" s="79">
        <f>VLOOKUP(GroupVertices[[#This Row],[Vertex]],Vertices[],MATCH("ID",Vertices[[#Headers],[Vertex]:[Top Word Pairs in Tweet by Salience]],0),FALSE)</f>
        <v>58</v>
      </c>
    </row>
    <row r="16" spans="1:3" ht="15">
      <c r="A16" s="80" t="s">
        <v>451</v>
      </c>
      <c r="B16" s="84" t="s">
        <v>8456</v>
      </c>
      <c r="C16" s="79">
        <f>VLOOKUP(GroupVertices[[#This Row],[Vertex]],Vertices[],MATCH("ID",Vertices[[#Headers],[Vertex]:[Top Word Pairs in Tweet by Salience]],0),FALSE)</f>
        <v>57</v>
      </c>
    </row>
    <row r="17" spans="1:3" ht="15">
      <c r="A17" s="80" t="s">
        <v>451</v>
      </c>
      <c r="B17" s="84" t="s">
        <v>8455</v>
      </c>
      <c r="C17" s="79">
        <f>VLOOKUP(GroupVertices[[#This Row],[Vertex]],Vertices[],MATCH("ID",Vertices[[#Headers],[Vertex]:[Top Word Pairs in Tweet by Salience]],0),FALSE)</f>
        <v>56</v>
      </c>
    </row>
    <row r="18" spans="1:3" ht="15">
      <c r="A18" s="80" t="s">
        <v>451</v>
      </c>
      <c r="B18" s="84" t="s">
        <v>8454</v>
      </c>
      <c r="C18" s="79">
        <f>VLOOKUP(GroupVertices[[#This Row],[Vertex]],Vertices[],MATCH("ID",Vertices[[#Headers],[Vertex]:[Top Word Pairs in Tweet by Salience]],0),FALSE)</f>
        <v>55</v>
      </c>
    </row>
    <row r="19" spans="1:3" ht="15">
      <c r="A19" s="80" t="s">
        <v>451</v>
      </c>
      <c r="B19" s="84" t="s">
        <v>8453</v>
      </c>
      <c r="C19" s="79">
        <f>VLOOKUP(GroupVertices[[#This Row],[Vertex]],Vertices[],MATCH("ID",Vertices[[#Headers],[Vertex]:[Top Word Pairs in Tweet by Salience]],0),FALSE)</f>
        <v>53</v>
      </c>
    </row>
    <row r="20" spans="1:3" ht="15">
      <c r="A20" s="80" t="s">
        <v>451</v>
      </c>
      <c r="B20" s="84" t="s">
        <v>8452</v>
      </c>
      <c r="C20" s="79">
        <f>VLOOKUP(GroupVertices[[#This Row],[Vertex]],Vertices[],MATCH("ID",Vertices[[#Headers],[Vertex]:[Top Word Pairs in Tweet by Salience]],0),FALSE)</f>
        <v>52</v>
      </c>
    </row>
    <row r="21" spans="1:3" ht="15">
      <c r="A21" s="80" t="s">
        <v>451</v>
      </c>
      <c r="B21" s="84" t="s">
        <v>8451</v>
      </c>
      <c r="C21" s="79">
        <f>VLOOKUP(GroupVertices[[#This Row],[Vertex]],Vertices[],MATCH("ID",Vertices[[#Headers],[Vertex]:[Top Word Pairs in Tweet by Salience]],0),FALSE)</f>
        <v>50</v>
      </c>
    </row>
    <row r="22" spans="1:3" ht="15">
      <c r="A22" s="80" t="s">
        <v>451</v>
      </c>
      <c r="B22" s="84" t="s">
        <v>242</v>
      </c>
      <c r="C22" s="79">
        <f>VLOOKUP(GroupVertices[[#This Row],[Vertex]],Vertices[],MATCH("ID",Vertices[[#Headers],[Vertex]:[Top Word Pairs in Tweet by Salience]],0),FALSE)</f>
        <v>46</v>
      </c>
    </row>
    <row r="23" spans="1:3" ht="15">
      <c r="A23" s="80" t="s">
        <v>451</v>
      </c>
      <c r="B23" s="84" t="s">
        <v>8489</v>
      </c>
      <c r="C23" s="79">
        <f>VLOOKUP(GroupVertices[[#This Row],[Vertex]],Vertices[],MATCH("ID",Vertices[[#Headers],[Vertex]:[Top Word Pairs in Tweet by Salience]],0),FALSE)</f>
        <v>48</v>
      </c>
    </row>
    <row r="24" spans="1:3" ht="15">
      <c r="A24" s="80" t="s">
        <v>451</v>
      </c>
      <c r="B24" s="84" t="s">
        <v>8488</v>
      </c>
      <c r="C24" s="79">
        <f>VLOOKUP(GroupVertices[[#This Row],[Vertex]],Vertices[],MATCH("ID",Vertices[[#Headers],[Vertex]:[Top Word Pairs in Tweet by Salience]],0),FALSE)</f>
        <v>47</v>
      </c>
    </row>
    <row r="25" spans="1:3" ht="15">
      <c r="A25" s="80" t="s">
        <v>451</v>
      </c>
      <c r="B25" s="84" t="s">
        <v>8466</v>
      </c>
      <c r="C25" s="79">
        <f>VLOOKUP(GroupVertices[[#This Row],[Vertex]],Vertices[],MATCH("ID",Vertices[[#Headers],[Vertex]:[Top Word Pairs in Tweet by Salience]],0),FALSE)</f>
        <v>19</v>
      </c>
    </row>
    <row r="26" spans="1:3" ht="15">
      <c r="A26" s="80" t="s">
        <v>451</v>
      </c>
      <c r="B26" s="84" t="s">
        <v>8448</v>
      </c>
      <c r="C26" s="79">
        <f>VLOOKUP(GroupVertices[[#This Row],[Vertex]],Vertices[],MATCH("ID",Vertices[[#Headers],[Vertex]:[Top Word Pairs in Tweet by Salience]],0),FALSE)</f>
        <v>18</v>
      </c>
    </row>
    <row r="27" spans="1:3" ht="15">
      <c r="A27" s="80" t="s">
        <v>451</v>
      </c>
      <c r="B27" s="84" t="s">
        <v>8465</v>
      </c>
      <c r="C27" s="79">
        <f>VLOOKUP(GroupVertices[[#This Row],[Vertex]],Vertices[],MATCH("ID",Vertices[[#Headers],[Vertex]:[Top Word Pairs in Tweet by Salience]],0),FALSE)</f>
        <v>3</v>
      </c>
    </row>
    <row r="28" spans="1:3" ht="15">
      <c r="A28" s="80" t="s">
        <v>452</v>
      </c>
      <c r="B28" s="84" t="s">
        <v>8450</v>
      </c>
      <c r="C28" s="79">
        <f>VLOOKUP(GroupVertices[[#This Row],[Vertex]],Vertices[],MATCH("ID",Vertices[[#Headers],[Vertex]:[Top Word Pairs in Tweet by Salience]],0),FALSE)</f>
        <v>23</v>
      </c>
    </row>
    <row r="29" spans="1:3" ht="15">
      <c r="A29" s="80" t="s">
        <v>452</v>
      </c>
      <c r="B29" s="84" t="s">
        <v>8485</v>
      </c>
      <c r="C29" s="79">
        <f>VLOOKUP(GroupVertices[[#This Row],[Vertex]],Vertices[],MATCH("ID",Vertices[[#Headers],[Vertex]:[Top Word Pairs in Tweet by Salience]],0),FALSE)</f>
        <v>41</v>
      </c>
    </row>
    <row r="30" spans="1:3" ht="15">
      <c r="A30" s="80" t="s">
        <v>452</v>
      </c>
      <c r="B30" s="84" t="s">
        <v>8449</v>
      </c>
      <c r="C30" s="79">
        <f>VLOOKUP(GroupVertices[[#This Row],[Vertex]],Vertices[],MATCH("ID",Vertices[[#Headers],[Vertex]:[Top Word Pairs in Tweet by Salience]],0),FALSE)</f>
        <v>21</v>
      </c>
    </row>
    <row r="31" spans="1:3" ht="15">
      <c r="A31" s="80" t="s">
        <v>452</v>
      </c>
      <c r="B31" s="84" t="s">
        <v>8484</v>
      </c>
      <c r="C31" s="79">
        <f>VLOOKUP(GroupVertices[[#This Row],[Vertex]],Vertices[],MATCH("ID",Vertices[[#Headers],[Vertex]:[Top Word Pairs in Tweet by Salience]],0),FALSE)</f>
        <v>40</v>
      </c>
    </row>
    <row r="32" spans="1:3" ht="15">
      <c r="A32" s="80" t="s">
        <v>452</v>
      </c>
      <c r="B32" s="84" t="s">
        <v>8483</v>
      </c>
      <c r="C32" s="79">
        <f>VLOOKUP(GroupVertices[[#This Row],[Vertex]],Vertices[],MATCH("ID",Vertices[[#Headers],[Vertex]:[Top Word Pairs in Tweet by Salience]],0),FALSE)</f>
        <v>39</v>
      </c>
    </row>
    <row r="33" spans="1:3" ht="15">
      <c r="A33" s="80" t="s">
        <v>452</v>
      </c>
      <c r="B33" s="84" t="s">
        <v>8482</v>
      </c>
      <c r="C33" s="79">
        <f>VLOOKUP(GroupVertices[[#This Row],[Vertex]],Vertices[],MATCH("ID",Vertices[[#Headers],[Vertex]:[Top Word Pairs in Tweet by Salience]],0),FALSE)</f>
        <v>38</v>
      </c>
    </row>
    <row r="34" spans="1:3" ht="15">
      <c r="A34" s="80" t="s">
        <v>452</v>
      </c>
      <c r="B34" s="84" t="s">
        <v>8481</v>
      </c>
      <c r="C34" s="79">
        <f>VLOOKUP(GroupVertices[[#This Row],[Vertex]],Vertices[],MATCH("ID",Vertices[[#Headers],[Vertex]:[Top Word Pairs in Tweet by Salience]],0),FALSE)</f>
        <v>37</v>
      </c>
    </row>
    <row r="35" spans="1:3" ht="15">
      <c r="A35" s="80" t="s">
        <v>452</v>
      </c>
      <c r="B35" s="84" t="s">
        <v>8480</v>
      </c>
      <c r="C35" s="79">
        <f>VLOOKUP(GroupVertices[[#This Row],[Vertex]],Vertices[],MATCH("ID",Vertices[[#Headers],[Vertex]:[Top Word Pairs in Tweet by Salience]],0),FALSE)</f>
        <v>36</v>
      </c>
    </row>
    <row r="36" spans="1:3" ht="15">
      <c r="A36" s="80" t="s">
        <v>452</v>
      </c>
      <c r="B36" s="84" t="s">
        <v>8479</v>
      </c>
      <c r="C36" s="79">
        <f>VLOOKUP(GroupVertices[[#This Row],[Vertex]],Vertices[],MATCH("ID",Vertices[[#Headers],[Vertex]:[Top Word Pairs in Tweet by Salience]],0),FALSE)</f>
        <v>35</v>
      </c>
    </row>
    <row r="37" spans="1:3" ht="15">
      <c r="A37" s="80" t="s">
        <v>452</v>
      </c>
      <c r="B37" s="84" t="s">
        <v>8478</v>
      </c>
      <c r="C37" s="79">
        <f>VLOOKUP(GroupVertices[[#This Row],[Vertex]],Vertices[],MATCH("ID",Vertices[[#Headers],[Vertex]:[Top Word Pairs in Tweet by Salience]],0),FALSE)</f>
        <v>34</v>
      </c>
    </row>
    <row r="38" spans="1:3" ht="15">
      <c r="A38" s="80" t="s">
        <v>452</v>
      </c>
      <c r="B38" s="84" t="s">
        <v>8477</v>
      </c>
      <c r="C38" s="79">
        <f>VLOOKUP(GroupVertices[[#This Row],[Vertex]],Vertices[],MATCH("ID",Vertices[[#Headers],[Vertex]:[Top Word Pairs in Tweet by Salience]],0),FALSE)</f>
        <v>33</v>
      </c>
    </row>
    <row r="39" spans="1:3" ht="15">
      <c r="A39" s="80" t="s">
        <v>452</v>
      </c>
      <c r="B39" s="84" t="s">
        <v>8476</v>
      </c>
      <c r="C39" s="79">
        <f>VLOOKUP(GroupVertices[[#This Row],[Vertex]],Vertices[],MATCH("ID",Vertices[[#Headers],[Vertex]:[Top Word Pairs in Tweet by Salience]],0),FALSE)</f>
        <v>32</v>
      </c>
    </row>
    <row r="40" spans="1:3" ht="15">
      <c r="A40" s="80" t="s">
        <v>452</v>
      </c>
      <c r="B40" s="84" t="s">
        <v>8475</v>
      </c>
      <c r="C40" s="79">
        <f>VLOOKUP(GroupVertices[[#This Row],[Vertex]],Vertices[],MATCH("ID",Vertices[[#Headers],[Vertex]:[Top Word Pairs in Tweet by Salience]],0),FALSE)</f>
        <v>31</v>
      </c>
    </row>
    <row r="41" spans="1:3" ht="15">
      <c r="A41" s="80" t="s">
        <v>452</v>
      </c>
      <c r="B41" s="84" t="s">
        <v>8474</v>
      </c>
      <c r="C41" s="79">
        <f>VLOOKUP(GroupVertices[[#This Row],[Vertex]],Vertices[],MATCH("ID",Vertices[[#Headers],[Vertex]:[Top Word Pairs in Tweet by Salience]],0),FALSE)</f>
        <v>30</v>
      </c>
    </row>
    <row r="42" spans="1:3" ht="15">
      <c r="A42" s="80" t="s">
        <v>452</v>
      </c>
      <c r="B42" s="84" t="s">
        <v>8473</v>
      </c>
      <c r="C42" s="79">
        <f>VLOOKUP(GroupVertices[[#This Row],[Vertex]],Vertices[],MATCH("ID",Vertices[[#Headers],[Vertex]:[Top Word Pairs in Tweet by Salience]],0),FALSE)</f>
        <v>29</v>
      </c>
    </row>
    <row r="43" spans="1:3" ht="15">
      <c r="A43" s="80" t="s">
        <v>452</v>
      </c>
      <c r="B43" s="84" t="s">
        <v>8472</v>
      </c>
      <c r="C43" s="79">
        <f>VLOOKUP(GroupVertices[[#This Row],[Vertex]],Vertices[],MATCH("ID",Vertices[[#Headers],[Vertex]:[Top Word Pairs in Tweet by Salience]],0),FALSE)</f>
        <v>28</v>
      </c>
    </row>
    <row r="44" spans="1:3" ht="15">
      <c r="A44" s="80" t="s">
        <v>452</v>
      </c>
      <c r="B44" s="84" t="s">
        <v>8471</v>
      </c>
      <c r="C44" s="79">
        <f>VLOOKUP(GroupVertices[[#This Row],[Vertex]],Vertices[],MATCH("ID",Vertices[[#Headers],[Vertex]:[Top Word Pairs in Tweet by Salience]],0),FALSE)</f>
        <v>27</v>
      </c>
    </row>
    <row r="45" spans="1:3" ht="15">
      <c r="A45" s="80" t="s">
        <v>452</v>
      </c>
      <c r="B45" s="84" t="s">
        <v>8470</v>
      </c>
      <c r="C45" s="79">
        <f>VLOOKUP(GroupVertices[[#This Row],[Vertex]],Vertices[],MATCH("ID",Vertices[[#Headers],[Vertex]:[Top Word Pairs in Tweet by Salience]],0),FALSE)</f>
        <v>26</v>
      </c>
    </row>
    <row r="46" spans="1:3" ht="15">
      <c r="A46" s="80" t="s">
        <v>452</v>
      </c>
      <c r="B46" s="84" t="s">
        <v>8469</v>
      </c>
      <c r="C46" s="79">
        <f>VLOOKUP(GroupVertices[[#This Row],[Vertex]],Vertices[],MATCH("ID",Vertices[[#Headers],[Vertex]:[Top Word Pairs in Tweet by Salience]],0),FALSE)</f>
        <v>25</v>
      </c>
    </row>
    <row r="47" spans="1:3" ht="15">
      <c r="A47" s="80" t="s">
        <v>452</v>
      </c>
      <c r="B47" s="84" t="s">
        <v>8468</v>
      </c>
      <c r="C47" s="79">
        <f>VLOOKUP(GroupVertices[[#This Row],[Vertex]],Vertices[],MATCH("ID",Vertices[[#Headers],[Vertex]:[Top Word Pairs in Tweet by Salience]],0),FALSE)</f>
        <v>24</v>
      </c>
    </row>
    <row r="48" spans="1:3" ht="15">
      <c r="A48" s="80" t="s">
        <v>452</v>
      </c>
      <c r="B48" s="84" t="s">
        <v>8467</v>
      </c>
      <c r="C48" s="79">
        <f>VLOOKUP(GroupVertices[[#This Row],[Vertex]],Vertices[],MATCH("ID",Vertices[[#Headers],[Vertex]:[Top Word Pairs in Tweet by Salience]],0),FALSE)</f>
        <v>22</v>
      </c>
    </row>
    <row r="49" spans="1:3" ht="15">
      <c r="A49" s="80" t="s">
        <v>453</v>
      </c>
      <c r="B49" s="84" t="s">
        <v>251</v>
      </c>
      <c r="C49" s="79">
        <f>VLOOKUP(GroupVertices[[#This Row],[Vertex]],Vertices[],MATCH("ID",Vertices[[#Headers],[Vertex]:[Top Word Pairs in Tweet by Salience]],0),FALSE)</f>
        <v>17</v>
      </c>
    </row>
    <row r="50" spans="1:3" ht="15">
      <c r="A50" s="80" t="s">
        <v>453</v>
      </c>
      <c r="B50" s="84" t="s">
        <v>247</v>
      </c>
      <c r="C50" s="79">
        <f>VLOOKUP(GroupVertices[[#This Row],[Vertex]],Vertices[],MATCH("ID",Vertices[[#Headers],[Vertex]:[Top Word Pairs in Tweet by Salience]],0),FALSE)</f>
        <v>7</v>
      </c>
    </row>
    <row r="51" spans="1:3" ht="15">
      <c r="A51" s="80" t="s">
        <v>453</v>
      </c>
      <c r="B51" s="84" t="s">
        <v>248</v>
      </c>
      <c r="C51" s="79">
        <f>VLOOKUP(GroupVertices[[#This Row],[Vertex]],Vertices[],MATCH("ID",Vertices[[#Headers],[Vertex]:[Top Word Pairs in Tweet by Salience]],0),FALSE)</f>
        <v>5</v>
      </c>
    </row>
    <row r="52" spans="1:3" ht="15">
      <c r="A52" s="80" t="s">
        <v>453</v>
      </c>
      <c r="B52" s="84" t="s">
        <v>263</v>
      </c>
      <c r="C52" s="79">
        <f>VLOOKUP(GroupVertices[[#This Row],[Vertex]],Vertices[],MATCH("ID",Vertices[[#Headers],[Vertex]:[Top Word Pairs in Tweet by Salience]],0),FALSE)</f>
        <v>15</v>
      </c>
    </row>
    <row r="53" spans="1:3" ht="15">
      <c r="A53" s="80" t="s">
        <v>453</v>
      </c>
      <c r="B53" s="84" t="s">
        <v>262</v>
      </c>
      <c r="C53" s="79">
        <f>VLOOKUP(GroupVertices[[#This Row],[Vertex]],Vertices[],MATCH("ID",Vertices[[#Headers],[Vertex]:[Top Word Pairs in Tweet by Salience]],0),FALSE)</f>
        <v>14</v>
      </c>
    </row>
    <row r="54" spans="1:3" ht="15">
      <c r="A54" s="80" t="s">
        <v>453</v>
      </c>
      <c r="B54" s="84" t="s">
        <v>261</v>
      </c>
      <c r="C54" s="79">
        <f>VLOOKUP(GroupVertices[[#This Row],[Vertex]],Vertices[],MATCH("ID",Vertices[[#Headers],[Vertex]:[Top Word Pairs in Tweet by Salience]],0),FALSE)</f>
        <v>13</v>
      </c>
    </row>
    <row r="55" spans="1:3" ht="15">
      <c r="A55" s="80" t="s">
        <v>453</v>
      </c>
      <c r="B55" s="84" t="s">
        <v>249</v>
      </c>
      <c r="C55" s="79">
        <f>VLOOKUP(GroupVertices[[#This Row],[Vertex]],Vertices[],MATCH("ID",Vertices[[#Headers],[Vertex]:[Top Word Pairs in Tweet by Salience]],0),FALSE)</f>
        <v>12</v>
      </c>
    </row>
    <row r="56" spans="1:3" ht="15">
      <c r="A56" s="80" t="s">
        <v>453</v>
      </c>
      <c r="B56" s="84" t="s">
        <v>253</v>
      </c>
      <c r="C56" s="79">
        <f>VLOOKUP(GroupVertices[[#This Row],[Vertex]],Vertices[],MATCH("ID",Vertices[[#Headers],[Vertex]:[Top Word Pairs in Tweet by Salience]],0),FALSE)</f>
        <v>11</v>
      </c>
    </row>
    <row r="57" spans="1:3" ht="15">
      <c r="A57" s="80" t="s">
        <v>453</v>
      </c>
      <c r="B57" s="84" t="s">
        <v>260</v>
      </c>
      <c r="C57" s="79">
        <f>VLOOKUP(GroupVertices[[#This Row],[Vertex]],Vertices[],MATCH("ID",Vertices[[#Headers],[Vertex]:[Top Word Pairs in Tweet by Salience]],0),FALSE)</f>
        <v>10</v>
      </c>
    </row>
    <row r="58" spans="1:3" ht="15">
      <c r="A58" s="80" t="s">
        <v>453</v>
      </c>
      <c r="B58" s="84" t="s">
        <v>258</v>
      </c>
      <c r="C58" s="79">
        <f>VLOOKUP(GroupVertices[[#This Row],[Vertex]],Vertices[],MATCH("ID",Vertices[[#Headers],[Vertex]:[Top Word Pairs in Tweet by Salience]],0),FALSE)</f>
        <v>9</v>
      </c>
    </row>
    <row r="59" spans="1:3" ht="15">
      <c r="A59" s="80" t="s">
        <v>453</v>
      </c>
      <c r="B59" s="84" t="s">
        <v>257</v>
      </c>
      <c r="C59" s="79">
        <f>VLOOKUP(GroupVertices[[#This Row],[Vertex]],Vertices[],MATCH("ID",Vertices[[#Headers],[Vertex]:[Top Word Pairs in Tweet by Salience]],0),FALSE)</f>
        <v>8</v>
      </c>
    </row>
    <row r="60" spans="1:3" ht="15">
      <c r="A60" s="80" t="s">
        <v>453</v>
      </c>
      <c r="B60" s="84" t="s">
        <v>256</v>
      </c>
      <c r="C60" s="79">
        <f>VLOOKUP(GroupVertices[[#This Row],[Vertex]],Vertices[],MATCH("ID",Vertices[[#Headers],[Vertex]:[Top Word Pairs in Tweet by Salience]],0),FALSE)</f>
        <v>6</v>
      </c>
    </row>
    <row r="61" spans="1:3" ht="15">
      <c r="A61" s="80" t="s">
        <v>454</v>
      </c>
      <c r="B61" s="84" t="s">
        <v>8491</v>
      </c>
      <c r="C61" s="79">
        <f>VLOOKUP(GroupVertices[[#This Row],[Vertex]],Vertices[],MATCH("ID",Vertices[[#Headers],[Vertex]:[Top Word Pairs in Tweet by Salience]],0),FALSE)</f>
        <v>65</v>
      </c>
    </row>
    <row r="62" spans="1:3" ht="15">
      <c r="A62" s="80" t="s">
        <v>454</v>
      </c>
      <c r="B62" s="84" t="s">
        <v>245</v>
      </c>
      <c r="C62" s="79">
        <f>VLOOKUP(GroupVertices[[#This Row],[Vertex]],Vertices[],MATCH("ID",Vertices[[#Headers],[Vertex]:[Top Word Pairs in Tweet by Salience]],0),FALSE)</f>
        <v>45</v>
      </c>
    </row>
    <row r="63" spans="1:3" ht="15">
      <c r="A63" s="80" t="s">
        <v>454</v>
      </c>
      <c r="B63" s="84" t="s">
        <v>8490</v>
      </c>
      <c r="C63" s="79">
        <f>VLOOKUP(GroupVertices[[#This Row],[Vertex]],Vertices[],MATCH("ID",Vertices[[#Headers],[Vertex]:[Top Word Pairs in Tweet by Salience]],0),FALSE)</f>
        <v>64</v>
      </c>
    </row>
    <row r="64" spans="1:3" ht="15">
      <c r="A64" s="80" t="s">
        <v>454</v>
      </c>
      <c r="B64" s="84" t="s">
        <v>246</v>
      </c>
      <c r="C64" s="79">
        <f>VLOOKUP(GroupVertices[[#This Row],[Vertex]],Vertices[],MATCH("ID",Vertices[[#Headers],[Vertex]:[Top Word Pairs in Tweet by Salience]],0),FALSE)</f>
        <v>61</v>
      </c>
    </row>
    <row r="65" spans="1:3" ht="15">
      <c r="A65" s="80" t="s">
        <v>454</v>
      </c>
      <c r="B65" s="84" t="s">
        <v>252</v>
      </c>
      <c r="C65" s="79">
        <f>VLOOKUP(GroupVertices[[#This Row],[Vertex]],Vertices[],MATCH("ID",Vertices[[#Headers],[Vertex]:[Top Word Pairs in Tweet by Salience]],0),FALSE)</f>
        <v>62</v>
      </c>
    </row>
    <row r="66" spans="1:3" ht="15">
      <c r="A66" s="80" t="s">
        <v>454</v>
      </c>
      <c r="B66" s="84" t="s">
        <v>244</v>
      </c>
      <c r="C66" s="79">
        <f>VLOOKUP(GroupVertices[[#This Row],[Vertex]],Vertices[],MATCH("ID",Vertices[[#Headers],[Vertex]:[Top Word Pairs in Tweet by Salience]],0),FALSE)</f>
        <v>60</v>
      </c>
    </row>
    <row r="67" spans="1:3" ht="15">
      <c r="A67" s="80" t="s">
        <v>454</v>
      </c>
      <c r="B67" s="84" t="s">
        <v>250</v>
      </c>
      <c r="C67" s="79">
        <f>VLOOKUP(GroupVertices[[#This Row],[Vertex]],Vertices[],MATCH("ID",Vertices[[#Headers],[Vertex]:[Top Word Pairs in Tweet by Salience]],0),FALSE)</f>
        <v>16</v>
      </c>
    </row>
    <row r="68" spans="1:3" ht="15">
      <c r="A68" s="80" t="s">
        <v>454</v>
      </c>
      <c r="B68" s="84" t="s">
        <v>243</v>
      </c>
      <c r="C68" s="79">
        <f>VLOOKUP(GroupVertices[[#This Row],[Vertex]],Vertices[],MATCH("ID",Vertices[[#Headers],[Vertex]:[Top Word Pairs in Tweet by Salience]],0),FALSE)</f>
        <v>42</v>
      </c>
    </row>
    <row r="69" spans="1:3" ht="15">
      <c r="A69" s="80" t="s">
        <v>454</v>
      </c>
      <c r="B69" s="84" t="s">
        <v>8487</v>
      </c>
      <c r="C69" s="79">
        <f>VLOOKUP(GroupVertices[[#This Row],[Vertex]],Vertices[],MATCH("ID",Vertices[[#Headers],[Vertex]:[Top Word Pairs in Tweet by Salience]],0),FALSE)</f>
        <v>44</v>
      </c>
    </row>
    <row r="70" spans="1:3" ht="15">
      <c r="A70" s="80" t="s">
        <v>454</v>
      </c>
      <c r="B70" s="84" t="s">
        <v>8486</v>
      </c>
      <c r="C70" s="79">
        <f>VLOOKUP(GroupVertices[[#This Row],[Vertex]],Vertices[],MATCH("ID",Vertices[[#Headers],[Vertex]:[Top Word Pairs in Tweet by Salience]],0),FALSE)</f>
        <v>43</v>
      </c>
    </row>
    <row r="71" spans="1:3" ht="15">
      <c r="A71" s="80" t="s">
        <v>455</v>
      </c>
      <c r="B71" s="84" t="s">
        <v>8464</v>
      </c>
      <c r="C71" s="79">
        <f>VLOOKUP(GroupVertices[[#This Row],[Vertex]],Vertices[],MATCH("ID",Vertices[[#Headers],[Vertex]:[Top Word Pairs in Tweet by Salience]],0),FALSE)</f>
        <v>72</v>
      </c>
    </row>
    <row r="72" spans="1:3" ht="15">
      <c r="A72" s="80" t="s">
        <v>455</v>
      </c>
      <c r="B72" s="84" t="s">
        <v>8498</v>
      </c>
      <c r="C72" s="79">
        <f>VLOOKUP(GroupVertices[[#This Row],[Vertex]],Vertices[],MATCH("ID",Vertices[[#Headers],[Vertex]:[Top Word Pairs in Tweet by Salience]],0),FALSE)</f>
        <v>76</v>
      </c>
    </row>
    <row r="73" spans="1:3" ht="15">
      <c r="A73" s="80" t="s">
        <v>455</v>
      </c>
      <c r="B73" s="84" t="s">
        <v>8497</v>
      </c>
      <c r="C73" s="79">
        <f>VLOOKUP(GroupVertices[[#This Row],[Vertex]],Vertices[],MATCH("ID",Vertices[[#Headers],[Vertex]:[Top Word Pairs in Tweet by Salience]],0),FALSE)</f>
        <v>75</v>
      </c>
    </row>
    <row r="74" spans="1:3" ht="15">
      <c r="A74" s="80" t="s">
        <v>455</v>
      </c>
      <c r="B74" s="84" t="s">
        <v>8496</v>
      </c>
      <c r="C74" s="79">
        <f>VLOOKUP(GroupVertices[[#This Row],[Vertex]],Vertices[],MATCH("ID",Vertices[[#Headers],[Vertex]:[Top Word Pairs in Tweet by Salience]],0),FALSE)</f>
        <v>74</v>
      </c>
    </row>
    <row r="75" spans="1:3" ht="15">
      <c r="A75" s="80" t="s">
        <v>455</v>
      </c>
      <c r="B75" s="84" t="s">
        <v>8495</v>
      </c>
      <c r="C75" s="79">
        <f>VLOOKUP(GroupVertices[[#This Row],[Vertex]],Vertices[],MATCH("ID",Vertices[[#Headers],[Vertex]:[Top Word Pairs in Tweet by Salience]],0),FALSE)</f>
        <v>73</v>
      </c>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sheetData>
  <dataValidations count="3" xWindow="58" yWindow="226">
    <dataValidation allowBlank="1" showInputMessage="1" showErrorMessage="1" promptTitle="Group Name" prompt="Enter the name of the group.  The group name must also be entered on the Groups worksheet." sqref="A2:A75"/>
    <dataValidation allowBlank="1" showInputMessage="1" showErrorMessage="1" promptTitle="Vertex Name" prompt="Enter the name of a vertex to include in the group." sqref="B2:B75"/>
    <dataValidation allowBlank="1" showInputMessage="1" promptTitle="Vertex ID" prompt="This is the value of the hidden ID cell in the Vertices worksheet.  It gets filled in by the items on the NodeXL, Analysis, Groups menu." sqref="C2:C7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8278</v>
      </c>
      <c r="B2" s="35" t="s">
        <v>192</v>
      </c>
      <c r="D2" s="32">
        <f>MIN(Vertices[Degree])</f>
        <v>0</v>
      </c>
      <c r="E2" s="3">
        <f>COUNTIF(Vertices[Degree],"&gt;= "&amp;D2)-COUNTIF(Vertices[Degree],"&gt;="&amp;D3)</f>
        <v>0</v>
      </c>
      <c r="F2" s="38">
        <f>MIN(Vertices[In-Degree])</f>
        <v>0</v>
      </c>
      <c r="G2" s="39">
        <f>COUNTIF(Vertices[In-Degree],"&gt;= "&amp;F2)-COUNTIF(Vertices[In-Degree],"&gt;="&amp;F3)</f>
        <v>15</v>
      </c>
      <c r="H2" s="38">
        <f>MIN(Vertices[Out-Degree])</f>
        <v>0</v>
      </c>
      <c r="I2" s="39">
        <f>COUNTIF(Vertices[Out-Degree],"&gt;= "&amp;H2)-COUNTIF(Vertices[Out-Degree],"&gt;="&amp;H3)</f>
        <v>48</v>
      </c>
      <c r="J2" s="38">
        <f>MIN(Vertices[Betweenness Centrality])</f>
        <v>0</v>
      </c>
      <c r="K2" s="39">
        <f>COUNTIF(Vertices[Betweenness Centrality],"&gt;= "&amp;J2)-COUNTIF(Vertices[Betweenness Centrality],"&gt;="&amp;J3)</f>
        <v>66</v>
      </c>
      <c r="L2" s="38">
        <f>MIN(Vertices[Closeness Centrality])</f>
        <v>0.004</v>
      </c>
      <c r="M2" s="39">
        <f>COUNTIF(Vertices[Closeness Centrality],"&gt;= "&amp;L2)-COUNTIF(Vertices[Closeness Centrality],"&gt;="&amp;L3)</f>
        <v>9</v>
      </c>
      <c r="N2" s="38">
        <f>MIN(Vertices[Eigenvector Centrality])</f>
        <v>0.001345</v>
      </c>
      <c r="O2" s="39">
        <f>COUNTIF(Vertices[Eigenvector Centrality],"&gt;= "&amp;N2)-COUNTIF(Vertices[Eigenvector Centrality],"&gt;="&amp;N3)</f>
        <v>8</v>
      </c>
      <c r="P2" s="38">
        <f>MIN(Vertices[PageRank])</f>
        <v>0.343919</v>
      </c>
      <c r="Q2" s="39">
        <f>COUNTIF(Vertices[PageRank],"&gt;= "&amp;P2)-COUNTIF(Vertices[PageRank],"&gt;="&amp;P3)</f>
        <v>45</v>
      </c>
      <c r="R2" s="38">
        <f>MIN(Vertices[Clustering Coefficient])</f>
        <v>0</v>
      </c>
      <c r="S2" s="44">
        <f>COUNTIF(Vertices[Clustering Coefficient],"&gt;= "&amp;R2)-COUNTIF(Vertices[Clustering Coefficient],"&gt;="&amp;R3)</f>
        <v>18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0.7352941176470589</v>
      </c>
      <c r="G3" s="41">
        <f>COUNTIF(Vertices[In-Degree],"&gt;= "&amp;F3)-COUNTIF(Vertices[In-Degree],"&gt;="&amp;F4)</f>
        <v>17</v>
      </c>
      <c r="H3" s="40">
        <f aca="true" t="shared" si="3" ref="H3:H35">H2+($H$36-$H$2)/BinDivisor</f>
        <v>0.6176470588235294</v>
      </c>
      <c r="I3" s="41">
        <f>COUNTIF(Vertices[Out-Degree],"&gt;= "&amp;H3)-COUNTIF(Vertices[Out-Degree],"&gt;="&amp;H4)</f>
        <v>3</v>
      </c>
      <c r="J3" s="40">
        <f aca="true" t="shared" si="4" ref="J3:J35">J2+($J$36-$J$2)/BinDivisor</f>
        <v>128.83594770588235</v>
      </c>
      <c r="K3" s="41">
        <f>COUNTIF(Vertices[Betweenness Centrality],"&gt;= "&amp;J3)-COUNTIF(Vertices[Betweenness Centrality],"&gt;="&amp;J4)</f>
        <v>0</v>
      </c>
      <c r="L3" s="40">
        <f aca="true" t="shared" si="5" ref="L3:L35">L2+($L$36-$L$2)/BinDivisor</f>
        <v>0.004144970588235294</v>
      </c>
      <c r="M3" s="41">
        <f>COUNTIF(Vertices[Closeness Centrality],"&gt;= "&amp;L3)-COUNTIF(Vertices[Closeness Centrality],"&gt;="&amp;L4)</f>
        <v>1</v>
      </c>
      <c r="N3" s="40">
        <f aca="true" t="shared" si="6" ref="N3:N35">N2+($N$36-$N$2)/BinDivisor</f>
        <v>0.003976352941176471</v>
      </c>
      <c r="O3" s="41">
        <f>COUNTIF(Vertices[Eigenvector Centrality],"&gt;= "&amp;N3)-COUNTIF(Vertices[Eigenvector Centrality],"&gt;="&amp;N4)</f>
        <v>9</v>
      </c>
      <c r="P3" s="40">
        <f aca="true" t="shared" si="7" ref="P3:P35">P2+($P$36-$P$2)/BinDivisor</f>
        <v>0.5686539411764706</v>
      </c>
      <c r="Q3" s="41">
        <f>COUNTIF(Vertices[PageRank],"&gt;= "&amp;P3)-COUNTIF(Vertices[PageRank],"&gt;="&amp;P4)</f>
        <v>10</v>
      </c>
      <c r="R3" s="40">
        <f aca="true" t="shared" si="8" ref="R3:R35">R2+($R$36-$R$2)/BinDivisor</f>
        <v>0.029411764705882353</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74</v>
      </c>
      <c r="D4" s="33">
        <f t="shared" si="1"/>
        <v>0</v>
      </c>
      <c r="E4" s="3">
        <f>COUNTIF(Vertices[Degree],"&gt;= "&amp;D4)-COUNTIF(Vertices[Degree],"&gt;="&amp;D5)</f>
        <v>0</v>
      </c>
      <c r="F4" s="38">
        <f t="shared" si="2"/>
        <v>1.4705882352941178</v>
      </c>
      <c r="G4" s="39">
        <f>COUNTIF(Vertices[In-Degree],"&gt;= "&amp;F4)-COUNTIF(Vertices[In-Degree],"&gt;="&amp;F5)</f>
        <v>32</v>
      </c>
      <c r="H4" s="38">
        <f t="shared" si="3"/>
        <v>1.2352941176470589</v>
      </c>
      <c r="I4" s="39">
        <f>COUNTIF(Vertices[Out-Degree],"&gt;= "&amp;H4)-COUNTIF(Vertices[Out-Degree],"&gt;="&amp;H5)</f>
        <v>0</v>
      </c>
      <c r="J4" s="38">
        <f t="shared" si="4"/>
        <v>257.6718954117647</v>
      </c>
      <c r="K4" s="39">
        <f>COUNTIF(Vertices[Betweenness Centrality],"&gt;= "&amp;J4)-COUNTIF(Vertices[Betweenness Centrality],"&gt;="&amp;J5)</f>
        <v>2</v>
      </c>
      <c r="L4" s="38">
        <f t="shared" si="5"/>
        <v>0.004289941176470588</v>
      </c>
      <c r="M4" s="39">
        <f>COUNTIF(Vertices[Closeness Centrality],"&gt;= "&amp;L4)-COUNTIF(Vertices[Closeness Centrality],"&gt;="&amp;L5)</f>
        <v>9</v>
      </c>
      <c r="N4" s="38">
        <f t="shared" si="6"/>
        <v>0.006607705882352941</v>
      </c>
      <c r="O4" s="39">
        <f>COUNTIF(Vertices[Eigenvector Centrality],"&gt;= "&amp;N4)-COUNTIF(Vertices[Eigenvector Centrality],"&gt;="&amp;N5)</f>
        <v>20</v>
      </c>
      <c r="P4" s="38">
        <f t="shared" si="7"/>
        <v>0.7933888823529411</v>
      </c>
      <c r="Q4" s="39">
        <f>COUNTIF(Vertices[PageRank],"&gt;= "&amp;P4)-COUNTIF(Vertices[PageRank],"&gt;="&amp;P5)</f>
        <v>0</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2.2058823529411766</v>
      </c>
      <c r="G5" s="41">
        <f>COUNTIF(Vertices[In-Degree],"&gt;= "&amp;F5)-COUNTIF(Vertices[In-Degree],"&gt;="&amp;F6)</f>
        <v>0</v>
      </c>
      <c r="H5" s="40">
        <f t="shared" si="3"/>
        <v>1.8529411764705883</v>
      </c>
      <c r="I5" s="41">
        <f>COUNTIF(Vertices[Out-Degree],"&gt;= "&amp;H5)-COUNTIF(Vertices[Out-Degree],"&gt;="&amp;H6)</f>
        <v>0</v>
      </c>
      <c r="J5" s="40">
        <f t="shared" si="4"/>
        <v>386.50784311764704</v>
      </c>
      <c r="K5" s="41">
        <f>COUNTIF(Vertices[Betweenness Centrality],"&gt;= "&amp;J5)-COUNTIF(Vertices[Betweenness Centrality],"&gt;="&amp;J6)</f>
        <v>0</v>
      </c>
      <c r="L5" s="40">
        <f t="shared" si="5"/>
        <v>0.0044349117647058825</v>
      </c>
      <c r="M5" s="41">
        <f>COUNTIF(Vertices[Closeness Centrality],"&gt;= "&amp;L5)-COUNTIF(Vertices[Closeness Centrality],"&gt;="&amp;L6)</f>
        <v>1</v>
      </c>
      <c r="N5" s="40">
        <f t="shared" si="6"/>
        <v>0.009239058823529411</v>
      </c>
      <c r="O5" s="41">
        <f>COUNTIF(Vertices[Eigenvector Centrality],"&gt;= "&amp;N5)-COUNTIF(Vertices[Eigenvector Centrality],"&gt;="&amp;N6)</f>
        <v>8</v>
      </c>
      <c r="P5" s="40">
        <f t="shared" si="7"/>
        <v>1.0181238235294117</v>
      </c>
      <c r="Q5" s="41">
        <f>COUNTIF(Vertices[PageRank],"&gt;= "&amp;P5)-COUNTIF(Vertices[PageRank],"&gt;="&amp;P6)</f>
        <v>9</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130</v>
      </c>
      <c r="D6" s="33">
        <f t="shared" si="1"/>
        <v>0</v>
      </c>
      <c r="E6" s="3">
        <f>COUNTIF(Vertices[Degree],"&gt;= "&amp;D6)-COUNTIF(Vertices[Degree],"&gt;="&amp;D7)</f>
        <v>0</v>
      </c>
      <c r="F6" s="38">
        <f t="shared" si="2"/>
        <v>2.9411764705882355</v>
      </c>
      <c r="G6" s="39">
        <f>COUNTIF(Vertices[In-Degree],"&gt;= "&amp;F6)-COUNTIF(Vertices[In-Degree],"&gt;="&amp;F7)</f>
        <v>3</v>
      </c>
      <c r="H6" s="38">
        <f t="shared" si="3"/>
        <v>2.4705882352941178</v>
      </c>
      <c r="I6" s="39">
        <f>COUNTIF(Vertices[Out-Degree],"&gt;= "&amp;H6)-COUNTIF(Vertices[Out-Degree],"&gt;="&amp;H7)</f>
        <v>8</v>
      </c>
      <c r="J6" s="38">
        <f t="shared" si="4"/>
        <v>515.3437908235294</v>
      </c>
      <c r="K6" s="39">
        <f>COUNTIF(Vertices[Betweenness Centrality],"&gt;= "&amp;J6)-COUNTIF(Vertices[Betweenness Centrality],"&gt;="&amp;J7)</f>
        <v>3</v>
      </c>
      <c r="L6" s="38">
        <f t="shared" si="5"/>
        <v>0.004579882352941177</v>
      </c>
      <c r="M6" s="39">
        <f>COUNTIF(Vertices[Closeness Centrality],"&gt;= "&amp;L6)-COUNTIF(Vertices[Closeness Centrality],"&gt;="&amp;L7)</f>
        <v>19</v>
      </c>
      <c r="N6" s="38">
        <f t="shared" si="6"/>
        <v>0.011870411764705881</v>
      </c>
      <c r="O6" s="39">
        <f>COUNTIF(Vertices[Eigenvector Centrality],"&gt;= "&amp;N6)-COUNTIF(Vertices[Eigenvector Centrality],"&gt;="&amp;N7)</f>
        <v>6</v>
      </c>
      <c r="P6" s="38">
        <f t="shared" si="7"/>
        <v>1.2428587647058822</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57</v>
      </c>
      <c r="D7" s="33">
        <f t="shared" si="1"/>
        <v>0</v>
      </c>
      <c r="E7" s="3">
        <f>COUNTIF(Vertices[Degree],"&gt;= "&amp;D7)-COUNTIF(Vertices[Degree],"&gt;="&amp;D8)</f>
        <v>0</v>
      </c>
      <c r="F7" s="40">
        <f t="shared" si="2"/>
        <v>3.6764705882352944</v>
      </c>
      <c r="G7" s="41">
        <f>COUNTIF(Vertices[In-Degree],"&gt;= "&amp;F7)-COUNTIF(Vertices[In-Degree],"&gt;="&amp;F8)</f>
        <v>2</v>
      </c>
      <c r="H7" s="40">
        <f t="shared" si="3"/>
        <v>3.088235294117647</v>
      </c>
      <c r="I7" s="41">
        <f>COUNTIF(Vertices[Out-Degree],"&gt;= "&amp;H7)-COUNTIF(Vertices[Out-Degree],"&gt;="&amp;H8)</f>
        <v>0</v>
      </c>
      <c r="J7" s="40">
        <f t="shared" si="4"/>
        <v>644.1797385294117</v>
      </c>
      <c r="K7" s="41">
        <f>COUNTIF(Vertices[Betweenness Centrality],"&gt;= "&amp;J7)-COUNTIF(Vertices[Betweenness Centrality],"&gt;="&amp;J8)</f>
        <v>0</v>
      </c>
      <c r="L7" s="40">
        <f t="shared" si="5"/>
        <v>0.004724852941176471</v>
      </c>
      <c r="M7" s="41">
        <f>COUNTIF(Vertices[Closeness Centrality],"&gt;= "&amp;L7)-COUNTIF(Vertices[Closeness Centrality],"&gt;="&amp;L8)</f>
        <v>0</v>
      </c>
      <c r="N7" s="40">
        <f t="shared" si="6"/>
        <v>0.014501764705882351</v>
      </c>
      <c r="O7" s="41">
        <f>COUNTIF(Vertices[Eigenvector Centrality],"&gt;= "&amp;N7)-COUNTIF(Vertices[Eigenvector Centrality],"&gt;="&amp;N8)</f>
        <v>2</v>
      </c>
      <c r="P7" s="40">
        <f t="shared" si="7"/>
        <v>1.4675937058823527</v>
      </c>
      <c r="Q7" s="41">
        <f>COUNTIF(Vertices[PageRank],"&gt;= "&amp;P7)-COUNTIF(Vertices[PageRank],"&gt;="&amp;P8)</f>
        <v>0</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187</v>
      </c>
      <c r="D8" s="33">
        <f t="shared" si="1"/>
        <v>0</v>
      </c>
      <c r="E8" s="3">
        <f>COUNTIF(Vertices[Degree],"&gt;= "&amp;D8)-COUNTIF(Vertices[Degree],"&gt;="&amp;D9)</f>
        <v>0</v>
      </c>
      <c r="F8" s="38">
        <f t="shared" si="2"/>
        <v>4.411764705882353</v>
      </c>
      <c r="G8" s="39">
        <f>COUNTIF(Vertices[In-Degree],"&gt;= "&amp;F8)-COUNTIF(Vertices[In-Degree],"&gt;="&amp;F9)</f>
        <v>2</v>
      </c>
      <c r="H8" s="38">
        <f t="shared" si="3"/>
        <v>3.7058823529411766</v>
      </c>
      <c r="I8" s="39">
        <f>COUNTIF(Vertices[Out-Degree],"&gt;= "&amp;H8)-COUNTIF(Vertices[Out-Degree],"&gt;="&amp;H9)</f>
        <v>4</v>
      </c>
      <c r="J8" s="38">
        <f t="shared" si="4"/>
        <v>773.015686235294</v>
      </c>
      <c r="K8" s="39">
        <f>COUNTIF(Vertices[Betweenness Centrality],"&gt;= "&amp;J8)-COUNTIF(Vertices[Betweenness Centrality],"&gt;="&amp;J9)</f>
        <v>0</v>
      </c>
      <c r="L8" s="38">
        <f t="shared" si="5"/>
        <v>0.004869823529411765</v>
      </c>
      <c r="M8" s="39">
        <f>COUNTIF(Vertices[Closeness Centrality],"&gt;= "&amp;L8)-COUNTIF(Vertices[Closeness Centrality],"&gt;="&amp;L9)</f>
        <v>0</v>
      </c>
      <c r="N8" s="38">
        <f t="shared" si="6"/>
        <v>0.017133117647058823</v>
      </c>
      <c r="O8" s="39">
        <f>COUNTIF(Vertices[Eigenvector Centrality],"&gt;= "&amp;N8)-COUNTIF(Vertices[Eigenvector Centrality],"&gt;="&amp;N9)</f>
        <v>4</v>
      </c>
      <c r="P8" s="38">
        <f t="shared" si="7"/>
        <v>1.6923286470588232</v>
      </c>
      <c r="Q8" s="39">
        <f>COUNTIF(Vertices[PageRank],"&gt;= "&amp;P8)-COUNTIF(Vertices[PageRank],"&gt;="&amp;P9)</f>
        <v>1</v>
      </c>
      <c r="R8" s="38">
        <f t="shared" si="8"/>
        <v>0.17647058823529413</v>
      </c>
      <c r="S8" s="44">
        <f>COUNTIF(Vertices[Clustering Coefficient],"&gt;= "&amp;R8)-COUNTIF(Vertices[Clustering Coefficient],"&gt;="&amp;R9)</f>
        <v>2</v>
      </c>
      <c r="T8" s="38" t="e">
        <f ca="1" t="shared" si="9"/>
        <v>#REF!</v>
      </c>
      <c r="U8" s="39" t="e">
        <f ca="1" t="shared" si="0"/>
        <v>#REF!</v>
      </c>
    </row>
    <row r="9" spans="1:21" ht="15">
      <c r="A9" s="99"/>
      <c r="B9" s="99"/>
      <c r="D9" s="33">
        <f t="shared" si="1"/>
        <v>0</v>
      </c>
      <c r="E9" s="3">
        <f>COUNTIF(Vertices[Degree],"&gt;= "&amp;D9)-COUNTIF(Vertices[Degree],"&gt;="&amp;D10)</f>
        <v>0</v>
      </c>
      <c r="F9" s="40">
        <f t="shared" si="2"/>
        <v>5.147058823529412</v>
      </c>
      <c r="G9" s="41">
        <f>COUNTIF(Vertices[In-Degree],"&gt;= "&amp;F9)-COUNTIF(Vertices[In-Degree],"&gt;="&amp;F10)</f>
        <v>0</v>
      </c>
      <c r="H9" s="40">
        <f t="shared" si="3"/>
        <v>4.3235294117647065</v>
      </c>
      <c r="I9" s="41">
        <f>COUNTIF(Vertices[Out-Degree],"&gt;= "&amp;H9)-COUNTIF(Vertices[Out-Degree],"&gt;="&amp;H10)</f>
        <v>0</v>
      </c>
      <c r="J9" s="40">
        <f t="shared" si="4"/>
        <v>901.8516339411763</v>
      </c>
      <c r="K9" s="41">
        <f>COUNTIF(Vertices[Betweenness Centrality],"&gt;= "&amp;J9)-COUNTIF(Vertices[Betweenness Centrality],"&gt;="&amp;J10)</f>
        <v>0</v>
      </c>
      <c r="L9" s="40">
        <f t="shared" si="5"/>
        <v>0.005014794117647059</v>
      </c>
      <c r="M9" s="41">
        <f>COUNTIF(Vertices[Closeness Centrality],"&gt;= "&amp;L9)-COUNTIF(Vertices[Closeness Centrality],"&gt;="&amp;L10)</f>
        <v>0</v>
      </c>
      <c r="N9" s="40">
        <f t="shared" si="6"/>
        <v>0.019764470588235293</v>
      </c>
      <c r="O9" s="41">
        <f>COUNTIF(Vertices[Eigenvector Centrality],"&gt;= "&amp;N9)-COUNTIF(Vertices[Eigenvector Centrality],"&gt;="&amp;N10)</f>
        <v>8</v>
      </c>
      <c r="P9" s="40">
        <f t="shared" si="7"/>
        <v>1.9170635882352938</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8279</v>
      </c>
      <c r="B10" s="35">
        <v>5</v>
      </c>
      <c r="D10" s="33">
        <f t="shared" si="1"/>
        <v>0</v>
      </c>
      <c r="E10" s="3">
        <f>COUNTIF(Vertices[Degree],"&gt;= "&amp;D10)-COUNTIF(Vertices[Degree],"&gt;="&amp;D11)</f>
        <v>0</v>
      </c>
      <c r="F10" s="38">
        <f t="shared" si="2"/>
        <v>5.882352941176471</v>
      </c>
      <c r="G10" s="39">
        <f>COUNTIF(Vertices[In-Degree],"&gt;= "&amp;F10)-COUNTIF(Vertices[In-Degree],"&gt;="&amp;F11)</f>
        <v>0</v>
      </c>
      <c r="H10" s="38">
        <f t="shared" si="3"/>
        <v>4.9411764705882355</v>
      </c>
      <c r="I10" s="39">
        <f>COUNTIF(Vertices[Out-Degree],"&gt;= "&amp;H10)-COUNTIF(Vertices[Out-Degree],"&gt;="&amp;H11)</f>
        <v>5</v>
      </c>
      <c r="J10" s="38">
        <f t="shared" si="4"/>
        <v>1030.6875816470586</v>
      </c>
      <c r="K10" s="39">
        <f>COUNTIF(Vertices[Betweenness Centrality],"&gt;= "&amp;J10)-COUNTIF(Vertices[Betweenness Centrality],"&gt;="&amp;J11)</f>
        <v>0</v>
      </c>
      <c r="L10" s="38">
        <f t="shared" si="5"/>
        <v>0.005159764705882353</v>
      </c>
      <c r="M10" s="39">
        <f>COUNTIF(Vertices[Closeness Centrality],"&gt;= "&amp;L10)-COUNTIF(Vertices[Closeness Centrality],"&gt;="&amp;L11)</f>
        <v>0</v>
      </c>
      <c r="N10" s="38">
        <f t="shared" si="6"/>
        <v>0.022395823529411763</v>
      </c>
      <c r="O10" s="39">
        <f>COUNTIF(Vertices[Eigenvector Centrality],"&gt;= "&amp;N10)-COUNTIF(Vertices[Eigenvector Centrality],"&gt;="&amp;N11)</f>
        <v>0</v>
      </c>
      <c r="P10" s="38">
        <f t="shared" si="7"/>
        <v>2.1417985294117643</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6.61764705882353</v>
      </c>
      <c r="G11" s="41">
        <f>COUNTIF(Vertices[In-Degree],"&gt;= "&amp;F11)-COUNTIF(Vertices[In-Degree],"&gt;="&amp;F12)</f>
        <v>0</v>
      </c>
      <c r="H11" s="40">
        <f t="shared" si="3"/>
        <v>5.5588235294117645</v>
      </c>
      <c r="I11" s="41">
        <f>COUNTIF(Vertices[Out-Degree],"&gt;= "&amp;H11)-COUNTIF(Vertices[Out-Degree],"&gt;="&amp;H12)</f>
        <v>1</v>
      </c>
      <c r="J11" s="40">
        <f t="shared" si="4"/>
        <v>1159.5235293529408</v>
      </c>
      <c r="K11" s="41">
        <f>COUNTIF(Vertices[Betweenness Centrality],"&gt;= "&amp;J11)-COUNTIF(Vertices[Betweenness Centrality],"&gt;="&amp;J12)</f>
        <v>2</v>
      </c>
      <c r="L11" s="40">
        <f t="shared" si="5"/>
        <v>0.005304735294117647</v>
      </c>
      <c r="M11" s="41">
        <f>COUNTIF(Vertices[Closeness Centrality],"&gt;= "&amp;L11)-COUNTIF(Vertices[Closeness Centrality],"&gt;="&amp;L12)</f>
        <v>8</v>
      </c>
      <c r="N11" s="40">
        <f t="shared" si="6"/>
        <v>0.025027176470588233</v>
      </c>
      <c r="O11" s="41">
        <f>COUNTIF(Vertices[Eigenvector Centrality],"&gt;= "&amp;N11)-COUNTIF(Vertices[Eigenvector Centrality],"&gt;="&amp;N12)</f>
        <v>3</v>
      </c>
      <c r="P11" s="40">
        <f t="shared" si="7"/>
        <v>2.366533470588235</v>
      </c>
      <c r="Q11" s="41">
        <f>COUNTIF(Vertices[PageRank],"&gt;= "&amp;P11)-COUNTIF(Vertices[PageRank],"&gt;="&amp;P12)</f>
        <v>2</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268</v>
      </c>
      <c r="B12" s="35">
        <v>106</v>
      </c>
      <c r="D12" s="33">
        <f t="shared" si="1"/>
        <v>0</v>
      </c>
      <c r="E12" s="3">
        <f>COUNTIF(Vertices[Degree],"&gt;= "&amp;D12)-COUNTIF(Vertices[Degree],"&gt;="&amp;D13)</f>
        <v>0</v>
      </c>
      <c r="F12" s="38">
        <f t="shared" si="2"/>
        <v>7.352941176470589</v>
      </c>
      <c r="G12" s="39">
        <f>COUNTIF(Vertices[In-Degree],"&gt;= "&amp;F12)-COUNTIF(Vertices[In-Degree],"&gt;="&amp;F13)</f>
        <v>0</v>
      </c>
      <c r="H12" s="38">
        <f t="shared" si="3"/>
        <v>6.1764705882352935</v>
      </c>
      <c r="I12" s="39">
        <f>COUNTIF(Vertices[Out-Degree],"&gt;= "&amp;H12)-COUNTIF(Vertices[Out-Degree],"&gt;="&amp;H13)</f>
        <v>0</v>
      </c>
      <c r="J12" s="38">
        <f t="shared" si="4"/>
        <v>1288.3594770588231</v>
      </c>
      <c r="K12" s="39">
        <f>COUNTIF(Vertices[Betweenness Centrality],"&gt;= "&amp;J12)-COUNTIF(Vertices[Betweenness Centrality],"&gt;="&amp;J13)</f>
        <v>0</v>
      </c>
      <c r="L12" s="38">
        <f t="shared" si="5"/>
        <v>0.005449705882352942</v>
      </c>
      <c r="M12" s="39">
        <f>COUNTIF(Vertices[Closeness Centrality],"&gt;= "&amp;L12)-COUNTIF(Vertices[Closeness Centrality],"&gt;="&amp;L13)</f>
        <v>12</v>
      </c>
      <c r="N12" s="38">
        <f t="shared" si="6"/>
        <v>0.027658529411764703</v>
      </c>
      <c r="O12" s="39">
        <f>COUNTIF(Vertices[Eigenvector Centrality],"&gt;= "&amp;N12)-COUNTIF(Vertices[Eigenvector Centrality],"&gt;="&amp;N13)</f>
        <v>0</v>
      </c>
      <c r="P12" s="38">
        <f t="shared" si="7"/>
        <v>2.591268411764706</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269</v>
      </c>
      <c r="B13" s="35">
        <v>4</v>
      </c>
      <c r="D13" s="33">
        <f t="shared" si="1"/>
        <v>0</v>
      </c>
      <c r="E13" s="3">
        <f>COUNTIF(Vertices[Degree],"&gt;= "&amp;D13)-COUNTIF(Vertices[Degree],"&gt;="&amp;D14)</f>
        <v>0</v>
      </c>
      <c r="F13" s="40">
        <f t="shared" si="2"/>
        <v>8.088235294117649</v>
      </c>
      <c r="G13" s="41">
        <f>COUNTIF(Vertices[In-Degree],"&gt;= "&amp;F13)-COUNTIF(Vertices[In-Degree],"&gt;="&amp;F14)</f>
        <v>0</v>
      </c>
      <c r="H13" s="40">
        <f t="shared" si="3"/>
        <v>6.7941176470588225</v>
      </c>
      <c r="I13" s="41">
        <f>COUNTIF(Vertices[Out-Degree],"&gt;= "&amp;H13)-COUNTIF(Vertices[Out-Degree],"&gt;="&amp;H14)</f>
        <v>0</v>
      </c>
      <c r="J13" s="40">
        <f t="shared" si="4"/>
        <v>1417.1954247647054</v>
      </c>
      <c r="K13" s="41">
        <f>COUNTIF(Vertices[Betweenness Centrality],"&gt;= "&amp;J13)-COUNTIF(Vertices[Betweenness Centrality],"&gt;="&amp;J14)</f>
        <v>0</v>
      </c>
      <c r="L13" s="40">
        <f t="shared" si="5"/>
        <v>0.005594676470588236</v>
      </c>
      <c r="M13" s="41">
        <f>COUNTIF(Vertices[Closeness Centrality],"&gt;= "&amp;L13)-COUNTIF(Vertices[Closeness Centrality],"&gt;="&amp;L14)</f>
        <v>6</v>
      </c>
      <c r="N13" s="40">
        <f t="shared" si="6"/>
        <v>0.030289882352941173</v>
      </c>
      <c r="O13" s="41">
        <f>COUNTIF(Vertices[Eigenvector Centrality],"&gt;= "&amp;N13)-COUNTIF(Vertices[Eigenvector Centrality],"&gt;="&amp;N14)</f>
        <v>3</v>
      </c>
      <c r="P13" s="40">
        <f t="shared" si="7"/>
        <v>2.8160033529411765</v>
      </c>
      <c r="Q13" s="41">
        <f>COUNTIF(Vertices[PageRank],"&gt;= "&amp;P13)-COUNTIF(Vertices[PageRank],"&gt;="&amp;P14)</f>
        <v>2</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267</v>
      </c>
      <c r="B14" s="35">
        <v>17</v>
      </c>
      <c r="D14" s="33">
        <f t="shared" si="1"/>
        <v>0</v>
      </c>
      <c r="E14" s="3">
        <f>COUNTIF(Vertices[Degree],"&gt;= "&amp;D14)-COUNTIF(Vertices[Degree],"&gt;="&amp;D15)</f>
        <v>0</v>
      </c>
      <c r="F14" s="38">
        <f t="shared" si="2"/>
        <v>8.823529411764707</v>
      </c>
      <c r="G14" s="39">
        <f>COUNTIF(Vertices[In-Degree],"&gt;= "&amp;F14)-COUNTIF(Vertices[In-Degree],"&gt;="&amp;F15)</f>
        <v>0</v>
      </c>
      <c r="H14" s="38">
        <f t="shared" si="3"/>
        <v>7.4117647058823515</v>
      </c>
      <c r="I14" s="39">
        <f>COUNTIF(Vertices[Out-Degree],"&gt;= "&amp;H14)-COUNTIF(Vertices[Out-Degree],"&gt;="&amp;H15)</f>
        <v>0</v>
      </c>
      <c r="J14" s="38">
        <f t="shared" si="4"/>
        <v>1546.0313724705877</v>
      </c>
      <c r="K14" s="39">
        <f>COUNTIF(Vertices[Betweenness Centrality],"&gt;= "&amp;J14)-COUNTIF(Vertices[Betweenness Centrality],"&gt;="&amp;J15)</f>
        <v>0</v>
      </c>
      <c r="L14" s="38">
        <f t="shared" si="5"/>
        <v>0.00573964705882353</v>
      </c>
      <c r="M14" s="39">
        <f>COUNTIF(Vertices[Closeness Centrality],"&gt;= "&amp;L14)-COUNTIF(Vertices[Closeness Centrality],"&gt;="&amp;L15)</f>
        <v>4</v>
      </c>
      <c r="N14" s="38">
        <f t="shared" si="6"/>
        <v>0.03292123529411765</v>
      </c>
      <c r="O14" s="39">
        <f>COUNTIF(Vertices[Eigenvector Centrality],"&gt;= "&amp;N14)-COUNTIF(Vertices[Eigenvector Centrality],"&gt;="&amp;N15)</f>
        <v>0</v>
      </c>
      <c r="P14" s="38">
        <f t="shared" si="7"/>
        <v>3.0407382941176473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204</v>
      </c>
      <c r="B15" s="35">
        <v>4</v>
      </c>
      <c r="D15" s="33">
        <f t="shared" si="1"/>
        <v>0</v>
      </c>
      <c r="E15" s="3">
        <f>COUNTIF(Vertices[Degree],"&gt;= "&amp;D15)-COUNTIF(Vertices[Degree],"&gt;="&amp;D16)</f>
        <v>0</v>
      </c>
      <c r="F15" s="40">
        <f t="shared" si="2"/>
        <v>9.558823529411764</v>
      </c>
      <c r="G15" s="41">
        <f>COUNTIF(Vertices[In-Degree],"&gt;= "&amp;F15)-COUNTIF(Vertices[In-Degree],"&gt;="&amp;F16)</f>
        <v>0</v>
      </c>
      <c r="H15" s="40">
        <f t="shared" si="3"/>
        <v>8.02941176470588</v>
      </c>
      <c r="I15" s="41">
        <f>COUNTIF(Vertices[Out-Degree],"&gt;= "&amp;H15)-COUNTIF(Vertices[Out-Degree],"&gt;="&amp;H16)</f>
        <v>0</v>
      </c>
      <c r="J15" s="40">
        <f t="shared" si="4"/>
        <v>1674.86732017647</v>
      </c>
      <c r="K15" s="41">
        <f>COUNTIF(Vertices[Betweenness Centrality],"&gt;= "&amp;J15)-COUNTIF(Vertices[Betweenness Centrality],"&gt;="&amp;J16)</f>
        <v>0</v>
      </c>
      <c r="L15" s="40">
        <f t="shared" si="5"/>
        <v>0.005884617647058824</v>
      </c>
      <c r="M15" s="41">
        <f>COUNTIF(Vertices[Closeness Centrality],"&gt;= "&amp;L15)-COUNTIF(Vertices[Closeness Centrality],"&gt;="&amp;L16)</f>
        <v>0</v>
      </c>
      <c r="N15" s="40">
        <f t="shared" si="6"/>
        <v>0.03555258823529412</v>
      </c>
      <c r="O15" s="41">
        <f>COUNTIF(Vertices[Eigenvector Centrality],"&gt;= "&amp;N15)-COUNTIF(Vertices[Eigenvector Centrality],"&gt;="&amp;N16)</f>
        <v>0</v>
      </c>
      <c r="P15" s="40">
        <f t="shared" si="7"/>
        <v>3.265473235294118</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266</v>
      </c>
      <c r="B16" s="35">
        <v>56</v>
      </c>
      <c r="D16" s="33">
        <f t="shared" si="1"/>
        <v>0</v>
      </c>
      <c r="E16" s="3">
        <f>COUNTIF(Vertices[Degree],"&gt;= "&amp;D16)-COUNTIF(Vertices[Degree],"&gt;="&amp;D17)</f>
        <v>0</v>
      </c>
      <c r="F16" s="38">
        <f t="shared" si="2"/>
        <v>10.294117647058822</v>
      </c>
      <c r="G16" s="39">
        <f>COUNTIF(Vertices[In-Degree],"&gt;= "&amp;F16)-COUNTIF(Vertices[In-Degree],"&gt;="&amp;F17)</f>
        <v>1</v>
      </c>
      <c r="H16" s="38">
        <f t="shared" si="3"/>
        <v>8.64705882352941</v>
      </c>
      <c r="I16" s="39">
        <f>COUNTIF(Vertices[Out-Degree],"&gt;= "&amp;H16)-COUNTIF(Vertices[Out-Degree],"&gt;="&amp;H17)</f>
        <v>0</v>
      </c>
      <c r="J16" s="38">
        <f t="shared" si="4"/>
        <v>1803.7032678823523</v>
      </c>
      <c r="K16" s="39">
        <f>COUNTIF(Vertices[Betweenness Centrality],"&gt;= "&amp;J16)-COUNTIF(Vertices[Betweenness Centrality],"&gt;="&amp;J17)</f>
        <v>0</v>
      </c>
      <c r="L16" s="38">
        <f t="shared" si="5"/>
        <v>0.006029588235294118</v>
      </c>
      <c r="M16" s="39">
        <f>COUNTIF(Vertices[Closeness Centrality],"&gt;= "&amp;L16)-COUNTIF(Vertices[Closeness Centrality],"&gt;="&amp;L17)</f>
        <v>2</v>
      </c>
      <c r="N16" s="38">
        <f t="shared" si="6"/>
        <v>0.038183941176470594</v>
      </c>
      <c r="O16" s="39">
        <f>COUNTIF(Vertices[Eigenvector Centrality],"&gt;= "&amp;N16)-COUNTIF(Vertices[Eigenvector Centrality],"&gt;="&amp;N17)</f>
        <v>0</v>
      </c>
      <c r="P16" s="38">
        <f t="shared" si="7"/>
        <v>3.490208176470589</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11.02941176470588</v>
      </c>
      <c r="G17" s="41">
        <f>COUNTIF(Vertices[In-Degree],"&gt;= "&amp;F17)-COUNTIF(Vertices[In-Degree],"&gt;="&amp;F18)</f>
        <v>0</v>
      </c>
      <c r="H17" s="40">
        <f t="shared" si="3"/>
        <v>9.264705882352938</v>
      </c>
      <c r="I17" s="41">
        <f>COUNTIF(Vertices[Out-Degree],"&gt;= "&amp;H17)-COUNTIF(Vertices[Out-Degree],"&gt;="&amp;H18)</f>
        <v>0</v>
      </c>
      <c r="J17" s="40">
        <f t="shared" si="4"/>
        <v>1932.5392155882346</v>
      </c>
      <c r="K17" s="41">
        <f>COUNTIF(Vertices[Betweenness Centrality],"&gt;= "&amp;J17)-COUNTIF(Vertices[Betweenness Centrality],"&gt;="&amp;J18)</f>
        <v>0</v>
      </c>
      <c r="L17" s="40">
        <f t="shared" si="5"/>
        <v>0.006174558823529412</v>
      </c>
      <c r="M17" s="41">
        <f>COUNTIF(Vertices[Closeness Centrality],"&gt;= "&amp;L17)-COUNTIF(Vertices[Closeness Centrality],"&gt;="&amp;L18)</f>
        <v>0</v>
      </c>
      <c r="N17" s="40">
        <f t="shared" si="6"/>
        <v>0.04081529411764707</v>
      </c>
      <c r="O17" s="41">
        <f>COUNTIF(Vertices[Eigenvector Centrality],"&gt;= "&amp;N17)-COUNTIF(Vertices[Eigenvector Centrality],"&gt;="&amp;N18)</f>
        <v>0</v>
      </c>
      <c r="P17" s="40">
        <f t="shared" si="7"/>
        <v>3.7149431176470595</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11.764705882352938</v>
      </c>
      <c r="G18" s="39">
        <f>COUNTIF(Vertices[In-Degree],"&gt;= "&amp;F18)-COUNTIF(Vertices[In-Degree],"&gt;="&amp;F19)</f>
        <v>1</v>
      </c>
      <c r="H18" s="38">
        <f t="shared" si="3"/>
        <v>9.882352941176467</v>
      </c>
      <c r="I18" s="39">
        <f>COUNTIF(Vertices[Out-Degree],"&gt;= "&amp;H18)-COUNTIF(Vertices[Out-Degree],"&gt;="&amp;H19)</f>
        <v>0</v>
      </c>
      <c r="J18" s="38">
        <f t="shared" si="4"/>
        <v>2061.375163294117</v>
      </c>
      <c r="K18" s="39">
        <f>COUNTIF(Vertices[Betweenness Centrality],"&gt;= "&amp;J18)-COUNTIF(Vertices[Betweenness Centrality],"&gt;="&amp;J19)</f>
        <v>0</v>
      </c>
      <c r="L18" s="38">
        <f t="shared" si="5"/>
        <v>0.0063195294117647065</v>
      </c>
      <c r="M18" s="39">
        <f>COUNTIF(Vertices[Closeness Centrality],"&gt;= "&amp;L18)-COUNTIF(Vertices[Closeness Centrality],"&gt;="&amp;L19)</f>
        <v>0</v>
      </c>
      <c r="N18" s="38">
        <f t="shared" si="6"/>
        <v>0.04344664705882354</v>
      </c>
      <c r="O18" s="39">
        <f>COUNTIF(Vertices[Eigenvector Centrality],"&gt;= "&amp;N18)-COUNTIF(Vertices[Eigenvector Centrality],"&gt;="&amp;N19)</f>
        <v>1</v>
      </c>
      <c r="P18" s="38">
        <f t="shared" si="7"/>
        <v>3.9396780588235303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12.499999999999996</v>
      </c>
      <c r="G19" s="41">
        <f>COUNTIF(Vertices[In-Degree],"&gt;= "&amp;F19)-COUNTIF(Vertices[In-Degree],"&gt;="&amp;F20)</f>
        <v>0</v>
      </c>
      <c r="H19" s="40">
        <f t="shared" si="3"/>
        <v>10.499999999999996</v>
      </c>
      <c r="I19" s="41">
        <f>COUNTIF(Vertices[Out-Degree],"&gt;= "&amp;H19)-COUNTIF(Vertices[Out-Degree],"&gt;="&amp;H20)</f>
        <v>0</v>
      </c>
      <c r="J19" s="40">
        <f t="shared" si="4"/>
        <v>2190.2111109999996</v>
      </c>
      <c r="K19" s="41">
        <f>COUNTIF(Vertices[Betweenness Centrality],"&gt;= "&amp;J19)-COUNTIF(Vertices[Betweenness Centrality],"&gt;="&amp;J20)</f>
        <v>0</v>
      </c>
      <c r="L19" s="40">
        <f t="shared" si="5"/>
        <v>0.006464500000000001</v>
      </c>
      <c r="M19" s="41">
        <f>COUNTIF(Vertices[Closeness Centrality],"&gt;= "&amp;L19)-COUNTIF(Vertices[Closeness Centrality],"&gt;="&amp;L20)</f>
        <v>0</v>
      </c>
      <c r="N19" s="40">
        <f t="shared" si="6"/>
        <v>0.046078000000000015</v>
      </c>
      <c r="O19" s="41">
        <f>COUNTIF(Vertices[Eigenvector Centrality],"&gt;= "&amp;N19)-COUNTIF(Vertices[Eigenvector Centrality],"&gt;="&amp;N20)</f>
        <v>1</v>
      </c>
      <c r="P19" s="40">
        <f t="shared" si="7"/>
        <v>4.164413000000001</v>
      </c>
      <c r="Q19" s="41">
        <f>COUNTIF(Vertices[PageRank],"&gt;= "&amp;P19)-COUNTIF(Vertices[PageRank],"&gt;="&amp;P20)</f>
        <v>0</v>
      </c>
      <c r="R19" s="40">
        <f t="shared" si="8"/>
        <v>0.5</v>
      </c>
      <c r="S19" s="45">
        <f>COUNTIF(Vertices[Clustering Coefficient],"&gt;= "&amp;R19)-COUNTIF(Vertices[Clustering Coefficient],"&gt;="&amp;R20)</f>
        <v>20</v>
      </c>
      <c r="T19" s="40" t="e">
        <f ca="1" t="shared" si="9"/>
        <v>#REF!</v>
      </c>
      <c r="U19" s="41" t="e">
        <f ca="1" t="shared" si="0"/>
        <v>#REF!</v>
      </c>
    </row>
    <row r="20" spans="1:21" ht="15">
      <c r="A20" s="35" t="s">
        <v>170</v>
      </c>
      <c r="B20" s="35">
        <v>0.0547945205479452</v>
      </c>
      <c r="D20" s="33">
        <f t="shared" si="1"/>
        <v>0</v>
      </c>
      <c r="E20" s="3">
        <f>COUNTIF(Vertices[Degree],"&gt;= "&amp;D20)-COUNTIF(Vertices[Degree],"&gt;="&amp;D21)</f>
        <v>0</v>
      </c>
      <c r="F20" s="38">
        <f t="shared" si="2"/>
        <v>13.235294117647054</v>
      </c>
      <c r="G20" s="39">
        <f>COUNTIF(Vertices[In-Degree],"&gt;= "&amp;F20)-COUNTIF(Vertices[In-Degree],"&gt;="&amp;F21)</f>
        <v>0</v>
      </c>
      <c r="H20" s="38">
        <f t="shared" si="3"/>
        <v>11.117647058823525</v>
      </c>
      <c r="I20" s="39">
        <f>COUNTIF(Vertices[Out-Degree],"&gt;= "&amp;H20)-COUNTIF(Vertices[Out-Degree],"&gt;="&amp;H21)</f>
        <v>0</v>
      </c>
      <c r="J20" s="38">
        <f t="shared" si="4"/>
        <v>2319.047058705882</v>
      </c>
      <c r="K20" s="39">
        <f>COUNTIF(Vertices[Betweenness Centrality],"&gt;= "&amp;J20)-COUNTIF(Vertices[Betweenness Centrality],"&gt;="&amp;J21)</f>
        <v>0</v>
      </c>
      <c r="L20" s="38">
        <f t="shared" si="5"/>
        <v>0.006609470588235295</v>
      </c>
      <c r="M20" s="39">
        <f>COUNTIF(Vertices[Closeness Centrality],"&gt;= "&amp;L20)-COUNTIF(Vertices[Closeness Centrality],"&gt;="&amp;L21)</f>
        <v>0</v>
      </c>
      <c r="N20" s="38">
        <f t="shared" si="6"/>
        <v>0.04870935294117649</v>
      </c>
      <c r="O20" s="39">
        <f>COUNTIF(Vertices[Eigenvector Centrality],"&gt;= "&amp;N20)-COUNTIF(Vertices[Eigenvector Centrality],"&gt;="&amp;N21)</f>
        <v>0</v>
      </c>
      <c r="P20" s="38">
        <f t="shared" si="7"/>
        <v>4.389147941176471</v>
      </c>
      <c r="Q20" s="39">
        <f>COUNTIF(Vertices[PageRank],"&gt;= "&amp;P20)-COUNTIF(Vertices[PageRank],"&gt;="&amp;P21)</f>
        <v>0</v>
      </c>
      <c r="R20" s="38">
        <f t="shared" si="8"/>
        <v>0.5294117647058824</v>
      </c>
      <c r="S20" s="44">
        <f>COUNTIF(Vertices[Clustering Coefficient],"&gt;= "&amp;R20)-COUNTIF(Vertices[Clustering Coefficient],"&gt;="&amp;R21)</f>
        <v>3</v>
      </c>
      <c r="T20" s="38" t="e">
        <f ca="1" t="shared" si="9"/>
        <v>#REF!</v>
      </c>
      <c r="U20" s="39" t="e">
        <f ca="1" t="shared" si="0"/>
        <v>#REF!</v>
      </c>
    </row>
    <row r="21" spans="1:21" ht="15">
      <c r="A21" s="35" t="s">
        <v>171</v>
      </c>
      <c r="B21" s="35">
        <v>0.1038961038961039</v>
      </c>
      <c r="D21" s="33">
        <f t="shared" si="1"/>
        <v>0</v>
      </c>
      <c r="E21" s="3">
        <f>COUNTIF(Vertices[Degree],"&gt;= "&amp;D21)-COUNTIF(Vertices[Degree],"&gt;="&amp;D22)</f>
        <v>0</v>
      </c>
      <c r="F21" s="40">
        <f t="shared" si="2"/>
        <v>13.970588235294112</v>
      </c>
      <c r="G21" s="41">
        <f>COUNTIF(Vertices[In-Degree],"&gt;= "&amp;F21)-COUNTIF(Vertices[In-Degree],"&gt;="&amp;F22)</f>
        <v>0</v>
      </c>
      <c r="H21" s="40">
        <f t="shared" si="3"/>
        <v>11.735294117647054</v>
      </c>
      <c r="I21" s="41">
        <f>COUNTIF(Vertices[Out-Degree],"&gt;= "&amp;H21)-COUNTIF(Vertices[Out-Degree],"&gt;="&amp;H22)</f>
        <v>0</v>
      </c>
      <c r="J21" s="40">
        <f t="shared" si="4"/>
        <v>2447.8830064117647</v>
      </c>
      <c r="K21" s="41">
        <f>COUNTIF(Vertices[Betweenness Centrality],"&gt;= "&amp;J21)-COUNTIF(Vertices[Betweenness Centrality],"&gt;="&amp;J22)</f>
        <v>0</v>
      </c>
      <c r="L21" s="40">
        <f t="shared" si="5"/>
        <v>0.006754441176470589</v>
      </c>
      <c r="M21" s="41">
        <f>COUNTIF(Vertices[Closeness Centrality],"&gt;= "&amp;L21)-COUNTIF(Vertices[Closeness Centrality],"&gt;="&amp;L22)</f>
        <v>2</v>
      </c>
      <c r="N21" s="40">
        <f t="shared" si="6"/>
        <v>0.05134070588235296</v>
      </c>
      <c r="O21" s="41">
        <f>COUNTIF(Vertices[Eigenvector Centrality],"&gt;= "&amp;N21)-COUNTIF(Vertices[Eigenvector Centrality],"&gt;="&amp;N22)</f>
        <v>0</v>
      </c>
      <c r="P21" s="40">
        <f t="shared" si="7"/>
        <v>4.613882882352942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14.70588235294117</v>
      </c>
      <c r="G22" s="39">
        <f>COUNTIF(Vertices[In-Degree],"&gt;= "&amp;F22)-COUNTIF(Vertices[In-Degree],"&gt;="&amp;F23)</f>
        <v>0</v>
      </c>
      <c r="H22" s="38">
        <f t="shared" si="3"/>
        <v>12.352941176470583</v>
      </c>
      <c r="I22" s="39">
        <f>COUNTIF(Vertices[Out-Degree],"&gt;= "&amp;H22)-COUNTIF(Vertices[Out-Degree],"&gt;="&amp;H23)</f>
        <v>0</v>
      </c>
      <c r="J22" s="38">
        <f t="shared" si="4"/>
        <v>2576.718954117647</v>
      </c>
      <c r="K22" s="39">
        <f>COUNTIF(Vertices[Betweenness Centrality],"&gt;= "&amp;J22)-COUNTIF(Vertices[Betweenness Centrality],"&gt;="&amp;J23)</f>
        <v>0</v>
      </c>
      <c r="L22" s="38">
        <f t="shared" si="5"/>
        <v>0.006899411764705883</v>
      </c>
      <c r="M22" s="39">
        <f>COUNTIF(Vertices[Closeness Centrality],"&gt;= "&amp;L22)-COUNTIF(Vertices[Closeness Centrality],"&gt;="&amp;L23)</f>
        <v>0</v>
      </c>
      <c r="N22" s="38">
        <f t="shared" si="6"/>
        <v>0.053972058823529435</v>
      </c>
      <c r="O22" s="39">
        <f>COUNTIF(Vertices[Eigenvector Centrality],"&gt;= "&amp;N22)-COUNTIF(Vertices[Eigenvector Centrality],"&gt;="&amp;N23)</f>
        <v>0</v>
      </c>
      <c r="P22" s="38">
        <f t="shared" si="7"/>
        <v>4.838617823529413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15.441176470588228</v>
      </c>
      <c r="G23" s="41">
        <f>COUNTIF(Vertices[In-Degree],"&gt;= "&amp;F23)-COUNTIF(Vertices[In-Degree],"&gt;="&amp;F24)</f>
        <v>0</v>
      </c>
      <c r="H23" s="40">
        <f t="shared" si="3"/>
        <v>12.970588235294112</v>
      </c>
      <c r="I23" s="41">
        <f>COUNTIF(Vertices[Out-Degree],"&gt;= "&amp;H23)-COUNTIF(Vertices[Out-Degree],"&gt;="&amp;H24)</f>
        <v>2</v>
      </c>
      <c r="J23" s="40">
        <f t="shared" si="4"/>
        <v>2705.5549018235297</v>
      </c>
      <c r="K23" s="41">
        <f>COUNTIF(Vertices[Betweenness Centrality],"&gt;= "&amp;J23)-COUNTIF(Vertices[Betweenness Centrality],"&gt;="&amp;J24)</f>
        <v>0</v>
      </c>
      <c r="L23" s="40">
        <f t="shared" si="5"/>
        <v>0.007044382352941177</v>
      </c>
      <c r="M23" s="41">
        <f>COUNTIF(Vertices[Closeness Centrality],"&gt;= "&amp;L23)-COUNTIF(Vertices[Closeness Centrality],"&gt;="&amp;L24)</f>
        <v>0</v>
      </c>
      <c r="N23" s="40">
        <f t="shared" si="6"/>
        <v>0.05660341176470591</v>
      </c>
      <c r="O23" s="41">
        <f>COUNTIF(Vertices[Eigenvector Centrality],"&gt;= "&amp;N23)-COUNTIF(Vertices[Eigenvector Centrality],"&gt;="&amp;N24)</f>
        <v>0</v>
      </c>
      <c r="P23" s="40">
        <f t="shared" si="7"/>
        <v>5.063352764705884</v>
      </c>
      <c r="Q23" s="41">
        <f>COUNTIF(Vertices[PageRank],"&gt;= "&amp;P23)-COUNTIF(Vertices[PageRank],"&gt;="&amp;P24)</f>
        <v>2</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16.176470588235286</v>
      </c>
      <c r="G24" s="39">
        <f>COUNTIF(Vertices[In-Degree],"&gt;= "&amp;F24)-COUNTIF(Vertices[In-Degree],"&gt;="&amp;F25)</f>
        <v>0</v>
      </c>
      <c r="H24" s="38">
        <f t="shared" si="3"/>
        <v>13.588235294117641</v>
      </c>
      <c r="I24" s="39">
        <f>COUNTIF(Vertices[Out-Degree],"&gt;= "&amp;H24)-COUNTIF(Vertices[Out-Degree],"&gt;="&amp;H25)</f>
        <v>0</v>
      </c>
      <c r="J24" s="38">
        <f t="shared" si="4"/>
        <v>2834.390849529412</v>
      </c>
      <c r="K24" s="39">
        <f>COUNTIF(Vertices[Betweenness Centrality],"&gt;= "&amp;J24)-COUNTIF(Vertices[Betweenness Centrality],"&gt;="&amp;J25)</f>
        <v>0</v>
      </c>
      <c r="L24" s="38">
        <f t="shared" si="5"/>
        <v>0.007189352941176471</v>
      </c>
      <c r="M24" s="39">
        <f>COUNTIF(Vertices[Closeness Centrality],"&gt;= "&amp;L24)-COUNTIF(Vertices[Closeness Centrality],"&gt;="&amp;L25)</f>
        <v>0</v>
      </c>
      <c r="N24" s="38">
        <f t="shared" si="6"/>
        <v>0.05923476470588238</v>
      </c>
      <c r="O24" s="39">
        <f>COUNTIF(Vertices[Eigenvector Centrality],"&gt;= "&amp;N24)-COUNTIF(Vertices[Eigenvector Centrality],"&gt;="&amp;N25)</f>
        <v>0</v>
      </c>
      <c r="P24" s="38">
        <f t="shared" si="7"/>
        <v>5.288087705882354</v>
      </c>
      <c r="Q24" s="39">
        <f>COUNTIF(Vertices[PageRank],"&gt;= "&amp;P24)-COUNTIF(Vertices[PageRank],"&gt;="&amp;P25)</f>
        <v>0</v>
      </c>
      <c r="R24" s="38">
        <f t="shared" si="8"/>
        <v>0.6470588235294118</v>
      </c>
      <c r="S24" s="44">
        <f>COUNTIF(Vertices[Clustering Coefficient],"&gt;= "&amp;R24)-COUNTIF(Vertices[Clustering Coefficient],"&gt;="&amp;R25)</f>
        <v>4</v>
      </c>
      <c r="T24" s="38" t="e">
        <f ca="1" t="shared" si="9"/>
        <v>#REF!</v>
      </c>
      <c r="U24" s="39" t="e">
        <f ca="1" t="shared" si="0"/>
        <v>#REF!</v>
      </c>
    </row>
    <row r="25" spans="1:21" ht="15">
      <c r="A25" s="35" t="s">
        <v>154</v>
      </c>
      <c r="B25" s="35">
        <v>74</v>
      </c>
      <c r="D25" s="33">
        <f t="shared" si="1"/>
        <v>0</v>
      </c>
      <c r="E25" s="3">
        <f>COUNTIF(Vertices[Degree],"&gt;= "&amp;D25)-COUNTIF(Vertices[Degree],"&gt;="&amp;D26)</f>
        <v>0</v>
      </c>
      <c r="F25" s="40">
        <f t="shared" si="2"/>
        <v>16.911764705882344</v>
      </c>
      <c r="G25" s="41">
        <f>COUNTIF(Vertices[In-Degree],"&gt;= "&amp;F25)-COUNTIF(Vertices[In-Degree],"&gt;="&amp;F26)</f>
        <v>0</v>
      </c>
      <c r="H25" s="40">
        <f t="shared" si="3"/>
        <v>14.20588235294117</v>
      </c>
      <c r="I25" s="41">
        <f>COUNTIF(Vertices[Out-Degree],"&gt;= "&amp;H25)-COUNTIF(Vertices[Out-Degree],"&gt;="&amp;H26)</f>
        <v>0</v>
      </c>
      <c r="J25" s="40">
        <f t="shared" si="4"/>
        <v>2963.2267972352947</v>
      </c>
      <c r="K25" s="41">
        <f>COUNTIF(Vertices[Betweenness Centrality],"&gt;= "&amp;J25)-COUNTIF(Vertices[Betweenness Centrality],"&gt;="&amp;J26)</f>
        <v>0</v>
      </c>
      <c r="L25" s="40">
        <f t="shared" si="5"/>
        <v>0.0073343235294117655</v>
      </c>
      <c r="M25" s="41">
        <f>COUNTIF(Vertices[Closeness Centrality],"&gt;= "&amp;L25)-COUNTIF(Vertices[Closeness Centrality],"&gt;="&amp;L26)</f>
        <v>0</v>
      </c>
      <c r="N25" s="40">
        <f t="shared" si="6"/>
        <v>0.061866117647058856</v>
      </c>
      <c r="O25" s="41">
        <f>COUNTIF(Vertices[Eigenvector Centrality],"&gt;= "&amp;N25)-COUNTIF(Vertices[Eigenvector Centrality],"&gt;="&amp;N26)</f>
        <v>0</v>
      </c>
      <c r="P25" s="40">
        <f t="shared" si="7"/>
        <v>5.512822647058825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187</v>
      </c>
      <c r="D26" s="33">
        <f t="shared" si="1"/>
        <v>0</v>
      </c>
      <c r="E26" s="3">
        <f>COUNTIF(Vertices[Degree],"&gt;= "&amp;D26)-COUNTIF(Vertices[Degree],"&gt;="&amp;D27)</f>
        <v>0</v>
      </c>
      <c r="F26" s="38">
        <f t="shared" si="2"/>
        <v>17.647058823529402</v>
      </c>
      <c r="G26" s="39">
        <f>COUNTIF(Vertices[In-Degree],"&gt;= "&amp;F26)-COUNTIF(Vertices[In-Degree],"&gt;="&amp;F27)</f>
        <v>0</v>
      </c>
      <c r="H26" s="38">
        <f t="shared" si="3"/>
        <v>14.8235294117647</v>
      </c>
      <c r="I26" s="39">
        <f>COUNTIF(Vertices[Out-Degree],"&gt;= "&amp;H26)-COUNTIF(Vertices[Out-Degree],"&gt;="&amp;H27)</f>
        <v>1</v>
      </c>
      <c r="J26" s="38">
        <f t="shared" si="4"/>
        <v>3092.0627449411772</v>
      </c>
      <c r="K26" s="39">
        <f>COUNTIF(Vertices[Betweenness Centrality],"&gt;= "&amp;J26)-COUNTIF(Vertices[Betweenness Centrality],"&gt;="&amp;J27)</f>
        <v>0</v>
      </c>
      <c r="L26" s="38">
        <f t="shared" si="5"/>
        <v>0.00747929411764706</v>
      </c>
      <c r="M26" s="39">
        <f>COUNTIF(Vertices[Closeness Centrality],"&gt;= "&amp;L26)-COUNTIF(Vertices[Closeness Centrality],"&gt;="&amp;L27)</f>
        <v>0</v>
      </c>
      <c r="N26" s="38">
        <f t="shared" si="6"/>
        <v>0.06449747058823532</v>
      </c>
      <c r="O26" s="39">
        <f>COUNTIF(Vertices[Eigenvector Centrality],"&gt;= "&amp;N26)-COUNTIF(Vertices[Eigenvector Centrality],"&gt;="&amp;N27)</f>
        <v>0</v>
      </c>
      <c r="P26" s="38">
        <f t="shared" si="7"/>
        <v>5.737557588235296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18.38235294117646</v>
      </c>
      <c r="G27" s="41">
        <f>COUNTIF(Vertices[In-Degree],"&gt;= "&amp;F27)-COUNTIF(Vertices[In-Degree],"&gt;="&amp;F28)</f>
        <v>0</v>
      </c>
      <c r="H27" s="40">
        <f t="shared" si="3"/>
        <v>15.441176470588228</v>
      </c>
      <c r="I27" s="41">
        <f>COUNTIF(Vertices[Out-Degree],"&gt;= "&amp;H27)-COUNTIF(Vertices[Out-Degree],"&gt;="&amp;H28)</f>
        <v>0</v>
      </c>
      <c r="J27" s="40">
        <f t="shared" si="4"/>
        <v>3220.8986926470598</v>
      </c>
      <c r="K27" s="41">
        <f>COUNTIF(Vertices[Betweenness Centrality],"&gt;= "&amp;J27)-COUNTIF(Vertices[Betweenness Centrality],"&gt;="&amp;J28)</f>
        <v>0</v>
      </c>
      <c r="L27" s="40">
        <f t="shared" si="5"/>
        <v>0.007624264705882354</v>
      </c>
      <c r="M27" s="41">
        <f>COUNTIF(Vertices[Closeness Centrality],"&gt;= "&amp;L27)-COUNTIF(Vertices[Closeness Centrality],"&gt;="&amp;L28)</f>
        <v>0</v>
      </c>
      <c r="N27" s="40">
        <f t="shared" si="6"/>
        <v>0.0671288235294118</v>
      </c>
      <c r="O27" s="41">
        <f>COUNTIF(Vertices[Eigenvector Centrality],"&gt;= "&amp;N27)-COUNTIF(Vertices[Eigenvector Centrality],"&gt;="&amp;N28)</f>
        <v>0</v>
      </c>
      <c r="P27" s="40">
        <f t="shared" si="7"/>
        <v>5.962292529411767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19.11764705882352</v>
      </c>
      <c r="G28" s="39">
        <f>COUNTIF(Vertices[In-Degree],"&gt;= "&amp;F28)-COUNTIF(Vertices[In-Degree],"&gt;="&amp;F29)</f>
        <v>0</v>
      </c>
      <c r="H28" s="38">
        <f t="shared" si="3"/>
        <v>16.058823529411757</v>
      </c>
      <c r="I28" s="39">
        <f>COUNTIF(Vertices[Out-Degree],"&gt;= "&amp;H28)-COUNTIF(Vertices[Out-Degree],"&gt;="&amp;H29)</f>
        <v>0</v>
      </c>
      <c r="J28" s="38">
        <f t="shared" si="4"/>
        <v>3349.7346403529423</v>
      </c>
      <c r="K28" s="39">
        <f>COUNTIF(Vertices[Betweenness Centrality],"&gt;= "&amp;J28)-COUNTIF(Vertices[Betweenness Centrality],"&gt;="&amp;J29)</f>
        <v>0</v>
      </c>
      <c r="L28" s="38">
        <f t="shared" si="5"/>
        <v>0.007769235294117648</v>
      </c>
      <c r="M28" s="39">
        <f>COUNTIF(Vertices[Closeness Centrality],"&gt;= "&amp;L28)-COUNTIF(Vertices[Closeness Centrality],"&gt;="&amp;L29)</f>
        <v>0</v>
      </c>
      <c r="N28" s="38">
        <f t="shared" si="6"/>
        <v>0.06976017647058827</v>
      </c>
      <c r="O28" s="39">
        <f>COUNTIF(Vertices[Eigenvector Centrality],"&gt;= "&amp;N28)-COUNTIF(Vertices[Eigenvector Centrality],"&gt;="&amp;N29)</f>
        <v>0</v>
      </c>
      <c r="P28" s="38">
        <f t="shared" si="7"/>
        <v>6.187027470588237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2.740687</v>
      </c>
      <c r="D29" s="33">
        <f t="shared" si="1"/>
        <v>0</v>
      </c>
      <c r="E29" s="3">
        <f>COUNTIF(Vertices[Degree],"&gt;= "&amp;D29)-COUNTIF(Vertices[Degree],"&gt;="&amp;D30)</f>
        <v>0</v>
      </c>
      <c r="F29" s="40">
        <f t="shared" si="2"/>
        <v>19.852941176470576</v>
      </c>
      <c r="G29" s="41">
        <f>COUNTIF(Vertices[In-Degree],"&gt;= "&amp;F29)-COUNTIF(Vertices[In-Degree],"&gt;="&amp;F30)</f>
        <v>0</v>
      </c>
      <c r="H29" s="40">
        <f t="shared" si="3"/>
        <v>16.676470588235286</v>
      </c>
      <c r="I29" s="41">
        <f>COUNTIF(Vertices[Out-Degree],"&gt;= "&amp;H29)-COUNTIF(Vertices[Out-Degree],"&gt;="&amp;H30)</f>
        <v>0</v>
      </c>
      <c r="J29" s="40">
        <f t="shared" si="4"/>
        <v>3478.570588058825</v>
      </c>
      <c r="K29" s="41">
        <f>COUNTIF(Vertices[Betweenness Centrality],"&gt;= "&amp;J29)-COUNTIF(Vertices[Betweenness Centrality],"&gt;="&amp;J30)</f>
        <v>0</v>
      </c>
      <c r="L29" s="40">
        <f t="shared" si="5"/>
        <v>0.007914205882352941</v>
      </c>
      <c r="M29" s="41">
        <f>COUNTIF(Vertices[Closeness Centrality],"&gt;= "&amp;L29)-COUNTIF(Vertices[Closeness Centrality],"&gt;="&amp;L30)</f>
        <v>0</v>
      </c>
      <c r="N29" s="40">
        <f t="shared" si="6"/>
        <v>0.07239152941176474</v>
      </c>
      <c r="O29" s="41">
        <f>COUNTIF(Vertices[Eigenvector Centrality],"&gt;= "&amp;N29)-COUNTIF(Vertices[Eigenvector Centrality],"&gt;="&amp;N30)</f>
        <v>0</v>
      </c>
      <c r="P29" s="40">
        <f t="shared" si="7"/>
        <v>6.411762411764708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20.588235294117634</v>
      </c>
      <c r="G30" s="39">
        <f>COUNTIF(Vertices[In-Degree],"&gt;= "&amp;F30)-COUNTIF(Vertices[In-Degree],"&gt;="&amp;F31)</f>
        <v>0</v>
      </c>
      <c r="H30" s="38">
        <f t="shared" si="3"/>
        <v>17.294117647058815</v>
      </c>
      <c r="I30" s="39">
        <f>COUNTIF(Vertices[Out-Degree],"&gt;= "&amp;H30)-COUNTIF(Vertices[Out-Degree],"&gt;="&amp;H31)</f>
        <v>0</v>
      </c>
      <c r="J30" s="38">
        <f t="shared" si="4"/>
        <v>3607.4065357647073</v>
      </c>
      <c r="K30" s="39">
        <f>COUNTIF(Vertices[Betweenness Centrality],"&gt;= "&amp;J30)-COUNTIF(Vertices[Betweenness Centrality],"&gt;="&amp;J31)</f>
        <v>0</v>
      </c>
      <c r="L30" s="38">
        <f t="shared" si="5"/>
        <v>0.008059176470588235</v>
      </c>
      <c r="M30" s="39">
        <f>COUNTIF(Vertices[Closeness Centrality],"&gt;= "&amp;L30)-COUNTIF(Vertices[Closeness Centrality],"&gt;="&amp;L31)</f>
        <v>0</v>
      </c>
      <c r="N30" s="38">
        <f t="shared" si="6"/>
        <v>0.07502288235294122</v>
      </c>
      <c r="O30" s="39">
        <f>COUNTIF(Vertices[Eigenvector Centrality],"&gt;= "&amp;N30)-COUNTIF(Vertices[Eigenvector Centrality],"&gt;="&amp;N31)</f>
        <v>0</v>
      </c>
      <c r="P30" s="38">
        <f t="shared" si="7"/>
        <v>6.636497352941179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0.02850796001480933</v>
      </c>
      <c r="D31" s="33">
        <f t="shared" si="1"/>
        <v>0</v>
      </c>
      <c r="E31" s="3">
        <f>COUNTIF(Vertices[Degree],"&gt;= "&amp;D31)-COUNTIF(Vertices[Degree],"&gt;="&amp;D32)</f>
        <v>0</v>
      </c>
      <c r="F31" s="40">
        <f t="shared" si="2"/>
        <v>21.323529411764692</v>
      </c>
      <c r="G31" s="41">
        <f>COUNTIF(Vertices[In-Degree],"&gt;= "&amp;F31)-COUNTIF(Vertices[In-Degree],"&gt;="&amp;F32)</f>
        <v>0</v>
      </c>
      <c r="H31" s="40">
        <f t="shared" si="3"/>
        <v>17.911764705882344</v>
      </c>
      <c r="I31" s="41">
        <f>COUNTIF(Vertices[Out-Degree],"&gt;= "&amp;H31)-COUNTIF(Vertices[Out-Degree],"&gt;="&amp;H32)</f>
        <v>0</v>
      </c>
      <c r="J31" s="40">
        <f t="shared" si="4"/>
        <v>3736.24248347059</v>
      </c>
      <c r="K31" s="41">
        <f>COUNTIF(Vertices[Betweenness Centrality],"&gt;= "&amp;J31)-COUNTIF(Vertices[Betweenness Centrality],"&gt;="&amp;J32)</f>
        <v>0</v>
      </c>
      <c r="L31" s="40">
        <f t="shared" si="5"/>
        <v>0.008204147058823528</v>
      </c>
      <c r="M31" s="41">
        <f>COUNTIF(Vertices[Closeness Centrality],"&gt;= "&amp;L31)-COUNTIF(Vertices[Closeness Centrality],"&gt;="&amp;L32)</f>
        <v>0</v>
      </c>
      <c r="N31" s="40">
        <f t="shared" si="6"/>
        <v>0.07765423529411769</v>
      </c>
      <c r="O31" s="41">
        <f>COUNTIF(Vertices[Eigenvector Centrality],"&gt;= "&amp;N31)-COUNTIF(Vertices[Eigenvector Centrality],"&gt;="&amp;N32)</f>
        <v>0</v>
      </c>
      <c r="P31" s="40">
        <f t="shared" si="7"/>
        <v>6.86123229411765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8280</v>
      </c>
      <c r="B32" s="35">
        <v>0.53343</v>
      </c>
      <c r="D32" s="33">
        <f t="shared" si="1"/>
        <v>0</v>
      </c>
      <c r="E32" s="3">
        <f>COUNTIF(Vertices[Degree],"&gt;= "&amp;D32)-COUNTIF(Vertices[Degree],"&gt;="&amp;D33)</f>
        <v>0</v>
      </c>
      <c r="F32" s="38">
        <f t="shared" si="2"/>
        <v>22.05882352941175</v>
      </c>
      <c r="G32" s="39">
        <f>COUNTIF(Vertices[In-Degree],"&gt;= "&amp;F32)-COUNTIF(Vertices[In-Degree],"&gt;="&amp;F33)</f>
        <v>0</v>
      </c>
      <c r="H32" s="38">
        <f t="shared" si="3"/>
        <v>18.529411764705873</v>
      </c>
      <c r="I32" s="39">
        <f>COUNTIF(Vertices[Out-Degree],"&gt;= "&amp;H32)-COUNTIF(Vertices[Out-Degree],"&gt;="&amp;H33)</f>
        <v>0</v>
      </c>
      <c r="J32" s="38">
        <f t="shared" si="4"/>
        <v>3865.0784311764723</v>
      </c>
      <c r="K32" s="39">
        <f>COUNTIF(Vertices[Betweenness Centrality],"&gt;= "&amp;J32)-COUNTIF(Vertices[Betweenness Centrality],"&gt;="&amp;J33)</f>
        <v>0</v>
      </c>
      <c r="L32" s="38">
        <f t="shared" si="5"/>
        <v>0.008349117647058821</v>
      </c>
      <c r="M32" s="39">
        <f>COUNTIF(Vertices[Closeness Centrality],"&gt;= "&amp;L32)-COUNTIF(Vertices[Closeness Centrality],"&gt;="&amp;L33)</f>
        <v>0</v>
      </c>
      <c r="N32" s="38">
        <f t="shared" si="6"/>
        <v>0.08028558823529416</v>
      </c>
      <c r="O32" s="39">
        <f>COUNTIF(Vertices[Eigenvector Centrality],"&gt;= "&amp;N32)-COUNTIF(Vertices[Eigenvector Centrality],"&gt;="&amp;N33)</f>
        <v>0</v>
      </c>
      <c r="P32" s="38">
        <f t="shared" si="7"/>
        <v>7.08596723529412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22.79411764705881</v>
      </c>
      <c r="G33" s="41">
        <f>COUNTIF(Vertices[In-Degree],"&gt;= "&amp;F33)-COUNTIF(Vertices[In-Degree],"&gt;="&amp;F34)</f>
        <v>0</v>
      </c>
      <c r="H33" s="40">
        <f t="shared" si="3"/>
        <v>19.147058823529402</v>
      </c>
      <c r="I33" s="41">
        <f>COUNTIF(Vertices[Out-Degree],"&gt;= "&amp;H33)-COUNTIF(Vertices[Out-Degree],"&gt;="&amp;H34)</f>
        <v>0</v>
      </c>
      <c r="J33" s="40">
        <f t="shared" si="4"/>
        <v>3993.914378882355</v>
      </c>
      <c r="K33" s="41">
        <f>COUNTIF(Vertices[Betweenness Centrality],"&gt;= "&amp;J33)-COUNTIF(Vertices[Betweenness Centrality],"&gt;="&amp;J34)</f>
        <v>0</v>
      </c>
      <c r="L33" s="40">
        <f t="shared" si="5"/>
        <v>0.008494088235294114</v>
      </c>
      <c r="M33" s="41">
        <f>COUNTIF(Vertices[Closeness Centrality],"&gt;= "&amp;L33)-COUNTIF(Vertices[Closeness Centrality],"&gt;="&amp;L34)</f>
        <v>0</v>
      </c>
      <c r="N33" s="40">
        <f t="shared" si="6"/>
        <v>0.08291694117647064</v>
      </c>
      <c r="O33" s="41">
        <f>COUNTIF(Vertices[Eigenvector Centrality],"&gt;= "&amp;N33)-COUNTIF(Vertices[Eigenvector Centrality],"&gt;="&amp;N34)</f>
        <v>0</v>
      </c>
      <c r="P33" s="40">
        <f t="shared" si="7"/>
        <v>7.310702176470591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8281</v>
      </c>
      <c r="B34" s="35" t="s">
        <v>8296</v>
      </c>
      <c r="D34" s="33">
        <f t="shared" si="1"/>
        <v>0</v>
      </c>
      <c r="E34" s="3">
        <f>COUNTIF(Vertices[Degree],"&gt;= "&amp;D34)-COUNTIF(Vertices[Degree],"&gt;="&amp;D35)</f>
        <v>0</v>
      </c>
      <c r="F34" s="38">
        <f t="shared" si="2"/>
        <v>23.529411764705866</v>
      </c>
      <c r="G34" s="39">
        <f>COUNTIF(Vertices[In-Degree],"&gt;= "&amp;F34)-COUNTIF(Vertices[In-Degree],"&gt;="&amp;F35)</f>
        <v>0</v>
      </c>
      <c r="H34" s="38">
        <f t="shared" si="3"/>
        <v>19.76470588235293</v>
      </c>
      <c r="I34" s="39">
        <f>COUNTIF(Vertices[Out-Degree],"&gt;= "&amp;H34)-COUNTIF(Vertices[Out-Degree],"&gt;="&amp;H35)</f>
        <v>1</v>
      </c>
      <c r="J34" s="38">
        <f t="shared" si="4"/>
        <v>4122.750326588237</v>
      </c>
      <c r="K34" s="39">
        <f>COUNTIF(Vertices[Betweenness Centrality],"&gt;= "&amp;J34)-COUNTIF(Vertices[Betweenness Centrality],"&gt;="&amp;J35)</f>
        <v>0</v>
      </c>
      <c r="L34" s="38">
        <f t="shared" si="5"/>
        <v>0.008639058823529408</v>
      </c>
      <c r="M34" s="39">
        <f>COUNTIF(Vertices[Closeness Centrality],"&gt;= "&amp;L34)-COUNTIF(Vertices[Closeness Centrality],"&gt;="&amp;L35)</f>
        <v>0</v>
      </c>
      <c r="N34" s="38">
        <f t="shared" si="6"/>
        <v>0.08554829411764711</v>
      </c>
      <c r="O34" s="39">
        <f>COUNTIF(Vertices[Eigenvector Centrality],"&gt;= "&amp;N34)-COUNTIF(Vertices[Eigenvector Centrality],"&gt;="&amp;N35)</f>
        <v>0</v>
      </c>
      <c r="P34" s="38">
        <f t="shared" si="7"/>
        <v>7.535437117647062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24.264705882352924</v>
      </c>
      <c r="G35" s="41">
        <f>COUNTIF(Vertices[In-Degree],"&gt;= "&amp;F35)-COUNTIF(Vertices[In-Degree],"&gt;="&amp;F36)</f>
        <v>0</v>
      </c>
      <c r="H35" s="40">
        <f t="shared" si="3"/>
        <v>20.38235294117646</v>
      </c>
      <c r="I35" s="41">
        <f>COUNTIF(Vertices[Out-Degree],"&gt;= "&amp;H35)-COUNTIF(Vertices[Out-Degree],"&gt;="&amp;H36)</f>
        <v>0</v>
      </c>
      <c r="J35" s="40">
        <f t="shared" si="4"/>
        <v>4251.586274294119</v>
      </c>
      <c r="K35" s="41">
        <f>COUNTIF(Vertices[Betweenness Centrality],"&gt;= "&amp;J35)-COUNTIF(Vertices[Betweenness Centrality],"&gt;="&amp;J36)</f>
        <v>0</v>
      </c>
      <c r="L35" s="40">
        <f t="shared" si="5"/>
        <v>0.008784029411764701</v>
      </c>
      <c r="M35" s="41">
        <f>COUNTIF(Vertices[Closeness Centrality],"&gt;= "&amp;L35)-COUNTIF(Vertices[Closeness Centrality],"&gt;="&amp;L36)</f>
        <v>0</v>
      </c>
      <c r="N35" s="40">
        <f t="shared" si="6"/>
        <v>0.08817964705882358</v>
      </c>
      <c r="O35" s="41">
        <f>COUNTIF(Vertices[Eigenvector Centrality],"&gt;= "&amp;N35)-COUNTIF(Vertices[Eigenvector Centrality],"&gt;="&amp;N36)</f>
        <v>0</v>
      </c>
      <c r="P35" s="40">
        <f t="shared" si="7"/>
        <v>7.760172058823533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8282</v>
      </c>
      <c r="B36" s="35" t="s">
        <v>9118</v>
      </c>
      <c r="D36" s="33">
        <f>MAX(Vertices[Degree])</f>
        <v>0</v>
      </c>
      <c r="E36" s="3">
        <f>COUNTIF(Vertices[Degree],"&gt;= "&amp;D36)-COUNTIF(Vertices[Degree],"&gt;="&amp;#REF!)</f>
        <v>0</v>
      </c>
      <c r="F36" s="42">
        <f>MAX(Vertices[In-Degree])</f>
        <v>25</v>
      </c>
      <c r="G36" s="43">
        <f>COUNTIF(Vertices[In-Degree],"&gt;= "&amp;F36)-COUNTIF(Vertices[In-Degree],"&gt;="&amp;#REF!)</f>
        <v>1</v>
      </c>
      <c r="H36" s="42">
        <f>MAX(Vertices[Out-Degree])</f>
        <v>21</v>
      </c>
      <c r="I36" s="43">
        <f>COUNTIF(Vertices[Out-Degree],"&gt;= "&amp;H36)-COUNTIF(Vertices[Out-Degree],"&gt;="&amp;#REF!)</f>
        <v>1</v>
      </c>
      <c r="J36" s="42">
        <f>MAX(Vertices[Betweenness Centrality])</f>
        <v>4380.422222</v>
      </c>
      <c r="K36" s="43">
        <f>COUNTIF(Vertices[Betweenness Centrality],"&gt;= "&amp;J36)-COUNTIF(Vertices[Betweenness Centrality],"&gt;="&amp;#REF!)</f>
        <v>1</v>
      </c>
      <c r="L36" s="42">
        <f>MAX(Vertices[Closeness Centrality])</f>
        <v>0.008929</v>
      </c>
      <c r="M36" s="43">
        <f>COUNTIF(Vertices[Closeness Centrality],"&gt;= "&amp;L36)-COUNTIF(Vertices[Closeness Centrality],"&gt;="&amp;#REF!)</f>
        <v>1</v>
      </c>
      <c r="N36" s="42">
        <f>MAX(Vertices[Eigenvector Centrality])</f>
        <v>0.090811</v>
      </c>
      <c r="O36" s="43">
        <f>COUNTIF(Vertices[Eigenvector Centrality],"&gt;= "&amp;N36)-COUNTIF(Vertices[Eigenvector Centrality],"&gt;="&amp;#REF!)</f>
        <v>1</v>
      </c>
      <c r="P36" s="42">
        <f>MAX(Vertices[PageRank])</f>
        <v>7.984907</v>
      </c>
      <c r="Q36" s="43">
        <f>COUNTIF(Vertices[PageRank],"&gt;= "&amp;P36)-COUNTIF(Vertices[PageRank],"&gt;="&amp;#REF!)</f>
        <v>1</v>
      </c>
      <c r="R36" s="42">
        <f>MAX(Vertices[Clustering Coefficient])</f>
        <v>1</v>
      </c>
      <c r="S36" s="46">
        <f>COUNTIF(Vertices[Clustering Coefficient],"&gt;= "&amp;R36)-COUNTIF(Vertices[Clustering Coefficient],"&gt;="&amp;#REF!)</f>
        <v>16</v>
      </c>
      <c r="T36" s="42" t="e">
        <f ca="1">MAX(INDIRECT(DynamicFilterSourceColumnRange))</f>
        <v>#REF!</v>
      </c>
      <c r="U36" s="43" t="e">
        <f ca="1">COUNTIF(INDIRECT(DynamicFilterSourceColumnRange),"&gt;= "&amp;T36)-COUNTIF(INDIRECT(DynamicFilterSourceColumnRange),"&gt;="&amp;#REF!)</f>
        <v>#REF!</v>
      </c>
    </row>
    <row r="37" spans="1:2" ht="15">
      <c r="A37" s="35" t="s">
        <v>8283</v>
      </c>
      <c r="B37" s="35" t="s">
        <v>9119</v>
      </c>
    </row>
    <row r="38" spans="1:2" ht="15">
      <c r="A38" s="99"/>
      <c r="B38" s="99"/>
    </row>
    <row r="39" spans="1:2" ht="15">
      <c r="A39" s="35" t="s">
        <v>8284</v>
      </c>
      <c r="B39" s="35" t="s">
        <v>8402</v>
      </c>
    </row>
    <row r="40" spans="1:2" ht="15">
      <c r="A40" s="35" t="s">
        <v>8285</v>
      </c>
      <c r="B40" s="35" t="s">
        <v>259</v>
      </c>
    </row>
    <row r="41" spans="1:2" ht="409.5">
      <c r="A41" s="35" t="s">
        <v>8286</v>
      </c>
      <c r="B41" s="54" t="s">
        <v>9117</v>
      </c>
    </row>
    <row r="42" spans="1:2" ht="15">
      <c r="A42" s="35" t="s">
        <v>8287</v>
      </c>
      <c r="B42" s="35" t="s">
        <v>8403</v>
      </c>
    </row>
    <row r="43" spans="1:2" ht="15">
      <c r="A43" s="35" t="s">
        <v>8288</v>
      </c>
      <c r="B43" s="35" t="s">
        <v>8404</v>
      </c>
    </row>
    <row r="44" spans="1:2" ht="15">
      <c r="A44" s="35" t="s">
        <v>8289</v>
      </c>
      <c r="B44" s="35" t="s">
        <v>450</v>
      </c>
    </row>
    <row r="45" spans="1:2" ht="15">
      <c r="A45" s="35" t="s">
        <v>8290</v>
      </c>
      <c r="B45" s="35" t="s">
        <v>450</v>
      </c>
    </row>
    <row r="46" spans="1:2" ht="15">
      <c r="A46" s="35" t="s">
        <v>8291</v>
      </c>
      <c r="B46" s="35" t="s">
        <v>450</v>
      </c>
    </row>
    <row r="47" spans="1:2" ht="15">
      <c r="A47" s="35" t="s">
        <v>8292</v>
      </c>
      <c r="B47" s="35"/>
    </row>
    <row r="48" spans="1:2" ht="15">
      <c r="A48" s="35" t="s">
        <v>21</v>
      </c>
      <c r="B48" s="35"/>
    </row>
    <row r="49" spans="1:2" ht="15">
      <c r="A49" s="35" t="s">
        <v>8293</v>
      </c>
      <c r="B49" s="35" t="s">
        <v>34</v>
      </c>
    </row>
    <row r="50" spans="1:2" ht="15">
      <c r="A50" s="35" t="s">
        <v>8294</v>
      </c>
      <c r="B50" s="35"/>
    </row>
    <row r="51" spans="1:2" ht="15">
      <c r="A51" s="35" t="s">
        <v>8295</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25</v>
      </c>
    </row>
    <row r="83" spans="1:2" ht="15">
      <c r="A83" s="34" t="s">
        <v>90</v>
      </c>
      <c r="B83" s="48">
        <f>_xlfn.IFERROR(AVERAGE(Vertices[In-Degree]),NoMetricMessage)</f>
        <v>2.108108108108108</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21</v>
      </c>
    </row>
    <row r="97" spans="1:2" ht="15">
      <c r="A97" s="34" t="s">
        <v>96</v>
      </c>
      <c r="B97" s="48">
        <f>_xlfn.IFERROR(AVERAGE(Vertices[Out-Degree]),NoMetricMessage)</f>
        <v>2.108108108108108</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4380.422222</v>
      </c>
    </row>
    <row r="111" spans="1:2" ht="15">
      <c r="A111" s="34" t="s">
        <v>102</v>
      </c>
      <c r="B111" s="48">
        <f>_xlfn.IFERROR(AVERAGE(Vertices[Betweenness Centrality]),NoMetricMessage)</f>
        <v>129.81081079729728</v>
      </c>
    </row>
    <row r="112" spans="1:2" ht="15">
      <c r="A112" s="34" t="s">
        <v>103</v>
      </c>
      <c r="B112" s="48">
        <f>_xlfn.IFERROR(MEDIAN(Vertices[Betweenness Centrality]),NoMetricMessage)</f>
        <v>0</v>
      </c>
    </row>
    <row r="123" spans="1:2" ht="15">
      <c r="A123" s="34" t="s">
        <v>106</v>
      </c>
      <c r="B123" s="48">
        <f>IF(COUNT(Vertices[Closeness Centrality])&gt;0,L2,NoMetricMessage)</f>
        <v>0.004</v>
      </c>
    </row>
    <row r="124" spans="1:2" ht="15">
      <c r="A124" s="34" t="s">
        <v>107</v>
      </c>
      <c r="B124" s="48">
        <f>IF(COUNT(Vertices[Closeness Centrality])&gt;0,L36,NoMetricMessage)</f>
        <v>0.008929</v>
      </c>
    </row>
    <row r="125" spans="1:2" ht="15">
      <c r="A125" s="34" t="s">
        <v>108</v>
      </c>
      <c r="B125" s="48">
        <f>_xlfn.IFERROR(AVERAGE(Vertices[Closeness Centrality]),NoMetricMessage)</f>
        <v>0.005050108108108109</v>
      </c>
    </row>
    <row r="126" spans="1:2" ht="15">
      <c r="A126" s="34" t="s">
        <v>109</v>
      </c>
      <c r="B126" s="48">
        <f>_xlfn.IFERROR(MEDIAN(Vertices[Closeness Centrality]),NoMetricMessage)</f>
        <v>0.00463</v>
      </c>
    </row>
    <row r="137" spans="1:2" ht="15">
      <c r="A137" s="34" t="s">
        <v>112</v>
      </c>
      <c r="B137" s="48">
        <f>IF(COUNT(Vertices[Eigenvector Centrality])&gt;0,N2,NoMetricMessage)</f>
        <v>0.001345</v>
      </c>
    </row>
    <row r="138" spans="1:2" ht="15">
      <c r="A138" s="34" t="s">
        <v>113</v>
      </c>
      <c r="B138" s="48">
        <f>IF(COUNT(Vertices[Eigenvector Centrality])&gt;0,N36,NoMetricMessage)</f>
        <v>0.090811</v>
      </c>
    </row>
    <row r="139" spans="1:2" ht="15">
      <c r="A139" s="34" t="s">
        <v>114</v>
      </c>
      <c r="B139" s="48">
        <f>_xlfn.IFERROR(AVERAGE(Vertices[Eigenvector Centrality]),NoMetricMessage)</f>
        <v>0.013513459459459457</v>
      </c>
    </row>
    <row r="140" spans="1:2" ht="15">
      <c r="A140" s="34" t="s">
        <v>115</v>
      </c>
      <c r="B140" s="48">
        <f>_xlfn.IFERROR(MEDIAN(Vertices[Eigenvector Centrality]),NoMetricMessage)</f>
        <v>0.008993</v>
      </c>
    </row>
    <row r="151" spans="1:2" ht="15">
      <c r="A151" s="34" t="s">
        <v>140</v>
      </c>
      <c r="B151" s="48">
        <f>IF(COUNT(Vertices[PageRank])&gt;0,P2,NoMetricMessage)</f>
        <v>0.343919</v>
      </c>
    </row>
    <row r="152" spans="1:2" ht="15">
      <c r="A152" s="34" t="s">
        <v>141</v>
      </c>
      <c r="B152" s="48">
        <f>IF(COUNT(Vertices[PageRank])&gt;0,P36,NoMetricMessage)</f>
        <v>7.984907</v>
      </c>
    </row>
    <row r="153" spans="1:2" ht="15">
      <c r="A153" s="34" t="s">
        <v>142</v>
      </c>
      <c r="B153" s="48">
        <f>_xlfn.IFERROR(AVERAGE(Vertices[PageRank]),NoMetricMessage)</f>
        <v>0.9999931756756755</v>
      </c>
    </row>
    <row r="154" spans="1:2" ht="15">
      <c r="A154" s="34" t="s">
        <v>143</v>
      </c>
      <c r="B154" s="48">
        <f>_xlfn.IFERROR(MEDIAN(Vertices[PageRank]),NoMetricMessage)</f>
        <v>0.561642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0.4409272365154718</v>
      </c>
    </row>
    <row r="168" spans="1:2" ht="15">
      <c r="A168" s="34" t="s">
        <v>121</v>
      </c>
      <c r="B168"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8447</v>
      </c>
    </row>
    <row r="10" spans="1:11" ht="409.5">
      <c r="A10"/>
      <c r="B10">
        <v>4</v>
      </c>
      <c r="D10" t="s">
        <v>63</v>
      </c>
      <c r="E10" t="s">
        <v>63</v>
      </c>
      <c r="H10" t="s">
        <v>75</v>
      </c>
      <c r="J10" t="s">
        <v>177</v>
      </c>
      <c r="K10" s="13" t="s">
        <v>8405</v>
      </c>
    </row>
    <row r="11" spans="1:11" ht="409.5">
      <c r="A11"/>
      <c r="B11">
        <v>5</v>
      </c>
      <c r="D11" t="s">
        <v>46</v>
      </c>
      <c r="E11">
        <v>1</v>
      </c>
      <c r="H11" t="s">
        <v>76</v>
      </c>
      <c r="J11" t="s">
        <v>178</v>
      </c>
      <c r="K11" s="13" t="s">
        <v>8406</v>
      </c>
    </row>
    <row r="12" spans="1:11" ht="409.5">
      <c r="A12"/>
      <c r="B12"/>
      <c r="D12" t="s">
        <v>64</v>
      </c>
      <c r="E12">
        <v>2</v>
      </c>
      <c r="H12">
        <v>0</v>
      </c>
      <c r="J12" t="s">
        <v>179</v>
      </c>
      <c r="K12" s="13" t="s">
        <v>8407</v>
      </c>
    </row>
    <row r="13" spans="1:11" ht="15">
      <c r="A13"/>
      <c r="B13"/>
      <c r="D13">
        <v>1</v>
      </c>
      <c r="E13">
        <v>3</v>
      </c>
      <c r="H13">
        <v>1</v>
      </c>
      <c r="J13" t="s">
        <v>180</v>
      </c>
      <c r="K13" t="s">
        <v>8408</v>
      </c>
    </row>
    <row r="14" spans="4:11" ht="15">
      <c r="D14">
        <v>2</v>
      </c>
      <c r="E14">
        <v>4</v>
      </c>
      <c r="H14">
        <v>2</v>
      </c>
      <c r="J14" t="s">
        <v>181</v>
      </c>
      <c r="K14" t="s">
        <v>8409</v>
      </c>
    </row>
    <row r="15" spans="4:11" ht="15">
      <c r="D15">
        <v>3</v>
      </c>
      <c r="E15">
        <v>5</v>
      </c>
      <c r="H15">
        <v>3</v>
      </c>
      <c r="J15" t="s">
        <v>182</v>
      </c>
      <c r="K15" t="s">
        <v>8410</v>
      </c>
    </row>
    <row r="16" spans="4:11" ht="15">
      <c r="D16">
        <v>4</v>
      </c>
      <c r="E16">
        <v>6</v>
      </c>
      <c r="H16">
        <v>4</v>
      </c>
      <c r="J16" t="s">
        <v>183</v>
      </c>
      <c r="K16" t="s">
        <v>8411</v>
      </c>
    </row>
    <row r="17" spans="4:11" ht="15">
      <c r="D17">
        <v>5</v>
      </c>
      <c r="E17">
        <v>7</v>
      </c>
      <c r="H17">
        <v>5</v>
      </c>
      <c r="J17" t="s">
        <v>184</v>
      </c>
      <c r="K17" t="s">
        <v>8412</v>
      </c>
    </row>
    <row r="18" spans="4:11" ht="15">
      <c r="D18">
        <v>6</v>
      </c>
      <c r="E18">
        <v>8</v>
      </c>
      <c r="H18">
        <v>6</v>
      </c>
      <c r="J18" t="s">
        <v>185</v>
      </c>
      <c r="K18" t="s">
        <v>8413</v>
      </c>
    </row>
    <row r="19" spans="4:11" ht="15">
      <c r="D19">
        <v>7</v>
      </c>
      <c r="E19">
        <v>9</v>
      </c>
      <c r="H19">
        <v>7</v>
      </c>
      <c r="J19" t="s">
        <v>186</v>
      </c>
      <c r="K19" t="s">
        <v>8414</v>
      </c>
    </row>
    <row r="20" spans="4:11" ht="409.5">
      <c r="D20">
        <v>8</v>
      </c>
      <c r="H20">
        <v>8</v>
      </c>
      <c r="J20" t="s">
        <v>187</v>
      </c>
      <c r="K20" s="13" t="s">
        <v>8415</v>
      </c>
    </row>
    <row r="21" spans="4:11" ht="409.5">
      <c r="D21">
        <v>9</v>
      </c>
      <c r="H21">
        <v>9</v>
      </c>
      <c r="J21" t="s">
        <v>188</v>
      </c>
      <c r="K21" s="13" t="s">
        <v>8416</v>
      </c>
    </row>
    <row r="22" spans="4:11" ht="409.5">
      <c r="D22">
        <v>10</v>
      </c>
      <c r="J22" t="s">
        <v>189</v>
      </c>
      <c r="K22" s="13" t="s">
        <v>8417</v>
      </c>
    </row>
    <row r="23" spans="4:11" ht="409.5">
      <c r="D23">
        <v>11</v>
      </c>
      <c r="J23" t="s">
        <v>190</v>
      </c>
      <c r="K23" s="13" t="s">
        <v>8418</v>
      </c>
    </row>
    <row r="24" spans="10:11" ht="15">
      <c r="J24" t="s">
        <v>191</v>
      </c>
      <c r="K24">
        <v>22</v>
      </c>
    </row>
    <row r="25" spans="10:11" ht="409.5">
      <c r="J25" t="s">
        <v>197</v>
      </c>
      <c r="K25" s="13" t="s">
        <v>8419</v>
      </c>
    </row>
    <row r="26" spans="10:11" ht="409.5">
      <c r="J26" t="s">
        <v>198</v>
      </c>
      <c r="K26" s="13" t="s">
        <v>8420</v>
      </c>
    </row>
    <row r="27" spans="10:11" ht="409.5">
      <c r="J27" t="s">
        <v>199</v>
      </c>
      <c r="K27" s="13" t="s">
        <v>9116</v>
      </c>
    </row>
    <row r="28" spans="10:11" ht="15">
      <c r="J28" t="s">
        <v>200</v>
      </c>
      <c r="K28" t="s">
        <v>9114</v>
      </c>
    </row>
    <row r="29" spans="10:11" ht="409.5">
      <c r="J29" t="s">
        <v>201</v>
      </c>
      <c r="K29" s="13" t="s">
        <v>9115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7F5E9-4BE1-4100-8F24-ED12FCD52E11}">
  <dimension ref="A1:G32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464</v>
      </c>
      <c r="B1" s="13" t="s">
        <v>785</v>
      </c>
      <c r="C1" s="13" t="s">
        <v>789</v>
      </c>
      <c r="D1" s="13" t="s">
        <v>144</v>
      </c>
      <c r="E1" s="13" t="s">
        <v>791</v>
      </c>
      <c r="F1" s="13" t="s">
        <v>792</v>
      </c>
      <c r="G1" s="13" t="s">
        <v>793</v>
      </c>
    </row>
    <row r="2" spans="1:7" ht="15">
      <c r="A2" s="79" t="s">
        <v>465</v>
      </c>
      <c r="B2" s="79" t="s">
        <v>786</v>
      </c>
      <c r="C2" s="94"/>
      <c r="D2" s="79"/>
      <c r="E2" s="79"/>
      <c r="F2" s="79"/>
      <c r="G2" s="79"/>
    </row>
    <row r="3" spans="1:7" ht="15">
      <c r="A3" s="80" t="s">
        <v>466</v>
      </c>
      <c r="B3" s="79" t="s">
        <v>787</v>
      </c>
      <c r="C3" s="94"/>
      <c r="D3" s="79"/>
      <c r="E3" s="79"/>
      <c r="F3" s="79"/>
      <c r="G3" s="79"/>
    </row>
    <row r="4" spans="1:7" ht="15">
      <c r="A4" s="80" t="s">
        <v>467</v>
      </c>
      <c r="B4" s="79" t="s">
        <v>788</v>
      </c>
      <c r="C4" s="94"/>
      <c r="D4" s="79"/>
      <c r="E4" s="79"/>
      <c r="F4" s="79"/>
      <c r="G4" s="79"/>
    </row>
    <row r="5" spans="1:7" ht="15">
      <c r="A5" s="80" t="s">
        <v>468</v>
      </c>
      <c r="B5" s="79">
        <v>67</v>
      </c>
      <c r="C5" s="94">
        <v>0.04799426934097421</v>
      </c>
      <c r="D5" s="79"/>
      <c r="E5" s="79"/>
      <c r="F5" s="79"/>
      <c r="G5" s="79"/>
    </row>
    <row r="6" spans="1:7" ht="15">
      <c r="A6" s="80" t="s">
        <v>469</v>
      </c>
      <c r="B6" s="79">
        <v>21</v>
      </c>
      <c r="C6" s="94">
        <v>0.015042979942693411</v>
      </c>
      <c r="D6" s="79"/>
      <c r="E6" s="79"/>
      <c r="F6" s="79"/>
      <c r="G6" s="79"/>
    </row>
    <row r="7" spans="1:7" ht="15">
      <c r="A7" s="80" t="s">
        <v>470</v>
      </c>
      <c r="B7" s="79">
        <v>0</v>
      </c>
      <c r="C7" s="94">
        <v>0</v>
      </c>
      <c r="D7" s="79"/>
      <c r="E7" s="79"/>
      <c r="F7" s="79"/>
      <c r="G7" s="79"/>
    </row>
    <row r="8" spans="1:7" ht="15">
      <c r="A8" s="80" t="s">
        <v>471</v>
      </c>
      <c r="B8" s="79">
        <v>1308</v>
      </c>
      <c r="C8" s="94">
        <v>0.9369627507163324</v>
      </c>
      <c r="D8" s="79"/>
      <c r="E8" s="79"/>
      <c r="F8" s="79"/>
      <c r="G8" s="79"/>
    </row>
    <row r="9" spans="1:7" ht="15">
      <c r="A9" s="80" t="s">
        <v>472</v>
      </c>
      <c r="B9" s="79">
        <v>1396</v>
      </c>
      <c r="C9" s="94">
        <v>1</v>
      </c>
      <c r="D9" s="79"/>
      <c r="E9" s="79"/>
      <c r="F9" s="79"/>
      <c r="G9" s="79"/>
    </row>
    <row r="10" spans="1:7" ht="15">
      <c r="A10" s="85" t="s">
        <v>279</v>
      </c>
      <c r="B10" s="84">
        <v>37</v>
      </c>
      <c r="C10" s="95">
        <v>0.013329691940329923</v>
      </c>
      <c r="D10" s="84" t="s">
        <v>790</v>
      </c>
      <c r="E10" s="84" t="b">
        <v>0</v>
      </c>
      <c r="F10" s="84" t="b">
        <v>0</v>
      </c>
      <c r="G10" s="84" t="b">
        <v>0</v>
      </c>
    </row>
    <row r="11" spans="1:7" ht="15">
      <c r="A11" s="85" t="s">
        <v>259</v>
      </c>
      <c r="B11" s="84">
        <v>26</v>
      </c>
      <c r="C11" s="95">
        <v>0.007596499413554484</v>
      </c>
      <c r="D11" s="84" t="s">
        <v>790</v>
      </c>
      <c r="E11" s="84" t="b">
        <v>0</v>
      </c>
      <c r="F11" s="84" t="b">
        <v>0</v>
      </c>
      <c r="G11" s="84" t="b">
        <v>0</v>
      </c>
    </row>
    <row r="12" spans="1:7" ht="15">
      <c r="A12" s="85" t="s">
        <v>766</v>
      </c>
      <c r="B12" s="84">
        <v>18</v>
      </c>
      <c r="C12" s="95">
        <v>0.008935093458941005</v>
      </c>
      <c r="D12" s="84" t="s">
        <v>790</v>
      </c>
      <c r="E12" s="84" t="b">
        <v>0</v>
      </c>
      <c r="F12" s="84" t="b">
        <v>0</v>
      </c>
      <c r="G12" s="84" t="b">
        <v>0</v>
      </c>
    </row>
    <row r="13" spans="1:7" ht="15">
      <c r="A13" s="85" t="s">
        <v>8462</v>
      </c>
      <c r="B13" s="84">
        <v>18</v>
      </c>
      <c r="C13" s="95">
        <v>0.008935093458941005</v>
      </c>
      <c r="D13" s="84" t="s">
        <v>790</v>
      </c>
      <c r="E13" s="84" t="b">
        <v>0</v>
      </c>
      <c r="F13" s="84" t="b">
        <v>0</v>
      </c>
      <c r="G13" s="84" t="b">
        <v>0</v>
      </c>
    </row>
    <row r="14" spans="1:7" ht="15">
      <c r="A14" s="85" t="s">
        <v>765</v>
      </c>
      <c r="B14" s="84">
        <v>16</v>
      </c>
      <c r="C14" s="95">
        <v>0.008988904221591052</v>
      </c>
      <c r="D14" s="84" t="s">
        <v>790</v>
      </c>
      <c r="E14" s="84" t="b">
        <v>0</v>
      </c>
      <c r="F14" s="84" t="b">
        <v>0</v>
      </c>
      <c r="G14" s="84" t="b">
        <v>0</v>
      </c>
    </row>
    <row r="15" spans="1:7" ht="15">
      <c r="A15" s="85" t="s">
        <v>533</v>
      </c>
      <c r="B15" s="84">
        <v>15</v>
      </c>
      <c r="C15" s="95">
        <v>0.008964733070917637</v>
      </c>
      <c r="D15" s="84" t="s">
        <v>790</v>
      </c>
      <c r="E15" s="84" t="b">
        <v>0</v>
      </c>
      <c r="F15" s="84" t="b">
        <v>0</v>
      </c>
      <c r="G15" s="84" t="b">
        <v>0</v>
      </c>
    </row>
    <row r="16" spans="1:7" ht="15">
      <c r="A16" s="85" t="s">
        <v>492</v>
      </c>
      <c r="B16" s="84">
        <v>14</v>
      </c>
      <c r="C16" s="95">
        <v>0.008903510193492701</v>
      </c>
      <c r="D16" s="84" t="s">
        <v>790</v>
      </c>
      <c r="E16" s="84" t="b">
        <v>0</v>
      </c>
      <c r="F16" s="84" t="b">
        <v>0</v>
      </c>
      <c r="G16" s="84" t="b">
        <v>0</v>
      </c>
    </row>
    <row r="17" spans="1:7" ht="15">
      <c r="A17" s="85" t="s">
        <v>538</v>
      </c>
      <c r="B17" s="84">
        <v>14</v>
      </c>
      <c r="C17" s="95">
        <v>0.008903510193492701</v>
      </c>
      <c r="D17" s="84" t="s">
        <v>790</v>
      </c>
      <c r="E17" s="84" t="b">
        <v>0</v>
      </c>
      <c r="F17" s="84" t="b">
        <v>0</v>
      </c>
      <c r="G17" s="84" t="b">
        <v>0</v>
      </c>
    </row>
    <row r="18" spans="1:7" ht="15">
      <c r="A18" s="85" t="s">
        <v>561</v>
      </c>
      <c r="B18" s="84">
        <v>14</v>
      </c>
      <c r="C18" s="95">
        <v>0.008903510193492701</v>
      </c>
      <c r="D18" s="84" t="s">
        <v>790</v>
      </c>
      <c r="E18" s="84" t="b">
        <v>0</v>
      </c>
      <c r="F18" s="84" t="b">
        <v>0</v>
      </c>
      <c r="G18" s="84" t="b">
        <v>0</v>
      </c>
    </row>
    <row r="19" spans="1:7" ht="15">
      <c r="A19" s="85" t="s">
        <v>8843</v>
      </c>
      <c r="B19" s="84">
        <v>14</v>
      </c>
      <c r="C19" s="95">
        <v>0.008903510193492701</v>
      </c>
      <c r="D19" s="84" t="s">
        <v>790</v>
      </c>
      <c r="E19" s="84" t="b">
        <v>0</v>
      </c>
      <c r="F19" s="84" t="b">
        <v>0</v>
      </c>
      <c r="G19" s="84" t="b">
        <v>0</v>
      </c>
    </row>
    <row r="20" spans="1:7" ht="15">
      <c r="A20" s="85" t="s">
        <v>475</v>
      </c>
      <c r="B20" s="84">
        <v>13</v>
      </c>
      <c r="C20" s="95">
        <v>0.00880258467305826</v>
      </c>
      <c r="D20" s="84" t="s">
        <v>790</v>
      </c>
      <c r="E20" s="84" t="b">
        <v>0</v>
      </c>
      <c r="F20" s="84" t="b">
        <v>0</v>
      </c>
      <c r="G20" s="84" t="b">
        <v>0</v>
      </c>
    </row>
    <row r="21" spans="1:7" ht="15">
      <c r="A21" s="85" t="s">
        <v>579</v>
      </c>
      <c r="B21" s="84">
        <v>13</v>
      </c>
      <c r="C21" s="95">
        <v>0.00880258467305826</v>
      </c>
      <c r="D21" s="84" t="s">
        <v>790</v>
      </c>
      <c r="E21" s="84" t="b">
        <v>0</v>
      </c>
      <c r="F21" s="84" t="b">
        <v>0</v>
      </c>
      <c r="G21" s="84" t="b">
        <v>0</v>
      </c>
    </row>
    <row r="22" spans="1:7" ht="15">
      <c r="A22" s="85" t="s">
        <v>8844</v>
      </c>
      <c r="B22" s="84">
        <v>13</v>
      </c>
      <c r="C22" s="95">
        <v>0.00880258467305826</v>
      </c>
      <c r="D22" s="84" t="s">
        <v>790</v>
      </c>
      <c r="E22" s="84" t="b">
        <v>0</v>
      </c>
      <c r="F22" s="84" t="b">
        <v>0</v>
      </c>
      <c r="G22" s="84" t="b">
        <v>0</v>
      </c>
    </row>
    <row r="23" spans="1:7" ht="15">
      <c r="A23" s="85" t="s">
        <v>481</v>
      </c>
      <c r="B23" s="84">
        <v>13</v>
      </c>
      <c r="C23" s="95">
        <v>0.00880258467305826</v>
      </c>
      <c r="D23" s="84" t="s">
        <v>790</v>
      </c>
      <c r="E23" s="84" t="b">
        <v>0</v>
      </c>
      <c r="F23" s="84" t="b">
        <v>1</v>
      </c>
      <c r="G23" s="84" t="b">
        <v>0</v>
      </c>
    </row>
    <row r="24" spans="1:7" ht="15">
      <c r="A24" s="85" t="s">
        <v>8845</v>
      </c>
      <c r="B24" s="84">
        <v>13</v>
      </c>
      <c r="C24" s="95">
        <v>0.00880258467305826</v>
      </c>
      <c r="D24" s="84" t="s">
        <v>790</v>
      </c>
      <c r="E24" s="84" t="b">
        <v>0</v>
      </c>
      <c r="F24" s="84" t="b">
        <v>0</v>
      </c>
      <c r="G24" s="84" t="b">
        <v>0</v>
      </c>
    </row>
    <row r="25" spans="1:7" ht="15">
      <c r="A25" s="85" t="s">
        <v>8458</v>
      </c>
      <c r="B25" s="84">
        <v>11</v>
      </c>
      <c r="C25" s="95">
        <v>0.008468874558321722</v>
      </c>
      <c r="D25" s="84" t="s">
        <v>790</v>
      </c>
      <c r="E25" s="84" t="b">
        <v>0</v>
      </c>
      <c r="F25" s="84" t="b">
        <v>0</v>
      </c>
      <c r="G25" s="84" t="b">
        <v>0</v>
      </c>
    </row>
    <row r="26" spans="1:7" ht="15">
      <c r="A26" s="85" t="s">
        <v>721</v>
      </c>
      <c r="B26" s="84">
        <v>7</v>
      </c>
      <c r="C26" s="95">
        <v>0.007146397001666898</v>
      </c>
      <c r="D26" s="84" t="s">
        <v>790</v>
      </c>
      <c r="E26" s="84" t="b">
        <v>0</v>
      </c>
      <c r="F26" s="84" t="b">
        <v>0</v>
      </c>
      <c r="G26" s="84" t="b">
        <v>0</v>
      </c>
    </row>
    <row r="27" spans="1:7" ht="15">
      <c r="A27" s="85" t="s">
        <v>476</v>
      </c>
      <c r="B27" s="84">
        <v>6</v>
      </c>
      <c r="C27" s="95">
        <v>0.0066391413767458605</v>
      </c>
      <c r="D27" s="84" t="s">
        <v>790</v>
      </c>
      <c r="E27" s="84" t="b">
        <v>1</v>
      </c>
      <c r="F27" s="84" t="b">
        <v>0</v>
      </c>
      <c r="G27" s="84" t="b">
        <v>0</v>
      </c>
    </row>
    <row r="28" spans="1:7" ht="15">
      <c r="A28" s="85" t="s">
        <v>530</v>
      </c>
      <c r="B28" s="84">
        <v>6</v>
      </c>
      <c r="C28" s="95">
        <v>0.0066391413767458605</v>
      </c>
      <c r="D28" s="84" t="s">
        <v>790</v>
      </c>
      <c r="E28" s="84" t="b">
        <v>1</v>
      </c>
      <c r="F28" s="84" t="b">
        <v>0</v>
      </c>
      <c r="G28" s="84" t="b">
        <v>0</v>
      </c>
    </row>
    <row r="29" spans="1:7" ht="15">
      <c r="A29" s="85" t="s">
        <v>265</v>
      </c>
      <c r="B29" s="84">
        <v>5</v>
      </c>
      <c r="C29" s="95">
        <v>0.00603889176566604</v>
      </c>
      <c r="D29" s="84" t="s">
        <v>790</v>
      </c>
      <c r="E29" s="84" t="b">
        <v>0</v>
      </c>
      <c r="F29" s="84" t="b">
        <v>0</v>
      </c>
      <c r="G29" s="84" t="b">
        <v>0</v>
      </c>
    </row>
    <row r="30" spans="1:7" ht="15">
      <c r="A30" s="85" t="s">
        <v>514</v>
      </c>
      <c r="B30" s="84">
        <v>5</v>
      </c>
      <c r="C30" s="95">
        <v>0.00603889176566604</v>
      </c>
      <c r="D30" s="84" t="s">
        <v>790</v>
      </c>
      <c r="E30" s="84" t="b">
        <v>1</v>
      </c>
      <c r="F30" s="84" t="b">
        <v>0</v>
      </c>
      <c r="G30" s="84" t="b">
        <v>0</v>
      </c>
    </row>
    <row r="31" spans="1:7" ht="15">
      <c r="A31" s="85" t="s">
        <v>502</v>
      </c>
      <c r="B31" s="84">
        <v>5</v>
      </c>
      <c r="C31" s="95">
        <v>0.00603889176566604</v>
      </c>
      <c r="D31" s="84" t="s">
        <v>790</v>
      </c>
      <c r="E31" s="84" t="b">
        <v>0</v>
      </c>
      <c r="F31" s="84" t="b">
        <v>0</v>
      </c>
      <c r="G31" s="84" t="b">
        <v>0</v>
      </c>
    </row>
    <row r="32" spans="1:7" ht="15">
      <c r="A32" s="85" t="s">
        <v>250</v>
      </c>
      <c r="B32" s="84">
        <v>5</v>
      </c>
      <c r="C32" s="95">
        <v>0.00603889176566604</v>
      </c>
      <c r="D32" s="84" t="s">
        <v>790</v>
      </c>
      <c r="E32" s="84" t="b">
        <v>0</v>
      </c>
      <c r="F32" s="84" t="b">
        <v>0</v>
      </c>
      <c r="G32" s="84" t="b">
        <v>0</v>
      </c>
    </row>
    <row r="33" spans="1:7" ht="15">
      <c r="A33" s="85" t="s">
        <v>7168</v>
      </c>
      <c r="B33" s="84">
        <v>5</v>
      </c>
      <c r="C33" s="95">
        <v>0.00603889176566604</v>
      </c>
      <c r="D33" s="84" t="s">
        <v>790</v>
      </c>
      <c r="E33" s="84" t="b">
        <v>0</v>
      </c>
      <c r="F33" s="84" t="b">
        <v>1</v>
      </c>
      <c r="G33" s="84" t="b">
        <v>0</v>
      </c>
    </row>
    <row r="34" spans="1:7" ht="15">
      <c r="A34" s="85" t="s">
        <v>491</v>
      </c>
      <c r="B34" s="84">
        <v>4</v>
      </c>
      <c r="C34" s="95">
        <v>0.006866612178118702</v>
      </c>
      <c r="D34" s="84" t="s">
        <v>790</v>
      </c>
      <c r="E34" s="84" t="b">
        <v>0</v>
      </c>
      <c r="F34" s="84" t="b">
        <v>0</v>
      </c>
      <c r="G34" s="84" t="b">
        <v>0</v>
      </c>
    </row>
    <row r="35" spans="1:7" ht="15">
      <c r="A35" s="85" t="s">
        <v>534</v>
      </c>
      <c r="B35" s="84">
        <v>4</v>
      </c>
      <c r="C35" s="95">
        <v>0.00532681680387839</v>
      </c>
      <c r="D35" s="84" t="s">
        <v>790</v>
      </c>
      <c r="E35" s="84" t="b">
        <v>0</v>
      </c>
      <c r="F35" s="84" t="b">
        <v>0</v>
      </c>
      <c r="G35" s="84" t="b">
        <v>0</v>
      </c>
    </row>
    <row r="36" spans="1:7" ht="15">
      <c r="A36" s="85" t="s">
        <v>517</v>
      </c>
      <c r="B36" s="84">
        <v>4</v>
      </c>
      <c r="C36" s="95">
        <v>0.00532681680387839</v>
      </c>
      <c r="D36" s="84" t="s">
        <v>790</v>
      </c>
      <c r="E36" s="84" t="b">
        <v>0</v>
      </c>
      <c r="F36" s="84" t="b">
        <v>0</v>
      </c>
      <c r="G36" s="84" t="b">
        <v>0</v>
      </c>
    </row>
    <row r="37" spans="1:7" ht="15">
      <c r="A37" s="85" t="s">
        <v>487</v>
      </c>
      <c r="B37" s="84">
        <v>4</v>
      </c>
      <c r="C37" s="95">
        <v>0.00532681680387839</v>
      </c>
      <c r="D37" s="84" t="s">
        <v>790</v>
      </c>
      <c r="E37" s="84" t="b">
        <v>0</v>
      </c>
      <c r="F37" s="84" t="b">
        <v>0</v>
      </c>
      <c r="G37" s="84" t="b">
        <v>0</v>
      </c>
    </row>
    <row r="38" spans="1:7" ht="15">
      <c r="A38" s="85" t="s">
        <v>485</v>
      </c>
      <c r="B38" s="84">
        <v>4</v>
      </c>
      <c r="C38" s="95">
        <v>0.005965889625404221</v>
      </c>
      <c r="D38" s="84" t="s">
        <v>790</v>
      </c>
      <c r="E38" s="84" t="b">
        <v>1</v>
      </c>
      <c r="F38" s="84" t="b">
        <v>0</v>
      </c>
      <c r="G38" s="84" t="b">
        <v>0</v>
      </c>
    </row>
    <row r="39" spans="1:7" ht="15">
      <c r="A39" s="85" t="s">
        <v>528</v>
      </c>
      <c r="B39" s="84">
        <v>4</v>
      </c>
      <c r="C39" s="95">
        <v>0.00532681680387839</v>
      </c>
      <c r="D39" s="84" t="s">
        <v>790</v>
      </c>
      <c r="E39" s="84" t="b">
        <v>0</v>
      </c>
      <c r="F39" s="84" t="b">
        <v>0</v>
      </c>
      <c r="G39" s="84" t="b">
        <v>0</v>
      </c>
    </row>
    <row r="40" spans="1:7" ht="15">
      <c r="A40" s="85" t="s">
        <v>478</v>
      </c>
      <c r="B40" s="84">
        <v>4</v>
      </c>
      <c r="C40" s="95">
        <v>0.005965889625404221</v>
      </c>
      <c r="D40" s="84" t="s">
        <v>790</v>
      </c>
      <c r="E40" s="84" t="b">
        <v>0</v>
      </c>
      <c r="F40" s="84" t="b">
        <v>0</v>
      </c>
      <c r="G40" s="84" t="b">
        <v>0</v>
      </c>
    </row>
    <row r="41" spans="1:7" ht="15">
      <c r="A41" s="85" t="s">
        <v>597</v>
      </c>
      <c r="B41" s="84">
        <v>4</v>
      </c>
      <c r="C41" s="95">
        <v>0.00532681680387839</v>
      </c>
      <c r="D41" s="84" t="s">
        <v>790</v>
      </c>
      <c r="E41" s="84" t="b">
        <v>0</v>
      </c>
      <c r="F41" s="84" t="b">
        <v>0</v>
      </c>
      <c r="G41" s="84" t="b">
        <v>0</v>
      </c>
    </row>
    <row r="42" spans="1:7" ht="15">
      <c r="A42" s="85" t="s">
        <v>8460</v>
      </c>
      <c r="B42" s="84">
        <v>4</v>
      </c>
      <c r="C42" s="95">
        <v>0.00532681680387839</v>
      </c>
      <c r="D42" s="84" t="s">
        <v>790</v>
      </c>
      <c r="E42" s="84" t="b">
        <v>0</v>
      </c>
      <c r="F42" s="84" t="b">
        <v>0</v>
      </c>
      <c r="G42" s="84" t="b">
        <v>0</v>
      </c>
    </row>
    <row r="43" spans="1:7" ht="15">
      <c r="A43" s="85" t="s">
        <v>512</v>
      </c>
      <c r="B43" s="84">
        <v>3</v>
      </c>
      <c r="C43" s="95">
        <v>0.004474417219053165</v>
      </c>
      <c r="D43" s="84" t="s">
        <v>790</v>
      </c>
      <c r="E43" s="84" t="b">
        <v>0</v>
      </c>
      <c r="F43" s="84" t="b">
        <v>0</v>
      </c>
      <c r="G43" s="84" t="b">
        <v>0</v>
      </c>
    </row>
    <row r="44" spans="1:7" ht="15">
      <c r="A44" s="85" t="s">
        <v>8846</v>
      </c>
      <c r="B44" s="84">
        <v>3</v>
      </c>
      <c r="C44" s="95">
        <v>0.004474417219053165</v>
      </c>
      <c r="D44" s="84" t="s">
        <v>790</v>
      </c>
      <c r="E44" s="84" t="b">
        <v>0</v>
      </c>
      <c r="F44" s="84" t="b">
        <v>0</v>
      </c>
      <c r="G44" s="84" t="b">
        <v>0</v>
      </c>
    </row>
    <row r="45" spans="1:7" ht="15">
      <c r="A45" s="85" t="s">
        <v>505</v>
      </c>
      <c r="B45" s="84">
        <v>3</v>
      </c>
      <c r="C45" s="95">
        <v>0.004474417219053165</v>
      </c>
      <c r="D45" s="84" t="s">
        <v>790</v>
      </c>
      <c r="E45" s="84" t="b">
        <v>1</v>
      </c>
      <c r="F45" s="84" t="b">
        <v>0</v>
      </c>
      <c r="G45" s="84" t="b">
        <v>0</v>
      </c>
    </row>
    <row r="46" spans="1:7" ht="15">
      <c r="A46" s="85" t="s">
        <v>535</v>
      </c>
      <c r="B46" s="84">
        <v>3</v>
      </c>
      <c r="C46" s="95">
        <v>0.004474417219053165</v>
      </c>
      <c r="D46" s="84" t="s">
        <v>790</v>
      </c>
      <c r="E46" s="84" t="b">
        <v>0</v>
      </c>
      <c r="F46" s="84" t="b">
        <v>0</v>
      </c>
      <c r="G46" s="84" t="b">
        <v>0</v>
      </c>
    </row>
    <row r="47" spans="1:7" ht="15">
      <c r="A47" s="85" t="s">
        <v>562</v>
      </c>
      <c r="B47" s="84">
        <v>3</v>
      </c>
      <c r="C47" s="95">
        <v>0.004474417219053165</v>
      </c>
      <c r="D47" s="84" t="s">
        <v>790</v>
      </c>
      <c r="E47" s="84" t="b">
        <v>0</v>
      </c>
      <c r="F47" s="84" t="b">
        <v>0</v>
      </c>
      <c r="G47" s="84" t="b">
        <v>0</v>
      </c>
    </row>
    <row r="48" spans="1:7" ht="15">
      <c r="A48" s="85" t="s">
        <v>8847</v>
      </c>
      <c r="B48" s="84">
        <v>3</v>
      </c>
      <c r="C48" s="95">
        <v>0.004474417219053165</v>
      </c>
      <c r="D48" s="84" t="s">
        <v>790</v>
      </c>
      <c r="E48" s="84" t="b">
        <v>0</v>
      </c>
      <c r="F48" s="84" t="b">
        <v>0</v>
      </c>
      <c r="G48" s="84" t="b">
        <v>0</v>
      </c>
    </row>
    <row r="49" spans="1:7" ht="15">
      <c r="A49" s="85" t="s">
        <v>508</v>
      </c>
      <c r="B49" s="84">
        <v>3</v>
      </c>
      <c r="C49" s="95">
        <v>0.004474417219053165</v>
      </c>
      <c r="D49" s="84" t="s">
        <v>790</v>
      </c>
      <c r="E49" s="84" t="b">
        <v>0</v>
      </c>
      <c r="F49" s="84" t="b">
        <v>0</v>
      </c>
      <c r="G49" s="84" t="b">
        <v>0</v>
      </c>
    </row>
    <row r="50" spans="1:7" ht="15">
      <c r="A50" s="85" t="s">
        <v>244</v>
      </c>
      <c r="B50" s="84">
        <v>3</v>
      </c>
      <c r="C50" s="95">
        <v>0.004474417219053165</v>
      </c>
      <c r="D50" s="84" t="s">
        <v>790</v>
      </c>
      <c r="E50" s="84" t="b">
        <v>0</v>
      </c>
      <c r="F50" s="84" t="b">
        <v>0</v>
      </c>
      <c r="G50" s="84" t="b">
        <v>0</v>
      </c>
    </row>
    <row r="51" spans="1:7" ht="15">
      <c r="A51" s="85" t="s">
        <v>722</v>
      </c>
      <c r="B51" s="84">
        <v>3</v>
      </c>
      <c r="C51" s="95">
        <v>0.004474417219053165</v>
      </c>
      <c r="D51" s="84" t="s">
        <v>790</v>
      </c>
      <c r="E51" s="84" t="b">
        <v>0</v>
      </c>
      <c r="F51" s="84" t="b">
        <v>0</v>
      </c>
      <c r="G51" s="84" t="b">
        <v>0</v>
      </c>
    </row>
    <row r="52" spans="1:7" ht="15">
      <c r="A52" s="85" t="s">
        <v>723</v>
      </c>
      <c r="B52" s="84">
        <v>3</v>
      </c>
      <c r="C52" s="95">
        <v>0.004474417219053165</v>
      </c>
      <c r="D52" s="84" t="s">
        <v>790</v>
      </c>
      <c r="E52" s="84" t="b">
        <v>0</v>
      </c>
      <c r="F52" s="84" t="b">
        <v>0</v>
      </c>
      <c r="G52" s="84" t="b">
        <v>0</v>
      </c>
    </row>
    <row r="53" spans="1:7" ht="15">
      <c r="A53" s="85" t="s">
        <v>724</v>
      </c>
      <c r="B53" s="84">
        <v>3</v>
      </c>
      <c r="C53" s="95">
        <v>0.004474417219053165</v>
      </c>
      <c r="D53" s="84" t="s">
        <v>790</v>
      </c>
      <c r="E53" s="84" t="b">
        <v>0</v>
      </c>
      <c r="F53" s="84" t="b">
        <v>0</v>
      </c>
      <c r="G53" s="84" t="b">
        <v>0</v>
      </c>
    </row>
    <row r="54" spans="1:7" ht="15">
      <c r="A54" s="85" t="s">
        <v>725</v>
      </c>
      <c r="B54" s="84">
        <v>3</v>
      </c>
      <c r="C54" s="95">
        <v>0.004474417219053165</v>
      </c>
      <c r="D54" s="84" t="s">
        <v>790</v>
      </c>
      <c r="E54" s="84" t="b">
        <v>0</v>
      </c>
      <c r="F54" s="84" t="b">
        <v>0</v>
      </c>
      <c r="G54" s="84" t="b">
        <v>0</v>
      </c>
    </row>
    <row r="55" spans="1:7" ht="15">
      <c r="A55" s="85" t="s">
        <v>693</v>
      </c>
      <c r="B55" s="84">
        <v>3</v>
      </c>
      <c r="C55" s="95">
        <v>0.004474417219053165</v>
      </c>
      <c r="D55" s="84" t="s">
        <v>790</v>
      </c>
      <c r="E55" s="84" t="b">
        <v>0</v>
      </c>
      <c r="F55" s="84" t="b">
        <v>0</v>
      </c>
      <c r="G55" s="84" t="b">
        <v>0</v>
      </c>
    </row>
    <row r="56" spans="1:7" ht="15">
      <c r="A56" s="85" t="s">
        <v>611</v>
      </c>
      <c r="B56" s="84">
        <v>3</v>
      </c>
      <c r="C56" s="95">
        <v>0.004474417219053165</v>
      </c>
      <c r="D56" s="84" t="s">
        <v>790</v>
      </c>
      <c r="E56" s="84" t="b">
        <v>0</v>
      </c>
      <c r="F56" s="84" t="b">
        <v>0</v>
      </c>
      <c r="G56" s="84" t="b">
        <v>0</v>
      </c>
    </row>
    <row r="57" spans="1:7" ht="15">
      <c r="A57" s="85" t="s">
        <v>571</v>
      </c>
      <c r="B57" s="84">
        <v>3</v>
      </c>
      <c r="C57" s="95">
        <v>0.004474417219053165</v>
      </c>
      <c r="D57" s="84" t="s">
        <v>790</v>
      </c>
      <c r="E57" s="84" t="b">
        <v>0</v>
      </c>
      <c r="F57" s="84" t="b">
        <v>0</v>
      </c>
      <c r="G57" s="84" t="b">
        <v>0</v>
      </c>
    </row>
    <row r="58" spans="1:7" ht="15">
      <c r="A58" s="85" t="s">
        <v>486</v>
      </c>
      <c r="B58" s="84">
        <v>3</v>
      </c>
      <c r="C58" s="95">
        <v>0.004474417219053165</v>
      </c>
      <c r="D58" s="84" t="s">
        <v>790</v>
      </c>
      <c r="E58" s="84" t="b">
        <v>0</v>
      </c>
      <c r="F58" s="84" t="b">
        <v>0</v>
      </c>
      <c r="G58" s="84" t="b">
        <v>0</v>
      </c>
    </row>
    <row r="59" spans="1:7" ht="15">
      <c r="A59" s="85" t="s">
        <v>565</v>
      </c>
      <c r="B59" s="84">
        <v>3</v>
      </c>
      <c r="C59" s="95">
        <v>0.004474417219053165</v>
      </c>
      <c r="D59" s="84" t="s">
        <v>790</v>
      </c>
      <c r="E59" s="84" t="b">
        <v>0</v>
      </c>
      <c r="F59" s="84" t="b">
        <v>0</v>
      </c>
      <c r="G59" s="84" t="b">
        <v>0</v>
      </c>
    </row>
    <row r="60" spans="1:7" ht="15">
      <c r="A60" s="85" t="s">
        <v>474</v>
      </c>
      <c r="B60" s="84">
        <v>3</v>
      </c>
      <c r="C60" s="95">
        <v>0.005149959133589026</v>
      </c>
      <c r="D60" s="84" t="s">
        <v>790</v>
      </c>
      <c r="E60" s="84" t="b">
        <v>0</v>
      </c>
      <c r="F60" s="84" t="b">
        <v>0</v>
      </c>
      <c r="G60" s="84" t="b">
        <v>0</v>
      </c>
    </row>
    <row r="61" spans="1:7" ht="15">
      <c r="A61" s="85" t="s">
        <v>8466</v>
      </c>
      <c r="B61" s="84">
        <v>3</v>
      </c>
      <c r="C61" s="95">
        <v>0.004474417219053165</v>
      </c>
      <c r="D61" s="84" t="s">
        <v>790</v>
      </c>
      <c r="E61" s="84" t="b">
        <v>0</v>
      </c>
      <c r="F61" s="84" t="b">
        <v>0</v>
      </c>
      <c r="G61" s="84" t="b">
        <v>0</v>
      </c>
    </row>
    <row r="62" spans="1:7" ht="15">
      <c r="A62" s="85" t="s">
        <v>8848</v>
      </c>
      <c r="B62" s="84">
        <v>3</v>
      </c>
      <c r="C62" s="95">
        <v>0.004474417219053165</v>
      </c>
      <c r="D62" s="84" t="s">
        <v>790</v>
      </c>
      <c r="E62" s="84" t="b">
        <v>0</v>
      </c>
      <c r="F62" s="84" t="b">
        <v>0</v>
      </c>
      <c r="G62" s="84" t="b">
        <v>0</v>
      </c>
    </row>
    <row r="63" spans="1:7" ht="15">
      <c r="A63" s="85" t="s">
        <v>656</v>
      </c>
      <c r="B63" s="84">
        <v>3</v>
      </c>
      <c r="C63" s="95">
        <v>0.006304805664269261</v>
      </c>
      <c r="D63" s="84" t="s">
        <v>790</v>
      </c>
      <c r="E63" s="84" t="b">
        <v>0</v>
      </c>
      <c r="F63" s="84" t="b">
        <v>0</v>
      </c>
      <c r="G63" s="84" t="b">
        <v>0</v>
      </c>
    </row>
    <row r="64" spans="1:7" ht="15">
      <c r="A64" s="85" t="s">
        <v>632</v>
      </c>
      <c r="B64" s="84">
        <v>3</v>
      </c>
      <c r="C64" s="95">
        <v>0.006304805664269261</v>
      </c>
      <c r="D64" s="84" t="s">
        <v>790</v>
      </c>
      <c r="E64" s="84" t="b">
        <v>0</v>
      </c>
      <c r="F64" s="84" t="b">
        <v>0</v>
      </c>
      <c r="G64" s="84" t="b">
        <v>0</v>
      </c>
    </row>
    <row r="65" spans="1:7" ht="15">
      <c r="A65" s="85" t="s">
        <v>762</v>
      </c>
      <c r="B65" s="84">
        <v>2</v>
      </c>
      <c r="C65" s="95">
        <v>0.003433306089059351</v>
      </c>
      <c r="D65" s="84" t="s">
        <v>790</v>
      </c>
      <c r="E65" s="84" t="b">
        <v>0</v>
      </c>
      <c r="F65" s="84" t="b">
        <v>0</v>
      </c>
      <c r="G65" s="84" t="b">
        <v>0</v>
      </c>
    </row>
    <row r="66" spans="1:7" ht="15">
      <c r="A66" s="85" t="s">
        <v>8849</v>
      </c>
      <c r="B66" s="84">
        <v>2</v>
      </c>
      <c r="C66" s="95">
        <v>0.003433306089059351</v>
      </c>
      <c r="D66" s="84" t="s">
        <v>790</v>
      </c>
      <c r="E66" s="84" t="b">
        <v>0</v>
      </c>
      <c r="F66" s="84" t="b">
        <v>0</v>
      </c>
      <c r="G66" s="84" t="b">
        <v>0</v>
      </c>
    </row>
    <row r="67" spans="1:7" ht="15">
      <c r="A67" s="85" t="s">
        <v>629</v>
      </c>
      <c r="B67" s="84">
        <v>2</v>
      </c>
      <c r="C67" s="95">
        <v>0.003433306089059351</v>
      </c>
      <c r="D67" s="84" t="s">
        <v>790</v>
      </c>
      <c r="E67" s="84" t="b">
        <v>0</v>
      </c>
      <c r="F67" s="84" t="b">
        <v>0</v>
      </c>
      <c r="G67" s="84" t="b">
        <v>0</v>
      </c>
    </row>
    <row r="68" spans="1:7" ht="15">
      <c r="A68" s="85" t="s">
        <v>769</v>
      </c>
      <c r="B68" s="84">
        <v>2</v>
      </c>
      <c r="C68" s="95">
        <v>0.003433306089059351</v>
      </c>
      <c r="D68" s="84" t="s">
        <v>790</v>
      </c>
      <c r="E68" s="84" t="b">
        <v>0</v>
      </c>
      <c r="F68" s="84" t="b">
        <v>0</v>
      </c>
      <c r="G68" s="84" t="b">
        <v>0</v>
      </c>
    </row>
    <row r="69" spans="1:7" ht="15">
      <c r="A69" s="85" t="s">
        <v>8850</v>
      </c>
      <c r="B69" s="84">
        <v>2</v>
      </c>
      <c r="C69" s="95">
        <v>0.003433306089059351</v>
      </c>
      <c r="D69" s="84" t="s">
        <v>790</v>
      </c>
      <c r="E69" s="84" t="b">
        <v>0</v>
      </c>
      <c r="F69" s="84" t="b">
        <v>0</v>
      </c>
      <c r="G69" s="84" t="b">
        <v>0</v>
      </c>
    </row>
    <row r="70" spans="1:7" ht="15">
      <c r="A70" s="85" t="s">
        <v>8498</v>
      </c>
      <c r="B70" s="84">
        <v>2</v>
      </c>
      <c r="C70" s="95">
        <v>0.003433306089059351</v>
      </c>
      <c r="D70" s="84" t="s">
        <v>790</v>
      </c>
      <c r="E70" s="84" t="b">
        <v>0</v>
      </c>
      <c r="F70" s="84" t="b">
        <v>0</v>
      </c>
      <c r="G70" s="84" t="b">
        <v>0</v>
      </c>
    </row>
    <row r="71" spans="1:7" ht="15">
      <c r="A71" s="85" t="s">
        <v>674</v>
      </c>
      <c r="B71" s="84">
        <v>2</v>
      </c>
      <c r="C71" s="95">
        <v>0.003433306089059351</v>
      </c>
      <c r="D71" s="84" t="s">
        <v>790</v>
      </c>
      <c r="E71" s="84" t="b">
        <v>0</v>
      </c>
      <c r="F71" s="84" t="b">
        <v>0</v>
      </c>
      <c r="G71" s="84" t="b">
        <v>0</v>
      </c>
    </row>
    <row r="72" spans="1:7" ht="15">
      <c r="A72" s="85" t="s">
        <v>671</v>
      </c>
      <c r="B72" s="84">
        <v>2</v>
      </c>
      <c r="C72" s="95">
        <v>0.003433306089059351</v>
      </c>
      <c r="D72" s="84" t="s">
        <v>790</v>
      </c>
      <c r="E72" s="84" t="b">
        <v>1</v>
      </c>
      <c r="F72" s="84" t="b">
        <v>0</v>
      </c>
      <c r="G72" s="84" t="b">
        <v>0</v>
      </c>
    </row>
    <row r="73" spans="1:7" ht="15">
      <c r="A73" s="85" t="s">
        <v>633</v>
      </c>
      <c r="B73" s="84">
        <v>2</v>
      </c>
      <c r="C73" s="95">
        <v>0.003433306089059351</v>
      </c>
      <c r="D73" s="84" t="s">
        <v>790</v>
      </c>
      <c r="E73" s="84" t="b">
        <v>0</v>
      </c>
      <c r="F73" s="84" t="b">
        <v>0</v>
      </c>
      <c r="G73" s="84" t="b">
        <v>0</v>
      </c>
    </row>
    <row r="74" spans="1:7" ht="15">
      <c r="A74" s="85" t="s">
        <v>8851</v>
      </c>
      <c r="B74" s="84">
        <v>2</v>
      </c>
      <c r="C74" s="95">
        <v>0.003433306089059351</v>
      </c>
      <c r="D74" s="84" t="s">
        <v>790</v>
      </c>
      <c r="E74" s="84" t="b">
        <v>0</v>
      </c>
      <c r="F74" s="84" t="b">
        <v>0</v>
      </c>
      <c r="G74" s="84" t="b">
        <v>0</v>
      </c>
    </row>
    <row r="75" spans="1:7" ht="15">
      <c r="A75" s="85" t="s">
        <v>8497</v>
      </c>
      <c r="B75" s="84">
        <v>2</v>
      </c>
      <c r="C75" s="95">
        <v>0.003433306089059351</v>
      </c>
      <c r="D75" s="84" t="s">
        <v>790</v>
      </c>
      <c r="E75" s="84" t="b">
        <v>0</v>
      </c>
      <c r="F75" s="84" t="b">
        <v>0</v>
      </c>
      <c r="G75" s="84" t="b">
        <v>0</v>
      </c>
    </row>
    <row r="76" spans="1:7" ht="15">
      <c r="A76" s="85" t="s">
        <v>8496</v>
      </c>
      <c r="B76" s="84">
        <v>2</v>
      </c>
      <c r="C76" s="95">
        <v>0.003433306089059351</v>
      </c>
      <c r="D76" s="84" t="s">
        <v>790</v>
      </c>
      <c r="E76" s="84" t="b">
        <v>0</v>
      </c>
      <c r="F76" s="84" t="b">
        <v>0</v>
      </c>
      <c r="G76" s="84" t="b">
        <v>0</v>
      </c>
    </row>
    <row r="77" spans="1:7" ht="15">
      <c r="A77" s="85" t="s">
        <v>8495</v>
      </c>
      <c r="B77" s="84">
        <v>2</v>
      </c>
      <c r="C77" s="95">
        <v>0.003433306089059351</v>
      </c>
      <c r="D77" s="84" t="s">
        <v>790</v>
      </c>
      <c r="E77" s="84" t="b">
        <v>0</v>
      </c>
      <c r="F77" s="84" t="b">
        <v>0</v>
      </c>
      <c r="G77" s="84" t="b">
        <v>0</v>
      </c>
    </row>
    <row r="78" spans="1:7" ht="15">
      <c r="A78" s="85" t="s">
        <v>8494</v>
      </c>
      <c r="B78" s="84">
        <v>2</v>
      </c>
      <c r="C78" s="95">
        <v>0.003433306089059351</v>
      </c>
      <c r="D78" s="84" t="s">
        <v>790</v>
      </c>
      <c r="E78" s="84" t="b">
        <v>0</v>
      </c>
      <c r="F78" s="84" t="b">
        <v>0</v>
      </c>
      <c r="G78" s="84" t="b">
        <v>0</v>
      </c>
    </row>
    <row r="79" spans="1:7" ht="15">
      <c r="A79" s="85" t="s">
        <v>8493</v>
      </c>
      <c r="B79" s="84">
        <v>2</v>
      </c>
      <c r="C79" s="95">
        <v>0.003433306089059351</v>
      </c>
      <c r="D79" s="84" t="s">
        <v>790</v>
      </c>
      <c r="E79" s="84" t="b">
        <v>0</v>
      </c>
      <c r="F79" s="84" t="b">
        <v>0</v>
      </c>
      <c r="G79" s="84" t="b">
        <v>0</v>
      </c>
    </row>
    <row r="80" spans="1:7" ht="15">
      <c r="A80" s="85" t="s">
        <v>690</v>
      </c>
      <c r="B80" s="84">
        <v>2</v>
      </c>
      <c r="C80" s="95">
        <v>0.003433306089059351</v>
      </c>
      <c r="D80" s="84" t="s">
        <v>790</v>
      </c>
      <c r="E80" s="84" t="b">
        <v>0</v>
      </c>
      <c r="F80" s="84" t="b">
        <v>0</v>
      </c>
      <c r="G80" s="84" t="b">
        <v>0</v>
      </c>
    </row>
    <row r="81" spans="1:7" ht="15">
      <c r="A81" s="85" t="s">
        <v>715</v>
      </c>
      <c r="B81" s="84">
        <v>2</v>
      </c>
      <c r="C81" s="95">
        <v>0.003433306089059351</v>
      </c>
      <c r="D81" s="84" t="s">
        <v>790</v>
      </c>
      <c r="E81" s="84" t="b">
        <v>0</v>
      </c>
      <c r="F81" s="84" t="b">
        <v>0</v>
      </c>
      <c r="G81" s="84" t="b">
        <v>0</v>
      </c>
    </row>
    <row r="82" spans="1:7" ht="15">
      <c r="A82" s="85" t="s">
        <v>549</v>
      </c>
      <c r="B82" s="84">
        <v>2</v>
      </c>
      <c r="C82" s="95">
        <v>0.003433306089059351</v>
      </c>
      <c r="D82" s="84" t="s">
        <v>790</v>
      </c>
      <c r="E82" s="84" t="b">
        <v>0</v>
      </c>
      <c r="F82" s="84" t="b">
        <v>0</v>
      </c>
      <c r="G82" s="84" t="b">
        <v>0</v>
      </c>
    </row>
    <row r="83" spans="1:7" ht="15">
      <c r="A83" s="85" t="s">
        <v>245</v>
      </c>
      <c r="B83" s="84">
        <v>2</v>
      </c>
      <c r="C83" s="95">
        <v>0.003433306089059351</v>
      </c>
      <c r="D83" s="84" t="s">
        <v>790</v>
      </c>
      <c r="E83" s="84" t="b">
        <v>0</v>
      </c>
      <c r="F83" s="84" t="b">
        <v>0</v>
      </c>
      <c r="G83" s="84" t="b">
        <v>0</v>
      </c>
    </row>
    <row r="84" spans="1:7" ht="15">
      <c r="A84" s="85" t="s">
        <v>473</v>
      </c>
      <c r="B84" s="84">
        <v>2</v>
      </c>
      <c r="C84" s="95">
        <v>0.003433306089059351</v>
      </c>
      <c r="D84" s="84" t="s">
        <v>790</v>
      </c>
      <c r="E84" s="84" t="b">
        <v>0</v>
      </c>
      <c r="F84" s="84" t="b">
        <v>0</v>
      </c>
      <c r="G84" s="84" t="b">
        <v>0</v>
      </c>
    </row>
    <row r="85" spans="1:7" ht="15">
      <c r="A85" s="85" t="s">
        <v>570</v>
      </c>
      <c r="B85" s="84">
        <v>2</v>
      </c>
      <c r="C85" s="95">
        <v>0.003433306089059351</v>
      </c>
      <c r="D85" s="84" t="s">
        <v>790</v>
      </c>
      <c r="E85" s="84" t="b">
        <v>0</v>
      </c>
      <c r="F85" s="84" t="b">
        <v>0</v>
      </c>
      <c r="G85" s="84" t="b">
        <v>0</v>
      </c>
    </row>
    <row r="86" spans="1:7" ht="15">
      <c r="A86" s="85" t="s">
        <v>495</v>
      </c>
      <c r="B86" s="84">
        <v>2</v>
      </c>
      <c r="C86" s="95">
        <v>0.003433306089059351</v>
      </c>
      <c r="D86" s="84" t="s">
        <v>790</v>
      </c>
      <c r="E86" s="84" t="b">
        <v>0</v>
      </c>
      <c r="F86" s="84" t="b">
        <v>0</v>
      </c>
      <c r="G86" s="84" t="b">
        <v>0</v>
      </c>
    </row>
    <row r="87" spans="1:7" ht="15">
      <c r="A87" s="85" t="s">
        <v>8852</v>
      </c>
      <c r="B87" s="84">
        <v>2</v>
      </c>
      <c r="C87" s="95">
        <v>0.003433306089059351</v>
      </c>
      <c r="D87" s="84" t="s">
        <v>790</v>
      </c>
      <c r="E87" s="84" t="b">
        <v>0</v>
      </c>
      <c r="F87" s="84" t="b">
        <v>0</v>
      </c>
      <c r="G87" s="84" t="b">
        <v>0</v>
      </c>
    </row>
    <row r="88" spans="1:7" ht="15">
      <c r="A88" s="85" t="s">
        <v>501</v>
      </c>
      <c r="B88" s="84">
        <v>2</v>
      </c>
      <c r="C88" s="95">
        <v>0.003433306089059351</v>
      </c>
      <c r="D88" s="84" t="s">
        <v>790</v>
      </c>
      <c r="E88" s="84" t="b">
        <v>1</v>
      </c>
      <c r="F88" s="84" t="b">
        <v>0</v>
      </c>
      <c r="G88" s="84" t="b">
        <v>0</v>
      </c>
    </row>
    <row r="89" spans="1:7" ht="15">
      <c r="A89" s="85" t="s">
        <v>8853</v>
      </c>
      <c r="B89" s="84">
        <v>2</v>
      </c>
      <c r="C89" s="95">
        <v>0.003433306089059351</v>
      </c>
      <c r="D89" s="84" t="s">
        <v>790</v>
      </c>
      <c r="E89" s="84" t="b">
        <v>0</v>
      </c>
      <c r="F89" s="84" t="b">
        <v>0</v>
      </c>
      <c r="G89" s="84" t="b">
        <v>0</v>
      </c>
    </row>
    <row r="90" spans="1:7" ht="15">
      <c r="A90" s="85" t="s">
        <v>8854</v>
      </c>
      <c r="B90" s="84">
        <v>2</v>
      </c>
      <c r="C90" s="95">
        <v>0.003433306089059351</v>
      </c>
      <c r="D90" s="84" t="s">
        <v>790</v>
      </c>
      <c r="E90" s="84" t="b">
        <v>0</v>
      </c>
      <c r="F90" s="84" t="b">
        <v>0</v>
      </c>
      <c r="G90" s="84" t="b">
        <v>0</v>
      </c>
    </row>
    <row r="91" spans="1:7" ht="15">
      <c r="A91" s="85" t="s">
        <v>8855</v>
      </c>
      <c r="B91" s="84">
        <v>2</v>
      </c>
      <c r="C91" s="95">
        <v>0.003433306089059351</v>
      </c>
      <c r="D91" s="84" t="s">
        <v>790</v>
      </c>
      <c r="E91" s="84" t="b">
        <v>0</v>
      </c>
      <c r="F91" s="84" t="b">
        <v>0</v>
      </c>
      <c r="G91" s="84" t="b">
        <v>0</v>
      </c>
    </row>
    <row r="92" spans="1:7" ht="15">
      <c r="A92" s="85" t="s">
        <v>569</v>
      </c>
      <c r="B92" s="84">
        <v>2</v>
      </c>
      <c r="C92" s="95">
        <v>0.003433306089059351</v>
      </c>
      <c r="D92" s="84" t="s">
        <v>790</v>
      </c>
      <c r="E92" s="84" t="b">
        <v>0</v>
      </c>
      <c r="F92" s="84" t="b">
        <v>0</v>
      </c>
      <c r="G92" s="84" t="b">
        <v>0</v>
      </c>
    </row>
    <row r="93" spans="1:7" ht="15">
      <c r="A93" s="85" t="s">
        <v>548</v>
      </c>
      <c r="B93" s="84">
        <v>2</v>
      </c>
      <c r="C93" s="95">
        <v>0.003433306089059351</v>
      </c>
      <c r="D93" s="84" t="s">
        <v>790</v>
      </c>
      <c r="E93" s="84" t="b">
        <v>0</v>
      </c>
      <c r="F93" s="84" t="b">
        <v>0</v>
      </c>
      <c r="G93" s="84" t="b">
        <v>0</v>
      </c>
    </row>
    <row r="94" spans="1:7" ht="15">
      <c r="A94" s="85" t="s">
        <v>8856</v>
      </c>
      <c r="B94" s="84">
        <v>2</v>
      </c>
      <c r="C94" s="95">
        <v>0.003433306089059351</v>
      </c>
      <c r="D94" s="84" t="s">
        <v>790</v>
      </c>
      <c r="E94" s="84" t="b">
        <v>0</v>
      </c>
      <c r="F94" s="84" t="b">
        <v>0</v>
      </c>
      <c r="G94" s="84" t="b">
        <v>0</v>
      </c>
    </row>
    <row r="95" spans="1:7" ht="15">
      <c r="A95" s="85" t="s">
        <v>8857</v>
      </c>
      <c r="B95" s="84">
        <v>2</v>
      </c>
      <c r="C95" s="95">
        <v>0.003433306089059351</v>
      </c>
      <c r="D95" s="84" t="s">
        <v>790</v>
      </c>
      <c r="E95" s="84" t="b">
        <v>0</v>
      </c>
      <c r="F95" s="84" t="b">
        <v>0</v>
      </c>
      <c r="G95" s="84" t="b">
        <v>0</v>
      </c>
    </row>
    <row r="96" spans="1:7" ht="15">
      <c r="A96" s="85" t="s">
        <v>8858</v>
      </c>
      <c r="B96" s="84">
        <v>2</v>
      </c>
      <c r="C96" s="95">
        <v>0.003433306089059351</v>
      </c>
      <c r="D96" s="84" t="s">
        <v>790</v>
      </c>
      <c r="E96" s="84" t="b">
        <v>0</v>
      </c>
      <c r="F96" s="84" t="b">
        <v>0</v>
      </c>
      <c r="G96" s="84" t="b">
        <v>0</v>
      </c>
    </row>
    <row r="97" spans="1:7" ht="15">
      <c r="A97" s="85" t="s">
        <v>8859</v>
      </c>
      <c r="B97" s="84">
        <v>2</v>
      </c>
      <c r="C97" s="95">
        <v>0.003433306089059351</v>
      </c>
      <c r="D97" s="84" t="s">
        <v>790</v>
      </c>
      <c r="E97" s="84" t="b">
        <v>0</v>
      </c>
      <c r="F97" s="84" t="b">
        <v>0</v>
      </c>
      <c r="G97" s="84" t="b">
        <v>0</v>
      </c>
    </row>
    <row r="98" spans="1:7" ht="15">
      <c r="A98" s="85" t="s">
        <v>3446</v>
      </c>
      <c r="B98" s="84">
        <v>2</v>
      </c>
      <c r="C98" s="95">
        <v>0.003433306089059351</v>
      </c>
      <c r="D98" s="84" t="s">
        <v>790</v>
      </c>
      <c r="E98" s="84" t="b">
        <v>1</v>
      </c>
      <c r="F98" s="84" t="b">
        <v>0</v>
      </c>
      <c r="G98" s="84" t="b">
        <v>0</v>
      </c>
    </row>
    <row r="99" spans="1:7" ht="15">
      <c r="A99" s="85" t="s">
        <v>8860</v>
      </c>
      <c r="B99" s="84">
        <v>2</v>
      </c>
      <c r="C99" s="95">
        <v>0.003433306089059351</v>
      </c>
      <c r="D99" s="84" t="s">
        <v>790</v>
      </c>
      <c r="E99" s="84" t="b">
        <v>0</v>
      </c>
      <c r="F99" s="84" t="b">
        <v>0</v>
      </c>
      <c r="G99" s="84" t="b">
        <v>0</v>
      </c>
    </row>
    <row r="100" spans="1:7" ht="15">
      <c r="A100" s="85" t="s">
        <v>655</v>
      </c>
      <c r="B100" s="84">
        <v>2</v>
      </c>
      <c r="C100" s="95">
        <v>0.003433306089059351</v>
      </c>
      <c r="D100" s="84" t="s">
        <v>790</v>
      </c>
      <c r="E100" s="84" t="b">
        <v>0</v>
      </c>
      <c r="F100" s="84" t="b">
        <v>0</v>
      </c>
      <c r="G100" s="84" t="b">
        <v>0</v>
      </c>
    </row>
    <row r="101" spans="1:7" ht="15">
      <c r="A101" s="85" t="s">
        <v>8861</v>
      </c>
      <c r="B101" s="84">
        <v>2</v>
      </c>
      <c r="C101" s="95">
        <v>0.003433306089059351</v>
      </c>
      <c r="D101" s="84" t="s">
        <v>790</v>
      </c>
      <c r="E101" s="84" t="b">
        <v>0</v>
      </c>
      <c r="F101" s="84" t="b">
        <v>0</v>
      </c>
      <c r="G101" s="84" t="b">
        <v>0</v>
      </c>
    </row>
    <row r="102" spans="1:7" ht="15">
      <c r="A102" s="85" t="s">
        <v>654</v>
      </c>
      <c r="B102" s="84">
        <v>2</v>
      </c>
      <c r="C102" s="95">
        <v>0.003433306089059351</v>
      </c>
      <c r="D102" s="84" t="s">
        <v>790</v>
      </c>
      <c r="E102" s="84" t="b">
        <v>0</v>
      </c>
      <c r="F102" s="84" t="b">
        <v>0</v>
      </c>
      <c r="G102" s="84" t="b">
        <v>0</v>
      </c>
    </row>
    <row r="103" spans="1:7" ht="15">
      <c r="A103" s="85" t="s">
        <v>8862</v>
      </c>
      <c r="B103" s="84">
        <v>2</v>
      </c>
      <c r="C103" s="95">
        <v>0.003433306089059351</v>
      </c>
      <c r="D103" s="84" t="s">
        <v>790</v>
      </c>
      <c r="E103" s="84" t="b">
        <v>0</v>
      </c>
      <c r="F103" s="84" t="b">
        <v>0</v>
      </c>
      <c r="G103" s="84" t="b">
        <v>0</v>
      </c>
    </row>
    <row r="104" spans="1:7" ht="15">
      <c r="A104" s="85" t="s">
        <v>8863</v>
      </c>
      <c r="B104" s="84">
        <v>2</v>
      </c>
      <c r="C104" s="95">
        <v>0.003433306089059351</v>
      </c>
      <c r="D104" s="84" t="s">
        <v>790</v>
      </c>
      <c r="E104" s="84" t="b">
        <v>0</v>
      </c>
      <c r="F104" s="84" t="b">
        <v>0</v>
      </c>
      <c r="G104" s="84" t="b">
        <v>0</v>
      </c>
    </row>
    <row r="105" spans="1:7" ht="15">
      <c r="A105" s="85" t="s">
        <v>1215</v>
      </c>
      <c r="B105" s="84">
        <v>2</v>
      </c>
      <c r="C105" s="95">
        <v>0.003433306089059351</v>
      </c>
      <c r="D105" s="84" t="s">
        <v>790</v>
      </c>
      <c r="E105" s="84" t="b">
        <v>0</v>
      </c>
      <c r="F105" s="84" t="b">
        <v>0</v>
      </c>
      <c r="G105" s="84" t="b">
        <v>0</v>
      </c>
    </row>
    <row r="106" spans="1:7" ht="15">
      <c r="A106" s="85" t="s">
        <v>395</v>
      </c>
      <c r="B106" s="84">
        <v>2</v>
      </c>
      <c r="C106" s="95">
        <v>0.003433306089059351</v>
      </c>
      <c r="D106" s="84" t="s">
        <v>790</v>
      </c>
      <c r="E106" s="84" t="b">
        <v>0</v>
      </c>
      <c r="F106" s="84" t="b">
        <v>0</v>
      </c>
      <c r="G106" s="84" t="b">
        <v>0</v>
      </c>
    </row>
    <row r="107" spans="1:7" ht="15">
      <c r="A107" s="85" t="s">
        <v>600</v>
      </c>
      <c r="B107" s="84">
        <v>2</v>
      </c>
      <c r="C107" s="95">
        <v>0.003433306089059351</v>
      </c>
      <c r="D107" s="84" t="s">
        <v>790</v>
      </c>
      <c r="E107" s="84" t="b">
        <v>0</v>
      </c>
      <c r="F107" s="84" t="b">
        <v>0</v>
      </c>
      <c r="G107" s="84" t="b">
        <v>0</v>
      </c>
    </row>
    <row r="108" spans="1:7" ht="15">
      <c r="A108" s="85" t="s">
        <v>657</v>
      </c>
      <c r="B108" s="84">
        <v>2</v>
      </c>
      <c r="C108" s="95">
        <v>0.003433306089059351</v>
      </c>
      <c r="D108" s="84" t="s">
        <v>790</v>
      </c>
      <c r="E108" s="84" t="b">
        <v>0</v>
      </c>
      <c r="F108" s="84" t="b">
        <v>0</v>
      </c>
      <c r="G108" s="84" t="b">
        <v>0</v>
      </c>
    </row>
    <row r="109" spans="1:7" ht="15">
      <c r="A109" s="85" t="s">
        <v>8864</v>
      </c>
      <c r="B109" s="84">
        <v>2</v>
      </c>
      <c r="C109" s="95">
        <v>0.003433306089059351</v>
      </c>
      <c r="D109" s="84" t="s">
        <v>790</v>
      </c>
      <c r="E109" s="84" t="b">
        <v>0</v>
      </c>
      <c r="F109" s="84" t="b">
        <v>0</v>
      </c>
      <c r="G109" s="84" t="b">
        <v>0</v>
      </c>
    </row>
    <row r="110" spans="1:7" ht="15">
      <c r="A110" s="85" t="s">
        <v>8865</v>
      </c>
      <c r="B110" s="84">
        <v>2</v>
      </c>
      <c r="C110" s="95">
        <v>0.003433306089059351</v>
      </c>
      <c r="D110" s="84" t="s">
        <v>790</v>
      </c>
      <c r="E110" s="84" t="b">
        <v>0</v>
      </c>
      <c r="F110" s="84" t="b">
        <v>0</v>
      </c>
      <c r="G110" s="84" t="b">
        <v>0</v>
      </c>
    </row>
    <row r="111" spans="1:7" ht="15">
      <c r="A111" s="85" t="s">
        <v>8866</v>
      </c>
      <c r="B111" s="84">
        <v>2</v>
      </c>
      <c r="C111" s="95">
        <v>0.003433306089059351</v>
      </c>
      <c r="D111" s="84" t="s">
        <v>790</v>
      </c>
      <c r="E111" s="84" t="b">
        <v>0</v>
      </c>
      <c r="F111" s="84" t="b">
        <v>0</v>
      </c>
      <c r="G111" s="84" t="b">
        <v>0</v>
      </c>
    </row>
    <row r="112" spans="1:7" ht="15">
      <c r="A112" s="85" t="s">
        <v>525</v>
      </c>
      <c r="B112" s="84">
        <v>2</v>
      </c>
      <c r="C112" s="95">
        <v>0.003433306089059351</v>
      </c>
      <c r="D112" s="84" t="s">
        <v>790</v>
      </c>
      <c r="E112" s="84" t="b">
        <v>1</v>
      </c>
      <c r="F112" s="84" t="b">
        <v>0</v>
      </c>
      <c r="G112" s="84" t="b">
        <v>0</v>
      </c>
    </row>
    <row r="113" spans="1:7" ht="15">
      <c r="A113" s="85" t="s">
        <v>8867</v>
      </c>
      <c r="B113" s="84">
        <v>2</v>
      </c>
      <c r="C113" s="95">
        <v>0.003433306089059351</v>
      </c>
      <c r="D113" s="84" t="s">
        <v>790</v>
      </c>
      <c r="E113" s="84" t="b">
        <v>0</v>
      </c>
      <c r="F113" s="84" t="b">
        <v>0</v>
      </c>
      <c r="G113" s="84" t="b">
        <v>0</v>
      </c>
    </row>
    <row r="114" spans="1:7" ht="15">
      <c r="A114" s="85" t="s">
        <v>556</v>
      </c>
      <c r="B114" s="84">
        <v>2</v>
      </c>
      <c r="C114" s="95">
        <v>0.003433306089059351</v>
      </c>
      <c r="D114" s="84" t="s">
        <v>790</v>
      </c>
      <c r="E114" s="84" t="b">
        <v>0</v>
      </c>
      <c r="F114" s="84" t="b">
        <v>0</v>
      </c>
      <c r="G114" s="84" t="b">
        <v>0</v>
      </c>
    </row>
    <row r="115" spans="1:7" ht="15">
      <c r="A115" s="85" t="s">
        <v>477</v>
      </c>
      <c r="B115" s="84">
        <v>2</v>
      </c>
      <c r="C115" s="95">
        <v>0.003433306089059351</v>
      </c>
      <c r="D115" s="84" t="s">
        <v>790</v>
      </c>
      <c r="E115" s="84" t="b">
        <v>0</v>
      </c>
      <c r="F115" s="84" t="b">
        <v>0</v>
      </c>
      <c r="G115" s="84" t="b">
        <v>0</v>
      </c>
    </row>
    <row r="116" spans="1:7" ht="15">
      <c r="A116" s="85" t="s">
        <v>8429</v>
      </c>
      <c r="B116" s="84">
        <v>2</v>
      </c>
      <c r="C116" s="95">
        <v>0.003433306089059351</v>
      </c>
      <c r="D116" s="84" t="s">
        <v>790</v>
      </c>
      <c r="E116" s="84" t="b">
        <v>0</v>
      </c>
      <c r="F116" s="84" t="b">
        <v>0</v>
      </c>
      <c r="G116" s="84" t="b">
        <v>0</v>
      </c>
    </row>
    <row r="117" spans="1:7" ht="15">
      <c r="A117" s="85" t="s">
        <v>759</v>
      </c>
      <c r="B117" s="84">
        <v>2</v>
      </c>
      <c r="C117" s="95">
        <v>0.003433306089059351</v>
      </c>
      <c r="D117" s="84" t="s">
        <v>790</v>
      </c>
      <c r="E117" s="84" t="b">
        <v>0</v>
      </c>
      <c r="F117" s="84" t="b">
        <v>0</v>
      </c>
      <c r="G117" s="84" t="b">
        <v>0</v>
      </c>
    </row>
    <row r="118" spans="1:7" ht="15">
      <c r="A118" s="85" t="s">
        <v>8868</v>
      </c>
      <c r="B118" s="84">
        <v>2</v>
      </c>
      <c r="C118" s="95">
        <v>0.003433306089059351</v>
      </c>
      <c r="D118" s="84" t="s">
        <v>790</v>
      </c>
      <c r="E118" s="84" t="b">
        <v>0</v>
      </c>
      <c r="F118" s="84" t="b">
        <v>0</v>
      </c>
      <c r="G118" s="84" t="b">
        <v>0</v>
      </c>
    </row>
    <row r="119" spans="1:7" ht="15">
      <c r="A119" s="85" t="s">
        <v>8869</v>
      </c>
      <c r="B119" s="84">
        <v>2</v>
      </c>
      <c r="C119" s="95">
        <v>0.003433306089059351</v>
      </c>
      <c r="D119" s="84" t="s">
        <v>790</v>
      </c>
      <c r="E119" s="84" t="b">
        <v>0</v>
      </c>
      <c r="F119" s="84" t="b">
        <v>0</v>
      </c>
      <c r="G119" s="84" t="b">
        <v>0</v>
      </c>
    </row>
    <row r="120" spans="1:7" ht="15">
      <c r="A120" s="85" t="s">
        <v>8870</v>
      </c>
      <c r="B120" s="84">
        <v>2</v>
      </c>
      <c r="C120" s="95">
        <v>0.003433306089059351</v>
      </c>
      <c r="D120" s="84" t="s">
        <v>790</v>
      </c>
      <c r="E120" s="84" t="b">
        <v>0</v>
      </c>
      <c r="F120" s="84" t="b">
        <v>0</v>
      </c>
      <c r="G120" s="84" t="b">
        <v>0</v>
      </c>
    </row>
    <row r="121" spans="1:7" ht="15">
      <c r="A121" s="85" t="s">
        <v>2673</v>
      </c>
      <c r="B121" s="84">
        <v>2</v>
      </c>
      <c r="C121" s="95">
        <v>0.003433306089059351</v>
      </c>
      <c r="D121" s="84" t="s">
        <v>790</v>
      </c>
      <c r="E121" s="84" t="b">
        <v>1</v>
      </c>
      <c r="F121" s="84" t="b">
        <v>0</v>
      </c>
      <c r="G121" s="84" t="b">
        <v>0</v>
      </c>
    </row>
    <row r="122" spans="1:7" ht="15">
      <c r="A122" s="85" t="s">
        <v>8427</v>
      </c>
      <c r="B122" s="84">
        <v>2</v>
      </c>
      <c r="C122" s="95">
        <v>0.003433306089059351</v>
      </c>
      <c r="D122" s="84" t="s">
        <v>790</v>
      </c>
      <c r="E122" s="84" t="b">
        <v>0</v>
      </c>
      <c r="F122" s="84" t="b">
        <v>0</v>
      </c>
      <c r="G122" s="84" t="b">
        <v>0</v>
      </c>
    </row>
    <row r="123" spans="1:7" ht="15">
      <c r="A123" s="85" t="s">
        <v>585</v>
      </c>
      <c r="B123" s="84">
        <v>2</v>
      </c>
      <c r="C123" s="95">
        <v>0.003433306089059351</v>
      </c>
      <c r="D123" s="84" t="s">
        <v>790</v>
      </c>
      <c r="E123" s="84" t="b">
        <v>0</v>
      </c>
      <c r="F123" s="84" t="b">
        <v>0</v>
      </c>
      <c r="G123" s="84" t="b">
        <v>0</v>
      </c>
    </row>
    <row r="124" spans="1:7" ht="15">
      <c r="A124" s="85" t="s">
        <v>8491</v>
      </c>
      <c r="B124" s="84">
        <v>2</v>
      </c>
      <c r="C124" s="95">
        <v>0.003433306089059351</v>
      </c>
      <c r="D124" s="84" t="s">
        <v>790</v>
      </c>
      <c r="E124" s="84" t="b">
        <v>0</v>
      </c>
      <c r="F124" s="84" t="b">
        <v>0</v>
      </c>
      <c r="G124" s="84" t="b">
        <v>0</v>
      </c>
    </row>
    <row r="125" spans="1:7" ht="15">
      <c r="A125" s="85" t="s">
        <v>8871</v>
      </c>
      <c r="B125" s="84">
        <v>2</v>
      </c>
      <c r="C125" s="95">
        <v>0.003433306089059351</v>
      </c>
      <c r="D125" s="84" t="s">
        <v>790</v>
      </c>
      <c r="E125" s="84" t="b">
        <v>0</v>
      </c>
      <c r="F125" s="84" t="b">
        <v>0</v>
      </c>
      <c r="G125" s="84" t="b">
        <v>0</v>
      </c>
    </row>
    <row r="126" spans="1:7" ht="15">
      <c r="A126" s="85" t="s">
        <v>8490</v>
      </c>
      <c r="B126" s="84">
        <v>2</v>
      </c>
      <c r="C126" s="95">
        <v>0.003433306089059351</v>
      </c>
      <c r="D126" s="84" t="s">
        <v>790</v>
      </c>
      <c r="E126" s="84" t="b">
        <v>0</v>
      </c>
      <c r="F126" s="84" t="b">
        <v>0</v>
      </c>
      <c r="G126" s="84" t="b">
        <v>0</v>
      </c>
    </row>
    <row r="127" spans="1:7" ht="15">
      <c r="A127" s="85" t="s">
        <v>8872</v>
      </c>
      <c r="B127" s="84">
        <v>2</v>
      </c>
      <c r="C127" s="95">
        <v>0.003433306089059351</v>
      </c>
      <c r="D127" s="84" t="s">
        <v>790</v>
      </c>
      <c r="E127" s="84" t="b">
        <v>0</v>
      </c>
      <c r="F127" s="84" t="b">
        <v>0</v>
      </c>
      <c r="G127" s="84" t="b">
        <v>0</v>
      </c>
    </row>
    <row r="128" spans="1:7" ht="15">
      <c r="A128" s="85" t="s">
        <v>8873</v>
      </c>
      <c r="B128" s="84">
        <v>2</v>
      </c>
      <c r="C128" s="95">
        <v>0.003433306089059351</v>
      </c>
      <c r="D128" s="84" t="s">
        <v>790</v>
      </c>
      <c r="E128" s="84" t="b">
        <v>0</v>
      </c>
      <c r="F128" s="84" t="b">
        <v>0</v>
      </c>
      <c r="G128" s="84" t="b">
        <v>0</v>
      </c>
    </row>
    <row r="129" spans="1:7" ht="15">
      <c r="A129" s="85" t="s">
        <v>645</v>
      </c>
      <c r="B129" s="84">
        <v>2</v>
      </c>
      <c r="C129" s="95">
        <v>0.003433306089059351</v>
      </c>
      <c r="D129" s="84" t="s">
        <v>790</v>
      </c>
      <c r="E129" s="84" t="b">
        <v>0</v>
      </c>
      <c r="F129" s="84" t="b">
        <v>0</v>
      </c>
      <c r="G129" s="84" t="b">
        <v>0</v>
      </c>
    </row>
    <row r="130" spans="1:7" ht="15">
      <c r="A130" s="85" t="s">
        <v>8874</v>
      </c>
      <c r="B130" s="84">
        <v>2</v>
      </c>
      <c r="C130" s="95">
        <v>0.003433306089059351</v>
      </c>
      <c r="D130" s="84" t="s">
        <v>790</v>
      </c>
      <c r="E130" s="84" t="b">
        <v>0</v>
      </c>
      <c r="F130" s="84" t="b">
        <v>0</v>
      </c>
      <c r="G130" s="84" t="b">
        <v>0</v>
      </c>
    </row>
    <row r="131" spans="1:7" ht="15">
      <c r="A131" s="85" t="s">
        <v>507</v>
      </c>
      <c r="B131" s="84">
        <v>2</v>
      </c>
      <c r="C131" s="95">
        <v>0.003433306089059351</v>
      </c>
      <c r="D131" s="84" t="s">
        <v>790</v>
      </c>
      <c r="E131" s="84" t="b">
        <v>0</v>
      </c>
      <c r="F131" s="84" t="b">
        <v>0</v>
      </c>
      <c r="G131" s="84" t="b">
        <v>0</v>
      </c>
    </row>
    <row r="132" spans="1:7" ht="15">
      <c r="A132" s="85" t="s">
        <v>566</v>
      </c>
      <c r="B132" s="84">
        <v>2</v>
      </c>
      <c r="C132" s="95">
        <v>0.003433306089059351</v>
      </c>
      <c r="D132" s="84" t="s">
        <v>790</v>
      </c>
      <c r="E132" s="84" t="b">
        <v>0</v>
      </c>
      <c r="F132" s="84" t="b">
        <v>0</v>
      </c>
      <c r="G132" s="84" t="b">
        <v>0</v>
      </c>
    </row>
    <row r="133" spans="1:7" ht="15">
      <c r="A133" s="85" t="s">
        <v>555</v>
      </c>
      <c r="B133" s="84">
        <v>2</v>
      </c>
      <c r="C133" s="95">
        <v>0.003433306089059351</v>
      </c>
      <c r="D133" s="84" t="s">
        <v>790</v>
      </c>
      <c r="E133" s="84" t="b">
        <v>0</v>
      </c>
      <c r="F133" s="84" t="b">
        <v>0</v>
      </c>
      <c r="G133" s="84" t="b">
        <v>0</v>
      </c>
    </row>
    <row r="134" spans="1:7" ht="15">
      <c r="A134" s="85" t="s">
        <v>8485</v>
      </c>
      <c r="B134" s="84">
        <v>2</v>
      </c>
      <c r="C134" s="95">
        <v>0.003433306089059351</v>
      </c>
      <c r="D134" s="84" t="s">
        <v>790</v>
      </c>
      <c r="E134" s="84" t="b">
        <v>0</v>
      </c>
      <c r="F134" s="84" t="b">
        <v>0</v>
      </c>
      <c r="G134" s="84" t="b">
        <v>0</v>
      </c>
    </row>
    <row r="135" spans="1:7" ht="15">
      <c r="A135" s="85" t="s">
        <v>8484</v>
      </c>
      <c r="B135" s="84">
        <v>2</v>
      </c>
      <c r="C135" s="95">
        <v>0.003433306089059351</v>
      </c>
      <c r="D135" s="84" t="s">
        <v>790</v>
      </c>
      <c r="E135" s="84" t="b">
        <v>0</v>
      </c>
      <c r="F135" s="84" t="b">
        <v>0</v>
      </c>
      <c r="G135" s="84" t="b">
        <v>0</v>
      </c>
    </row>
    <row r="136" spans="1:7" ht="15">
      <c r="A136" s="85" t="s">
        <v>8483</v>
      </c>
      <c r="B136" s="84">
        <v>2</v>
      </c>
      <c r="C136" s="95">
        <v>0.003433306089059351</v>
      </c>
      <c r="D136" s="84" t="s">
        <v>790</v>
      </c>
      <c r="E136" s="84" t="b">
        <v>0</v>
      </c>
      <c r="F136" s="84" t="b">
        <v>0</v>
      </c>
      <c r="G136" s="84" t="b">
        <v>0</v>
      </c>
    </row>
    <row r="137" spans="1:7" ht="15">
      <c r="A137" s="85" t="s">
        <v>8482</v>
      </c>
      <c r="B137" s="84">
        <v>2</v>
      </c>
      <c r="C137" s="95">
        <v>0.003433306089059351</v>
      </c>
      <c r="D137" s="84" t="s">
        <v>790</v>
      </c>
      <c r="E137" s="84" t="b">
        <v>0</v>
      </c>
      <c r="F137" s="84" t="b">
        <v>0</v>
      </c>
      <c r="G137" s="84" t="b">
        <v>0</v>
      </c>
    </row>
    <row r="138" spans="1:7" ht="15">
      <c r="A138" s="85" t="s">
        <v>8481</v>
      </c>
      <c r="B138" s="84">
        <v>2</v>
      </c>
      <c r="C138" s="95">
        <v>0.003433306089059351</v>
      </c>
      <c r="D138" s="84" t="s">
        <v>790</v>
      </c>
      <c r="E138" s="84" t="b">
        <v>0</v>
      </c>
      <c r="F138" s="84" t="b">
        <v>0</v>
      </c>
      <c r="G138" s="84" t="b">
        <v>0</v>
      </c>
    </row>
    <row r="139" spans="1:7" ht="15">
      <c r="A139" s="85" t="s">
        <v>8480</v>
      </c>
      <c r="B139" s="84">
        <v>2</v>
      </c>
      <c r="C139" s="95">
        <v>0.003433306089059351</v>
      </c>
      <c r="D139" s="84" t="s">
        <v>790</v>
      </c>
      <c r="E139" s="84" t="b">
        <v>0</v>
      </c>
      <c r="F139" s="84" t="b">
        <v>0</v>
      </c>
      <c r="G139" s="84" t="b">
        <v>0</v>
      </c>
    </row>
    <row r="140" spans="1:7" ht="15">
      <c r="A140" s="85" t="s">
        <v>8479</v>
      </c>
      <c r="B140" s="84">
        <v>2</v>
      </c>
      <c r="C140" s="95">
        <v>0.003433306089059351</v>
      </c>
      <c r="D140" s="84" t="s">
        <v>790</v>
      </c>
      <c r="E140" s="84" t="b">
        <v>0</v>
      </c>
      <c r="F140" s="84" t="b">
        <v>0</v>
      </c>
      <c r="G140" s="84" t="b">
        <v>0</v>
      </c>
    </row>
    <row r="141" spans="1:7" ht="15">
      <c r="A141" s="85" t="s">
        <v>8478</v>
      </c>
      <c r="B141" s="84">
        <v>2</v>
      </c>
      <c r="C141" s="95">
        <v>0.003433306089059351</v>
      </c>
      <c r="D141" s="84" t="s">
        <v>790</v>
      </c>
      <c r="E141" s="84" t="b">
        <v>0</v>
      </c>
      <c r="F141" s="84" t="b">
        <v>0</v>
      </c>
      <c r="G141" s="84" t="b">
        <v>0</v>
      </c>
    </row>
    <row r="142" spans="1:7" ht="15">
      <c r="A142" s="85" t="s">
        <v>8477</v>
      </c>
      <c r="B142" s="84">
        <v>2</v>
      </c>
      <c r="C142" s="95">
        <v>0.003433306089059351</v>
      </c>
      <c r="D142" s="84" t="s">
        <v>790</v>
      </c>
      <c r="E142" s="84" t="b">
        <v>0</v>
      </c>
      <c r="F142" s="84" t="b">
        <v>0</v>
      </c>
      <c r="G142" s="84" t="b">
        <v>0</v>
      </c>
    </row>
    <row r="143" spans="1:7" ht="15">
      <c r="A143" s="85" t="s">
        <v>8476</v>
      </c>
      <c r="B143" s="84">
        <v>2</v>
      </c>
      <c r="C143" s="95">
        <v>0.003433306089059351</v>
      </c>
      <c r="D143" s="84" t="s">
        <v>790</v>
      </c>
      <c r="E143" s="84" t="b">
        <v>0</v>
      </c>
      <c r="F143" s="84" t="b">
        <v>0</v>
      </c>
      <c r="G143" s="84" t="b">
        <v>0</v>
      </c>
    </row>
    <row r="144" spans="1:7" ht="15">
      <c r="A144" s="85" t="s">
        <v>8475</v>
      </c>
      <c r="B144" s="84">
        <v>2</v>
      </c>
      <c r="C144" s="95">
        <v>0.003433306089059351</v>
      </c>
      <c r="D144" s="84" t="s">
        <v>790</v>
      </c>
      <c r="E144" s="84" t="b">
        <v>0</v>
      </c>
      <c r="F144" s="84" t="b">
        <v>0</v>
      </c>
      <c r="G144" s="84" t="b">
        <v>0</v>
      </c>
    </row>
    <row r="145" spans="1:7" ht="15">
      <c r="A145" s="85" t="s">
        <v>8474</v>
      </c>
      <c r="B145" s="84">
        <v>2</v>
      </c>
      <c r="C145" s="95">
        <v>0.003433306089059351</v>
      </c>
      <c r="D145" s="84" t="s">
        <v>790</v>
      </c>
      <c r="E145" s="84" t="b">
        <v>0</v>
      </c>
      <c r="F145" s="84" t="b">
        <v>0</v>
      </c>
      <c r="G145" s="84" t="b">
        <v>0</v>
      </c>
    </row>
    <row r="146" spans="1:7" ht="15">
      <c r="A146" s="85" t="s">
        <v>8473</v>
      </c>
      <c r="B146" s="84">
        <v>2</v>
      </c>
      <c r="C146" s="95">
        <v>0.003433306089059351</v>
      </c>
      <c r="D146" s="84" t="s">
        <v>790</v>
      </c>
      <c r="E146" s="84" t="b">
        <v>0</v>
      </c>
      <c r="F146" s="84" t="b">
        <v>0</v>
      </c>
      <c r="G146" s="84" t="b">
        <v>0</v>
      </c>
    </row>
    <row r="147" spans="1:7" ht="15">
      <c r="A147" s="85" t="s">
        <v>8472</v>
      </c>
      <c r="B147" s="84">
        <v>2</v>
      </c>
      <c r="C147" s="95">
        <v>0.003433306089059351</v>
      </c>
      <c r="D147" s="84" t="s">
        <v>790</v>
      </c>
      <c r="E147" s="84" t="b">
        <v>0</v>
      </c>
      <c r="F147" s="84" t="b">
        <v>0</v>
      </c>
      <c r="G147" s="84" t="b">
        <v>0</v>
      </c>
    </row>
    <row r="148" spans="1:7" ht="15">
      <c r="A148" s="85" t="s">
        <v>8471</v>
      </c>
      <c r="B148" s="84">
        <v>2</v>
      </c>
      <c r="C148" s="95">
        <v>0.003433306089059351</v>
      </c>
      <c r="D148" s="84" t="s">
        <v>790</v>
      </c>
      <c r="E148" s="84" t="b">
        <v>0</v>
      </c>
      <c r="F148" s="84" t="b">
        <v>0</v>
      </c>
      <c r="G148" s="84" t="b">
        <v>0</v>
      </c>
    </row>
    <row r="149" spans="1:7" ht="15">
      <c r="A149" s="85" t="s">
        <v>8470</v>
      </c>
      <c r="B149" s="84">
        <v>2</v>
      </c>
      <c r="C149" s="95">
        <v>0.003433306089059351</v>
      </c>
      <c r="D149" s="84" t="s">
        <v>790</v>
      </c>
      <c r="E149" s="84" t="b">
        <v>0</v>
      </c>
      <c r="F149" s="84" t="b">
        <v>0</v>
      </c>
      <c r="G149" s="84" t="b">
        <v>0</v>
      </c>
    </row>
    <row r="150" spans="1:7" ht="15">
      <c r="A150" s="85" t="s">
        <v>8469</v>
      </c>
      <c r="B150" s="84">
        <v>2</v>
      </c>
      <c r="C150" s="95">
        <v>0.003433306089059351</v>
      </c>
      <c r="D150" s="84" t="s">
        <v>790</v>
      </c>
      <c r="E150" s="84" t="b">
        <v>0</v>
      </c>
      <c r="F150" s="84" t="b">
        <v>0</v>
      </c>
      <c r="G150" s="84" t="b">
        <v>0</v>
      </c>
    </row>
    <row r="151" spans="1:7" ht="15">
      <c r="A151" s="85" t="s">
        <v>8468</v>
      </c>
      <c r="B151" s="84">
        <v>2</v>
      </c>
      <c r="C151" s="95">
        <v>0.003433306089059351</v>
      </c>
      <c r="D151" s="84" t="s">
        <v>790</v>
      </c>
      <c r="E151" s="84" t="b">
        <v>0</v>
      </c>
      <c r="F151" s="84" t="b">
        <v>0</v>
      </c>
      <c r="G151" s="84" t="b">
        <v>0</v>
      </c>
    </row>
    <row r="152" spans="1:7" ht="15">
      <c r="A152" s="85" t="s">
        <v>8467</v>
      </c>
      <c r="B152" s="84">
        <v>2</v>
      </c>
      <c r="C152" s="95">
        <v>0.003433306089059351</v>
      </c>
      <c r="D152" s="84" t="s">
        <v>790</v>
      </c>
      <c r="E152" s="84" t="b">
        <v>0</v>
      </c>
      <c r="F152" s="84" t="b">
        <v>0</v>
      </c>
      <c r="G152" s="84" t="b">
        <v>0</v>
      </c>
    </row>
    <row r="153" spans="1:7" ht="15">
      <c r="A153" s="85" t="s">
        <v>620</v>
      </c>
      <c r="B153" s="84">
        <v>2</v>
      </c>
      <c r="C153" s="95">
        <v>0.003433306089059351</v>
      </c>
      <c r="D153" s="84" t="s">
        <v>790</v>
      </c>
      <c r="E153" s="84" t="b">
        <v>0</v>
      </c>
      <c r="F153" s="84" t="b">
        <v>0</v>
      </c>
      <c r="G153" s="84" t="b">
        <v>0</v>
      </c>
    </row>
    <row r="154" spans="1:7" ht="15">
      <c r="A154" s="85" t="s">
        <v>572</v>
      </c>
      <c r="B154" s="84">
        <v>2</v>
      </c>
      <c r="C154" s="95">
        <v>0.003433306089059351</v>
      </c>
      <c r="D154" s="84" t="s">
        <v>790</v>
      </c>
      <c r="E154" s="84" t="b">
        <v>0</v>
      </c>
      <c r="F154" s="84" t="b">
        <v>0</v>
      </c>
      <c r="G154" s="84" t="b">
        <v>0</v>
      </c>
    </row>
    <row r="155" spans="1:7" ht="15">
      <c r="A155" s="85" t="s">
        <v>560</v>
      </c>
      <c r="B155" s="84">
        <v>2</v>
      </c>
      <c r="C155" s="95">
        <v>0.003433306089059351</v>
      </c>
      <c r="D155" s="84" t="s">
        <v>790</v>
      </c>
      <c r="E155" s="84" t="b">
        <v>0</v>
      </c>
      <c r="F155" s="84" t="b">
        <v>0</v>
      </c>
      <c r="G155" s="84" t="b">
        <v>0</v>
      </c>
    </row>
    <row r="156" spans="1:7" ht="15">
      <c r="A156" s="85" t="s">
        <v>694</v>
      </c>
      <c r="B156" s="84">
        <v>2</v>
      </c>
      <c r="C156" s="95">
        <v>0.003433306089059351</v>
      </c>
      <c r="D156" s="84" t="s">
        <v>790</v>
      </c>
      <c r="E156" s="84" t="b">
        <v>1</v>
      </c>
      <c r="F156" s="84" t="b">
        <v>0</v>
      </c>
      <c r="G156" s="84" t="b">
        <v>0</v>
      </c>
    </row>
    <row r="157" spans="1:7" ht="15">
      <c r="A157" s="85" t="s">
        <v>480</v>
      </c>
      <c r="B157" s="84">
        <v>2</v>
      </c>
      <c r="C157" s="95">
        <v>0.003433306089059351</v>
      </c>
      <c r="D157" s="84" t="s">
        <v>790</v>
      </c>
      <c r="E157" s="84" t="b">
        <v>1</v>
      </c>
      <c r="F157" s="84" t="b">
        <v>0</v>
      </c>
      <c r="G157" s="84" t="b">
        <v>0</v>
      </c>
    </row>
    <row r="158" spans="1:7" ht="15">
      <c r="A158" s="85" t="s">
        <v>536</v>
      </c>
      <c r="B158" s="84">
        <v>2</v>
      </c>
      <c r="C158" s="95">
        <v>0.003433306089059351</v>
      </c>
      <c r="D158" s="84" t="s">
        <v>790</v>
      </c>
      <c r="E158" s="84" t="b">
        <v>0</v>
      </c>
      <c r="F158" s="84" t="b">
        <v>0</v>
      </c>
      <c r="G158" s="84" t="b">
        <v>0</v>
      </c>
    </row>
    <row r="159" spans="1:7" ht="15">
      <c r="A159" s="85" t="s">
        <v>263</v>
      </c>
      <c r="B159" s="84">
        <v>2</v>
      </c>
      <c r="C159" s="95">
        <v>0.003433306089059351</v>
      </c>
      <c r="D159" s="84" t="s">
        <v>790</v>
      </c>
      <c r="E159" s="84" t="b">
        <v>0</v>
      </c>
      <c r="F159" s="84" t="b">
        <v>0</v>
      </c>
      <c r="G159" s="84" t="b">
        <v>0</v>
      </c>
    </row>
    <row r="160" spans="1:7" ht="15">
      <c r="A160" s="85" t="s">
        <v>262</v>
      </c>
      <c r="B160" s="84">
        <v>2</v>
      </c>
      <c r="C160" s="95">
        <v>0.003433306089059351</v>
      </c>
      <c r="D160" s="84" t="s">
        <v>790</v>
      </c>
      <c r="E160" s="84" t="b">
        <v>0</v>
      </c>
      <c r="F160" s="84" t="b">
        <v>0</v>
      </c>
      <c r="G160" s="84" t="b">
        <v>0</v>
      </c>
    </row>
    <row r="161" spans="1:7" ht="15">
      <c r="A161" s="85" t="s">
        <v>261</v>
      </c>
      <c r="B161" s="84">
        <v>2</v>
      </c>
      <c r="C161" s="95">
        <v>0.003433306089059351</v>
      </c>
      <c r="D161" s="84" t="s">
        <v>790</v>
      </c>
      <c r="E161" s="84" t="b">
        <v>0</v>
      </c>
      <c r="F161" s="84" t="b">
        <v>0</v>
      </c>
      <c r="G161" s="84" t="b">
        <v>0</v>
      </c>
    </row>
    <row r="162" spans="1:7" ht="15">
      <c r="A162" s="85" t="s">
        <v>249</v>
      </c>
      <c r="B162" s="84">
        <v>2</v>
      </c>
      <c r="C162" s="95">
        <v>0.003433306089059351</v>
      </c>
      <c r="D162" s="84" t="s">
        <v>790</v>
      </c>
      <c r="E162" s="84" t="b">
        <v>0</v>
      </c>
      <c r="F162" s="84" t="b">
        <v>0</v>
      </c>
      <c r="G162" s="84" t="b">
        <v>0</v>
      </c>
    </row>
    <row r="163" spans="1:7" ht="15">
      <c r="A163" s="85" t="s">
        <v>251</v>
      </c>
      <c r="B163" s="84">
        <v>2</v>
      </c>
      <c r="C163" s="95">
        <v>0.003433306089059351</v>
      </c>
      <c r="D163" s="84" t="s">
        <v>790</v>
      </c>
      <c r="E163" s="84" t="b">
        <v>0</v>
      </c>
      <c r="F163" s="84" t="b">
        <v>0</v>
      </c>
      <c r="G163" s="84" t="b">
        <v>0</v>
      </c>
    </row>
    <row r="164" spans="1:7" ht="15">
      <c r="A164" s="85" t="s">
        <v>247</v>
      </c>
      <c r="B164" s="84">
        <v>2</v>
      </c>
      <c r="C164" s="95">
        <v>0.003433306089059351</v>
      </c>
      <c r="D164" s="84" t="s">
        <v>790</v>
      </c>
      <c r="E164" s="84" t="b">
        <v>0</v>
      </c>
      <c r="F164" s="84" t="b">
        <v>0</v>
      </c>
      <c r="G164" s="84" t="b">
        <v>0</v>
      </c>
    </row>
    <row r="165" spans="1:7" ht="15">
      <c r="A165" s="85" t="s">
        <v>253</v>
      </c>
      <c r="B165" s="84">
        <v>2</v>
      </c>
      <c r="C165" s="95">
        <v>0.003433306089059351</v>
      </c>
      <c r="D165" s="84" t="s">
        <v>790</v>
      </c>
      <c r="E165" s="84" t="b">
        <v>0</v>
      </c>
      <c r="F165" s="84" t="b">
        <v>0</v>
      </c>
      <c r="G165" s="84" t="b">
        <v>0</v>
      </c>
    </row>
    <row r="166" spans="1:7" ht="15">
      <c r="A166" s="85" t="s">
        <v>260</v>
      </c>
      <c r="B166" s="84">
        <v>2</v>
      </c>
      <c r="C166" s="95">
        <v>0.003433306089059351</v>
      </c>
      <c r="D166" s="84" t="s">
        <v>790</v>
      </c>
      <c r="E166" s="84" t="b">
        <v>0</v>
      </c>
      <c r="F166" s="84" t="b">
        <v>0</v>
      </c>
      <c r="G166" s="84" t="b">
        <v>0</v>
      </c>
    </row>
    <row r="167" spans="1:7" ht="15">
      <c r="A167" s="85" t="s">
        <v>258</v>
      </c>
      <c r="B167" s="84">
        <v>2</v>
      </c>
      <c r="C167" s="95">
        <v>0.003433306089059351</v>
      </c>
      <c r="D167" s="84" t="s">
        <v>790</v>
      </c>
      <c r="E167" s="84" t="b">
        <v>0</v>
      </c>
      <c r="F167" s="84" t="b">
        <v>0</v>
      </c>
      <c r="G167" s="84" t="b">
        <v>0</v>
      </c>
    </row>
    <row r="168" spans="1:7" ht="15">
      <c r="A168" s="85" t="s">
        <v>257</v>
      </c>
      <c r="B168" s="84">
        <v>2</v>
      </c>
      <c r="C168" s="95">
        <v>0.003433306089059351</v>
      </c>
      <c r="D168" s="84" t="s">
        <v>790</v>
      </c>
      <c r="E168" s="84" t="b">
        <v>0</v>
      </c>
      <c r="F168" s="84" t="b">
        <v>0</v>
      </c>
      <c r="G168" s="84" t="b">
        <v>0</v>
      </c>
    </row>
    <row r="169" spans="1:7" ht="15">
      <c r="A169" s="85" t="s">
        <v>256</v>
      </c>
      <c r="B169" s="84">
        <v>2</v>
      </c>
      <c r="C169" s="95">
        <v>0.003433306089059351</v>
      </c>
      <c r="D169" s="84" t="s">
        <v>790</v>
      </c>
      <c r="E169" s="84" t="b">
        <v>0</v>
      </c>
      <c r="F169" s="84" t="b">
        <v>0</v>
      </c>
      <c r="G169" s="84" t="b">
        <v>0</v>
      </c>
    </row>
    <row r="170" spans="1:7" ht="15">
      <c r="A170" s="85" t="s">
        <v>616</v>
      </c>
      <c r="B170" s="84">
        <v>2</v>
      </c>
      <c r="C170" s="95">
        <v>0.003433306089059351</v>
      </c>
      <c r="D170" s="84" t="s">
        <v>790</v>
      </c>
      <c r="E170" s="84" t="b">
        <v>0</v>
      </c>
      <c r="F170" s="84" t="b">
        <v>0</v>
      </c>
      <c r="G170" s="84" t="b">
        <v>0</v>
      </c>
    </row>
    <row r="171" spans="1:7" ht="15">
      <c r="A171" s="85" t="s">
        <v>298</v>
      </c>
      <c r="B171" s="84">
        <v>2</v>
      </c>
      <c r="C171" s="95">
        <v>0.004203203776179508</v>
      </c>
      <c r="D171" s="84" t="s">
        <v>790</v>
      </c>
      <c r="E171" s="84" t="b">
        <v>0</v>
      </c>
      <c r="F171" s="84" t="b">
        <v>0</v>
      </c>
      <c r="G171" s="84" t="b">
        <v>0</v>
      </c>
    </row>
    <row r="172" spans="1:7" ht="15">
      <c r="A172" s="85" t="s">
        <v>303</v>
      </c>
      <c r="B172" s="84">
        <v>2</v>
      </c>
      <c r="C172" s="95">
        <v>0.004203203776179508</v>
      </c>
      <c r="D172" s="84" t="s">
        <v>790</v>
      </c>
      <c r="E172" s="84" t="b">
        <v>0</v>
      </c>
      <c r="F172" s="84" t="b">
        <v>0</v>
      </c>
      <c r="G172" s="84" t="b">
        <v>0</v>
      </c>
    </row>
    <row r="173" spans="1:7" ht="15">
      <c r="A173" s="85" t="s">
        <v>279</v>
      </c>
      <c r="B173" s="84">
        <v>35</v>
      </c>
      <c r="C173" s="95">
        <v>0.011948369704415455</v>
      </c>
      <c r="D173" s="84" t="s">
        <v>451</v>
      </c>
      <c r="E173" s="84" t="b">
        <v>0</v>
      </c>
      <c r="F173" s="84" t="b">
        <v>0</v>
      </c>
      <c r="G173" s="84" t="b">
        <v>0</v>
      </c>
    </row>
    <row r="174" spans="1:7" ht="15">
      <c r="A174" s="85" t="s">
        <v>259</v>
      </c>
      <c r="B174" s="84">
        <v>19</v>
      </c>
      <c r="C174" s="95">
        <v>0.007922515547088891</v>
      </c>
      <c r="D174" s="84" t="s">
        <v>451</v>
      </c>
      <c r="E174" s="84" t="b">
        <v>0</v>
      </c>
      <c r="F174" s="84" t="b">
        <v>0</v>
      </c>
      <c r="G174" s="84" t="b">
        <v>0</v>
      </c>
    </row>
    <row r="175" spans="1:7" ht="15">
      <c r="A175" s="85" t="s">
        <v>8462</v>
      </c>
      <c r="B175" s="84">
        <v>18</v>
      </c>
      <c r="C175" s="95">
        <v>0.008240601436421678</v>
      </c>
      <c r="D175" s="84" t="s">
        <v>451</v>
      </c>
      <c r="E175" s="84" t="b">
        <v>0</v>
      </c>
      <c r="F175" s="84" t="b">
        <v>0</v>
      </c>
      <c r="G175" s="84" t="b">
        <v>0</v>
      </c>
    </row>
    <row r="176" spans="1:7" ht="15">
      <c r="A176" s="85" t="s">
        <v>766</v>
      </c>
      <c r="B176" s="84">
        <v>18</v>
      </c>
      <c r="C176" s="95">
        <v>0.008240601436421678</v>
      </c>
      <c r="D176" s="84" t="s">
        <v>451</v>
      </c>
      <c r="E176" s="84" t="b">
        <v>0</v>
      </c>
      <c r="F176" s="84" t="b">
        <v>0</v>
      </c>
      <c r="G176" s="84" t="b">
        <v>0</v>
      </c>
    </row>
    <row r="177" spans="1:7" ht="15">
      <c r="A177" s="85" t="s">
        <v>765</v>
      </c>
      <c r="B177" s="84">
        <v>15</v>
      </c>
      <c r="C177" s="95">
        <v>0.00893276558666625</v>
      </c>
      <c r="D177" s="84" t="s">
        <v>451</v>
      </c>
      <c r="E177" s="84" t="b">
        <v>0</v>
      </c>
      <c r="F177" s="84" t="b">
        <v>0</v>
      </c>
      <c r="G177" s="84" t="b">
        <v>0</v>
      </c>
    </row>
    <row r="178" spans="1:7" ht="15">
      <c r="A178" s="85" t="s">
        <v>533</v>
      </c>
      <c r="B178" s="84">
        <v>15</v>
      </c>
      <c r="C178" s="95">
        <v>0.00893276558666625</v>
      </c>
      <c r="D178" s="84" t="s">
        <v>451</v>
      </c>
      <c r="E178" s="84" t="b">
        <v>0</v>
      </c>
      <c r="F178" s="84" t="b">
        <v>0</v>
      </c>
      <c r="G178" s="84" t="b">
        <v>0</v>
      </c>
    </row>
    <row r="179" spans="1:7" ht="15">
      <c r="A179" s="85" t="s">
        <v>8843</v>
      </c>
      <c r="B179" s="84">
        <v>14</v>
      </c>
      <c r="C179" s="95">
        <v>0.009066787232687118</v>
      </c>
      <c r="D179" s="84" t="s">
        <v>451</v>
      </c>
      <c r="E179" s="84" t="b">
        <v>0</v>
      </c>
      <c r="F179" s="84" t="b">
        <v>0</v>
      </c>
      <c r="G179" s="84" t="b">
        <v>0</v>
      </c>
    </row>
    <row r="180" spans="1:7" ht="15">
      <c r="A180" s="85" t="s">
        <v>538</v>
      </c>
      <c r="B180" s="84">
        <v>14</v>
      </c>
      <c r="C180" s="95">
        <v>0.009066787232687118</v>
      </c>
      <c r="D180" s="84" t="s">
        <v>451</v>
      </c>
      <c r="E180" s="84" t="b">
        <v>0</v>
      </c>
      <c r="F180" s="84" t="b">
        <v>0</v>
      </c>
      <c r="G180" s="84" t="b">
        <v>0</v>
      </c>
    </row>
    <row r="181" spans="1:7" ht="15">
      <c r="A181" s="85" t="s">
        <v>561</v>
      </c>
      <c r="B181" s="84">
        <v>14</v>
      </c>
      <c r="C181" s="95">
        <v>0.009066787232687118</v>
      </c>
      <c r="D181" s="84" t="s">
        <v>451</v>
      </c>
      <c r="E181" s="84" t="b">
        <v>0</v>
      </c>
      <c r="F181" s="84" t="b">
        <v>0</v>
      </c>
      <c r="G181" s="84" t="b">
        <v>0</v>
      </c>
    </row>
    <row r="182" spans="1:7" ht="15">
      <c r="A182" s="85" t="s">
        <v>492</v>
      </c>
      <c r="B182" s="84">
        <v>14</v>
      </c>
      <c r="C182" s="95">
        <v>0.009066787232687118</v>
      </c>
      <c r="D182" s="84" t="s">
        <v>451</v>
      </c>
      <c r="E182" s="84" t="b">
        <v>0</v>
      </c>
      <c r="F182" s="84" t="b">
        <v>0</v>
      </c>
      <c r="G182" s="84" t="b">
        <v>0</v>
      </c>
    </row>
    <row r="183" spans="1:7" ht="15">
      <c r="A183" s="85" t="s">
        <v>475</v>
      </c>
      <c r="B183" s="84">
        <v>13</v>
      </c>
      <c r="C183" s="95">
        <v>0.00914681328421506</v>
      </c>
      <c r="D183" s="84" t="s">
        <v>451</v>
      </c>
      <c r="E183" s="84" t="b">
        <v>0</v>
      </c>
      <c r="F183" s="84" t="b">
        <v>0</v>
      </c>
      <c r="G183" s="84" t="b">
        <v>0</v>
      </c>
    </row>
    <row r="184" spans="1:7" ht="15">
      <c r="A184" s="85" t="s">
        <v>579</v>
      </c>
      <c r="B184" s="84">
        <v>13</v>
      </c>
      <c r="C184" s="95">
        <v>0.00914681328421506</v>
      </c>
      <c r="D184" s="84" t="s">
        <v>451</v>
      </c>
      <c r="E184" s="84" t="b">
        <v>0</v>
      </c>
      <c r="F184" s="84" t="b">
        <v>0</v>
      </c>
      <c r="G184" s="84" t="b">
        <v>0</v>
      </c>
    </row>
    <row r="185" spans="1:7" ht="15">
      <c r="A185" s="85" t="s">
        <v>8844</v>
      </c>
      <c r="B185" s="84">
        <v>13</v>
      </c>
      <c r="C185" s="95">
        <v>0.00914681328421506</v>
      </c>
      <c r="D185" s="84" t="s">
        <v>451</v>
      </c>
      <c r="E185" s="84" t="b">
        <v>0</v>
      </c>
      <c r="F185" s="84" t="b">
        <v>0</v>
      </c>
      <c r="G185" s="84" t="b">
        <v>0</v>
      </c>
    </row>
    <row r="186" spans="1:7" ht="15">
      <c r="A186" s="85" t="s">
        <v>481</v>
      </c>
      <c r="B186" s="84">
        <v>13</v>
      </c>
      <c r="C186" s="95">
        <v>0.00914681328421506</v>
      </c>
      <c r="D186" s="84" t="s">
        <v>451</v>
      </c>
      <c r="E186" s="84" t="b">
        <v>0</v>
      </c>
      <c r="F186" s="84" t="b">
        <v>1</v>
      </c>
      <c r="G186" s="84" t="b">
        <v>0</v>
      </c>
    </row>
    <row r="187" spans="1:7" ht="15">
      <c r="A187" s="85" t="s">
        <v>8845</v>
      </c>
      <c r="B187" s="84">
        <v>13</v>
      </c>
      <c r="C187" s="95">
        <v>0.00914681328421506</v>
      </c>
      <c r="D187" s="84" t="s">
        <v>451</v>
      </c>
      <c r="E187" s="84" t="b">
        <v>0</v>
      </c>
      <c r="F187" s="84" t="b">
        <v>0</v>
      </c>
      <c r="G187" s="84" t="b">
        <v>0</v>
      </c>
    </row>
    <row r="188" spans="1:7" ht="15">
      <c r="A188" s="85" t="s">
        <v>8458</v>
      </c>
      <c r="B188" s="84">
        <v>11</v>
      </c>
      <c r="C188" s="95">
        <v>0.009127537046810933</v>
      </c>
      <c r="D188" s="84" t="s">
        <v>451</v>
      </c>
      <c r="E188" s="84" t="b">
        <v>0</v>
      </c>
      <c r="F188" s="84" t="b">
        <v>0</v>
      </c>
      <c r="G188" s="84" t="b">
        <v>0</v>
      </c>
    </row>
    <row r="189" spans="1:7" ht="15">
      <c r="A189" s="85" t="s">
        <v>530</v>
      </c>
      <c r="B189" s="84">
        <v>5</v>
      </c>
      <c r="C189" s="95">
        <v>0.007126469004711902</v>
      </c>
      <c r="D189" s="84" t="s">
        <v>451</v>
      </c>
      <c r="E189" s="84" t="b">
        <v>1</v>
      </c>
      <c r="F189" s="84" t="b">
        <v>0</v>
      </c>
      <c r="G189" s="84" t="b">
        <v>0</v>
      </c>
    </row>
    <row r="190" spans="1:7" ht="15">
      <c r="A190" s="85" t="s">
        <v>7168</v>
      </c>
      <c r="B190" s="84">
        <v>5</v>
      </c>
      <c r="C190" s="95">
        <v>0.007126469004711902</v>
      </c>
      <c r="D190" s="84" t="s">
        <v>451</v>
      </c>
      <c r="E190" s="84" t="b">
        <v>0</v>
      </c>
      <c r="F190" s="84" t="b">
        <v>1</v>
      </c>
      <c r="G190" s="84" t="b">
        <v>0</v>
      </c>
    </row>
    <row r="191" spans="1:7" ht="15">
      <c r="A191" s="85" t="s">
        <v>517</v>
      </c>
      <c r="B191" s="84">
        <v>4</v>
      </c>
      <c r="C191" s="95">
        <v>0.0063753318159994795</v>
      </c>
      <c r="D191" s="84" t="s">
        <v>451</v>
      </c>
      <c r="E191" s="84" t="b">
        <v>0</v>
      </c>
      <c r="F191" s="84" t="b">
        <v>0</v>
      </c>
      <c r="G191" s="84" t="b">
        <v>0</v>
      </c>
    </row>
    <row r="192" spans="1:7" ht="15">
      <c r="A192" s="85" t="s">
        <v>485</v>
      </c>
      <c r="B192" s="84">
        <v>4</v>
      </c>
      <c r="C192" s="95">
        <v>0.00724447085327461</v>
      </c>
      <c r="D192" s="84" t="s">
        <v>451</v>
      </c>
      <c r="E192" s="84" t="b">
        <v>1</v>
      </c>
      <c r="F192" s="84" t="b">
        <v>0</v>
      </c>
      <c r="G192" s="84" t="b">
        <v>0</v>
      </c>
    </row>
    <row r="193" spans="1:7" ht="15">
      <c r="A193" s="85" t="s">
        <v>528</v>
      </c>
      <c r="B193" s="84">
        <v>4</v>
      </c>
      <c r="C193" s="95">
        <v>0.0063753318159994795</v>
      </c>
      <c r="D193" s="84" t="s">
        <v>451</v>
      </c>
      <c r="E193" s="84" t="b">
        <v>0</v>
      </c>
      <c r="F193" s="84" t="b">
        <v>0</v>
      </c>
      <c r="G193" s="84" t="b">
        <v>0</v>
      </c>
    </row>
    <row r="194" spans="1:7" ht="15">
      <c r="A194" s="85" t="s">
        <v>478</v>
      </c>
      <c r="B194" s="84">
        <v>4</v>
      </c>
      <c r="C194" s="95">
        <v>0.00724447085327461</v>
      </c>
      <c r="D194" s="84" t="s">
        <v>451</v>
      </c>
      <c r="E194" s="84" t="b">
        <v>0</v>
      </c>
      <c r="F194" s="84" t="b">
        <v>0</v>
      </c>
      <c r="G194" s="84" t="b">
        <v>0</v>
      </c>
    </row>
    <row r="195" spans="1:7" ht="15">
      <c r="A195" s="85" t="s">
        <v>8460</v>
      </c>
      <c r="B195" s="84">
        <v>4</v>
      </c>
      <c r="C195" s="95">
        <v>0.0063753318159994795</v>
      </c>
      <c r="D195" s="84" t="s">
        <v>451</v>
      </c>
      <c r="E195" s="84" t="b">
        <v>0</v>
      </c>
      <c r="F195" s="84" t="b">
        <v>0</v>
      </c>
      <c r="G195" s="84" t="b">
        <v>0</v>
      </c>
    </row>
    <row r="196" spans="1:7" ht="15">
      <c r="A196" s="85" t="s">
        <v>487</v>
      </c>
      <c r="B196" s="84">
        <v>3</v>
      </c>
      <c r="C196" s="95">
        <v>0.0054333531399559576</v>
      </c>
      <c r="D196" s="84" t="s">
        <v>451</v>
      </c>
      <c r="E196" s="84" t="b">
        <v>0</v>
      </c>
      <c r="F196" s="84" t="b">
        <v>0</v>
      </c>
      <c r="G196" s="84" t="b">
        <v>0</v>
      </c>
    </row>
    <row r="197" spans="1:7" ht="15">
      <c r="A197" s="85" t="s">
        <v>565</v>
      </c>
      <c r="B197" s="84">
        <v>3</v>
      </c>
      <c r="C197" s="95">
        <v>0.0054333531399559576</v>
      </c>
      <c r="D197" s="84" t="s">
        <v>451</v>
      </c>
      <c r="E197" s="84" t="b">
        <v>0</v>
      </c>
      <c r="F197" s="84" t="b">
        <v>0</v>
      </c>
      <c r="G197" s="84" t="b">
        <v>0</v>
      </c>
    </row>
    <row r="198" spans="1:7" ht="15">
      <c r="A198" s="85" t="s">
        <v>562</v>
      </c>
      <c r="B198" s="84">
        <v>3</v>
      </c>
      <c r="C198" s="95">
        <v>0.0054333531399559576</v>
      </c>
      <c r="D198" s="84" t="s">
        <v>451</v>
      </c>
      <c r="E198" s="84" t="b">
        <v>0</v>
      </c>
      <c r="F198" s="84" t="b">
        <v>0</v>
      </c>
      <c r="G198" s="84" t="b">
        <v>0</v>
      </c>
    </row>
    <row r="199" spans="1:7" ht="15">
      <c r="A199" s="85" t="s">
        <v>486</v>
      </c>
      <c r="B199" s="84">
        <v>3</v>
      </c>
      <c r="C199" s="95">
        <v>0.0054333531399559576</v>
      </c>
      <c r="D199" s="84" t="s">
        <v>451</v>
      </c>
      <c r="E199" s="84" t="b">
        <v>0</v>
      </c>
      <c r="F199" s="84" t="b">
        <v>0</v>
      </c>
      <c r="G199" s="84" t="b">
        <v>0</v>
      </c>
    </row>
    <row r="200" spans="1:7" ht="15">
      <c r="A200" s="85" t="s">
        <v>476</v>
      </c>
      <c r="B200" s="84">
        <v>3</v>
      </c>
      <c r="C200" s="95">
        <v>0.0054333531399559576</v>
      </c>
      <c r="D200" s="84" t="s">
        <v>451</v>
      </c>
      <c r="E200" s="84" t="b">
        <v>1</v>
      </c>
      <c r="F200" s="84" t="b">
        <v>0</v>
      </c>
      <c r="G200" s="84" t="b">
        <v>0</v>
      </c>
    </row>
    <row r="201" spans="1:7" ht="15">
      <c r="A201" s="85" t="s">
        <v>265</v>
      </c>
      <c r="B201" s="84">
        <v>3</v>
      </c>
      <c r="C201" s="95">
        <v>0.0054333531399559576</v>
      </c>
      <c r="D201" s="84" t="s">
        <v>451</v>
      </c>
      <c r="E201" s="84" t="b">
        <v>0</v>
      </c>
      <c r="F201" s="84" t="b">
        <v>0</v>
      </c>
      <c r="G201" s="84" t="b">
        <v>0</v>
      </c>
    </row>
    <row r="202" spans="1:7" ht="15">
      <c r="A202" s="85" t="s">
        <v>8466</v>
      </c>
      <c r="B202" s="84">
        <v>3</v>
      </c>
      <c r="C202" s="95">
        <v>0.0054333531399559576</v>
      </c>
      <c r="D202" s="84" t="s">
        <v>451</v>
      </c>
      <c r="E202" s="84" t="b">
        <v>0</v>
      </c>
      <c r="F202" s="84" t="b">
        <v>0</v>
      </c>
      <c r="G202" s="84" t="b">
        <v>0</v>
      </c>
    </row>
    <row r="203" spans="1:7" ht="15">
      <c r="A203" s="85" t="s">
        <v>8848</v>
      </c>
      <c r="B203" s="84">
        <v>3</v>
      </c>
      <c r="C203" s="95">
        <v>0.0054333531399559576</v>
      </c>
      <c r="D203" s="84" t="s">
        <v>451</v>
      </c>
      <c r="E203" s="84" t="b">
        <v>0</v>
      </c>
      <c r="F203" s="84" t="b">
        <v>0</v>
      </c>
      <c r="G203" s="84" t="b">
        <v>0</v>
      </c>
    </row>
    <row r="204" spans="1:7" ht="15">
      <c r="A204" s="85" t="s">
        <v>505</v>
      </c>
      <c r="B204" s="84">
        <v>3</v>
      </c>
      <c r="C204" s="95">
        <v>0.0054333531399559576</v>
      </c>
      <c r="D204" s="84" t="s">
        <v>451</v>
      </c>
      <c r="E204" s="84" t="b">
        <v>1</v>
      </c>
      <c r="F204" s="84" t="b">
        <v>0</v>
      </c>
      <c r="G204" s="84" t="b">
        <v>0</v>
      </c>
    </row>
    <row r="205" spans="1:7" ht="15">
      <c r="A205" s="85" t="s">
        <v>8846</v>
      </c>
      <c r="B205" s="84">
        <v>3</v>
      </c>
      <c r="C205" s="95">
        <v>0.0054333531399559576</v>
      </c>
      <c r="D205" s="84" t="s">
        <v>451</v>
      </c>
      <c r="E205" s="84" t="b">
        <v>0</v>
      </c>
      <c r="F205" s="84" t="b">
        <v>0</v>
      </c>
      <c r="G205" s="84" t="b">
        <v>0</v>
      </c>
    </row>
    <row r="206" spans="1:7" ht="15">
      <c r="A206" s="85" t="s">
        <v>721</v>
      </c>
      <c r="B206" s="84">
        <v>3</v>
      </c>
      <c r="C206" s="95">
        <v>0.0054333531399559576</v>
      </c>
      <c r="D206" s="84" t="s">
        <v>451</v>
      </c>
      <c r="E206" s="84" t="b">
        <v>0</v>
      </c>
      <c r="F206" s="84" t="b">
        <v>0</v>
      </c>
      <c r="G206" s="84" t="b">
        <v>0</v>
      </c>
    </row>
    <row r="207" spans="1:7" ht="15">
      <c r="A207" s="85" t="s">
        <v>512</v>
      </c>
      <c r="B207" s="84">
        <v>3</v>
      </c>
      <c r="C207" s="95">
        <v>0.0054333531399559576</v>
      </c>
      <c r="D207" s="84" t="s">
        <v>451</v>
      </c>
      <c r="E207" s="84" t="b">
        <v>0</v>
      </c>
      <c r="F207" s="84" t="b">
        <v>0</v>
      </c>
      <c r="G207" s="84" t="b">
        <v>0</v>
      </c>
    </row>
    <row r="208" spans="1:7" ht="15">
      <c r="A208" s="85" t="s">
        <v>571</v>
      </c>
      <c r="B208" s="84">
        <v>3</v>
      </c>
      <c r="C208" s="95">
        <v>0.0054333531399559576</v>
      </c>
      <c r="D208" s="84" t="s">
        <v>451</v>
      </c>
      <c r="E208" s="84" t="b">
        <v>0</v>
      </c>
      <c r="F208" s="84" t="b">
        <v>0</v>
      </c>
      <c r="G208" s="84" t="b">
        <v>0</v>
      </c>
    </row>
    <row r="209" spans="1:7" ht="15">
      <c r="A209" s="85" t="s">
        <v>656</v>
      </c>
      <c r="B209" s="84">
        <v>3</v>
      </c>
      <c r="C209" s="95">
        <v>0.007922681425449848</v>
      </c>
      <c r="D209" s="84" t="s">
        <v>451</v>
      </c>
      <c r="E209" s="84" t="b">
        <v>0</v>
      </c>
      <c r="F209" s="84" t="b">
        <v>0</v>
      </c>
      <c r="G209" s="84" t="b">
        <v>0</v>
      </c>
    </row>
    <row r="210" spans="1:7" ht="15">
      <c r="A210" s="85" t="s">
        <v>632</v>
      </c>
      <c r="B210" s="84">
        <v>3</v>
      </c>
      <c r="C210" s="95">
        <v>0.007922681425449848</v>
      </c>
      <c r="D210" s="84" t="s">
        <v>451</v>
      </c>
      <c r="E210" s="84" t="b">
        <v>0</v>
      </c>
      <c r="F210" s="84" t="b">
        <v>0</v>
      </c>
      <c r="G210" s="84" t="b">
        <v>0</v>
      </c>
    </row>
    <row r="211" spans="1:7" ht="15">
      <c r="A211" s="85" t="s">
        <v>8494</v>
      </c>
      <c r="B211" s="84">
        <v>2</v>
      </c>
      <c r="C211" s="95">
        <v>0.004234726762483152</v>
      </c>
      <c r="D211" s="84" t="s">
        <v>451</v>
      </c>
      <c r="E211" s="84" t="b">
        <v>0</v>
      </c>
      <c r="F211" s="84" t="b">
        <v>0</v>
      </c>
      <c r="G211" s="84" t="b">
        <v>0</v>
      </c>
    </row>
    <row r="212" spans="1:7" ht="15">
      <c r="A212" s="85" t="s">
        <v>8493</v>
      </c>
      <c r="B212" s="84">
        <v>2</v>
      </c>
      <c r="C212" s="95">
        <v>0.004234726762483152</v>
      </c>
      <c r="D212" s="84" t="s">
        <v>451</v>
      </c>
      <c r="E212" s="84" t="b">
        <v>0</v>
      </c>
      <c r="F212" s="84" t="b">
        <v>0</v>
      </c>
      <c r="G212" s="84" t="b">
        <v>0</v>
      </c>
    </row>
    <row r="213" spans="1:7" ht="15">
      <c r="A213" s="85" t="s">
        <v>690</v>
      </c>
      <c r="B213" s="84">
        <v>2</v>
      </c>
      <c r="C213" s="95">
        <v>0.004234726762483152</v>
      </c>
      <c r="D213" s="84" t="s">
        <v>451</v>
      </c>
      <c r="E213" s="84" t="b">
        <v>0</v>
      </c>
      <c r="F213" s="84" t="b">
        <v>0</v>
      </c>
      <c r="G213" s="84" t="b">
        <v>0</v>
      </c>
    </row>
    <row r="214" spans="1:7" ht="15">
      <c r="A214" s="85" t="s">
        <v>715</v>
      </c>
      <c r="B214" s="84">
        <v>2</v>
      </c>
      <c r="C214" s="95">
        <v>0.004234726762483152</v>
      </c>
      <c r="D214" s="84" t="s">
        <v>451</v>
      </c>
      <c r="E214" s="84" t="b">
        <v>0</v>
      </c>
      <c r="F214" s="84" t="b">
        <v>0</v>
      </c>
      <c r="G214" s="84" t="b">
        <v>0</v>
      </c>
    </row>
    <row r="215" spans="1:7" ht="15">
      <c r="A215" s="85" t="s">
        <v>616</v>
      </c>
      <c r="B215" s="84">
        <v>2</v>
      </c>
      <c r="C215" s="95">
        <v>0.004234726762483152</v>
      </c>
      <c r="D215" s="84" t="s">
        <v>451</v>
      </c>
      <c r="E215" s="84" t="b">
        <v>0</v>
      </c>
      <c r="F215" s="84" t="b">
        <v>0</v>
      </c>
      <c r="G215" s="84" t="b">
        <v>0</v>
      </c>
    </row>
    <row r="216" spans="1:7" ht="15">
      <c r="A216" s="85" t="s">
        <v>525</v>
      </c>
      <c r="B216" s="84">
        <v>2</v>
      </c>
      <c r="C216" s="95">
        <v>0.004234726762483152</v>
      </c>
      <c r="D216" s="84" t="s">
        <v>451</v>
      </c>
      <c r="E216" s="84" t="b">
        <v>1</v>
      </c>
      <c r="F216" s="84" t="b">
        <v>0</v>
      </c>
      <c r="G216" s="84" t="b">
        <v>0</v>
      </c>
    </row>
    <row r="217" spans="1:7" ht="15">
      <c r="A217" s="85" t="s">
        <v>473</v>
      </c>
      <c r="B217" s="84">
        <v>2</v>
      </c>
      <c r="C217" s="95">
        <v>0.004234726762483152</v>
      </c>
      <c r="D217" s="84" t="s">
        <v>451</v>
      </c>
      <c r="E217" s="84" t="b">
        <v>0</v>
      </c>
      <c r="F217" s="84" t="b">
        <v>0</v>
      </c>
      <c r="G217" s="84" t="b">
        <v>0</v>
      </c>
    </row>
    <row r="218" spans="1:7" ht="15">
      <c r="A218" s="85" t="s">
        <v>507</v>
      </c>
      <c r="B218" s="84">
        <v>2</v>
      </c>
      <c r="C218" s="95">
        <v>0.004234726762483152</v>
      </c>
      <c r="D218" s="84" t="s">
        <v>451</v>
      </c>
      <c r="E218" s="84" t="b">
        <v>0</v>
      </c>
      <c r="F218" s="84" t="b">
        <v>0</v>
      </c>
      <c r="G218" s="84" t="b">
        <v>0</v>
      </c>
    </row>
    <row r="219" spans="1:7" ht="15">
      <c r="A219" s="85" t="s">
        <v>549</v>
      </c>
      <c r="B219" s="84">
        <v>2</v>
      </c>
      <c r="C219" s="95">
        <v>0.004234726762483152</v>
      </c>
      <c r="D219" s="84" t="s">
        <v>451</v>
      </c>
      <c r="E219" s="84" t="b">
        <v>0</v>
      </c>
      <c r="F219" s="84" t="b">
        <v>0</v>
      </c>
      <c r="G219" s="84" t="b">
        <v>0</v>
      </c>
    </row>
    <row r="220" spans="1:7" ht="15">
      <c r="A220" s="85" t="s">
        <v>514</v>
      </c>
      <c r="B220" s="84">
        <v>2</v>
      </c>
      <c r="C220" s="95">
        <v>0.004234726762483152</v>
      </c>
      <c r="D220" s="84" t="s">
        <v>451</v>
      </c>
      <c r="E220" s="84" t="b">
        <v>1</v>
      </c>
      <c r="F220" s="84" t="b">
        <v>0</v>
      </c>
      <c r="G220" s="84" t="b">
        <v>0</v>
      </c>
    </row>
    <row r="221" spans="1:7" ht="15">
      <c r="A221" s="85" t="s">
        <v>534</v>
      </c>
      <c r="B221" s="84">
        <v>2</v>
      </c>
      <c r="C221" s="95">
        <v>0.004234726762483152</v>
      </c>
      <c r="D221" s="84" t="s">
        <v>451</v>
      </c>
      <c r="E221" s="84" t="b">
        <v>0</v>
      </c>
      <c r="F221" s="84" t="b">
        <v>0</v>
      </c>
      <c r="G221" s="84" t="b">
        <v>0</v>
      </c>
    </row>
    <row r="222" spans="1:7" ht="15">
      <c r="A222" s="85" t="s">
        <v>8847</v>
      </c>
      <c r="B222" s="84">
        <v>2</v>
      </c>
      <c r="C222" s="95">
        <v>0.004234726762483152</v>
      </c>
      <c r="D222" s="84" t="s">
        <v>451</v>
      </c>
      <c r="E222" s="84" t="b">
        <v>0</v>
      </c>
      <c r="F222" s="84" t="b">
        <v>0</v>
      </c>
      <c r="G222" s="84" t="b">
        <v>0</v>
      </c>
    </row>
    <row r="223" spans="1:7" ht="15">
      <c r="A223" s="85" t="s">
        <v>8859</v>
      </c>
      <c r="B223" s="84">
        <v>2</v>
      </c>
      <c r="C223" s="95">
        <v>0.004234726762483152</v>
      </c>
      <c r="D223" s="84" t="s">
        <v>451</v>
      </c>
      <c r="E223" s="84" t="b">
        <v>0</v>
      </c>
      <c r="F223" s="84" t="b">
        <v>0</v>
      </c>
      <c r="G223" s="84" t="b">
        <v>0</v>
      </c>
    </row>
    <row r="224" spans="1:7" ht="15">
      <c r="A224" s="85" t="s">
        <v>3446</v>
      </c>
      <c r="B224" s="84">
        <v>2</v>
      </c>
      <c r="C224" s="95">
        <v>0.004234726762483152</v>
      </c>
      <c r="D224" s="84" t="s">
        <v>451</v>
      </c>
      <c r="E224" s="84" t="b">
        <v>1</v>
      </c>
      <c r="F224" s="84" t="b">
        <v>0</v>
      </c>
      <c r="G224" s="84" t="b">
        <v>0</v>
      </c>
    </row>
    <row r="225" spans="1:7" ht="15">
      <c r="A225" s="85" t="s">
        <v>8860</v>
      </c>
      <c r="B225" s="84">
        <v>2</v>
      </c>
      <c r="C225" s="95">
        <v>0.004234726762483152</v>
      </c>
      <c r="D225" s="84" t="s">
        <v>451</v>
      </c>
      <c r="E225" s="84" t="b">
        <v>0</v>
      </c>
      <c r="F225" s="84" t="b">
        <v>0</v>
      </c>
      <c r="G225" s="84" t="b">
        <v>0</v>
      </c>
    </row>
    <row r="226" spans="1:7" ht="15">
      <c r="A226" s="85" t="s">
        <v>655</v>
      </c>
      <c r="B226" s="84">
        <v>2</v>
      </c>
      <c r="C226" s="95">
        <v>0.004234726762483152</v>
      </c>
      <c r="D226" s="84" t="s">
        <v>451</v>
      </c>
      <c r="E226" s="84" t="b">
        <v>0</v>
      </c>
      <c r="F226" s="84" t="b">
        <v>0</v>
      </c>
      <c r="G226" s="84" t="b">
        <v>0</v>
      </c>
    </row>
    <row r="227" spans="1:7" ht="15">
      <c r="A227" s="85" t="s">
        <v>8861</v>
      </c>
      <c r="B227" s="84">
        <v>2</v>
      </c>
      <c r="C227" s="95">
        <v>0.004234726762483152</v>
      </c>
      <c r="D227" s="84" t="s">
        <v>451</v>
      </c>
      <c r="E227" s="84" t="b">
        <v>0</v>
      </c>
      <c r="F227" s="84" t="b">
        <v>0</v>
      </c>
      <c r="G227" s="84" t="b">
        <v>0</v>
      </c>
    </row>
    <row r="228" spans="1:7" ht="15">
      <c r="A228" s="85" t="s">
        <v>654</v>
      </c>
      <c r="B228" s="84">
        <v>2</v>
      </c>
      <c r="C228" s="95">
        <v>0.004234726762483152</v>
      </c>
      <c r="D228" s="84" t="s">
        <v>451</v>
      </c>
      <c r="E228" s="84" t="b">
        <v>0</v>
      </c>
      <c r="F228" s="84" t="b">
        <v>0</v>
      </c>
      <c r="G228" s="84" t="b">
        <v>0</v>
      </c>
    </row>
    <row r="229" spans="1:7" ht="15">
      <c r="A229" s="85" t="s">
        <v>8862</v>
      </c>
      <c r="B229" s="84">
        <v>2</v>
      </c>
      <c r="C229" s="95">
        <v>0.004234726762483152</v>
      </c>
      <c r="D229" s="84" t="s">
        <v>451</v>
      </c>
      <c r="E229" s="84" t="b">
        <v>0</v>
      </c>
      <c r="F229" s="84" t="b">
        <v>0</v>
      </c>
      <c r="G229" s="84" t="b">
        <v>0</v>
      </c>
    </row>
    <row r="230" spans="1:7" ht="15">
      <c r="A230" s="85" t="s">
        <v>8863</v>
      </c>
      <c r="B230" s="84">
        <v>2</v>
      </c>
      <c r="C230" s="95">
        <v>0.004234726762483152</v>
      </c>
      <c r="D230" s="84" t="s">
        <v>451</v>
      </c>
      <c r="E230" s="84" t="b">
        <v>0</v>
      </c>
      <c r="F230" s="84" t="b">
        <v>0</v>
      </c>
      <c r="G230" s="84" t="b">
        <v>0</v>
      </c>
    </row>
    <row r="231" spans="1:7" ht="15">
      <c r="A231" s="85" t="s">
        <v>1215</v>
      </c>
      <c r="B231" s="84">
        <v>2</v>
      </c>
      <c r="C231" s="95">
        <v>0.004234726762483152</v>
      </c>
      <c r="D231" s="84" t="s">
        <v>451</v>
      </c>
      <c r="E231" s="84" t="b">
        <v>0</v>
      </c>
      <c r="F231" s="84" t="b">
        <v>0</v>
      </c>
      <c r="G231" s="84" t="b">
        <v>0</v>
      </c>
    </row>
    <row r="232" spans="1:7" ht="15">
      <c r="A232" s="85" t="s">
        <v>395</v>
      </c>
      <c r="B232" s="84">
        <v>2</v>
      </c>
      <c r="C232" s="95">
        <v>0.004234726762483152</v>
      </c>
      <c r="D232" s="84" t="s">
        <v>451</v>
      </c>
      <c r="E232" s="84" t="b">
        <v>0</v>
      </c>
      <c r="F232" s="84" t="b">
        <v>0</v>
      </c>
      <c r="G232" s="84" t="b">
        <v>0</v>
      </c>
    </row>
    <row r="233" spans="1:7" ht="15">
      <c r="A233" s="85" t="s">
        <v>600</v>
      </c>
      <c r="B233" s="84">
        <v>2</v>
      </c>
      <c r="C233" s="95">
        <v>0.004234726762483152</v>
      </c>
      <c r="D233" s="84" t="s">
        <v>451</v>
      </c>
      <c r="E233" s="84" t="b">
        <v>0</v>
      </c>
      <c r="F233" s="84" t="b">
        <v>0</v>
      </c>
      <c r="G233" s="84" t="b">
        <v>0</v>
      </c>
    </row>
    <row r="234" spans="1:7" ht="15">
      <c r="A234" s="85" t="s">
        <v>657</v>
      </c>
      <c r="B234" s="84">
        <v>2</v>
      </c>
      <c r="C234" s="95">
        <v>0.004234726762483152</v>
      </c>
      <c r="D234" s="84" t="s">
        <v>451</v>
      </c>
      <c r="E234" s="84" t="b">
        <v>0</v>
      </c>
      <c r="F234" s="84" t="b">
        <v>0</v>
      </c>
      <c r="G234" s="84" t="b">
        <v>0</v>
      </c>
    </row>
    <row r="235" spans="1:7" ht="15">
      <c r="A235" s="85" t="s">
        <v>8864</v>
      </c>
      <c r="B235" s="84">
        <v>2</v>
      </c>
      <c r="C235" s="95">
        <v>0.004234726762483152</v>
      </c>
      <c r="D235" s="84" t="s">
        <v>451</v>
      </c>
      <c r="E235" s="84" t="b">
        <v>0</v>
      </c>
      <c r="F235" s="84" t="b">
        <v>0</v>
      </c>
      <c r="G235" s="84" t="b">
        <v>0</v>
      </c>
    </row>
    <row r="236" spans="1:7" ht="15">
      <c r="A236" s="85" t="s">
        <v>8865</v>
      </c>
      <c r="B236" s="84">
        <v>2</v>
      </c>
      <c r="C236" s="95">
        <v>0.004234726762483152</v>
      </c>
      <c r="D236" s="84" t="s">
        <v>451</v>
      </c>
      <c r="E236" s="84" t="b">
        <v>0</v>
      </c>
      <c r="F236" s="84" t="b">
        <v>0</v>
      </c>
      <c r="G236" s="84" t="b">
        <v>0</v>
      </c>
    </row>
    <row r="237" spans="1:7" ht="15">
      <c r="A237" s="85" t="s">
        <v>8866</v>
      </c>
      <c r="B237" s="84">
        <v>2</v>
      </c>
      <c r="C237" s="95">
        <v>0.004234726762483152</v>
      </c>
      <c r="D237" s="84" t="s">
        <v>451</v>
      </c>
      <c r="E237" s="84" t="b">
        <v>0</v>
      </c>
      <c r="F237" s="84" t="b">
        <v>0</v>
      </c>
      <c r="G237" s="84" t="b">
        <v>0</v>
      </c>
    </row>
    <row r="238" spans="1:7" ht="15">
      <c r="A238" s="85" t="s">
        <v>570</v>
      </c>
      <c r="B238" s="84">
        <v>2</v>
      </c>
      <c r="C238" s="95">
        <v>0.004234726762483152</v>
      </c>
      <c r="D238" s="84" t="s">
        <v>451</v>
      </c>
      <c r="E238" s="84" t="b">
        <v>0</v>
      </c>
      <c r="F238" s="84" t="b">
        <v>0</v>
      </c>
      <c r="G238" s="84" t="b">
        <v>0</v>
      </c>
    </row>
    <row r="239" spans="1:7" ht="15">
      <c r="A239" s="85" t="s">
        <v>495</v>
      </c>
      <c r="B239" s="84">
        <v>2</v>
      </c>
      <c r="C239" s="95">
        <v>0.004234726762483152</v>
      </c>
      <c r="D239" s="84" t="s">
        <v>451</v>
      </c>
      <c r="E239" s="84" t="b">
        <v>0</v>
      </c>
      <c r="F239" s="84" t="b">
        <v>0</v>
      </c>
      <c r="G239" s="84" t="b">
        <v>0</v>
      </c>
    </row>
    <row r="240" spans="1:7" ht="15">
      <c r="A240" s="85" t="s">
        <v>8852</v>
      </c>
      <c r="B240" s="84">
        <v>2</v>
      </c>
      <c r="C240" s="95">
        <v>0.004234726762483152</v>
      </c>
      <c r="D240" s="84" t="s">
        <v>451</v>
      </c>
      <c r="E240" s="84" t="b">
        <v>0</v>
      </c>
      <c r="F240" s="84" t="b">
        <v>0</v>
      </c>
      <c r="G240" s="84" t="b">
        <v>0</v>
      </c>
    </row>
    <row r="241" spans="1:7" ht="15">
      <c r="A241" s="85" t="s">
        <v>501</v>
      </c>
      <c r="B241" s="84">
        <v>2</v>
      </c>
      <c r="C241" s="95">
        <v>0.004234726762483152</v>
      </c>
      <c r="D241" s="84" t="s">
        <v>451</v>
      </c>
      <c r="E241" s="84" t="b">
        <v>1</v>
      </c>
      <c r="F241" s="84" t="b">
        <v>0</v>
      </c>
      <c r="G241" s="84" t="b">
        <v>0</v>
      </c>
    </row>
    <row r="242" spans="1:7" ht="15">
      <c r="A242" s="85" t="s">
        <v>597</v>
      </c>
      <c r="B242" s="84">
        <v>2</v>
      </c>
      <c r="C242" s="95">
        <v>0.004234726762483152</v>
      </c>
      <c r="D242" s="84" t="s">
        <v>451</v>
      </c>
      <c r="E242" s="84" t="b">
        <v>0</v>
      </c>
      <c r="F242" s="84" t="b">
        <v>0</v>
      </c>
      <c r="G242" s="84" t="b">
        <v>0</v>
      </c>
    </row>
    <row r="243" spans="1:7" ht="15">
      <c r="A243" s="85" t="s">
        <v>8853</v>
      </c>
      <c r="B243" s="84">
        <v>2</v>
      </c>
      <c r="C243" s="95">
        <v>0.004234726762483152</v>
      </c>
      <c r="D243" s="84" t="s">
        <v>451</v>
      </c>
      <c r="E243" s="84" t="b">
        <v>0</v>
      </c>
      <c r="F243" s="84" t="b">
        <v>0</v>
      </c>
      <c r="G243" s="84" t="b">
        <v>0</v>
      </c>
    </row>
    <row r="244" spans="1:7" ht="15">
      <c r="A244" s="85" t="s">
        <v>8854</v>
      </c>
      <c r="B244" s="84">
        <v>2</v>
      </c>
      <c r="C244" s="95">
        <v>0.004234726762483152</v>
      </c>
      <c r="D244" s="84" t="s">
        <v>451</v>
      </c>
      <c r="E244" s="84" t="b">
        <v>0</v>
      </c>
      <c r="F244" s="84" t="b">
        <v>0</v>
      </c>
      <c r="G244" s="84" t="b">
        <v>0</v>
      </c>
    </row>
    <row r="245" spans="1:7" ht="15">
      <c r="A245" s="85" t="s">
        <v>8855</v>
      </c>
      <c r="B245" s="84">
        <v>2</v>
      </c>
      <c r="C245" s="95">
        <v>0.004234726762483152</v>
      </c>
      <c r="D245" s="84" t="s">
        <v>451</v>
      </c>
      <c r="E245" s="84" t="b">
        <v>0</v>
      </c>
      <c r="F245" s="84" t="b">
        <v>0</v>
      </c>
      <c r="G245" s="84" t="b">
        <v>0</v>
      </c>
    </row>
    <row r="246" spans="1:7" ht="15">
      <c r="A246" s="85" t="s">
        <v>569</v>
      </c>
      <c r="B246" s="84">
        <v>2</v>
      </c>
      <c r="C246" s="95">
        <v>0.004234726762483152</v>
      </c>
      <c r="D246" s="84" t="s">
        <v>451</v>
      </c>
      <c r="E246" s="84" t="b">
        <v>0</v>
      </c>
      <c r="F246" s="84" t="b">
        <v>0</v>
      </c>
      <c r="G246" s="84" t="b">
        <v>0</v>
      </c>
    </row>
    <row r="247" spans="1:7" ht="15">
      <c r="A247" s="85" t="s">
        <v>548</v>
      </c>
      <c r="B247" s="84">
        <v>2</v>
      </c>
      <c r="C247" s="95">
        <v>0.004234726762483152</v>
      </c>
      <c r="D247" s="84" t="s">
        <v>451</v>
      </c>
      <c r="E247" s="84" t="b">
        <v>0</v>
      </c>
      <c r="F247" s="84" t="b">
        <v>0</v>
      </c>
      <c r="G247" s="84" t="b">
        <v>0</v>
      </c>
    </row>
    <row r="248" spans="1:7" ht="15">
      <c r="A248" s="85" t="s">
        <v>8856</v>
      </c>
      <c r="B248" s="84">
        <v>2</v>
      </c>
      <c r="C248" s="95">
        <v>0.004234726762483152</v>
      </c>
      <c r="D248" s="84" t="s">
        <v>451</v>
      </c>
      <c r="E248" s="84" t="b">
        <v>0</v>
      </c>
      <c r="F248" s="84" t="b">
        <v>0</v>
      </c>
      <c r="G248" s="84" t="b">
        <v>0</v>
      </c>
    </row>
    <row r="249" spans="1:7" ht="15">
      <c r="A249" s="85" t="s">
        <v>535</v>
      </c>
      <c r="B249" s="84">
        <v>2</v>
      </c>
      <c r="C249" s="95">
        <v>0.004234726762483152</v>
      </c>
      <c r="D249" s="84" t="s">
        <v>451</v>
      </c>
      <c r="E249" s="84" t="b">
        <v>0</v>
      </c>
      <c r="F249" s="84" t="b">
        <v>0</v>
      </c>
      <c r="G249" s="84" t="b">
        <v>0</v>
      </c>
    </row>
    <row r="250" spans="1:7" ht="15">
      <c r="A250" s="85" t="s">
        <v>8857</v>
      </c>
      <c r="B250" s="84">
        <v>2</v>
      </c>
      <c r="C250" s="95">
        <v>0.004234726762483152</v>
      </c>
      <c r="D250" s="84" t="s">
        <v>451</v>
      </c>
      <c r="E250" s="84" t="b">
        <v>0</v>
      </c>
      <c r="F250" s="84" t="b">
        <v>0</v>
      </c>
      <c r="G250" s="84" t="b">
        <v>0</v>
      </c>
    </row>
    <row r="251" spans="1:7" ht="15">
      <c r="A251" s="85" t="s">
        <v>8858</v>
      </c>
      <c r="B251" s="84">
        <v>2</v>
      </c>
      <c r="C251" s="95">
        <v>0.004234726762483152</v>
      </c>
      <c r="D251" s="84" t="s">
        <v>451</v>
      </c>
      <c r="E251" s="84" t="b">
        <v>0</v>
      </c>
      <c r="F251" s="84" t="b">
        <v>0</v>
      </c>
      <c r="G251" s="84" t="b">
        <v>0</v>
      </c>
    </row>
    <row r="252" spans="1:7" ht="15">
      <c r="A252" s="85" t="s">
        <v>566</v>
      </c>
      <c r="B252" s="84">
        <v>2</v>
      </c>
      <c r="C252" s="95">
        <v>0.004234726762483152</v>
      </c>
      <c r="D252" s="84" t="s">
        <v>451</v>
      </c>
      <c r="E252" s="84" t="b">
        <v>0</v>
      </c>
      <c r="F252" s="84" t="b">
        <v>0</v>
      </c>
      <c r="G252" s="84" t="b">
        <v>0</v>
      </c>
    </row>
    <row r="253" spans="1:7" ht="15">
      <c r="A253" s="85" t="s">
        <v>298</v>
      </c>
      <c r="B253" s="84">
        <v>2</v>
      </c>
      <c r="C253" s="95">
        <v>0.005281787616966565</v>
      </c>
      <c r="D253" s="84" t="s">
        <v>451</v>
      </c>
      <c r="E253" s="84" t="b">
        <v>0</v>
      </c>
      <c r="F253" s="84" t="b">
        <v>0</v>
      </c>
      <c r="G253" s="84" t="b">
        <v>0</v>
      </c>
    </row>
    <row r="254" spans="1:7" ht="15">
      <c r="A254" s="85" t="s">
        <v>303</v>
      </c>
      <c r="B254" s="84">
        <v>2</v>
      </c>
      <c r="C254" s="95">
        <v>0.005281787616966565</v>
      </c>
      <c r="D254" s="84" t="s">
        <v>451</v>
      </c>
      <c r="E254" s="84" t="b">
        <v>0</v>
      </c>
      <c r="F254" s="84" t="b">
        <v>0</v>
      </c>
      <c r="G254" s="84" t="b">
        <v>0</v>
      </c>
    </row>
    <row r="255" spans="1:7" ht="15">
      <c r="A255" s="85" t="s">
        <v>8485</v>
      </c>
      <c r="B255" s="84">
        <v>2</v>
      </c>
      <c r="C255" s="95">
        <v>0</v>
      </c>
      <c r="D255" s="84" t="s">
        <v>452</v>
      </c>
      <c r="E255" s="84" t="b">
        <v>0</v>
      </c>
      <c r="F255" s="84" t="b">
        <v>0</v>
      </c>
      <c r="G255" s="84" t="b">
        <v>0</v>
      </c>
    </row>
    <row r="256" spans="1:7" ht="15">
      <c r="A256" s="85" t="s">
        <v>8484</v>
      </c>
      <c r="B256" s="84">
        <v>2</v>
      </c>
      <c r="C256" s="95">
        <v>0</v>
      </c>
      <c r="D256" s="84" t="s">
        <v>452</v>
      </c>
      <c r="E256" s="84" t="b">
        <v>0</v>
      </c>
      <c r="F256" s="84" t="b">
        <v>0</v>
      </c>
      <c r="G256" s="84" t="b">
        <v>0</v>
      </c>
    </row>
    <row r="257" spans="1:7" ht="15">
      <c r="A257" s="85" t="s">
        <v>259</v>
      </c>
      <c r="B257" s="84">
        <v>2</v>
      </c>
      <c r="C257" s="95">
        <v>0</v>
      </c>
      <c r="D257" s="84" t="s">
        <v>452</v>
      </c>
      <c r="E257" s="84" t="b">
        <v>0</v>
      </c>
      <c r="F257" s="84" t="b">
        <v>0</v>
      </c>
      <c r="G257" s="84" t="b">
        <v>0</v>
      </c>
    </row>
    <row r="258" spans="1:7" ht="15">
      <c r="A258" s="85" t="s">
        <v>8483</v>
      </c>
      <c r="B258" s="84">
        <v>2</v>
      </c>
      <c r="C258" s="95">
        <v>0</v>
      </c>
      <c r="D258" s="84" t="s">
        <v>452</v>
      </c>
      <c r="E258" s="84" t="b">
        <v>0</v>
      </c>
      <c r="F258" s="84" t="b">
        <v>0</v>
      </c>
      <c r="G258" s="84" t="b">
        <v>0</v>
      </c>
    </row>
    <row r="259" spans="1:7" ht="15">
      <c r="A259" s="85" t="s">
        <v>8482</v>
      </c>
      <c r="B259" s="84">
        <v>2</v>
      </c>
      <c r="C259" s="95">
        <v>0</v>
      </c>
      <c r="D259" s="84" t="s">
        <v>452</v>
      </c>
      <c r="E259" s="84" t="b">
        <v>0</v>
      </c>
      <c r="F259" s="84" t="b">
        <v>0</v>
      </c>
      <c r="G259" s="84" t="b">
        <v>0</v>
      </c>
    </row>
    <row r="260" spans="1:7" ht="15">
      <c r="A260" s="85" t="s">
        <v>8481</v>
      </c>
      <c r="B260" s="84">
        <v>2</v>
      </c>
      <c r="C260" s="95">
        <v>0</v>
      </c>
      <c r="D260" s="84" t="s">
        <v>452</v>
      </c>
      <c r="E260" s="84" t="b">
        <v>0</v>
      </c>
      <c r="F260" s="84" t="b">
        <v>0</v>
      </c>
      <c r="G260" s="84" t="b">
        <v>0</v>
      </c>
    </row>
    <row r="261" spans="1:7" ht="15">
      <c r="A261" s="85" t="s">
        <v>8480</v>
      </c>
      <c r="B261" s="84">
        <v>2</v>
      </c>
      <c r="C261" s="95">
        <v>0</v>
      </c>
      <c r="D261" s="84" t="s">
        <v>452</v>
      </c>
      <c r="E261" s="84" t="b">
        <v>0</v>
      </c>
      <c r="F261" s="84" t="b">
        <v>0</v>
      </c>
      <c r="G261" s="84" t="b">
        <v>0</v>
      </c>
    </row>
    <row r="262" spans="1:7" ht="15">
      <c r="A262" s="85" t="s">
        <v>8479</v>
      </c>
      <c r="B262" s="84">
        <v>2</v>
      </c>
      <c r="C262" s="95">
        <v>0</v>
      </c>
      <c r="D262" s="84" t="s">
        <v>452</v>
      </c>
      <c r="E262" s="84" t="b">
        <v>0</v>
      </c>
      <c r="F262" s="84" t="b">
        <v>0</v>
      </c>
      <c r="G262" s="84" t="b">
        <v>0</v>
      </c>
    </row>
    <row r="263" spans="1:7" ht="15">
      <c r="A263" s="85" t="s">
        <v>8478</v>
      </c>
      <c r="B263" s="84">
        <v>2</v>
      </c>
      <c r="C263" s="95">
        <v>0</v>
      </c>
      <c r="D263" s="84" t="s">
        <v>452</v>
      </c>
      <c r="E263" s="84" t="b">
        <v>0</v>
      </c>
      <c r="F263" s="84" t="b">
        <v>0</v>
      </c>
      <c r="G263" s="84" t="b">
        <v>0</v>
      </c>
    </row>
    <row r="264" spans="1:7" ht="15">
      <c r="A264" s="85" t="s">
        <v>8477</v>
      </c>
      <c r="B264" s="84">
        <v>2</v>
      </c>
      <c r="C264" s="95">
        <v>0</v>
      </c>
      <c r="D264" s="84" t="s">
        <v>452</v>
      </c>
      <c r="E264" s="84" t="b">
        <v>0</v>
      </c>
      <c r="F264" s="84" t="b">
        <v>0</v>
      </c>
      <c r="G264" s="84" t="b">
        <v>0</v>
      </c>
    </row>
    <row r="265" spans="1:7" ht="15">
      <c r="A265" s="85" t="s">
        <v>8476</v>
      </c>
      <c r="B265" s="84">
        <v>2</v>
      </c>
      <c r="C265" s="95">
        <v>0</v>
      </c>
      <c r="D265" s="84" t="s">
        <v>452</v>
      </c>
      <c r="E265" s="84" t="b">
        <v>0</v>
      </c>
      <c r="F265" s="84" t="b">
        <v>0</v>
      </c>
      <c r="G265" s="84" t="b">
        <v>0</v>
      </c>
    </row>
    <row r="266" spans="1:7" ht="15">
      <c r="A266" s="85" t="s">
        <v>8475</v>
      </c>
      <c r="B266" s="84">
        <v>2</v>
      </c>
      <c r="C266" s="95">
        <v>0</v>
      </c>
      <c r="D266" s="84" t="s">
        <v>452</v>
      </c>
      <c r="E266" s="84" t="b">
        <v>0</v>
      </c>
      <c r="F266" s="84" t="b">
        <v>0</v>
      </c>
      <c r="G266" s="84" t="b">
        <v>0</v>
      </c>
    </row>
    <row r="267" spans="1:7" ht="15">
      <c r="A267" s="85" t="s">
        <v>8474</v>
      </c>
      <c r="B267" s="84">
        <v>2</v>
      </c>
      <c r="C267" s="95">
        <v>0</v>
      </c>
      <c r="D267" s="84" t="s">
        <v>452</v>
      </c>
      <c r="E267" s="84" t="b">
        <v>0</v>
      </c>
      <c r="F267" s="84" t="b">
        <v>0</v>
      </c>
      <c r="G267" s="84" t="b">
        <v>0</v>
      </c>
    </row>
    <row r="268" spans="1:7" ht="15">
      <c r="A268" s="85" t="s">
        <v>8473</v>
      </c>
      <c r="B268" s="84">
        <v>2</v>
      </c>
      <c r="C268" s="95">
        <v>0</v>
      </c>
      <c r="D268" s="84" t="s">
        <v>452</v>
      </c>
      <c r="E268" s="84" t="b">
        <v>0</v>
      </c>
      <c r="F268" s="84" t="b">
        <v>0</v>
      </c>
      <c r="G268" s="84" t="b">
        <v>0</v>
      </c>
    </row>
    <row r="269" spans="1:7" ht="15">
      <c r="A269" s="85" t="s">
        <v>8472</v>
      </c>
      <c r="B269" s="84">
        <v>2</v>
      </c>
      <c r="C269" s="95">
        <v>0</v>
      </c>
      <c r="D269" s="84" t="s">
        <v>452</v>
      </c>
      <c r="E269" s="84" t="b">
        <v>0</v>
      </c>
      <c r="F269" s="84" t="b">
        <v>0</v>
      </c>
      <c r="G269" s="84" t="b">
        <v>0</v>
      </c>
    </row>
    <row r="270" spans="1:7" ht="15">
      <c r="A270" s="85" t="s">
        <v>8471</v>
      </c>
      <c r="B270" s="84">
        <v>2</v>
      </c>
      <c r="C270" s="95">
        <v>0</v>
      </c>
      <c r="D270" s="84" t="s">
        <v>452</v>
      </c>
      <c r="E270" s="84" t="b">
        <v>0</v>
      </c>
      <c r="F270" s="84" t="b">
        <v>0</v>
      </c>
      <c r="G270" s="84" t="b">
        <v>0</v>
      </c>
    </row>
    <row r="271" spans="1:7" ht="15">
      <c r="A271" s="85" t="s">
        <v>8470</v>
      </c>
      <c r="B271" s="84">
        <v>2</v>
      </c>
      <c r="C271" s="95">
        <v>0</v>
      </c>
      <c r="D271" s="84" t="s">
        <v>452</v>
      </c>
      <c r="E271" s="84" t="b">
        <v>0</v>
      </c>
      <c r="F271" s="84" t="b">
        <v>0</v>
      </c>
      <c r="G271" s="84" t="b">
        <v>0</v>
      </c>
    </row>
    <row r="272" spans="1:7" ht="15">
      <c r="A272" s="85" t="s">
        <v>8469</v>
      </c>
      <c r="B272" s="84">
        <v>2</v>
      </c>
      <c r="C272" s="95">
        <v>0</v>
      </c>
      <c r="D272" s="84" t="s">
        <v>452</v>
      </c>
      <c r="E272" s="84" t="b">
        <v>0</v>
      </c>
      <c r="F272" s="84" t="b">
        <v>0</v>
      </c>
      <c r="G272" s="84" t="b">
        <v>0</v>
      </c>
    </row>
    <row r="273" spans="1:7" ht="15">
      <c r="A273" s="85" t="s">
        <v>8468</v>
      </c>
      <c r="B273" s="84">
        <v>2</v>
      </c>
      <c r="C273" s="95">
        <v>0</v>
      </c>
      <c r="D273" s="84" t="s">
        <v>452</v>
      </c>
      <c r="E273" s="84" t="b">
        <v>0</v>
      </c>
      <c r="F273" s="84" t="b">
        <v>0</v>
      </c>
      <c r="G273" s="84" t="b">
        <v>0</v>
      </c>
    </row>
    <row r="274" spans="1:7" ht="15">
      <c r="A274" s="85" t="s">
        <v>8467</v>
      </c>
      <c r="B274" s="84">
        <v>2</v>
      </c>
      <c r="C274" s="95">
        <v>0</v>
      </c>
      <c r="D274" s="84" t="s">
        <v>452</v>
      </c>
      <c r="E274" s="84" t="b">
        <v>0</v>
      </c>
      <c r="F274" s="84" t="b">
        <v>0</v>
      </c>
      <c r="G274" s="84" t="b">
        <v>0</v>
      </c>
    </row>
    <row r="275" spans="1:7" ht="15">
      <c r="A275" s="85" t="s">
        <v>620</v>
      </c>
      <c r="B275" s="84">
        <v>2</v>
      </c>
      <c r="C275" s="95">
        <v>0</v>
      </c>
      <c r="D275" s="84" t="s">
        <v>453</v>
      </c>
      <c r="E275" s="84" t="b">
        <v>0</v>
      </c>
      <c r="F275" s="84" t="b">
        <v>0</v>
      </c>
      <c r="G275" s="84" t="b">
        <v>0</v>
      </c>
    </row>
    <row r="276" spans="1:7" ht="15">
      <c r="A276" s="85" t="s">
        <v>572</v>
      </c>
      <c r="B276" s="84">
        <v>2</v>
      </c>
      <c r="C276" s="95">
        <v>0</v>
      </c>
      <c r="D276" s="84" t="s">
        <v>453</v>
      </c>
      <c r="E276" s="84" t="b">
        <v>0</v>
      </c>
      <c r="F276" s="84" t="b">
        <v>0</v>
      </c>
      <c r="G276" s="84" t="b">
        <v>0</v>
      </c>
    </row>
    <row r="277" spans="1:7" ht="15">
      <c r="A277" s="85" t="s">
        <v>560</v>
      </c>
      <c r="B277" s="84">
        <v>2</v>
      </c>
      <c r="C277" s="95">
        <v>0</v>
      </c>
      <c r="D277" s="84" t="s">
        <v>453</v>
      </c>
      <c r="E277" s="84" t="b">
        <v>0</v>
      </c>
      <c r="F277" s="84" t="b">
        <v>0</v>
      </c>
      <c r="G277" s="84" t="b">
        <v>0</v>
      </c>
    </row>
    <row r="278" spans="1:7" ht="15">
      <c r="A278" s="85" t="s">
        <v>694</v>
      </c>
      <c r="B278" s="84">
        <v>2</v>
      </c>
      <c r="C278" s="95">
        <v>0</v>
      </c>
      <c r="D278" s="84" t="s">
        <v>453</v>
      </c>
      <c r="E278" s="84" t="b">
        <v>1</v>
      </c>
      <c r="F278" s="84" t="b">
        <v>0</v>
      </c>
      <c r="G278" s="84" t="b">
        <v>0</v>
      </c>
    </row>
    <row r="279" spans="1:7" ht="15">
      <c r="A279" s="85" t="s">
        <v>279</v>
      </c>
      <c r="B279" s="84">
        <v>2</v>
      </c>
      <c r="C279" s="95">
        <v>0</v>
      </c>
      <c r="D279" s="84" t="s">
        <v>453</v>
      </c>
      <c r="E279" s="84" t="b">
        <v>0</v>
      </c>
      <c r="F279" s="84" t="b">
        <v>0</v>
      </c>
      <c r="G279" s="84" t="b">
        <v>0</v>
      </c>
    </row>
    <row r="280" spans="1:7" ht="15">
      <c r="A280" s="85" t="s">
        <v>597</v>
      </c>
      <c r="B280" s="84">
        <v>2</v>
      </c>
      <c r="C280" s="95">
        <v>0</v>
      </c>
      <c r="D280" s="84" t="s">
        <v>453</v>
      </c>
      <c r="E280" s="84" t="b">
        <v>0</v>
      </c>
      <c r="F280" s="84" t="b">
        <v>0</v>
      </c>
      <c r="G280" s="84" t="b">
        <v>0</v>
      </c>
    </row>
    <row r="281" spans="1:7" ht="15">
      <c r="A281" s="85" t="s">
        <v>480</v>
      </c>
      <c r="B281" s="84">
        <v>2</v>
      </c>
      <c r="C281" s="95">
        <v>0</v>
      </c>
      <c r="D281" s="84" t="s">
        <v>453</v>
      </c>
      <c r="E281" s="84" t="b">
        <v>1</v>
      </c>
      <c r="F281" s="84" t="b">
        <v>0</v>
      </c>
      <c r="G281" s="84" t="b">
        <v>0</v>
      </c>
    </row>
    <row r="282" spans="1:7" ht="15">
      <c r="A282" s="85" t="s">
        <v>536</v>
      </c>
      <c r="B282" s="84">
        <v>2</v>
      </c>
      <c r="C282" s="95">
        <v>0</v>
      </c>
      <c r="D282" s="84" t="s">
        <v>453</v>
      </c>
      <c r="E282" s="84" t="b">
        <v>0</v>
      </c>
      <c r="F282" s="84" t="b">
        <v>0</v>
      </c>
      <c r="G282" s="84" t="b">
        <v>0</v>
      </c>
    </row>
    <row r="283" spans="1:7" ht="15">
      <c r="A283" s="85" t="s">
        <v>263</v>
      </c>
      <c r="B283" s="84">
        <v>2</v>
      </c>
      <c r="C283" s="95">
        <v>0</v>
      </c>
      <c r="D283" s="84" t="s">
        <v>453</v>
      </c>
      <c r="E283" s="84" t="b">
        <v>0</v>
      </c>
      <c r="F283" s="84" t="b">
        <v>0</v>
      </c>
      <c r="G283" s="84" t="b">
        <v>0</v>
      </c>
    </row>
    <row r="284" spans="1:7" ht="15">
      <c r="A284" s="85" t="s">
        <v>262</v>
      </c>
      <c r="B284" s="84">
        <v>2</v>
      </c>
      <c r="C284" s="95">
        <v>0</v>
      </c>
      <c r="D284" s="84" t="s">
        <v>453</v>
      </c>
      <c r="E284" s="84" t="b">
        <v>0</v>
      </c>
      <c r="F284" s="84" t="b">
        <v>0</v>
      </c>
      <c r="G284" s="84" t="b">
        <v>0</v>
      </c>
    </row>
    <row r="285" spans="1:7" ht="15">
      <c r="A285" s="85" t="s">
        <v>261</v>
      </c>
      <c r="B285" s="84">
        <v>2</v>
      </c>
      <c r="C285" s="95">
        <v>0</v>
      </c>
      <c r="D285" s="84" t="s">
        <v>453</v>
      </c>
      <c r="E285" s="84" t="b">
        <v>0</v>
      </c>
      <c r="F285" s="84" t="b">
        <v>0</v>
      </c>
      <c r="G285" s="84" t="b">
        <v>0</v>
      </c>
    </row>
    <row r="286" spans="1:7" ht="15">
      <c r="A286" s="85" t="s">
        <v>249</v>
      </c>
      <c r="B286" s="84">
        <v>2</v>
      </c>
      <c r="C286" s="95">
        <v>0</v>
      </c>
      <c r="D286" s="84" t="s">
        <v>453</v>
      </c>
      <c r="E286" s="84" t="b">
        <v>0</v>
      </c>
      <c r="F286" s="84" t="b">
        <v>0</v>
      </c>
      <c r="G286" s="84" t="b">
        <v>0</v>
      </c>
    </row>
    <row r="287" spans="1:7" ht="15">
      <c r="A287" s="85" t="s">
        <v>251</v>
      </c>
      <c r="B287" s="84">
        <v>2</v>
      </c>
      <c r="C287" s="95">
        <v>0</v>
      </c>
      <c r="D287" s="84" t="s">
        <v>453</v>
      </c>
      <c r="E287" s="84" t="b">
        <v>0</v>
      </c>
      <c r="F287" s="84" t="b">
        <v>0</v>
      </c>
      <c r="G287" s="84" t="b">
        <v>0</v>
      </c>
    </row>
    <row r="288" spans="1:7" ht="15">
      <c r="A288" s="85" t="s">
        <v>250</v>
      </c>
      <c r="B288" s="84">
        <v>2</v>
      </c>
      <c r="C288" s="95">
        <v>0</v>
      </c>
      <c r="D288" s="84" t="s">
        <v>453</v>
      </c>
      <c r="E288" s="84" t="b">
        <v>0</v>
      </c>
      <c r="F288" s="84" t="b">
        <v>0</v>
      </c>
      <c r="G288" s="84" t="b">
        <v>0</v>
      </c>
    </row>
    <row r="289" spans="1:7" ht="15">
      <c r="A289" s="85" t="s">
        <v>247</v>
      </c>
      <c r="B289" s="84">
        <v>2</v>
      </c>
      <c r="C289" s="95">
        <v>0</v>
      </c>
      <c r="D289" s="84" t="s">
        <v>453</v>
      </c>
      <c r="E289" s="84" t="b">
        <v>0</v>
      </c>
      <c r="F289" s="84" t="b">
        <v>0</v>
      </c>
      <c r="G289" s="84" t="b">
        <v>0</v>
      </c>
    </row>
    <row r="290" spans="1:7" ht="15">
      <c r="A290" s="85" t="s">
        <v>253</v>
      </c>
      <c r="B290" s="84">
        <v>2</v>
      </c>
      <c r="C290" s="95">
        <v>0</v>
      </c>
      <c r="D290" s="84" t="s">
        <v>453</v>
      </c>
      <c r="E290" s="84" t="b">
        <v>0</v>
      </c>
      <c r="F290" s="84" t="b">
        <v>0</v>
      </c>
      <c r="G290" s="84" t="b">
        <v>0</v>
      </c>
    </row>
    <row r="291" spans="1:7" ht="15">
      <c r="A291" s="85" t="s">
        <v>260</v>
      </c>
      <c r="B291" s="84">
        <v>2</v>
      </c>
      <c r="C291" s="95">
        <v>0</v>
      </c>
      <c r="D291" s="84" t="s">
        <v>453</v>
      </c>
      <c r="E291" s="84" t="b">
        <v>0</v>
      </c>
      <c r="F291" s="84" t="b">
        <v>0</v>
      </c>
      <c r="G291" s="84" t="b">
        <v>0</v>
      </c>
    </row>
    <row r="292" spans="1:7" ht="15">
      <c r="A292" s="85" t="s">
        <v>258</v>
      </c>
      <c r="B292" s="84">
        <v>2</v>
      </c>
      <c r="C292" s="95">
        <v>0</v>
      </c>
      <c r="D292" s="84" t="s">
        <v>453</v>
      </c>
      <c r="E292" s="84" t="b">
        <v>0</v>
      </c>
      <c r="F292" s="84" t="b">
        <v>0</v>
      </c>
      <c r="G292" s="84" t="b">
        <v>0</v>
      </c>
    </row>
    <row r="293" spans="1:7" ht="15">
      <c r="A293" s="85" t="s">
        <v>259</v>
      </c>
      <c r="B293" s="84">
        <v>2</v>
      </c>
      <c r="C293" s="95">
        <v>0</v>
      </c>
      <c r="D293" s="84" t="s">
        <v>453</v>
      </c>
      <c r="E293" s="84" t="b">
        <v>0</v>
      </c>
      <c r="F293" s="84" t="b">
        <v>0</v>
      </c>
      <c r="G293" s="84" t="b">
        <v>0</v>
      </c>
    </row>
    <row r="294" spans="1:7" ht="15">
      <c r="A294" s="85" t="s">
        <v>257</v>
      </c>
      <c r="B294" s="84">
        <v>2</v>
      </c>
      <c r="C294" s="95">
        <v>0</v>
      </c>
      <c r="D294" s="84" t="s">
        <v>453</v>
      </c>
      <c r="E294" s="84" t="b">
        <v>0</v>
      </c>
      <c r="F294" s="84" t="b">
        <v>0</v>
      </c>
      <c r="G294" s="84" t="b">
        <v>0</v>
      </c>
    </row>
    <row r="295" spans="1:7" ht="15">
      <c r="A295" s="85" t="s">
        <v>256</v>
      </c>
      <c r="B295" s="84">
        <v>2</v>
      </c>
      <c r="C295" s="95">
        <v>0</v>
      </c>
      <c r="D295" s="84" t="s">
        <v>453</v>
      </c>
      <c r="E295" s="84" t="b">
        <v>0</v>
      </c>
      <c r="F295" s="84" t="b">
        <v>0</v>
      </c>
      <c r="G295" s="84" t="b">
        <v>0</v>
      </c>
    </row>
    <row r="296" spans="1:7" ht="15">
      <c r="A296" s="85" t="s">
        <v>502</v>
      </c>
      <c r="B296" s="84">
        <v>4</v>
      </c>
      <c r="C296" s="95">
        <v>0.004906836101673743</v>
      </c>
      <c r="D296" s="84" t="s">
        <v>454</v>
      </c>
      <c r="E296" s="84" t="b">
        <v>0</v>
      </c>
      <c r="F296" s="84" t="b">
        <v>0</v>
      </c>
      <c r="G296" s="84" t="b">
        <v>0</v>
      </c>
    </row>
    <row r="297" spans="1:7" ht="15">
      <c r="A297" s="85" t="s">
        <v>721</v>
      </c>
      <c r="B297" s="84">
        <v>4</v>
      </c>
      <c r="C297" s="95">
        <v>0.004906836101673743</v>
      </c>
      <c r="D297" s="84" t="s">
        <v>454</v>
      </c>
      <c r="E297" s="84" t="b">
        <v>0</v>
      </c>
      <c r="F297" s="84" t="b">
        <v>0</v>
      </c>
      <c r="G297" s="84" t="b">
        <v>0</v>
      </c>
    </row>
    <row r="298" spans="1:7" ht="15">
      <c r="A298" s="85" t="s">
        <v>508</v>
      </c>
      <c r="B298" s="84">
        <v>3</v>
      </c>
      <c r="C298" s="95">
        <v>0.008424636061380622</v>
      </c>
      <c r="D298" s="84" t="s">
        <v>454</v>
      </c>
      <c r="E298" s="84" t="b">
        <v>0</v>
      </c>
      <c r="F298" s="84" t="b">
        <v>0</v>
      </c>
      <c r="G298" s="84" t="b">
        <v>0</v>
      </c>
    </row>
    <row r="299" spans="1:7" ht="15">
      <c r="A299" s="85" t="s">
        <v>244</v>
      </c>
      <c r="B299" s="84">
        <v>3</v>
      </c>
      <c r="C299" s="95">
        <v>0.008424636061380622</v>
      </c>
      <c r="D299" s="84" t="s">
        <v>454</v>
      </c>
      <c r="E299" s="84" t="b">
        <v>0</v>
      </c>
      <c r="F299" s="84" t="b">
        <v>0</v>
      </c>
      <c r="G299" s="84" t="b">
        <v>0</v>
      </c>
    </row>
    <row r="300" spans="1:7" ht="15">
      <c r="A300" s="85" t="s">
        <v>722</v>
      </c>
      <c r="B300" s="84">
        <v>3</v>
      </c>
      <c r="C300" s="95">
        <v>0.008424636061380622</v>
      </c>
      <c r="D300" s="84" t="s">
        <v>454</v>
      </c>
      <c r="E300" s="84" t="b">
        <v>0</v>
      </c>
      <c r="F300" s="84" t="b">
        <v>0</v>
      </c>
      <c r="G300" s="84" t="b">
        <v>0</v>
      </c>
    </row>
    <row r="301" spans="1:7" ht="15">
      <c r="A301" s="85" t="s">
        <v>514</v>
      </c>
      <c r="B301" s="84">
        <v>3</v>
      </c>
      <c r="C301" s="95">
        <v>0.008424636061380622</v>
      </c>
      <c r="D301" s="84" t="s">
        <v>454</v>
      </c>
      <c r="E301" s="84" t="b">
        <v>1</v>
      </c>
      <c r="F301" s="84" t="b">
        <v>0</v>
      </c>
      <c r="G301" s="84" t="b">
        <v>0</v>
      </c>
    </row>
    <row r="302" spans="1:7" ht="15">
      <c r="A302" s="85" t="s">
        <v>723</v>
      </c>
      <c r="B302" s="84">
        <v>3</v>
      </c>
      <c r="C302" s="95">
        <v>0.008424636061380622</v>
      </c>
      <c r="D302" s="84" t="s">
        <v>454</v>
      </c>
      <c r="E302" s="84" t="b">
        <v>0</v>
      </c>
      <c r="F302" s="84" t="b">
        <v>0</v>
      </c>
      <c r="G302" s="84" t="b">
        <v>0</v>
      </c>
    </row>
    <row r="303" spans="1:7" ht="15">
      <c r="A303" s="85" t="s">
        <v>724</v>
      </c>
      <c r="B303" s="84">
        <v>3</v>
      </c>
      <c r="C303" s="95">
        <v>0.008424636061380622</v>
      </c>
      <c r="D303" s="84" t="s">
        <v>454</v>
      </c>
      <c r="E303" s="84" t="b">
        <v>0</v>
      </c>
      <c r="F303" s="84" t="b">
        <v>0</v>
      </c>
      <c r="G303" s="84" t="b">
        <v>0</v>
      </c>
    </row>
    <row r="304" spans="1:7" ht="15">
      <c r="A304" s="85" t="s">
        <v>725</v>
      </c>
      <c r="B304" s="84">
        <v>3</v>
      </c>
      <c r="C304" s="95">
        <v>0.008424636061380622</v>
      </c>
      <c r="D304" s="84" t="s">
        <v>454</v>
      </c>
      <c r="E304" s="84" t="b">
        <v>0</v>
      </c>
      <c r="F304" s="84" t="b">
        <v>0</v>
      </c>
      <c r="G304" s="84" t="b">
        <v>0</v>
      </c>
    </row>
    <row r="305" spans="1:7" ht="15">
      <c r="A305" s="85" t="s">
        <v>693</v>
      </c>
      <c r="B305" s="84">
        <v>3</v>
      </c>
      <c r="C305" s="95">
        <v>0.008424636061380622</v>
      </c>
      <c r="D305" s="84" t="s">
        <v>454</v>
      </c>
      <c r="E305" s="84" t="b">
        <v>0</v>
      </c>
      <c r="F305" s="84" t="b">
        <v>0</v>
      </c>
      <c r="G305" s="84" t="b">
        <v>0</v>
      </c>
    </row>
    <row r="306" spans="1:7" ht="15">
      <c r="A306" s="85" t="s">
        <v>611</v>
      </c>
      <c r="B306" s="84">
        <v>3</v>
      </c>
      <c r="C306" s="95">
        <v>0.008424636061380622</v>
      </c>
      <c r="D306" s="84" t="s">
        <v>454</v>
      </c>
      <c r="E306" s="84" t="b">
        <v>0</v>
      </c>
      <c r="F306" s="84" t="b">
        <v>0</v>
      </c>
      <c r="G306" s="84" t="b">
        <v>0</v>
      </c>
    </row>
    <row r="307" spans="1:7" ht="15">
      <c r="A307" s="85" t="s">
        <v>476</v>
      </c>
      <c r="B307" s="84">
        <v>3</v>
      </c>
      <c r="C307" s="95">
        <v>0.008424636061380622</v>
      </c>
      <c r="D307" s="84" t="s">
        <v>454</v>
      </c>
      <c r="E307" s="84" t="b">
        <v>1</v>
      </c>
      <c r="F307" s="84" t="b">
        <v>0</v>
      </c>
      <c r="G307" s="84" t="b">
        <v>0</v>
      </c>
    </row>
    <row r="308" spans="1:7" ht="15">
      <c r="A308" s="85" t="s">
        <v>250</v>
      </c>
      <c r="B308" s="84">
        <v>3</v>
      </c>
      <c r="C308" s="95">
        <v>0.008424636061380622</v>
      </c>
      <c r="D308" s="84" t="s">
        <v>454</v>
      </c>
      <c r="E308" s="84" t="b">
        <v>0</v>
      </c>
      <c r="F308" s="84" t="b">
        <v>0</v>
      </c>
      <c r="G308" s="84" t="b">
        <v>0</v>
      </c>
    </row>
    <row r="309" spans="1:7" ht="15">
      <c r="A309" s="85" t="s">
        <v>474</v>
      </c>
      <c r="B309" s="84">
        <v>2</v>
      </c>
      <c r="C309" s="95">
        <v>0.017695443147747313</v>
      </c>
      <c r="D309" s="84" t="s">
        <v>454</v>
      </c>
      <c r="E309" s="84" t="b">
        <v>0</v>
      </c>
      <c r="F309" s="84" t="b">
        <v>0</v>
      </c>
      <c r="G309" s="84" t="b">
        <v>0</v>
      </c>
    </row>
    <row r="310" spans="1:7" ht="15">
      <c r="A310" s="85" t="s">
        <v>491</v>
      </c>
      <c r="B310" s="84">
        <v>4</v>
      </c>
      <c r="C310" s="95">
        <v>0</v>
      </c>
      <c r="D310" s="84" t="s">
        <v>455</v>
      </c>
      <c r="E310" s="84" t="b">
        <v>0</v>
      </c>
      <c r="F310" s="84" t="b">
        <v>0</v>
      </c>
      <c r="G310" s="84" t="b">
        <v>0</v>
      </c>
    </row>
    <row r="311" spans="1:7" ht="15">
      <c r="A311" s="85" t="s">
        <v>762</v>
      </c>
      <c r="B311" s="84">
        <v>2</v>
      </c>
      <c r="C311" s="95">
        <v>0</v>
      </c>
      <c r="D311" s="84" t="s">
        <v>455</v>
      </c>
      <c r="E311" s="84" t="b">
        <v>0</v>
      </c>
      <c r="F311" s="84" t="b">
        <v>0</v>
      </c>
      <c r="G311" s="84" t="b">
        <v>0</v>
      </c>
    </row>
    <row r="312" spans="1:7" ht="15">
      <c r="A312" s="85" t="s">
        <v>8849</v>
      </c>
      <c r="B312" s="84">
        <v>2</v>
      </c>
      <c r="C312" s="95">
        <v>0</v>
      </c>
      <c r="D312" s="84" t="s">
        <v>455</v>
      </c>
      <c r="E312" s="84" t="b">
        <v>0</v>
      </c>
      <c r="F312" s="84" t="b">
        <v>0</v>
      </c>
      <c r="G312" s="84" t="b">
        <v>0</v>
      </c>
    </row>
    <row r="313" spans="1:7" ht="15">
      <c r="A313" s="85" t="s">
        <v>629</v>
      </c>
      <c r="B313" s="84">
        <v>2</v>
      </c>
      <c r="C313" s="95">
        <v>0</v>
      </c>
      <c r="D313" s="84" t="s">
        <v>455</v>
      </c>
      <c r="E313" s="84" t="b">
        <v>0</v>
      </c>
      <c r="F313" s="84" t="b">
        <v>0</v>
      </c>
      <c r="G313" s="84" t="b">
        <v>0</v>
      </c>
    </row>
    <row r="314" spans="1:7" ht="15">
      <c r="A314" s="85" t="s">
        <v>265</v>
      </c>
      <c r="B314" s="84">
        <v>2</v>
      </c>
      <c r="C314" s="95">
        <v>0</v>
      </c>
      <c r="D314" s="84" t="s">
        <v>455</v>
      </c>
      <c r="E314" s="84" t="b">
        <v>0</v>
      </c>
      <c r="F314" s="84" t="b">
        <v>0</v>
      </c>
      <c r="G314" s="84" t="b">
        <v>0</v>
      </c>
    </row>
    <row r="315" spans="1:7" ht="15">
      <c r="A315" s="85" t="s">
        <v>769</v>
      </c>
      <c r="B315" s="84">
        <v>2</v>
      </c>
      <c r="C315" s="95">
        <v>0</v>
      </c>
      <c r="D315" s="84" t="s">
        <v>455</v>
      </c>
      <c r="E315" s="84" t="b">
        <v>0</v>
      </c>
      <c r="F315" s="84" t="b">
        <v>0</v>
      </c>
      <c r="G315" s="84" t="b">
        <v>0</v>
      </c>
    </row>
    <row r="316" spans="1:7" ht="15">
      <c r="A316" s="85" t="s">
        <v>8850</v>
      </c>
      <c r="B316" s="84">
        <v>2</v>
      </c>
      <c r="C316" s="95">
        <v>0</v>
      </c>
      <c r="D316" s="84" t="s">
        <v>455</v>
      </c>
      <c r="E316" s="84" t="b">
        <v>0</v>
      </c>
      <c r="F316" s="84" t="b">
        <v>0</v>
      </c>
      <c r="G316" s="84" t="b">
        <v>0</v>
      </c>
    </row>
    <row r="317" spans="1:7" ht="15">
      <c r="A317" s="85" t="s">
        <v>8498</v>
      </c>
      <c r="B317" s="84">
        <v>2</v>
      </c>
      <c r="C317" s="95">
        <v>0</v>
      </c>
      <c r="D317" s="84" t="s">
        <v>455</v>
      </c>
      <c r="E317" s="84" t="b">
        <v>0</v>
      </c>
      <c r="F317" s="84" t="b">
        <v>0</v>
      </c>
      <c r="G317" s="84" t="b">
        <v>0</v>
      </c>
    </row>
    <row r="318" spans="1:7" ht="15">
      <c r="A318" s="85" t="s">
        <v>674</v>
      </c>
      <c r="B318" s="84">
        <v>2</v>
      </c>
      <c r="C318" s="95">
        <v>0</v>
      </c>
      <c r="D318" s="84" t="s">
        <v>455</v>
      </c>
      <c r="E318" s="84" t="b">
        <v>0</v>
      </c>
      <c r="F318" s="84" t="b">
        <v>0</v>
      </c>
      <c r="G318" s="84" t="b">
        <v>0</v>
      </c>
    </row>
    <row r="319" spans="1:7" ht="15">
      <c r="A319" s="85" t="s">
        <v>534</v>
      </c>
      <c r="B319" s="84">
        <v>2</v>
      </c>
      <c r="C319" s="95">
        <v>0</v>
      </c>
      <c r="D319" s="84" t="s">
        <v>455</v>
      </c>
      <c r="E319" s="84" t="b">
        <v>0</v>
      </c>
      <c r="F319" s="84" t="b">
        <v>0</v>
      </c>
      <c r="G319" s="84" t="b">
        <v>0</v>
      </c>
    </row>
    <row r="320" spans="1:7" ht="15">
      <c r="A320" s="85" t="s">
        <v>671</v>
      </c>
      <c r="B320" s="84">
        <v>2</v>
      </c>
      <c r="C320" s="95">
        <v>0</v>
      </c>
      <c r="D320" s="84" t="s">
        <v>455</v>
      </c>
      <c r="E320" s="84" t="b">
        <v>1</v>
      </c>
      <c r="F320" s="84" t="b">
        <v>0</v>
      </c>
      <c r="G320" s="84" t="b">
        <v>0</v>
      </c>
    </row>
    <row r="321" spans="1:7" ht="15">
      <c r="A321" s="85" t="s">
        <v>633</v>
      </c>
      <c r="B321" s="84">
        <v>2</v>
      </c>
      <c r="C321" s="95">
        <v>0</v>
      </c>
      <c r="D321" s="84" t="s">
        <v>455</v>
      </c>
      <c r="E321" s="84" t="b">
        <v>0</v>
      </c>
      <c r="F321" s="84" t="b">
        <v>0</v>
      </c>
      <c r="G321" s="84" t="b">
        <v>0</v>
      </c>
    </row>
    <row r="322" spans="1:7" ht="15">
      <c r="A322" s="85" t="s">
        <v>8851</v>
      </c>
      <c r="B322" s="84">
        <v>2</v>
      </c>
      <c r="C322" s="95">
        <v>0</v>
      </c>
      <c r="D322" s="84" t="s">
        <v>455</v>
      </c>
      <c r="E322" s="84" t="b">
        <v>0</v>
      </c>
      <c r="F322" s="84" t="b">
        <v>0</v>
      </c>
      <c r="G322" s="84" t="b">
        <v>0</v>
      </c>
    </row>
    <row r="323" spans="1:7" ht="15">
      <c r="A323" s="85" t="s">
        <v>8497</v>
      </c>
      <c r="B323" s="84">
        <v>2</v>
      </c>
      <c r="C323" s="95">
        <v>0</v>
      </c>
      <c r="D323" s="84" t="s">
        <v>455</v>
      </c>
      <c r="E323" s="84" t="b">
        <v>0</v>
      </c>
      <c r="F323" s="84" t="b">
        <v>0</v>
      </c>
      <c r="G323" s="84" t="b">
        <v>0</v>
      </c>
    </row>
    <row r="324" spans="1:7" ht="15">
      <c r="A324" s="85" t="s">
        <v>259</v>
      </c>
      <c r="B324" s="84">
        <v>2</v>
      </c>
      <c r="C324" s="95">
        <v>0</v>
      </c>
      <c r="D324" s="84" t="s">
        <v>455</v>
      </c>
      <c r="E324" s="84" t="b">
        <v>0</v>
      </c>
      <c r="F324" s="84" t="b">
        <v>0</v>
      </c>
      <c r="G324" s="84" t="b">
        <v>0</v>
      </c>
    </row>
    <row r="325" spans="1:7" ht="15">
      <c r="A325" s="85" t="s">
        <v>8496</v>
      </c>
      <c r="B325" s="84">
        <v>2</v>
      </c>
      <c r="C325" s="95">
        <v>0</v>
      </c>
      <c r="D325" s="84" t="s">
        <v>455</v>
      </c>
      <c r="E325" s="84" t="b">
        <v>0</v>
      </c>
      <c r="F325" s="84" t="b">
        <v>0</v>
      </c>
      <c r="G325" s="84" t="b">
        <v>0</v>
      </c>
    </row>
    <row r="326" spans="1:7" ht="15">
      <c r="A326" s="85" t="s">
        <v>8495</v>
      </c>
      <c r="B326" s="84">
        <v>2</v>
      </c>
      <c r="C326" s="95">
        <v>0</v>
      </c>
      <c r="D326" s="84" t="s">
        <v>455</v>
      </c>
      <c r="E326" s="84" t="b">
        <v>0</v>
      </c>
      <c r="F326" s="84" t="b">
        <v>0</v>
      </c>
      <c r="G326"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DB20D-46C8-436E-9BDB-F634BEEA058A}">
  <dimension ref="A1:L28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794</v>
      </c>
      <c r="B1" s="13" t="s">
        <v>795</v>
      </c>
      <c r="C1" s="13" t="s">
        <v>785</v>
      </c>
      <c r="D1" s="13" t="s">
        <v>789</v>
      </c>
      <c r="E1" s="13" t="s">
        <v>796</v>
      </c>
      <c r="F1" s="13" t="s">
        <v>144</v>
      </c>
      <c r="G1" s="13" t="s">
        <v>797</v>
      </c>
      <c r="H1" s="13" t="s">
        <v>798</v>
      </c>
      <c r="I1" s="13" t="s">
        <v>799</v>
      </c>
      <c r="J1" s="13" t="s">
        <v>800</v>
      </c>
      <c r="K1" s="13" t="s">
        <v>801</v>
      </c>
      <c r="L1" s="13" t="s">
        <v>802</v>
      </c>
    </row>
    <row r="2" spans="1:12" ht="15">
      <c r="A2" s="84" t="s">
        <v>766</v>
      </c>
      <c r="B2" s="84" t="s">
        <v>279</v>
      </c>
      <c r="C2" s="84">
        <v>15</v>
      </c>
      <c r="D2" s="95">
        <v>0.008964733070917637</v>
      </c>
      <c r="E2" s="95">
        <v>1.2206733917084218</v>
      </c>
      <c r="F2" s="84" t="s">
        <v>790</v>
      </c>
      <c r="G2" s="84" t="b">
        <v>0</v>
      </c>
      <c r="H2" s="84" t="b">
        <v>0</v>
      </c>
      <c r="I2" s="84" t="b">
        <v>0</v>
      </c>
      <c r="J2" s="84" t="b">
        <v>0</v>
      </c>
      <c r="K2" s="84" t="b">
        <v>0</v>
      </c>
      <c r="L2" s="84" t="b">
        <v>0</v>
      </c>
    </row>
    <row r="3" spans="1:12" ht="15">
      <c r="A3" s="85" t="s">
        <v>279</v>
      </c>
      <c r="B3" s="84" t="s">
        <v>533</v>
      </c>
      <c r="C3" s="84">
        <v>15</v>
      </c>
      <c r="D3" s="95">
        <v>0.008964733070917637</v>
      </c>
      <c r="E3" s="95">
        <v>1.3117538610557542</v>
      </c>
      <c r="F3" s="84" t="s">
        <v>790</v>
      </c>
      <c r="G3" s="84" t="b">
        <v>0</v>
      </c>
      <c r="H3" s="84" t="b">
        <v>0</v>
      </c>
      <c r="I3" s="84" t="b">
        <v>0</v>
      </c>
      <c r="J3" s="84" t="b">
        <v>0</v>
      </c>
      <c r="K3" s="84" t="b">
        <v>0</v>
      </c>
      <c r="L3" s="84" t="b">
        <v>0</v>
      </c>
    </row>
    <row r="4" spans="1:12" ht="15">
      <c r="A4" s="85" t="s">
        <v>475</v>
      </c>
      <c r="B4" s="84" t="s">
        <v>8462</v>
      </c>
      <c r="C4" s="84">
        <v>13</v>
      </c>
      <c r="D4" s="95">
        <v>0.00880258467305826</v>
      </c>
      <c r="E4" s="95">
        <v>1.6127838567197355</v>
      </c>
      <c r="F4" s="84" t="s">
        <v>790</v>
      </c>
      <c r="G4" s="84" t="b">
        <v>0</v>
      </c>
      <c r="H4" s="84" t="b">
        <v>0</v>
      </c>
      <c r="I4" s="84" t="b">
        <v>0</v>
      </c>
      <c r="J4" s="84" t="b">
        <v>0</v>
      </c>
      <c r="K4" s="84" t="b">
        <v>0</v>
      </c>
      <c r="L4" s="84" t="b">
        <v>0</v>
      </c>
    </row>
    <row r="5" spans="1:12" ht="15">
      <c r="A5" s="85" t="s">
        <v>8462</v>
      </c>
      <c r="B5" s="84" t="s">
        <v>765</v>
      </c>
      <c r="C5" s="84">
        <v>13</v>
      </c>
      <c r="D5" s="95">
        <v>0.00880258467305826</v>
      </c>
      <c r="E5" s="95">
        <v>1.5226072263706474</v>
      </c>
      <c r="F5" s="84" t="s">
        <v>790</v>
      </c>
      <c r="G5" s="84" t="b">
        <v>0</v>
      </c>
      <c r="H5" s="84" t="b">
        <v>0</v>
      </c>
      <c r="I5" s="84" t="b">
        <v>0</v>
      </c>
      <c r="J5" s="84" t="b">
        <v>0</v>
      </c>
      <c r="K5" s="84" t="b">
        <v>0</v>
      </c>
      <c r="L5" s="84" t="b">
        <v>0</v>
      </c>
    </row>
    <row r="6" spans="1:12" ht="15">
      <c r="A6" s="85" t="s">
        <v>765</v>
      </c>
      <c r="B6" s="84" t="s">
        <v>538</v>
      </c>
      <c r="C6" s="84">
        <v>13</v>
      </c>
      <c r="D6" s="95">
        <v>0.00880258467305826</v>
      </c>
      <c r="E6" s="95">
        <v>1.6317516957957157</v>
      </c>
      <c r="F6" s="84" t="s">
        <v>790</v>
      </c>
      <c r="G6" s="84" t="b">
        <v>0</v>
      </c>
      <c r="H6" s="84" t="b">
        <v>0</v>
      </c>
      <c r="I6" s="84" t="b">
        <v>0</v>
      </c>
      <c r="J6" s="84" t="b">
        <v>0</v>
      </c>
      <c r="K6" s="84" t="b">
        <v>0</v>
      </c>
      <c r="L6" s="84" t="b">
        <v>0</v>
      </c>
    </row>
    <row r="7" spans="1:12" ht="15">
      <c r="A7" s="85" t="s">
        <v>538</v>
      </c>
      <c r="B7" s="84" t="s">
        <v>561</v>
      </c>
      <c r="C7" s="84">
        <v>13</v>
      </c>
      <c r="D7" s="95">
        <v>0.00880258467305826</v>
      </c>
      <c r="E7" s="95">
        <v>1.6897436427734023</v>
      </c>
      <c r="F7" s="84" t="s">
        <v>790</v>
      </c>
      <c r="G7" s="84" t="b">
        <v>0</v>
      </c>
      <c r="H7" s="84" t="b">
        <v>0</v>
      </c>
      <c r="I7" s="84" t="b">
        <v>0</v>
      </c>
      <c r="J7" s="84" t="b">
        <v>0</v>
      </c>
      <c r="K7" s="84" t="b">
        <v>0</v>
      </c>
      <c r="L7" s="84" t="b">
        <v>0</v>
      </c>
    </row>
    <row r="8" spans="1:12" ht="15">
      <c r="A8" s="85" t="s">
        <v>561</v>
      </c>
      <c r="B8" s="84" t="s">
        <v>579</v>
      </c>
      <c r="C8" s="84">
        <v>13</v>
      </c>
      <c r="D8" s="95">
        <v>0.00880258467305826</v>
      </c>
      <c r="E8" s="95">
        <v>1.7219283261448035</v>
      </c>
      <c r="F8" s="84" t="s">
        <v>790</v>
      </c>
      <c r="G8" s="84" t="b">
        <v>0</v>
      </c>
      <c r="H8" s="84" t="b">
        <v>0</v>
      </c>
      <c r="I8" s="84" t="b">
        <v>0</v>
      </c>
      <c r="J8" s="84" t="b">
        <v>0</v>
      </c>
      <c r="K8" s="84" t="b">
        <v>0</v>
      </c>
      <c r="L8" s="84" t="b">
        <v>0</v>
      </c>
    </row>
    <row r="9" spans="1:12" ht="15">
      <c r="A9" s="85" t="s">
        <v>579</v>
      </c>
      <c r="B9" s="84" t="s">
        <v>8844</v>
      </c>
      <c r="C9" s="84">
        <v>13</v>
      </c>
      <c r="D9" s="95">
        <v>0.00880258467305826</v>
      </c>
      <c r="E9" s="95">
        <v>1.754113009516205</v>
      </c>
      <c r="F9" s="84" t="s">
        <v>790</v>
      </c>
      <c r="G9" s="84" t="b">
        <v>0</v>
      </c>
      <c r="H9" s="84" t="b">
        <v>0</v>
      </c>
      <c r="I9" s="84" t="b">
        <v>0</v>
      </c>
      <c r="J9" s="84" t="b">
        <v>0</v>
      </c>
      <c r="K9" s="84" t="b">
        <v>0</v>
      </c>
      <c r="L9" s="84" t="b">
        <v>0</v>
      </c>
    </row>
    <row r="10" spans="1:12" ht="15">
      <c r="A10" s="85" t="s">
        <v>8844</v>
      </c>
      <c r="B10" s="84" t="s">
        <v>492</v>
      </c>
      <c r="C10" s="84">
        <v>13</v>
      </c>
      <c r="D10" s="95">
        <v>0.00880258467305826</v>
      </c>
      <c r="E10" s="95">
        <v>1.7219283261448035</v>
      </c>
      <c r="F10" s="84" t="s">
        <v>790</v>
      </c>
      <c r="G10" s="84" t="b">
        <v>0</v>
      </c>
      <c r="H10" s="84" t="b">
        <v>0</v>
      </c>
      <c r="I10" s="84" t="b">
        <v>0</v>
      </c>
      <c r="J10" s="84" t="b">
        <v>0</v>
      </c>
      <c r="K10" s="84" t="b">
        <v>0</v>
      </c>
      <c r="L10" s="84" t="b">
        <v>0</v>
      </c>
    </row>
    <row r="11" spans="1:12" ht="15">
      <c r="A11" s="85" t="s">
        <v>492</v>
      </c>
      <c r="B11" s="84" t="s">
        <v>279</v>
      </c>
      <c r="C11" s="84">
        <v>13</v>
      </c>
      <c r="D11" s="95">
        <v>0.00880258467305826</v>
      </c>
      <c r="E11" s="95">
        <v>1.2676699543846452</v>
      </c>
      <c r="F11" s="84" t="s">
        <v>790</v>
      </c>
      <c r="G11" s="84" t="b">
        <v>0</v>
      </c>
      <c r="H11" s="84" t="b">
        <v>0</v>
      </c>
      <c r="I11" s="84" t="b">
        <v>0</v>
      </c>
      <c r="J11" s="84" t="b">
        <v>0</v>
      </c>
      <c r="K11" s="84" t="b">
        <v>0</v>
      </c>
      <c r="L11" s="84" t="b">
        <v>0</v>
      </c>
    </row>
    <row r="12" spans="1:12" ht="15">
      <c r="A12" s="85" t="s">
        <v>279</v>
      </c>
      <c r="B12" s="84" t="s">
        <v>481</v>
      </c>
      <c r="C12" s="84">
        <v>13</v>
      </c>
      <c r="D12" s="95">
        <v>0.00880258467305826</v>
      </c>
      <c r="E12" s="95">
        <v>1.3117538610557542</v>
      </c>
      <c r="F12" s="84" t="s">
        <v>790</v>
      </c>
      <c r="G12" s="84" t="b">
        <v>0</v>
      </c>
      <c r="H12" s="84" t="b">
        <v>0</v>
      </c>
      <c r="I12" s="84" t="b">
        <v>0</v>
      </c>
      <c r="J12" s="84" t="b">
        <v>0</v>
      </c>
      <c r="K12" s="84" t="b">
        <v>1</v>
      </c>
      <c r="L12" s="84" t="b">
        <v>0</v>
      </c>
    </row>
    <row r="13" spans="1:12" ht="15">
      <c r="A13" s="85" t="s">
        <v>481</v>
      </c>
      <c r="B13" s="84" t="s">
        <v>259</v>
      </c>
      <c r="C13" s="84">
        <v>13</v>
      </c>
      <c r="D13" s="95">
        <v>0.00880258467305826</v>
      </c>
      <c r="E13" s="95">
        <v>1.4530830138522237</v>
      </c>
      <c r="F13" s="84" t="s">
        <v>790</v>
      </c>
      <c r="G13" s="84" t="b">
        <v>0</v>
      </c>
      <c r="H13" s="84" t="b">
        <v>1</v>
      </c>
      <c r="I13" s="84" t="b">
        <v>0</v>
      </c>
      <c r="J13" s="84" t="b">
        <v>0</v>
      </c>
      <c r="K13" s="84" t="b">
        <v>0</v>
      </c>
      <c r="L13" s="84" t="b">
        <v>0</v>
      </c>
    </row>
    <row r="14" spans="1:12" ht="15">
      <c r="A14" s="85" t="s">
        <v>259</v>
      </c>
      <c r="B14" s="84" t="s">
        <v>766</v>
      </c>
      <c r="C14" s="84">
        <v>13</v>
      </c>
      <c r="D14" s="95">
        <v>0.00880258467305826</v>
      </c>
      <c r="E14" s="95">
        <v>1.384304528204366</v>
      </c>
      <c r="F14" s="84" t="s">
        <v>790</v>
      </c>
      <c r="G14" s="84" t="b">
        <v>0</v>
      </c>
      <c r="H14" s="84" t="b">
        <v>0</v>
      </c>
      <c r="I14" s="84" t="b">
        <v>0</v>
      </c>
      <c r="J14" s="84" t="b">
        <v>0</v>
      </c>
      <c r="K14" s="84" t="b">
        <v>0</v>
      </c>
      <c r="L14" s="84" t="b">
        <v>0</v>
      </c>
    </row>
    <row r="15" spans="1:12" ht="15">
      <c r="A15" s="85" t="s">
        <v>533</v>
      </c>
      <c r="B15" s="84" t="s">
        <v>8843</v>
      </c>
      <c r="C15" s="84">
        <v>13</v>
      </c>
      <c r="D15" s="95">
        <v>0.00880258467305826</v>
      </c>
      <c r="E15" s="95">
        <v>1.659780419395959</v>
      </c>
      <c r="F15" s="84" t="s">
        <v>790</v>
      </c>
      <c r="G15" s="84" t="b">
        <v>0</v>
      </c>
      <c r="H15" s="84" t="b">
        <v>0</v>
      </c>
      <c r="I15" s="84" t="b">
        <v>0</v>
      </c>
      <c r="J15" s="84" t="b">
        <v>0</v>
      </c>
      <c r="K15" s="84" t="b">
        <v>0</v>
      </c>
      <c r="L15" s="84" t="b">
        <v>0</v>
      </c>
    </row>
    <row r="16" spans="1:12" ht="15">
      <c r="A16" s="85" t="s">
        <v>8843</v>
      </c>
      <c r="B16" s="84" t="s">
        <v>8845</v>
      </c>
      <c r="C16" s="84">
        <v>13</v>
      </c>
      <c r="D16" s="95">
        <v>0.00880258467305826</v>
      </c>
      <c r="E16" s="95">
        <v>1.7219283261448035</v>
      </c>
      <c r="F16" s="84" t="s">
        <v>790</v>
      </c>
      <c r="G16" s="84" t="b">
        <v>0</v>
      </c>
      <c r="H16" s="84" t="b">
        <v>0</v>
      </c>
      <c r="I16" s="84" t="b">
        <v>0</v>
      </c>
      <c r="J16" s="84" t="b">
        <v>0</v>
      </c>
      <c r="K16" s="84" t="b">
        <v>0</v>
      </c>
      <c r="L16" s="84" t="b">
        <v>0</v>
      </c>
    </row>
    <row r="17" spans="1:12" ht="15">
      <c r="A17" s="85" t="s">
        <v>8845</v>
      </c>
      <c r="B17" s="84" t="s">
        <v>8458</v>
      </c>
      <c r="C17" s="84">
        <v>9</v>
      </c>
      <c r="D17" s="95">
        <v>0.007932086321511206</v>
      </c>
      <c r="E17" s="95">
        <v>1.7888751157754166</v>
      </c>
      <c r="F17" s="84" t="s">
        <v>790</v>
      </c>
      <c r="G17" s="84" t="b">
        <v>0</v>
      </c>
      <c r="H17" s="84" t="b">
        <v>0</v>
      </c>
      <c r="I17" s="84" t="b">
        <v>0</v>
      </c>
      <c r="J17" s="84" t="b">
        <v>0</v>
      </c>
      <c r="K17" s="84" t="b">
        <v>0</v>
      </c>
      <c r="L17" s="84" t="b">
        <v>0</v>
      </c>
    </row>
    <row r="18" spans="1:12" ht="15">
      <c r="A18" s="85" t="s">
        <v>8460</v>
      </c>
      <c r="B18" s="84" t="s">
        <v>8462</v>
      </c>
      <c r="C18" s="84">
        <v>4</v>
      </c>
      <c r="D18" s="95">
        <v>0.00532681680387839</v>
      </c>
      <c r="E18" s="95">
        <v>1.6127838567197355</v>
      </c>
      <c r="F18" s="84" t="s">
        <v>790</v>
      </c>
      <c r="G18" s="84" t="b">
        <v>0</v>
      </c>
      <c r="H18" s="84" t="b">
        <v>0</v>
      </c>
      <c r="I18" s="84" t="b">
        <v>0</v>
      </c>
      <c r="J18" s="84" t="b">
        <v>0</v>
      </c>
      <c r="K18" s="84" t="b">
        <v>0</v>
      </c>
      <c r="L18" s="84" t="b">
        <v>0</v>
      </c>
    </row>
    <row r="19" spans="1:12" ht="15">
      <c r="A19" s="85" t="s">
        <v>8462</v>
      </c>
      <c r="B19" s="84" t="s">
        <v>7168</v>
      </c>
      <c r="C19" s="84">
        <v>4</v>
      </c>
      <c r="D19" s="95">
        <v>0.00532681680387839</v>
      </c>
      <c r="E19" s="95">
        <v>1.515873843711679</v>
      </c>
      <c r="F19" s="84" t="s">
        <v>790</v>
      </c>
      <c r="G19" s="84" t="b">
        <v>0</v>
      </c>
      <c r="H19" s="84" t="b">
        <v>0</v>
      </c>
      <c r="I19" s="84" t="b">
        <v>0</v>
      </c>
      <c r="J19" s="84" t="b">
        <v>0</v>
      </c>
      <c r="K19" s="84" t="b">
        <v>1</v>
      </c>
      <c r="L19" s="84" t="b">
        <v>0</v>
      </c>
    </row>
    <row r="20" spans="1:12" ht="15">
      <c r="A20" s="85" t="s">
        <v>7168</v>
      </c>
      <c r="B20" s="84" t="s">
        <v>259</v>
      </c>
      <c r="C20" s="84">
        <v>4</v>
      </c>
      <c r="D20" s="95">
        <v>0.00532681680387839</v>
      </c>
      <c r="E20" s="95">
        <v>1.3561730008441673</v>
      </c>
      <c r="F20" s="84" t="s">
        <v>790</v>
      </c>
      <c r="G20" s="84" t="b">
        <v>0</v>
      </c>
      <c r="H20" s="84" t="b">
        <v>1</v>
      </c>
      <c r="I20" s="84" t="b">
        <v>0</v>
      </c>
      <c r="J20" s="84" t="b">
        <v>0</v>
      </c>
      <c r="K20" s="84" t="b">
        <v>0</v>
      </c>
      <c r="L20" s="84" t="b">
        <v>0</v>
      </c>
    </row>
    <row r="21" spans="1:12" ht="15">
      <c r="A21" s="85" t="s">
        <v>528</v>
      </c>
      <c r="B21" s="84" t="s">
        <v>265</v>
      </c>
      <c r="C21" s="84">
        <v>3</v>
      </c>
      <c r="D21" s="95">
        <v>0.004474417219053165</v>
      </c>
      <c r="E21" s="95">
        <v>2.044147620878723</v>
      </c>
      <c r="F21" s="84" t="s">
        <v>790</v>
      </c>
      <c r="G21" s="84" t="b">
        <v>0</v>
      </c>
      <c r="H21" s="84" t="b">
        <v>0</v>
      </c>
      <c r="I21" s="84" t="b">
        <v>0</v>
      </c>
      <c r="J21" s="84" t="b">
        <v>0</v>
      </c>
      <c r="K21" s="84" t="b">
        <v>0</v>
      </c>
      <c r="L21" s="84" t="b">
        <v>0</v>
      </c>
    </row>
    <row r="22" spans="1:12" ht="15">
      <c r="A22" s="85" t="s">
        <v>502</v>
      </c>
      <c r="B22" s="84" t="s">
        <v>721</v>
      </c>
      <c r="C22" s="84">
        <v>3</v>
      </c>
      <c r="D22" s="95">
        <v>0.004474417219053165</v>
      </c>
      <c r="E22" s="95">
        <v>1.8011095721924284</v>
      </c>
      <c r="F22" s="84" t="s">
        <v>790</v>
      </c>
      <c r="G22" s="84" t="b">
        <v>0</v>
      </c>
      <c r="H22" s="84" t="b">
        <v>0</v>
      </c>
      <c r="I22" s="84" t="b">
        <v>0</v>
      </c>
      <c r="J22" s="84" t="b">
        <v>0</v>
      </c>
      <c r="K22" s="84" t="b">
        <v>0</v>
      </c>
      <c r="L22" s="84" t="b">
        <v>0</v>
      </c>
    </row>
    <row r="23" spans="1:12" ht="15">
      <c r="A23" s="85" t="s">
        <v>721</v>
      </c>
      <c r="B23" s="84" t="s">
        <v>508</v>
      </c>
      <c r="C23" s="84">
        <v>3</v>
      </c>
      <c r="D23" s="95">
        <v>0.004474417219053165</v>
      </c>
      <c r="E23" s="95">
        <v>2.0229583218087845</v>
      </c>
      <c r="F23" s="84" t="s">
        <v>790</v>
      </c>
      <c r="G23" s="84" t="b">
        <v>0</v>
      </c>
      <c r="H23" s="84" t="b">
        <v>0</v>
      </c>
      <c r="I23" s="84" t="b">
        <v>0</v>
      </c>
      <c r="J23" s="84" t="b">
        <v>0</v>
      </c>
      <c r="K23" s="84" t="b">
        <v>0</v>
      </c>
      <c r="L23" s="84" t="b">
        <v>0</v>
      </c>
    </row>
    <row r="24" spans="1:12" ht="15">
      <c r="A24" s="85" t="s">
        <v>508</v>
      </c>
      <c r="B24" s="84" t="s">
        <v>244</v>
      </c>
      <c r="C24" s="84">
        <v>3</v>
      </c>
      <c r="D24" s="95">
        <v>0.004474417219053165</v>
      </c>
      <c r="E24" s="95">
        <v>2.3909351071033793</v>
      </c>
      <c r="F24" s="84" t="s">
        <v>790</v>
      </c>
      <c r="G24" s="84" t="b">
        <v>0</v>
      </c>
      <c r="H24" s="84" t="b">
        <v>0</v>
      </c>
      <c r="I24" s="84" t="b">
        <v>0</v>
      </c>
      <c r="J24" s="84" t="b">
        <v>0</v>
      </c>
      <c r="K24" s="84" t="b">
        <v>0</v>
      </c>
      <c r="L24" s="84" t="b">
        <v>0</v>
      </c>
    </row>
    <row r="25" spans="1:12" ht="15">
      <c r="A25" s="85" t="s">
        <v>244</v>
      </c>
      <c r="B25" s="84" t="s">
        <v>722</v>
      </c>
      <c r="C25" s="84">
        <v>3</v>
      </c>
      <c r="D25" s="95">
        <v>0.004474417219053165</v>
      </c>
      <c r="E25" s="95">
        <v>2.3909351071033793</v>
      </c>
      <c r="F25" s="84" t="s">
        <v>790</v>
      </c>
      <c r="G25" s="84" t="b">
        <v>0</v>
      </c>
      <c r="H25" s="84" t="b">
        <v>0</v>
      </c>
      <c r="I25" s="84" t="b">
        <v>0</v>
      </c>
      <c r="J25" s="84" t="b">
        <v>0</v>
      </c>
      <c r="K25" s="84" t="b">
        <v>0</v>
      </c>
      <c r="L25" s="84" t="b">
        <v>0</v>
      </c>
    </row>
    <row r="26" spans="1:12" ht="15">
      <c r="A26" s="85" t="s">
        <v>722</v>
      </c>
      <c r="B26" s="84" t="s">
        <v>514</v>
      </c>
      <c r="C26" s="84">
        <v>3</v>
      </c>
      <c r="D26" s="95">
        <v>0.004474417219053165</v>
      </c>
      <c r="E26" s="95">
        <v>2.1690863574870227</v>
      </c>
      <c r="F26" s="84" t="s">
        <v>790</v>
      </c>
      <c r="G26" s="84" t="b">
        <v>0</v>
      </c>
      <c r="H26" s="84" t="b">
        <v>0</v>
      </c>
      <c r="I26" s="84" t="b">
        <v>0</v>
      </c>
      <c r="J26" s="84" t="b">
        <v>1</v>
      </c>
      <c r="K26" s="84" t="b">
        <v>0</v>
      </c>
      <c r="L26" s="84" t="b">
        <v>0</v>
      </c>
    </row>
    <row r="27" spans="1:12" ht="15">
      <c r="A27" s="85" t="s">
        <v>514</v>
      </c>
      <c r="B27" s="84" t="s">
        <v>723</v>
      </c>
      <c r="C27" s="84">
        <v>3</v>
      </c>
      <c r="D27" s="95">
        <v>0.004474417219053165</v>
      </c>
      <c r="E27" s="95">
        <v>2.1690863574870227</v>
      </c>
      <c r="F27" s="84" t="s">
        <v>790</v>
      </c>
      <c r="G27" s="84" t="b">
        <v>1</v>
      </c>
      <c r="H27" s="84" t="b">
        <v>0</v>
      </c>
      <c r="I27" s="84" t="b">
        <v>0</v>
      </c>
      <c r="J27" s="84" t="b">
        <v>0</v>
      </c>
      <c r="K27" s="84" t="b">
        <v>0</v>
      </c>
      <c r="L27" s="84" t="b">
        <v>0</v>
      </c>
    </row>
    <row r="28" spans="1:12" ht="15">
      <c r="A28" s="85" t="s">
        <v>723</v>
      </c>
      <c r="B28" s="84" t="s">
        <v>724</v>
      </c>
      <c r="C28" s="84">
        <v>3</v>
      </c>
      <c r="D28" s="95">
        <v>0.004474417219053165</v>
      </c>
      <c r="E28" s="95">
        <v>2.3909351071033793</v>
      </c>
      <c r="F28" s="84" t="s">
        <v>790</v>
      </c>
      <c r="G28" s="84" t="b">
        <v>0</v>
      </c>
      <c r="H28" s="84" t="b">
        <v>0</v>
      </c>
      <c r="I28" s="84" t="b">
        <v>0</v>
      </c>
      <c r="J28" s="84" t="b">
        <v>0</v>
      </c>
      <c r="K28" s="84" t="b">
        <v>0</v>
      </c>
      <c r="L28" s="84" t="b">
        <v>0</v>
      </c>
    </row>
    <row r="29" spans="1:12" ht="15">
      <c r="A29" s="85" t="s">
        <v>724</v>
      </c>
      <c r="B29" s="84" t="s">
        <v>725</v>
      </c>
      <c r="C29" s="84">
        <v>3</v>
      </c>
      <c r="D29" s="95">
        <v>0.004474417219053165</v>
      </c>
      <c r="E29" s="95">
        <v>2.3909351071033793</v>
      </c>
      <c r="F29" s="84" t="s">
        <v>790</v>
      </c>
      <c r="G29" s="84" t="b">
        <v>0</v>
      </c>
      <c r="H29" s="84" t="b">
        <v>0</v>
      </c>
      <c r="I29" s="84" t="b">
        <v>0</v>
      </c>
      <c r="J29" s="84" t="b">
        <v>0</v>
      </c>
      <c r="K29" s="84" t="b">
        <v>0</v>
      </c>
      <c r="L29" s="84" t="b">
        <v>0</v>
      </c>
    </row>
    <row r="30" spans="1:12" ht="15">
      <c r="A30" s="85" t="s">
        <v>725</v>
      </c>
      <c r="B30" s="84" t="s">
        <v>693</v>
      </c>
      <c r="C30" s="84">
        <v>3</v>
      </c>
      <c r="D30" s="95">
        <v>0.004474417219053165</v>
      </c>
      <c r="E30" s="95">
        <v>2.3909351071033793</v>
      </c>
      <c r="F30" s="84" t="s">
        <v>790</v>
      </c>
      <c r="G30" s="84" t="b">
        <v>0</v>
      </c>
      <c r="H30" s="84" t="b">
        <v>0</v>
      </c>
      <c r="I30" s="84" t="b">
        <v>0</v>
      </c>
      <c r="J30" s="84" t="b">
        <v>0</v>
      </c>
      <c r="K30" s="84" t="b">
        <v>0</v>
      </c>
      <c r="L30" s="84" t="b">
        <v>0</v>
      </c>
    </row>
    <row r="31" spans="1:12" ht="15">
      <c r="A31" s="85" t="s">
        <v>693</v>
      </c>
      <c r="B31" s="84" t="s">
        <v>611</v>
      </c>
      <c r="C31" s="84">
        <v>3</v>
      </c>
      <c r="D31" s="95">
        <v>0.004474417219053165</v>
      </c>
      <c r="E31" s="95">
        <v>2.3909351071033793</v>
      </c>
      <c r="F31" s="84" t="s">
        <v>790</v>
      </c>
      <c r="G31" s="84" t="b">
        <v>0</v>
      </c>
      <c r="H31" s="84" t="b">
        <v>0</v>
      </c>
      <c r="I31" s="84" t="b">
        <v>0</v>
      </c>
      <c r="J31" s="84" t="b">
        <v>0</v>
      </c>
      <c r="K31" s="84" t="b">
        <v>0</v>
      </c>
      <c r="L31" s="84" t="b">
        <v>0</v>
      </c>
    </row>
    <row r="32" spans="1:12" ht="15">
      <c r="A32" s="85" t="s">
        <v>611</v>
      </c>
      <c r="B32" s="84" t="s">
        <v>476</v>
      </c>
      <c r="C32" s="84">
        <v>3</v>
      </c>
      <c r="D32" s="95">
        <v>0.004474417219053165</v>
      </c>
      <c r="E32" s="95">
        <v>2.089905111439398</v>
      </c>
      <c r="F32" s="84" t="s">
        <v>790</v>
      </c>
      <c r="G32" s="84" t="b">
        <v>0</v>
      </c>
      <c r="H32" s="84" t="b">
        <v>0</v>
      </c>
      <c r="I32" s="84" t="b">
        <v>0</v>
      </c>
      <c r="J32" s="84" t="b">
        <v>1</v>
      </c>
      <c r="K32" s="84" t="b">
        <v>0</v>
      </c>
      <c r="L32" s="84" t="b">
        <v>0</v>
      </c>
    </row>
    <row r="33" spans="1:12" ht="15">
      <c r="A33" s="85" t="s">
        <v>476</v>
      </c>
      <c r="B33" s="84" t="s">
        <v>250</v>
      </c>
      <c r="C33" s="84">
        <v>3</v>
      </c>
      <c r="D33" s="95">
        <v>0.004474417219053165</v>
      </c>
      <c r="E33" s="95">
        <v>1.8680563618230415</v>
      </c>
      <c r="F33" s="84" t="s">
        <v>790</v>
      </c>
      <c r="G33" s="84" t="b">
        <v>1</v>
      </c>
      <c r="H33" s="84" t="b">
        <v>0</v>
      </c>
      <c r="I33" s="84" t="b">
        <v>0</v>
      </c>
      <c r="J33" s="84" t="b">
        <v>0</v>
      </c>
      <c r="K33" s="84" t="b">
        <v>0</v>
      </c>
      <c r="L33" s="84" t="b">
        <v>0</v>
      </c>
    </row>
    <row r="34" spans="1:12" ht="15">
      <c r="A34" s="85" t="s">
        <v>571</v>
      </c>
      <c r="B34" s="84" t="s">
        <v>8460</v>
      </c>
      <c r="C34" s="84">
        <v>3</v>
      </c>
      <c r="D34" s="95">
        <v>0.004474417219053165</v>
      </c>
      <c r="E34" s="95">
        <v>2.265996370495079</v>
      </c>
      <c r="F34" s="84" t="s">
        <v>790</v>
      </c>
      <c r="G34" s="84" t="b">
        <v>0</v>
      </c>
      <c r="H34" s="84" t="b">
        <v>0</v>
      </c>
      <c r="I34" s="84" t="b">
        <v>0</v>
      </c>
      <c r="J34" s="84" t="b">
        <v>0</v>
      </c>
      <c r="K34" s="84" t="b">
        <v>0</v>
      </c>
      <c r="L34" s="84" t="b">
        <v>0</v>
      </c>
    </row>
    <row r="35" spans="1:12" ht="15">
      <c r="A35" s="85" t="s">
        <v>8845</v>
      </c>
      <c r="B35" s="84" t="s">
        <v>8466</v>
      </c>
      <c r="C35" s="84">
        <v>3</v>
      </c>
      <c r="D35" s="95">
        <v>0.004474417219053165</v>
      </c>
      <c r="E35" s="95">
        <v>1.7888751157754168</v>
      </c>
      <c r="F35" s="84" t="s">
        <v>790</v>
      </c>
      <c r="G35" s="84" t="b">
        <v>0</v>
      </c>
      <c r="H35" s="84" t="b">
        <v>0</v>
      </c>
      <c r="I35" s="84" t="b">
        <v>0</v>
      </c>
      <c r="J35" s="84" t="b">
        <v>0</v>
      </c>
      <c r="K35" s="84" t="b">
        <v>0</v>
      </c>
      <c r="L35" s="84" t="b">
        <v>0</v>
      </c>
    </row>
    <row r="36" spans="1:12" ht="15">
      <c r="A36" s="85" t="s">
        <v>8466</v>
      </c>
      <c r="B36" s="84" t="s">
        <v>8848</v>
      </c>
      <c r="C36" s="84">
        <v>3</v>
      </c>
      <c r="D36" s="95">
        <v>0.004474417219053165</v>
      </c>
      <c r="E36" s="95">
        <v>2.3909351071033793</v>
      </c>
      <c r="F36" s="84" t="s">
        <v>790</v>
      </c>
      <c r="G36" s="84" t="b">
        <v>0</v>
      </c>
      <c r="H36" s="84" t="b">
        <v>0</v>
      </c>
      <c r="I36" s="84" t="b">
        <v>0</v>
      </c>
      <c r="J36" s="84" t="b">
        <v>0</v>
      </c>
      <c r="K36" s="84" t="b">
        <v>0</v>
      </c>
      <c r="L36" s="84" t="b">
        <v>0</v>
      </c>
    </row>
    <row r="37" spans="1:12" ht="15">
      <c r="A37" s="85" t="s">
        <v>762</v>
      </c>
      <c r="B37" s="84" t="s">
        <v>8849</v>
      </c>
      <c r="C37" s="84">
        <v>2</v>
      </c>
      <c r="D37" s="95">
        <v>0.003433306089059351</v>
      </c>
      <c r="E37" s="95">
        <v>2.56702636615906</v>
      </c>
      <c r="F37" s="84" t="s">
        <v>790</v>
      </c>
      <c r="G37" s="84" t="b">
        <v>0</v>
      </c>
      <c r="H37" s="84" t="b">
        <v>0</v>
      </c>
      <c r="I37" s="84" t="b">
        <v>0</v>
      </c>
      <c r="J37" s="84" t="b">
        <v>0</v>
      </c>
      <c r="K37" s="84" t="b">
        <v>0</v>
      </c>
      <c r="L37" s="84" t="b">
        <v>0</v>
      </c>
    </row>
    <row r="38" spans="1:12" ht="15">
      <c r="A38" s="85" t="s">
        <v>8849</v>
      </c>
      <c r="B38" s="84" t="s">
        <v>629</v>
      </c>
      <c r="C38" s="84">
        <v>2</v>
      </c>
      <c r="D38" s="95">
        <v>0.003433306089059351</v>
      </c>
      <c r="E38" s="95">
        <v>2.56702636615906</v>
      </c>
      <c r="F38" s="84" t="s">
        <v>790</v>
      </c>
      <c r="G38" s="84" t="b">
        <v>0</v>
      </c>
      <c r="H38" s="84" t="b">
        <v>0</v>
      </c>
      <c r="I38" s="84" t="b">
        <v>0</v>
      </c>
      <c r="J38" s="84" t="b">
        <v>0</v>
      </c>
      <c r="K38" s="84" t="b">
        <v>0</v>
      </c>
      <c r="L38" s="84" t="b">
        <v>0</v>
      </c>
    </row>
    <row r="39" spans="1:12" ht="15">
      <c r="A39" s="85" t="s">
        <v>629</v>
      </c>
      <c r="B39" s="84" t="s">
        <v>265</v>
      </c>
      <c r="C39" s="84">
        <v>2</v>
      </c>
      <c r="D39" s="95">
        <v>0.003433306089059351</v>
      </c>
      <c r="E39" s="95">
        <v>2.1690863574870227</v>
      </c>
      <c r="F39" s="84" t="s">
        <v>790</v>
      </c>
      <c r="G39" s="84" t="b">
        <v>0</v>
      </c>
      <c r="H39" s="84" t="b">
        <v>0</v>
      </c>
      <c r="I39" s="84" t="b">
        <v>0</v>
      </c>
      <c r="J39" s="84" t="b">
        <v>0</v>
      </c>
      <c r="K39" s="84" t="b">
        <v>0</v>
      </c>
      <c r="L39" s="84" t="b">
        <v>0</v>
      </c>
    </row>
    <row r="40" spans="1:12" ht="15">
      <c r="A40" s="85" t="s">
        <v>265</v>
      </c>
      <c r="B40" s="84" t="s">
        <v>491</v>
      </c>
      <c r="C40" s="84">
        <v>2</v>
      </c>
      <c r="D40" s="95">
        <v>0.003433306089059351</v>
      </c>
      <c r="E40" s="95">
        <v>1.8680563618230415</v>
      </c>
      <c r="F40" s="84" t="s">
        <v>790</v>
      </c>
      <c r="G40" s="84" t="b">
        <v>0</v>
      </c>
      <c r="H40" s="84" t="b">
        <v>0</v>
      </c>
      <c r="I40" s="84" t="b">
        <v>0</v>
      </c>
      <c r="J40" s="84" t="b">
        <v>0</v>
      </c>
      <c r="K40" s="84" t="b">
        <v>0</v>
      </c>
      <c r="L40" s="84" t="b">
        <v>0</v>
      </c>
    </row>
    <row r="41" spans="1:12" ht="15">
      <c r="A41" s="85" t="s">
        <v>491</v>
      </c>
      <c r="B41" s="84" t="s">
        <v>769</v>
      </c>
      <c r="C41" s="84">
        <v>2</v>
      </c>
      <c r="D41" s="95">
        <v>0.003433306089059351</v>
      </c>
      <c r="E41" s="95">
        <v>2.265996370495079</v>
      </c>
      <c r="F41" s="84" t="s">
        <v>790</v>
      </c>
      <c r="G41" s="84" t="b">
        <v>0</v>
      </c>
      <c r="H41" s="84" t="b">
        <v>0</v>
      </c>
      <c r="I41" s="84" t="b">
        <v>0</v>
      </c>
      <c r="J41" s="84" t="b">
        <v>0</v>
      </c>
      <c r="K41" s="84" t="b">
        <v>0</v>
      </c>
      <c r="L41" s="84" t="b">
        <v>0</v>
      </c>
    </row>
    <row r="42" spans="1:12" ht="15">
      <c r="A42" s="85" t="s">
        <v>769</v>
      </c>
      <c r="B42" s="84" t="s">
        <v>491</v>
      </c>
      <c r="C42" s="84">
        <v>2</v>
      </c>
      <c r="D42" s="95">
        <v>0.003433306089059351</v>
      </c>
      <c r="E42" s="95">
        <v>2.265996370495079</v>
      </c>
      <c r="F42" s="84" t="s">
        <v>790</v>
      </c>
      <c r="G42" s="84" t="b">
        <v>0</v>
      </c>
      <c r="H42" s="84" t="b">
        <v>0</v>
      </c>
      <c r="I42" s="84" t="b">
        <v>0</v>
      </c>
      <c r="J42" s="84" t="b">
        <v>0</v>
      </c>
      <c r="K42" s="84" t="b">
        <v>0</v>
      </c>
      <c r="L42" s="84" t="b">
        <v>0</v>
      </c>
    </row>
    <row r="43" spans="1:12" ht="15">
      <c r="A43" s="85" t="s">
        <v>491</v>
      </c>
      <c r="B43" s="84" t="s">
        <v>8850</v>
      </c>
      <c r="C43" s="84">
        <v>2</v>
      </c>
      <c r="D43" s="95">
        <v>0.003433306089059351</v>
      </c>
      <c r="E43" s="95">
        <v>2.265996370495079</v>
      </c>
      <c r="F43" s="84" t="s">
        <v>790</v>
      </c>
      <c r="G43" s="84" t="b">
        <v>0</v>
      </c>
      <c r="H43" s="84" t="b">
        <v>0</v>
      </c>
      <c r="I43" s="84" t="b">
        <v>0</v>
      </c>
      <c r="J43" s="84" t="b">
        <v>0</v>
      </c>
      <c r="K43" s="84" t="b">
        <v>0</v>
      </c>
      <c r="L43" s="84" t="b">
        <v>0</v>
      </c>
    </row>
    <row r="44" spans="1:12" ht="15">
      <c r="A44" s="85" t="s">
        <v>8850</v>
      </c>
      <c r="B44" s="84" t="s">
        <v>8498</v>
      </c>
      <c r="C44" s="84">
        <v>2</v>
      </c>
      <c r="D44" s="95">
        <v>0.003433306089059351</v>
      </c>
      <c r="E44" s="95">
        <v>2.56702636615906</v>
      </c>
      <c r="F44" s="84" t="s">
        <v>790</v>
      </c>
      <c r="G44" s="84" t="b">
        <v>0</v>
      </c>
      <c r="H44" s="84" t="b">
        <v>0</v>
      </c>
      <c r="I44" s="84" t="b">
        <v>0</v>
      </c>
      <c r="J44" s="84" t="b">
        <v>0</v>
      </c>
      <c r="K44" s="84" t="b">
        <v>0</v>
      </c>
      <c r="L44" s="84" t="b">
        <v>0</v>
      </c>
    </row>
    <row r="45" spans="1:12" ht="15">
      <c r="A45" s="85" t="s">
        <v>8498</v>
      </c>
      <c r="B45" s="84" t="s">
        <v>674</v>
      </c>
      <c r="C45" s="84">
        <v>2</v>
      </c>
      <c r="D45" s="95">
        <v>0.003433306089059351</v>
      </c>
      <c r="E45" s="95">
        <v>2.56702636615906</v>
      </c>
      <c r="F45" s="84" t="s">
        <v>790</v>
      </c>
      <c r="G45" s="84" t="b">
        <v>0</v>
      </c>
      <c r="H45" s="84" t="b">
        <v>0</v>
      </c>
      <c r="I45" s="84" t="b">
        <v>0</v>
      </c>
      <c r="J45" s="84" t="b">
        <v>0</v>
      </c>
      <c r="K45" s="84" t="b">
        <v>0</v>
      </c>
      <c r="L45" s="84" t="b">
        <v>0</v>
      </c>
    </row>
    <row r="46" spans="1:12" ht="15">
      <c r="A46" s="85" t="s">
        <v>674</v>
      </c>
      <c r="B46" s="84" t="s">
        <v>534</v>
      </c>
      <c r="C46" s="84">
        <v>2</v>
      </c>
      <c r="D46" s="95">
        <v>0.003433306089059351</v>
      </c>
      <c r="E46" s="95">
        <v>2.265996370495079</v>
      </c>
      <c r="F46" s="84" t="s">
        <v>790</v>
      </c>
      <c r="G46" s="84" t="b">
        <v>0</v>
      </c>
      <c r="H46" s="84" t="b">
        <v>0</v>
      </c>
      <c r="I46" s="84" t="b">
        <v>0</v>
      </c>
      <c r="J46" s="84" t="b">
        <v>0</v>
      </c>
      <c r="K46" s="84" t="b">
        <v>0</v>
      </c>
      <c r="L46" s="84" t="b">
        <v>0</v>
      </c>
    </row>
    <row r="47" spans="1:12" ht="15">
      <c r="A47" s="85" t="s">
        <v>534</v>
      </c>
      <c r="B47" s="84" t="s">
        <v>671</v>
      </c>
      <c r="C47" s="84">
        <v>2</v>
      </c>
      <c r="D47" s="95">
        <v>0.003433306089059351</v>
      </c>
      <c r="E47" s="95">
        <v>2.265996370495079</v>
      </c>
      <c r="F47" s="84" t="s">
        <v>790</v>
      </c>
      <c r="G47" s="84" t="b">
        <v>0</v>
      </c>
      <c r="H47" s="84" t="b">
        <v>0</v>
      </c>
      <c r="I47" s="84" t="b">
        <v>0</v>
      </c>
      <c r="J47" s="84" t="b">
        <v>1</v>
      </c>
      <c r="K47" s="84" t="b">
        <v>0</v>
      </c>
      <c r="L47" s="84" t="b">
        <v>0</v>
      </c>
    </row>
    <row r="48" spans="1:12" ht="15">
      <c r="A48" s="85" t="s">
        <v>671</v>
      </c>
      <c r="B48" s="84" t="s">
        <v>633</v>
      </c>
      <c r="C48" s="84">
        <v>2</v>
      </c>
      <c r="D48" s="95">
        <v>0.003433306089059351</v>
      </c>
      <c r="E48" s="95">
        <v>2.56702636615906</v>
      </c>
      <c r="F48" s="84" t="s">
        <v>790</v>
      </c>
      <c r="G48" s="84" t="b">
        <v>1</v>
      </c>
      <c r="H48" s="84" t="b">
        <v>0</v>
      </c>
      <c r="I48" s="84" t="b">
        <v>0</v>
      </c>
      <c r="J48" s="84" t="b">
        <v>0</v>
      </c>
      <c r="K48" s="84" t="b">
        <v>0</v>
      </c>
      <c r="L48" s="84" t="b">
        <v>0</v>
      </c>
    </row>
    <row r="49" spans="1:12" ht="15">
      <c r="A49" s="85" t="s">
        <v>633</v>
      </c>
      <c r="B49" s="84" t="s">
        <v>8851</v>
      </c>
      <c r="C49" s="84">
        <v>2</v>
      </c>
      <c r="D49" s="95">
        <v>0.003433306089059351</v>
      </c>
      <c r="E49" s="95">
        <v>2.56702636615906</v>
      </c>
      <c r="F49" s="84" t="s">
        <v>790</v>
      </c>
      <c r="G49" s="84" t="b">
        <v>0</v>
      </c>
      <c r="H49" s="84" t="b">
        <v>0</v>
      </c>
      <c r="I49" s="84" t="b">
        <v>0</v>
      </c>
      <c r="J49" s="84" t="b">
        <v>0</v>
      </c>
      <c r="K49" s="84" t="b">
        <v>0</v>
      </c>
      <c r="L49" s="84" t="b">
        <v>0</v>
      </c>
    </row>
    <row r="50" spans="1:12" ht="15">
      <c r="A50" s="85" t="s">
        <v>8851</v>
      </c>
      <c r="B50" s="84" t="s">
        <v>8497</v>
      </c>
      <c r="C50" s="84">
        <v>2</v>
      </c>
      <c r="D50" s="95">
        <v>0.003433306089059351</v>
      </c>
      <c r="E50" s="95">
        <v>2.56702636615906</v>
      </c>
      <c r="F50" s="84" t="s">
        <v>790</v>
      </c>
      <c r="G50" s="84" t="b">
        <v>0</v>
      </c>
      <c r="H50" s="84" t="b">
        <v>0</v>
      </c>
      <c r="I50" s="84" t="b">
        <v>0</v>
      </c>
      <c r="J50" s="84" t="b">
        <v>0</v>
      </c>
      <c r="K50" s="84" t="b">
        <v>0</v>
      </c>
      <c r="L50" s="84" t="b">
        <v>0</v>
      </c>
    </row>
    <row r="51" spans="1:12" ht="15">
      <c r="A51" s="85" t="s">
        <v>8497</v>
      </c>
      <c r="B51" s="84" t="s">
        <v>259</v>
      </c>
      <c r="C51" s="84">
        <v>2</v>
      </c>
      <c r="D51" s="95">
        <v>0.003433306089059351</v>
      </c>
      <c r="E51" s="95">
        <v>1.4530830138522237</v>
      </c>
      <c r="F51" s="84" t="s">
        <v>790</v>
      </c>
      <c r="G51" s="84" t="b">
        <v>0</v>
      </c>
      <c r="H51" s="84" t="b">
        <v>0</v>
      </c>
      <c r="I51" s="84" t="b">
        <v>0</v>
      </c>
      <c r="J51" s="84" t="b">
        <v>0</v>
      </c>
      <c r="K51" s="84" t="b">
        <v>0</v>
      </c>
      <c r="L51" s="84" t="b">
        <v>0</v>
      </c>
    </row>
    <row r="52" spans="1:12" ht="15">
      <c r="A52" s="85" t="s">
        <v>259</v>
      </c>
      <c r="B52" s="84" t="s">
        <v>8496</v>
      </c>
      <c r="C52" s="84">
        <v>2</v>
      </c>
      <c r="D52" s="95">
        <v>0.003433306089059351</v>
      </c>
      <c r="E52" s="95">
        <v>1.5256336810008353</v>
      </c>
      <c r="F52" s="84" t="s">
        <v>790</v>
      </c>
      <c r="G52" s="84" t="b">
        <v>0</v>
      </c>
      <c r="H52" s="84" t="b">
        <v>0</v>
      </c>
      <c r="I52" s="84" t="b">
        <v>0</v>
      </c>
      <c r="J52" s="84" t="b">
        <v>0</v>
      </c>
      <c r="K52" s="84" t="b">
        <v>0</v>
      </c>
      <c r="L52" s="84" t="b">
        <v>0</v>
      </c>
    </row>
    <row r="53" spans="1:12" ht="15">
      <c r="A53" s="85" t="s">
        <v>8496</v>
      </c>
      <c r="B53" s="84" t="s">
        <v>8495</v>
      </c>
      <c r="C53" s="84">
        <v>2</v>
      </c>
      <c r="D53" s="95">
        <v>0.003433306089059351</v>
      </c>
      <c r="E53" s="95">
        <v>2.56702636615906</v>
      </c>
      <c r="F53" s="84" t="s">
        <v>790</v>
      </c>
      <c r="G53" s="84" t="b">
        <v>0</v>
      </c>
      <c r="H53" s="84" t="b">
        <v>0</v>
      </c>
      <c r="I53" s="84" t="b">
        <v>0</v>
      </c>
      <c r="J53" s="84" t="b">
        <v>0</v>
      </c>
      <c r="K53" s="84" t="b">
        <v>0</v>
      </c>
      <c r="L53" s="84" t="b">
        <v>0</v>
      </c>
    </row>
    <row r="54" spans="1:12" ht="15">
      <c r="A54" s="85" t="s">
        <v>8494</v>
      </c>
      <c r="B54" s="84" t="s">
        <v>8493</v>
      </c>
      <c r="C54" s="84">
        <v>2</v>
      </c>
      <c r="D54" s="95">
        <v>0.003433306089059351</v>
      </c>
      <c r="E54" s="95">
        <v>2.56702636615906</v>
      </c>
      <c r="F54" s="84" t="s">
        <v>790</v>
      </c>
      <c r="G54" s="84" t="b">
        <v>0</v>
      </c>
      <c r="H54" s="84" t="b">
        <v>0</v>
      </c>
      <c r="I54" s="84" t="b">
        <v>0</v>
      </c>
      <c r="J54" s="84" t="b">
        <v>0</v>
      </c>
      <c r="K54" s="84" t="b">
        <v>0</v>
      </c>
      <c r="L54" s="84" t="b">
        <v>0</v>
      </c>
    </row>
    <row r="55" spans="1:12" ht="15">
      <c r="A55" s="85" t="s">
        <v>476</v>
      </c>
      <c r="B55" s="84" t="s">
        <v>528</v>
      </c>
      <c r="C55" s="84">
        <v>2</v>
      </c>
      <c r="D55" s="95">
        <v>0.003433306089059351</v>
      </c>
      <c r="E55" s="95">
        <v>1.7888751157754166</v>
      </c>
      <c r="F55" s="84" t="s">
        <v>790</v>
      </c>
      <c r="G55" s="84" t="b">
        <v>1</v>
      </c>
      <c r="H55" s="84" t="b">
        <v>0</v>
      </c>
      <c r="I55" s="84" t="b">
        <v>0</v>
      </c>
      <c r="J55" s="84" t="b">
        <v>0</v>
      </c>
      <c r="K55" s="84" t="b">
        <v>0</v>
      </c>
      <c r="L55" s="84" t="b">
        <v>0</v>
      </c>
    </row>
    <row r="56" spans="1:12" ht="15">
      <c r="A56" s="85" t="s">
        <v>8846</v>
      </c>
      <c r="B56" s="84" t="s">
        <v>530</v>
      </c>
      <c r="C56" s="84">
        <v>2</v>
      </c>
      <c r="D56" s="95">
        <v>0.003433306089059351</v>
      </c>
      <c r="E56" s="95">
        <v>1.9138138523837167</v>
      </c>
      <c r="F56" s="84" t="s">
        <v>790</v>
      </c>
      <c r="G56" s="84" t="b">
        <v>0</v>
      </c>
      <c r="H56" s="84" t="b">
        <v>0</v>
      </c>
      <c r="I56" s="84" t="b">
        <v>0</v>
      </c>
      <c r="J56" s="84" t="b">
        <v>1</v>
      </c>
      <c r="K56" s="84" t="b">
        <v>0</v>
      </c>
      <c r="L56" s="84" t="b">
        <v>0</v>
      </c>
    </row>
    <row r="57" spans="1:12" ht="15">
      <c r="A57" s="85" t="s">
        <v>505</v>
      </c>
      <c r="B57" s="84" t="s">
        <v>478</v>
      </c>
      <c r="C57" s="84">
        <v>2</v>
      </c>
      <c r="D57" s="95">
        <v>0.003433306089059351</v>
      </c>
      <c r="E57" s="95">
        <v>2.214843848047698</v>
      </c>
      <c r="F57" s="84" t="s">
        <v>790</v>
      </c>
      <c r="G57" s="84" t="b">
        <v>1</v>
      </c>
      <c r="H57" s="84" t="b">
        <v>0</v>
      </c>
      <c r="I57" s="84" t="b">
        <v>0</v>
      </c>
      <c r="J57" s="84" t="b">
        <v>0</v>
      </c>
      <c r="K57" s="84" t="b">
        <v>0</v>
      </c>
      <c r="L57" s="84" t="b">
        <v>0</v>
      </c>
    </row>
    <row r="58" spans="1:12" ht="15">
      <c r="A58" s="85" t="s">
        <v>478</v>
      </c>
      <c r="B58" s="84" t="s">
        <v>721</v>
      </c>
      <c r="C58" s="84">
        <v>2</v>
      </c>
      <c r="D58" s="95">
        <v>0.003433306089059351</v>
      </c>
      <c r="E58" s="95">
        <v>1.7219283261448035</v>
      </c>
      <c r="F58" s="84" t="s">
        <v>790</v>
      </c>
      <c r="G58" s="84" t="b">
        <v>0</v>
      </c>
      <c r="H58" s="84" t="b">
        <v>0</v>
      </c>
      <c r="I58" s="84" t="b">
        <v>0</v>
      </c>
      <c r="J58" s="84" t="b">
        <v>0</v>
      </c>
      <c r="K58" s="84" t="b">
        <v>0</v>
      </c>
      <c r="L58" s="84" t="b">
        <v>0</v>
      </c>
    </row>
    <row r="59" spans="1:12" ht="15">
      <c r="A59" s="85" t="s">
        <v>721</v>
      </c>
      <c r="B59" s="84" t="s">
        <v>766</v>
      </c>
      <c r="C59" s="84">
        <v>2</v>
      </c>
      <c r="D59" s="95">
        <v>0.003433306089059351</v>
      </c>
      <c r="E59" s="95">
        <v>1.0687158123694598</v>
      </c>
      <c r="F59" s="84" t="s">
        <v>790</v>
      </c>
      <c r="G59" s="84" t="b">
        <v>0</v>
      </c>
      <c r="H59" s="84" t="b">
        <v>0</v>
      </c>
      <c r="I59" s="84" t="b">
        <v>0</v>
      </c>
      <c r="J59" s="84" t="b">
        <v>0</v>
      </c>
      <c r="K59" s="84" t="b">
        <v>0</v>
      </c>
      <c r="L59" s="84" t="b">
        <v>0</v>
      </c>
    </row>
    <row r="60" spans="1:12" ht="15">
      <c r="A60" s="85" t="s">
        <v>533</v>
      </c>
      <c r="B60" s="84" t="s">
        <v>570</v>
      </c>
      <c r="C60" s="84">
        <v>2</v>
      </c>
      <c r="D60" s="95">
        <v>0.003433306089059351</v>
      </c>
      <c r="E60" s="95">
        <v>1.6919651027673603</v>
      </c>
      <c r="F60" s="84" t="s">
        <v>790</v>
      </c>
      <c r="G60" s="84" t="b">
        <v>0</v>
      </c>
      <c r="H60" s="84" t="b">
        <v>0</v>
      </c>
      <c r="I60" s="84" t="b">
        <v>0</v>
      </c>
      <c r="J60" s="84" t="b">
        <v>0</v>
      </c>
      <c r="K60" s="84" t="b">
        <v>0</v>
      </c>
      <c r="L60" s="84" t="b">
        <v>0</v>
      </c>
    </row>
    <row r="61" spans="1:12" ht="15">
      <c r="A61" s="85" t="s">
        <v>570</v>
      </c>
      <c r="B61" s="84" t="s">
        <v>495</v>
      </c>
      <c r="C61" s="84">
        <v>2</v>
      </c>
      <c r="D61" s="95">
        <v>0.003433306089059351</v>
      </c>
      <c r="E61" s="95">
        <v>2.56702636615906</v>
      </c>
      <c r="F61" s="84" t="s">
        <v>790</v>
      </c>
      <c r="G61" s="84" t="b">
        <v>0</v>
      </c>
      <c r="H61" s="84" t="b">
        <v>0</v>
      </c>
      <c r="I61" s="84" t="b">
        <v>0</v>
      </c>
      <c r="J61" s="84" t="b">
        <v>0</v>
      </c>
      <c r="K61" s="84" t="b">
        <v>0</v>
      </c>
      <c r="L61" s="84" t="b">
        <v>0</v>
      </c>
    </row>
    <row r="62" spans="1:12" ht="15">
      <c r="A62" s="85" t="s">
        <v>495</v>
      </c>
      <c r="B62" s="84" t="s">
        <v>8852</v>
      </c>
      <c r="C62" s="84">
        <v>2</v>
      </c>
      <c r="D62" s="95">
        <v>0.003433306089059351</v>
      </c>
      <c r="E62" s="95">
        <v>2.56702636615906</v>
      </c>
      <c r="F62" s="84" t="s">
        <v>790</v>
      </c>
      <c r="G62" s="84" t="b">
        <v>0</v>
      </c>
      <c r="H62" s="84" t="b">
        <v>0</v>
      </c>
      <c r="I62" s="84" t="b">
        <v>0</v>
      </c>
      <c r="J62" s="84" t="b">
        <v>0</v>
      </c>
      <c r="K62" s="84" t="b">
        <v>0</v>
      </c>
      <c r="L62" s="84" t="b">
        <v>0</v>
      </c>
    </row>
    <row r="63" spans="1:12" ht="15">
      <c r="A63" s="85" t="s">
        <v>8852</v>
      </c>
      <c r="B63" s="84" t="s">
        <v>501</v>
      </c>
      <c r="C63" s="84">
        <v>2</v>
      </c>
      <c r="D63" s="95">
        <v>0.003433306089059351</v>
      </c>
      <c r="E63" s="95">
        <v>2.56702636615906</v>
      </c>
      <c r="F63" s="84" t="s">
        <v>790</v>
      </c>
      <c r="G63" s="84" t="b">
        <v>0</v>
      </c>
      <c r="H63" s="84" t="b">
        <v>0</v>
      </c>
      <c r="I63" s="84" t="b">
        <v>0</v>
      </c>
      <c r="J63" s="84" t="b">
        <v>1</v>
      </c>
      <c r="K63" s="84" t="b">
        <v>0</v>
      </c>
      <c r="L63" s="84" t="b">
        <v>0</v>
      </c>
    </row>
    <row r="64" spans="1:12" ht="15">
      <c r="A64" s="85" t="s">
        <v>501</v>
      </c>
      <c r="B64" s="84" t="s">
        <v>597</v>
      </c>
      <c r="C64" s="84">
        <v>2</v>
      </c>
      <c r="D64" s="95">
        <v>0.003433306089059351</v>
      </c>
      <c r="E64" s="95">
        <v>2.265996370495079</v>
      </c>
      <c r="F64" s="84" t="s">
        <v>790</v>
      </c>
      <c r="G64" s="84" t="b">
        <v>1</v>
      </c>
      <c r="H64" s="84" t="b">
        <v>0</v>
      </c>
      <c r="I64" s="84" t="b">
        <v>0</v>
      </c>
      <c r="J64" s="84" t="b">
        <v>0</v>
      </c>
      <c r="K64" s="84" t="b">
        <v>0</v>
      </c>
      <c r="L64" s="84" t="b">
        <v>0</v>
      </c>
    </row>
    <row r="65" spans="1:12" ht="15">
      <c r="A65" s="85" t="s">
        <v>597</v>
      </c>
      <c r="B65" s="84" t="s">
        <v>8853</v>
      </c>
      <c r="C65" s="84">
        <v>2</v>
      </c>
      <c r="D65" s="95">
        <v>0.003433306089059351</v>
      </c>
      <c r="E65" s="95">
        <v>2.265996370495079</v>
      </c>
      <c r="F65" s="84" t="s">
        <v>790</v>
      </c>
      <c r="G65" s="84" t="b">
        <v>0</v>
      </c>
      <c r="H65" s="84" t="b">
        <v>0</v>
      </c>
      <c r="I65" s="84" t="b">
        <v>0</v>
      </c>
      <c r="J65" s="84" t="b">
        <v>0</v>
      </c>
      <c r="K65" s="84" t="b">
        <v>0</v>
      </c>
      <c r="L65" s="84" t="b">
        <v>0</v>
      </c>
    </row>
    <row r="66" spans="1:12" ht="15">
      <c r="A66" s="85" t="s">
        <v>8853</v>
      </c>
      <c r="B66" s="84" t="s">
        <v>8854</v>
      </c>
      <c r="C66" s="84">
        <v>2</v>
      </c>
      <c r="D66" s="95">
        <v>0.003433306089059351</v>
      </c>
      <c r="E66" s="95">
        <v>2.56702636615906</v>
      </c>
      <c r="F66" s="84" t="s">
        <v>790</v>
      </c>
      <c r="G66" s="84" t="b">
        <v>0</v>
      </c>
      <c r="H66" s="84" t="b">
        <v>0</v>
      </c>
      <c r="I66" s="84" t="b">
        <v>0</v>
      </c>
      <c r="J66" s="84" t="b">
        <v>0</v>
      </c>
      <c r="K66" s="84" t="b">
        <v>0</v>
      </c>
      <c r="L66" s="84" t="b">
        <v>0</v>
      </c>
    </row>
    <row r="67" spans="1:12" ht="15">
      <c r="A67" s="85" t="s">
        <v>8854</v>
      </c>
      <c r="B67" s="84" t="s">
        <v>8855</v>
      </c>
      <c r="C67" s="84">
        <v>2</v>
      </c>
      <c r="D67" s="95">
        <v>0.003433306089059351</v>
      </c>
      <c r="E67" s="95">
        <v>2.56702636615906</v>
      </c>
      <c r="F67" s="84" t="s">
        <v>790</v>
      </c>
      <c r="G67" s="84" t="b">
        <v>0</v>
      </c>
      <c r="H67" s="84" t="b">
        <v>0</v>
      </c>
      <c r="I67" s="84" t="b">
        <v>0</v>
      </c>
      <c r="J67" s="84" t="b">
        <v>0</v>
      </c>
      <c r="K67" s="84" t="b">
        <v>0</v>
      </c>
      <c r="L67" s="84" t="b">
        <v>0</v>
      </c>
    </row>
    <row r="68" spans="1:12" ht="15">
      <c r="A68" s="85" t="s">
        <v>8855</v>
      </c>
      <c r="B68" s="84" t="s">
        <v>569</v>
      </c>
      <c r="C68" s="84">
        <v>2</v>
      </c>
      <c r="D68" s="95">
        <v>0.003433306089059351</v>
      </c>
      <c r="E68" s="95">
        <v>2.56702636615906</v>
      </c>
      <c r="F68" s="84" t="s">
        <v>790</v>
      </c>
      <c r="G68" s="84" t="b">
        <v>0</v>
      </c>
      <c r="H68" s="84" t="b">
        <v>0</v>
      </c>
      <c r="I68" s="84" t="b">
        <v>0</v>
      </c>
      <c r="J68" s="84" t="b">
        <v>0</v>
      </c>
      <c r="K68" s="84" t="b">
        <v>0</v>
      </c>
      <c r="L68" s="84" t="b">
        <v>0</v>
      </c>
    </row>
    <row r="69" spans="1:12" ht="15">
      <c r="A69" s="85" t="s">
        <v>569</v>
      </c>
      <c r="B69" s="84" t="s">
        <v>548</v>
      </c>
      <c r="C69" s="84">
        <v>2</v>
      </c>
      <c r="D69" s="95">
        <v>0.003433306089059351</v>
      </c>
      <c r="E69" s="95">
        <v>2.56702636615906</v>
      </c>
      <c r="F69" s="84" t="s">
        <v>790</v>
      </c>
      <c r="G69" s="84" t="b">
        <v>0</v>
      </c>
      <c r="H69" s="84" t="b">
        <v>0</v>
      </c>
      <c r="I69" s="84" t="b">
        <v>0</v>
      </c>
      <c r="J69" s="84" t="b">
        <v>0</v>
      </c>
      <c r="K69" s="84" t="b">
        <v>0</v>
      </c>
      <c r="L69" s="84" t="b">
        <v>0</v>
      </c>
    </row>
    <row r="70" spans="1:12" ht="15">
      <c r="A70" s="85" t="s">
        <v>548</v>
      </c>
      <c r="B70" s="84" t="s">
        <v>8856</v>
      </c>
      <c r="C70" s="84">
        <v>2</v>
      </c>
      <c r="D70" s="95">
        <v>0.003433306089059351</v>
      </c>
      <c r="E70" s="95">
        <v>2.56702636615906</v>
      </c>
      <c r="F70" s="84" t="s">
        <v>790</v>
      </c>
      <c r="G70" s="84" t="b">
        <v>0</v>
      </c>
      <c r="H70" s="84" t="b">
        <v>0</v>
      </c>
      <c r="I70" s="84" t="b">
        <v>0</v>
      </c>
      <c r="J70" s="84" t="b">
        <v>0</v>
      </c>
      <c r="K70" s="84" t="b">
        <v>0</v>
      </c>
      <c r="L70" s="84" t="b">
        <v>0</v>
      </c>
    </row>
    <row r="71" spans="1:12" ht="15">
      <c r="A71" s="85" t="s">
        <v>8856</v>
      </c>
      <c r="B71" s="84" t="s">
        <v>535</v>
      </c>
      <c r="C71" s="84">
        <v>2</v>
      </c>
      <c r="D71" s="95">
        <v>0.003433306089059351</v>
      </c>
      <c r="E71" s="95">
        <v>2.390935107103379</v>
      </c>
      <c r="F71" s="84" t="s">
        <v>790</v>
      </c>
      <c r="G71" s="84" t="b">
        <v>0</v>
      </c>
      <c r="H71" s="84" t="b">
        <v>0</v>
      </c>
      <c r="I71" s="84" t="b">
        <v>0</v>
      </c>
      <c r="J71" s="84" t="b">
        <v>0</v>
      </c>
      <c r="K71" s="84" t="b">
        <v>0</v>
      </c>
      <c r="L71" s="84" t="b">
        <v>0</v>
      </c>
    </row>
    <row r="72" spans="1:12" ht="15">
      <c r="A72" s="85" t="s">
        <v>535</v>
      </c>
      <c r="B72" s="84" t="s">
        <v>8857</v>
      </c>
      <c r="C72" s="84">
        <v>2</v>
      </c>
      <c r="D72" s="95">
        <v>0.003433306089059351</v>
      </c>
      <c r="E72" s="95">
        <v>2.390935107103379</v>
      </c>
      <c r="F72" s="84" t="s">
        <v>790</v>
      </c>
      <c r="G72" s="84" t="b">
        <v>0</v>
      </c>
      <c r="H72" s="84" t="b">
        <v>0</v>
      </c>
      <c r="I72" s="84" t="b">
        <v>0</v>
      </c>
      <c r="J72" s="84" t="b">
        <v>0</v>
      </c>
      <c r="K72" s="84" t="b">
        <v>0</v>
      </c>
      <c r="L72" s="84" t="b">
        <v>0</v>
      </c>
    </row>
    <row r="73" spans="1:12" ht="15">
      <c r="A73" s="85" t="s">
        <v>8857</v>
      </c>
      <c r="B73" s="84" t="s">
        <v>562</v>
      </c>
      <c r="C73" s="84">
        <v>2</v>
      </c>
      <c r="D73" s="95">
        <v>0.003433306089059351</v>
      </c>
      <c r="E73" s="95">
        <v>2.390935107103379</v>
      </c>
      <c r="F73" s="84" t="s">
        <v>790</v>
      </c>
      <c r="G73" s="84" t="b">
        <v>0</v>
      </c>
      <c r="H73" s="84" t="b">
        <v>0</v>
      </c>
      <c r="I73" s="84" t="b">
        <v>0</v>
      </c>
      <c r="J73" s="84" t="b">
        <v>0</v>
      </c>
      <c r="K73" s="84" t="b">
        <v>0</v>
      </c>
      <c r="L73" s="84" t="b">
        <v>0</v>
      </c>
    </row>
    <row r="74" spans="1:12" ht="15">
      <c r="A74" s="85" t="s">
        <v>562</v>
      </c>
      <c r="B74" s="84" t="s">
        <v>8858</v>
      </c>
      <c r="C74" s="84">
        <v>2</v>
      </c>
      <c r="D74" s="95">
        <v>0.003433306089059351</v>
      </c>
      <c r="E74" s="95">
        <v>2.390935107103379</v>
      </c>
      <c r="F74" s="84" t="s">
        <v>790</v>
      </c>
      <c r="G74" s="84" t="b">
        <v>0</v>
      </c>
      <c r="H74" s="84" t="b">
        <v>0</v>
      </c>
      <c r="I74" s="84" t="b">
        <v>0</v>
      </c>
      <c r="J74" s="84" t="b">
        <v>0</v>
      </c>
      <c r="K74" s="84" t="b">
        <v>0</v>
      </c>
      <c r="L74" s="84" t="b">
        <v>0</v>
      </c>
    </row>
    <row r="75" spans="1:12" ht="15">
      <c r="A75" s="85" t="s">
        <v>8859</v>
      </c>
      <c r="B75" s="84" t="s">
        <v>3446</v>
      </c>
      <c r="C75" s="84">
        <v>2</v>
      </c>
      <c r="D75" s="95">
        <v>0.003433306089059351</v>
      </c>
      <c r="E75" s="95">
        <v>2.56702636615906</v>
      </c>
      <c r="F75" s="84" t="s">
        <v>790</v>
      </c>
      <c r="G75" s="84" t="b">
        <v>0</v>
      </c>
      <c r="H75" s="84" t="b">
        <v>0</v>
      </c>
      <c r="I75" s="84" t="b">
        <v>0</v>
      </c>
      <c r="J75" s="84" t="b">
        <v>1</v>
      </c>
      <c r="K75" s="84" t="b">
        <v>0</v>
      </c>
      <c r="L75" s="84" t="b">
        <v>0</v>
      </c>
    </row>
    <row r="76" spans="1:12" ht="15">
      <c r="A76" s="85" t="s">
        <v>3446</v>
      </c>
      <c r="B76" s="84" t="s">
        <v>8860</v>
      </c>
      <c r="C76" s="84">
        <v>2</v>
      </c>
      <c r="D76" s="95">
        <v>0.003433306089059351</v>
      </c>
      <c r="E76" s="95">
        <v>2.56702636615906</v>
      </c>
      <c r="F76" s="84" t="s">
        <v>790</v>
      </c>
      <c r="G76" s="84" t="b">
        <v>1</v>
      </c>
      <c r="H76" s="84" t="b">
        <v>0</v>
      </c>
      <c r="I76" s="84" t="b">
        <v>0</v>
      </c>
      <c r="J76" s="84" t="b">
        <v>0</v>
      </c>
      <c r="K76" s="84" t="b">
        <v>0</v>
      </c>
      <c r="L76" s="84" t="b">
        <v>0</v>
      </c>
    </row>
    <row r="77" spans="1:12" ht="15">
      <c r="A77" s="85" t="s">
        <v>8860</v>
      </c>
      <c r="B77" s="84" t="s">
        <v>655</v>
      </c>
      <c r="C77" s="84">
        <v>2</v>
      </c>
      <c r="D77" s="95">
        <v>0.003433306089059351</v>
      </c>
      <c r="E77" s="95">
        <v>2.56702636615906</v>
      </c>
      <c r="F77" s="84" t="s">
        <v>790</v>
      </c>
      <c r="G77" s="84" t="b">
        <v>0</v>
      </c>
      <c r="H77" s="84" t="b">
        <v>0</v>
      </c>
      <c r="I77" s="84" t="b">
        <v>0</v>
      </c>
      <c r="J77" s="84" t="b">
        <v>0</v>
      </c>
      <c r="K77" s="84" t="b">
        <v>0</v>
      </c>
      <c r="L77" s="84" t="b">
        <v>0</v>
      </c>
    </row>
    <row r="78" spans="1:12" ht="15">
      <c r="A78" s="85" t="s">
        <v>655</v>
      </c>
      <c r="B78" s="84" t="s">
        <v>8861</v>
      </c>
      <c r="C78" s="84">
        <v>2</v>
      </c>
      <c r="D78" s="95">
        <v>0.003433306089059351</v>
      </c>
      <c r="E78" s="95">
        <v>2.56702636615906</v>
      </c>
      <c r="F78" s="84" t="s">
        <v>790</v>
      </c>
      <c r="G78" s="84" t="b">
        <v>0</v>
      </c>
      <c r="H78" s="84" t="b">
        <v>0</v>
      </c>
      <c r="I78" s="84" t="b">
        <v>0</v>
      </c>
      <c r="J78" s="84" t="b">
        <v>0</v>
      </c>
      <c r="K78" s="84" t="b">
        <v>0</v>
      </c>
      <c r="L78" s="84" t="b">
        <v>0</v>
      </c>
    </row>
    <row r="79" spans="1:12" ht="15">
      <c r="A79" s="85" t="s">
        <v>8861</v>
      </c>
      <c r="B79" s="84" t="s">
        <v>517</v>
      </c>
      <c r="C79" s="84">
        <v>2</v>
      </c>
      <c r="D79" s="95">
        <v>0.003433306089059351</v>
      </c>
      <c r="E79" s="95">
        <v>2.265996370495079</v>
      </c>
      <c r="F79" s="84" t="s">
        <v>790</v>
      </c>
      <c r="G79" s="84" t="b">
        <v>0</v>
      </c>
      <c r="H79" s="84" t="b">
        <v>0</v>
      </c>
      <c r="I79" s="84" t="b">
        <v>0</v>
      </c>
      <c r="J79" s="84" t="b">
        <v>0</v>
      </c>
      <c r="K79" s="84" t="b">
        <v>0</v>
      </c>
      <c r="L79" s="84" t="b">
        <v>0</v>
      </c>
    </row>
    <row r="80" spans="1:12" ht="15">
      <c r="A80" s="85" t="s">
        <v>517</v>
      </c>
      <c r="B80" s="84" t="s">
        <v>654</v>
      </c>
      <c r="C80" s="84">
        <v>2</v>
      </c>
      <c r="D80" s="95">
        <v>0.003433306089059351</v>
      </c>
      <c r="E80" s="95">
        <v>2.265996370495079</v>
      </c>
      <c r="F80" s="84" t="s">
        <v>790</v>
      </c>
      <c r="G80" s="84" t="b">
        <v>0</v>
      </c>
      <c r="H80" s="84" t="b">
        <v>0</v>
      </c>
      <c r="I80" s="84" t="b">
        <v>0</v>
      </c>
      <c r="J80" s="84" t="b">
        <v>0</v>
      </c>
      <c r="K80" s="84" t="b">
        <v>0</v>
      </c>
      <c r="L80" s="84" t="b">
        <v>0</v>
      </c>
    </row>
    <row r="81" spans="1:12" ht="15">
      <c r="A81" s="85" t="s">
        <v>654</v>
      </c>
      <c r="B81" s="84" t="s">
        <v>8862</v>
      </c>
      <c r="C81" s="84">
        <v>2</v>
      </c>
      <c r="D81" s="95">
        <v>0.003433306089059351</v>
      </c>
      <c r="E81" s="95">
        <v>2.56702636615906</v>
      </c>
      <c r="F81" s="84" t="s">
        <v>790</v>
      </c>
      <c r="G81" s="84" t="b">
        <v>0</v>
      </c>
      <c r="H81" s="84" t="b">
        <v>0</v>
      </c>
      <c r="I81" s="84" t="b">
        <v>0</v>
      </c>
      <c r="J81" s="84" t="b">
        <v>0</v>
      </c>
      <c r="K81" s="84" t="b">
        <v>0</v>
      </c>
      <c r="L81" s="84" t="b">
        <v>0</v>
      </c>
    </row>
    <row r="82" spans="1:12" ht="15">
      <c r="A82" s="85" t="s">
        <v>8862</v>
      </c>
      <c r="B82" s="84" t="s">
        <v>512</v>
      </c>
      <c r="C82" s="84">
        <v>2</v>
      </c>
      <c r="D82" s="95">
        <v>0.003433306089059351</v>
      </c>
      <c r="E82" s="95">
        <v>2.390935107103379</v>
      </c>
      <c r="F82" s="84" t="s">
        <v>790</v>
      </c>
      <c r="G82" s="84" t="b">
        <v>0</v>
      </c>
      <c r="H82" s="84" t="b">
        <v>0</v>
      </c>
      <c r="I82" s="84" t="b">
        <v>0</v>
      </c>
      <c r="J82" s="84" t="b">
        <v>0</v>
      </c>
      <c r="K82" s="84" t="b">
        <v>0</v>
      </c>
      <c r="L82" s="84" t="b">
        <v>0</v>
      </c>
    </row>
    <row r="83" spans="1:12" ht="15">
      <c r="A83" s="85" t="s">
        <v>512</v>
      </c>
      <c r="B83" s="84" t="s">
        <v>766</v>
      </c>
      <c r="C83" s="84">
        <v>2</v>
      </c>
      <c r="D83" s="95">
        <v>0.003433306089059351</v>
      </c>
      <c r="E83" s="95">
        <v>1.436692597664054</v>
      </c>
      <c r="F83" s="84" t="s">
        <v>790</v>
      </c>
      <c r="G83" s="84" t="b">
        <v>0</v>
      </c>
      <c r="H83" s="84" t="b">
        <v>0</v>
      </c>
      <c r="I83" s="84" t="b">
        <v>0</v>
      </c>
      <c r="J83" s="84" t="b">
        <v>0</v>
      </c>
      <c r="K83" s="84" t="b">
        <v>0</v>
      </c>
      <c r="L83" s="84" t="b">
        <v>0</v>
      </c>
    </row>
    <row r="84" spans="1:12" ht="15">
      <c r="A84" s="85" t="s">
        <v>766</v>
      </c>
      <c r="B84" s="84" t="s">
        <v>8863</v>
      </c>
      <c r="C84" s="84">
        <v>2</v>
      </c>
      <c r="D84" s="95">
        <v>0.003433306089059351</v>
      </c>
      <c r="E84" s="95">
        <v>1.6127838567197355</v>
      </c>
      <c r="F84" s="84" t="s">
        <v>790</v>
      </c>
      <c r="G84" s="84" t="b">
        <v>0</v>
      </c>
      <c r="H84" s="84" t="b">
        <v>0</v>
      </c>
      <c r="I84" s="84" t="b">
        <v>0</v>
      </c>
      <c r="J84" s="84" t="b">
        <v>0</v>
      </c>
      <c r="K84" s="84" t="b">
        <v>0</v>
      </c>
      <c r="L84" s="84" t="b">
        <v>0</v>
      </c>
    </row>
    <row r="85" spans="1:12" ht="15">
      <c r="A85" s="85" t="s">
        <v>8863</v>
      </c>
      <c r="B85" s="84" t="s">
        <v>1215</v>
      </c>
      <c r="C85" s="84">
        <v>2</v>
      </c>
      <c r="D85" s="95">
        <v>0.003433306089059351</v>
      </c>
      <c r="E85" s="95">
        <v>2.56702636615906</v>
      </c>
      <c r="F85" s="84" t="s">
        <v>790</v>
      </c>
      <c r="G85" s="84" t="b">
        <v>0</v>
      </c>
      <c r="H85" s="84" t="b">
        <v>0</v>
      </c>
      <c r="I85" s="84" t="b">
        <v>0</v>
      </c>
      <c r="J85" s="84" t="b">
        <v>0</v>
      </c>
      <c r="K85" s="84" t="b">
        <v>0</v>
      </c>
      <c r="L85" s="84" t="b">
        <v>0</v>
      </c>
    </row>
    <row r="86" spans="1:12" ht="15">
      <c r="A86" s="85" t="s">
        <v>1215</v>
      </c>
      <c r="B86" s="84" t="s">
        <v>530</v>
      </c>
      <c r="C86" s="84">
        <v>2</v>
      </c>
      <c r="D86" s="95">
        <v>0.003433306089059351</v>
      </c>
      <c r="E86" s="95">
        <v>2.089905111439398</v>
      </c>
      <c r="F86" s="84" t="s">
        <v>790</v>
      </c>
      <c r="G86" s="84" t="b">
        <v>0</v>
      </c>
      <c r="H86" s="84" t="b">
        <v>0</v>
      </c>
      <c r="I86" s="84" t="b">
        <v>0</v>
      </c>
      <c r="J86" s="84" t="b">
        <v>1</v>
      </c>
      <c r="K86" s="84" t="b">
        <v>0</v>
      </c>
      <c r="L86" s="84" t="b">
        <v>0</v>
      </c>
    </row>
    <row r="87" spans="1:12" ht="15">
      <c r="A87" s="85" t="s">
        <v>530</v>
      </c>
      <c r="B87" s="84" t="s">
        <v>395</v>
      </c>
      <c r="C87" s="84">
        <v>2</v>
      </c>
      <c r="D87" s="95">
        <v>0.003433306089059351</v>
      </c>
      <c r="E87" s="95">
        <v>2.089905111439398</v>
      </c>
      <c r="F87" s="84" t="s">
        <v>790</v>
      </c>
      <c r="G87" s="84" t="b">
        <v>1</v>
      </c>
      <c r="H87" s="84" t="b">
        <v>0</v>
      </c>
      <c r="I87" s="84" t="b">
        <v>0</v>
      </c>
      <c r="J87" s="84" t="b">
        <v>0</v>
      </c>
      <c r="K87" s="84" t="b">
        <v>0</v>
      </c>
      <c r="L87" s="84" t="b">
        <v>0</v>
      </c>
    </row>
    <row r="88" spans="1:12" ht="15">
      <c r="A88" s="85" t="s">
        <v>395</v>
      </c>
      <c r="B88" s="84" t="s">
        <v>600</v>
      </c>
      <c r="C88" s="84">
        <v>2</v>
      </c>
      <c r="D88" s="95">
        <v>0.003433306089059351</v>
      </c>
      <c r="E88" s="95">
        <v>2.56702636615906</v>
      </c>
      <c r="F88" s="84" t="s">
        <v>790</v>
      </c>
      <c r="G88" s="84" t="b">
        <v>0</v>
      </c>
      <c r="H88" s="84" t="b">
        <v>0</v>
      </c>
      <c r="I88" s="84" t="b">
        <v>0</v>
      </c>
      <c r="J88" s="84" t="b">
        <v>0</v>
      </c>
      <c r="K88" s="84" t="b">
        <v>0</v>
      </c>
      <c r="L88" s="84" t="b">
        <v>0</v>
      </c>
    </row>
    <row r="89" spans="1:12" ht="15">
      <c r="A89" s="85" t="s">
        <v>600</v>
      </c>
      <c r="B89" s="84" t="s">
        <v>528</v>
      </c>
      <c r="C89" s="84">
        <v>2</v>
      </c>
      <c r="D89" s="95">
        <v>0.003433306089059351</v>
      </c>
      <c r="E89" s="95">
        <v>2.265996370495079</v>
      </c>
      <c r="F89" s="84" t="s">
        <v>790</v>
      </c>
      <c r="G89" s="84" t="b">
        <v>0</v>
      </c>
      <c r="H89" s="84" t="b">
        <v>0</v>
      </c>
      <c r="I89" s="84" t="b">
        <v>0</v>
      </c>
      <c r="J89" s="84" t="b">
        <v>0</v>
      </c>
      <c r="K89" s="84" t="b">
        <v>0</v>
      </c>
      <c r="L89" s="84" t="b">
        <v>0</v>
      </c>
    </row>
    <row r="90" spans="1:12" ht="15">
      <c r="A90" s="85" t="s">
        <v>265</v>
      </c>
      <c r="B90" s="84" t="s">
        <v>657</v>
      </c>
      <c r="C90" s="84">
        <v>2</v>
      </c>
      <c r="D90" s="95">
        <v>0.003433306089059351</v>
      </c>
      <c r="E90" s="95">
        <v>2.1690863574870227</v>
      </c>
      <c r="F90" s="84" t="s">
        <v>790</v>
      </c>
      <c r="G90" s="84" t="b">
        <v>0</v>
      </c>
      <c r="H90" s="84" t="b">
        <v>0</v>
      </c>
      <c r="I90" s="84" t="b">
        <v>0</v>
      </c>
      <c r="J90" s="84" t="b">
        <v>0</v>
      </c>
      <c r="K90" s="84" t="b">
        <v>0</v>
      </c>
      <c r="L90" s="84" t="b">
        <v>0</v>
      </c>
    </row>
    <row r="91" spans="1:12" ht="15">
      <c r="A91" s="85" t="s">
        <v>657</v>
      </c>
      <c r="B91" s="84" t="s">
        <v>8864</v>
      </c>
      <c r="C91" s="84">
        <v>2</v>
      </c>
      <c r="D91" s="95">
        <v>0.003433306089059351</v>
      </c>
      <c r="E91" s="95">
        <v>2.56702636615906</v>
      </c>
      <c r="F91" s="84" t="s">
        <v>790</v>
      </c>
      <c r="G91" s="84" t="b">
        <v>0</v>
      </c>
      <c r="H91" s="84" t="b">
        <v>0</v>
      </c>
      <c r="I91" s="84" t="b">
        <v>0</v>
      </c>
      <c r="J91" s="84" t="b">
        <v>0</v>
      </c>
      <c r="K91" s="84" t="b">
        <v>0</v>
      </c>
      <c r="L91" s="84" t="b">
        <v>0</v>
      </c>
    </row>
    <row r="92" spans="1:12" ht="15">
      <c r="A92" s="85" t="s">
        <v>8864</v>
      </c>
      <c r="B92" s="84" t="s">
        <v>8865</v>
      </c>
      <c r="C92" s="84">
        <v>2</v>
      </c>
      <c r="D92" s="95">
        <v>0.003433306089059351</v>
      </c>
      <c r="E92" s="95">
        <v>2.56702636615906</v>
      </c>
      <c r="F92" s="84" t="s">
        <v>790</v>
      </c>
      <c r="G92" s="84" t="b">
        <v>0</v>
      </c>
      <c r="H92" s="84" t="b">
        <v>0</v>
      </c>
      <c r="I92" s="84" t="b">
        <v>0</v>
      </c>
      <c r="J92" s="84" t="b">
        <v>0</v>
      </c>
      <c r="K92" s="84" t="b">
        <v>0</v>
      </c>
      <c r="L92" s="84" t="b">
        <v>0</v>
      </c>
    </row>
    <row r="93" spans="1:12" ht="15">
      <c r="A93" s="85" t="s">
        <v>8865</v>
      </c>
      <c r="B93" s="84" t="s">
        <v>8866</v>
      </c>
      <c r="C93" s="84">
        <v>2</v>
      </c>
      <c r="D93" s="95">
        <v>0.003433306089059351</v>
      </c>
      <c r="E93" s="95">
        <v>2.56702636615906</v>
      </c>
      <c r="F93" s="84" t="s">
        <v>790</v>
      </c>
      <c r="G93" s="84" t="b">
        <v>0</v>
      </c>
      <c r="H93" s="84" t="b">
        <v>0</v>
      </c>
      <c r="I93" s="84" t="b">
        <v>0</v>
      </c>
      <c r="J93" s="84" t="b">
        <v>0</v>
      </c>
      <c r="K93" s="84" t="b">
        <v>0</v>
      </c>
      <c r="L93" s="84" t="b">
        <v>0</v>
      </c>
    </row>
    <row r="94" spans="1:12" ht="15">
      <c r="A94" s="85" t="s">
        <v>8867</v>
      </c>
      <c r="B94" s="84" t="s">
        <v>556</v>
      </c>
      <c r="C94" s="84">
        <v>2</v>
      </c>
      <c r="D94" s="95">
        <v>0.003433306089059351</v>
      </c>
      <c r="E94" s="95">
        <v>2.56702636615906</v>
      </c>
      <c r="F94" s="84" t="s">
        <v>790</v>
      </c>
      <c r="G94" s="84" t="b">
        <v>0</v>
      </c>
      <c r="H94" s="84" t="b">
        <v>0</v>
      </c>
      <c r="I94" s="84" t="b">
        <v>0</v>
      </c>
      <c r="J94" s="84" t="b">
        <v>0</v>
      </c>
      <c r="K94" s="84" t="b">
        <v>0</v>
      </c>
      <c r="L94" s="84" t="b">
        <v>0</v>
      </c>
    </row>
    <row r="95" spans="1:12" ht="15">
      <c r="A95" s="85" t="s">
        <v>556</v>
      </c>
      <c r="B95" s="84" t="s">
        <v>765</v>
      </c>
      <c r="C95" s="84">
        <v>2</v>
      </c>
      <c r="D95" s="95">
        <v>0.003433306089059351</v>
      </c>
      <c r="E95" s="95">
        <v>1.6639363791671167</v>
      </c>
      <c r="F95" s="84" t="s">
        <v>790</v>
      </c>
      <c r="G95" s="84" t="b">
        <v>0</v>
      </c>
      <c r="H95" s="84" t="b">
        <v>0</v>
      </c>
      <c r="I95" s="84" t="b">
        <v>0</v>
      </c>
      <c r="J95" s="84" t="b">
        <v>0</v>
      </c>
      <c r="K95" s="84" t="b">
        <v>0</v>
      </c>
      <c r="L95" s="84" t="b">
        <v>0</v>
      </c>
    </row>
    <row r="96" spans="1:12" ht="15">
      <c r="A96" s="85" t="s">
        <v>765</v>
      </c>
      <c r="B96" s="84" t="s">
        <v>477</v>
      </c>
      <c r="C96" s="84">
        <v>2</v>
      </c>
      <c r="D96" s="95">
        <v>0.003433306089059351</v>
      </c>
      <c r="E96" s="95">
        <v>1.6639363791671167</v>
      </c>
      <c r="F96" s="84" t="s">
        <v>790</v>
      </c>
      <c r="G96" s="84" t="b">
        <v>0</v>
      </c>
      <c r="H96" s="84" t="b">
        <v>0</v>
      </c>
      <c r="I96" s="84" t="b">
        <v>0</v>
      </c>
      <c r="J96" s="84" t="b">
        <v>0</v>
      </c>
      <c r="K96" s="84" t="b">
        <v>0</v>
      </c>
      <c r="L96" s="84" t="b">
        <v>0</v>
      </c>
    </row>
    <row r="97" spans="1:12" ht="15">
      <c r="A97" s="85" t="s">
        <v>477</v>
      </c>
      <c r="B97" s="84" t="s">
        <v>8429</v>
      </c>
      <c r="C97" s="84">
        <v>2</v>
      </c>
      <c r="D97" s="95">
        <v>0.003433306089059351</v>
      </c>
      <c r="E97" s="95">
        <v>2.56702636615906</v>
      </c>
      <c r="F97" s="84" t="s">
        <v>790</v>
      </c>
      <c r="G97" s="84" t="b">
        <v>0</v>
      </c>
      <c r="H97" s="84" t="b">
        <v>0</v>
      </c>
      <c r="I97" s="84" t="b">
        <v>0</v>
      </c>
      <c r="J97" s="84" t="b">
        <v>0</v>
      </c>
      <c r="K97" s="84" t="b">
        <v>0</v>
      </c>
      <c r="L97" s="84" t="b">
        <v>0</v>
      </c>
    </row>
    <row r="98" spans="1:12" ht="15">
      <c r="A98" s="85" t="s">
        <v>8429</v>
      </c>
      <c r="B98" s="84" t="s">
        <v>759</v>
      </c>
      <c r="C98" s="84">
        <v>2</v>
      </c>
      <c r="D98" s="95">
        <v>0.003433306089059351</v>
      </c>
      <c r="E98" s="95">
        <v>2.56702636615906</v>
      </c>
      <c r="F98" s="84" t="s">
        <v>790</v>
      </c>
      <c r="G98" s="84" t="b">
        <v>0</v>
      </c>
      <c r="H98" s="84" t="b">
        <v>0</v>
      </c>
      <c r="I98" s="84" t="b">
        <v>0</v>
      </c>
      <c r="J98" s="84" t="b">
        <v>0</v>
      </c>
      <c r="K98" s="84" t="b">
        <v>0</v>
      </c>
      <c r="L98" s="84" t="b">
        <v>0</v>
      </c>
    </row>
    <row r="99" spans="1:12" ht="15">
      <c r="A99" s="85" t="s">
        <v>759</v>
      </c>
      <c r="B99" s="84" t="s">
        <v>8868</v>
      </c>
      <c r="C99" s="84">
        <v>2</v>
      </c>
      <c r="D99" s="95">
        <v>0.003433306089059351</v>
      </c>
      <c r="E99" s="95">
        <v>2.56702636615906</v>
      </c>
      <c r="F99" s="84" t="s">
        <v>790</v>
      </c>
      <c r="G99" s="84" t="b">
        <v>0</v>
      </c>
      <c r="H99" s="84" t="b">
        <v>0</v>
      </c>
      <c r="I99" s="84" t="b">
        <v>0</v>
      </c>
      <c r="J99" s="84" t="b">
        <v>0</v>
      </c>
      <c r="K99" s="84" t="b">
        <v>0</v>
      </c>
      <c r="L99" s="84" t="b">
        <v>0</v>
      </c>
    </row>
    <row r="100" spans="1:12" ht="15">
      <c r="A100" s="85" t="s">
        <v>8868</v>
      </c>
      <c r="B100" s="84" t="s">
        <v>8869</v>
      </c>
      <c r="C100" s="84">
        <v>2</v>
      </c>
      <c r="D100" s="95">
        <v>0.003433306089059351</v>
      </c>
      <c r="E100" s="95">
        <v>2.56702636615906</v>
      </c>
      <c r="F100" s="84" t="s">
        <v>790</v>
      </c>
      <c r="G100" s="84" t="b">
        <v>0</v>
      </c>
      <c r="H100" s="84" t="b">
        <v>0</v>
      </c>
      <c r="I100" s="84" t="b">
        <v>0</v>
      </c>
      <c r="J100" s="84" t="b">
        <v>0</v>
      </c>
      <c r="K100" s="84" t="b">
        <v>0</v>
      </c>
      <c r="L100" s="84" t="b">
        <v>0</v>
      </c>
    </row>
    <row r="101" spans="1:12" ht="15">
      <c r="A101" s="85" t="s">
        <v>8869</v>
      </c>
      <c r="B101" s="84" t="s">
        <v>8870</v>
      </c>
      <c r="C101" s="84">
        <v>2</v>
      </c>
      <c r="D101" s="95">
        <v>0.003433306089059351</v>
      </c>
      <c r="E101" s="95">
        <v>2.56702636615906</v>
      </c>
      <c r="F101" s="84" t="s">
        <v>790</v>
      </c>
      <c r="G101" s="84" t="b">
        <v>0</v>
      </c>
      <c r="H101" s="84" t="b">
        <v>0</v>
      </c>
      <c r="I101" s="84" t="b">
        <v>0</v>
      </c>
      <c r="J101" s="84" t="b">
        <v>0</v>
      </c>
      <c r="K101" s="84" t="b">
        <v>0</v>
      </c>
      <c r="L101" s="84" t="b">
        <v>0</v>
      </c>
    </row>
    <row r="102" spans="1:12" ht="15">
      <c r="A102" s="85" t="s">
        <v>8870</v>
      </c>
      <c r="B102" s="84" t="s">
        <v>487</v>
      </c>
      <c r="C102" s="84">
        <v>2</v>
      </c>
      <c r="D102" s="95">
        <v>0.003433306089059351</v>
      </c>
      <c r="E102" s="95">
        <v>2.265996370495079</v>
      </c>
      <c r="F102" s="84" t="s">
        <v>790</v>
      </c>
      <c r="G102" s="84" t="b">
        <v>0</v>
      </c>
      <c r="H102" s="84" t="b">
        <v>0</v>
      </c>
      <c r="I102" s="84" t="b">
        <v>0</v>
      </c>
      <c r="J102" s="84" t="b">
        <v>0</v>
      </c>
      <c r="K102" s="84" t="b">
        <v>0</v>
      </c>
      <c r="L102" s="84" t="b">
        <v>0</v>
      </c>
    </row>
    <row r="103" spans="1:12" ht="15">
      <c r="A103" s="85" t="s">
        <v>487</v>
      </c>
      <c r="B103" s="84" t="s">
        <v>502</v>
      </c>
      <c r="C103" s="84">
        <v>2</v>
      </c>
      <c r="D103" s="95">
        <v>0.003433306089059351</v>
      </c>
      <c r="E103" s="95">
        <v>2.265996370495079</v>
      </c>
      <c r="F103" s="84" t="s">
        <v>790</v>
      </c>
      <c r="G103" s="84" t="b">
        <v>0</v>
      </c>
      <c r="H103" s="84" t="b">
        <v>0</v>
      </c>
      <c r="I103" s="84" t="b">
        <v>0</v>
      </c>
      <c r="J103" s="84" t="b">
        <v>0</v>
      </c>
      <c r="K103" s="84" t="b">
        <v>0</v>
      </c>
      <c r="L103" s="84" t="b">
        <v>0</v>
      </c>
    </row>
    <row r="104" spans="1:12" ht="15">
      <c r="A104" s="85" t="s">
        <v>502</v>
      </c>
      <c r="B104" s="84" t="s">
        <v>2673</v>
      </c>
      <c r="C104" s="84">
        <v>2</v>
      </c>
      <c r="D104" s="95">
        <v>0.003433306089059351</v>
      </c>
      <c r="E104" s="95">
        <v>2.1690863574870227</v>
      </c>
      <c r="F104" s="84" t="s">
        <v>790</v>
      </c>
      <c r="G104" s="84" t="b">
        <v>0</v>
      </c>
      <c r="H104" s="84" t="b">
        <v>0</v>
      </c>
      <c r="I104" s="84" t="b">
        <v>0</v>
      </c>
      <c r="J104" s="84" t="b">
        <v>1</v>
      </c>
      <c r="K104" s="84" t="b">
        <v>0</v>
      </c>
      <c r="L104" s="84" t="b">
        <v>0</v>
      </c>
    </row>
    <row r="105" spans="1:12" ht="15">
      <c r="A105" s="85" t="s">
        <v>2673</v>
      </c>
      <c r="B105" s="84" t="s">
        <v>8427</v>
      </c>
      <c r="C105" s="84">
        <v>2</v>
      </c>
      <c r="D105" s="95">
        <v>0.003433306089059351</v>
      </c>
      <c r="E105" s="95">
        <v>2.56702636615906</v>
      </c>
      <c r="F105" s="84" t="s">
        <v>790</v>
      </c>
      <c r="G105" s="84" t="b">
        <v>1</v>
      </c>
      <c r="H105" s="84" t="b">
        <v>0</v>
      </c>
      <c r="I105" s="84" t="b">
        <v>0</v>
      </c>
      <c r="J105" s="84" t="b">
        <v>0</v>
      </c>
      <c r="K105" s="84" t="b">
        <v>0</v>
      </c>
      <c r="L105" s="84" t="b">
        <v>0</v>
      </c>
    </row>
    <row r="106" spans="1:12" ht="15">
      <c r="A106" s="85" t="s">
        <v>8427</v>
      </c>
      <c r="B106" s="84" t="s">
        <v>585</v>
      </c>
      <c r="C106" s="84">
        <v>2</v>
      </c>
      <c r="D106" s="95">
        <v>0.003433306089059351</v>
      </c>
      <c r="E106" s="95">
        <v>2.56702636615906</v>
      </c>
      <c r="F106" s="84" t="s">
        <v>790</v>
      </c>
      <c r="G106" s="84" t="b">
        <v>0</v>
      </c>
      <c r="H106" s="84" t="b">
        <v>0</v>
      </c>
      <c r="I106" s="84" t="b">
        <v>0</v>
      </c>
      <c r="J106" s="84" t="b">
        <v>0</v>
      </c>
      <c r="K106" s="84" t="b">
        <v>0</v>
      </c>
      <c r="L106" s="84" t="b">
        <v>0</v>
      </c>
    </row>
    <row r="107" spans="1:12" ht="15">
      <c r="A107" s="85" t="s">
        <v>585</v>
      </c>
      <c r="B107" s="84" t="s">
        <v>721</v>
      </c>
      <c r="C107" s="84">
        <v>2</v>
      </c>
      <c r="D107" s="95">
        <v>0.003433306089059351</v>
      </c>
      <c r="E107" s="95">
        <v>2.0229583218087845</v>
      </c>
      <c r="F107" s="84" t="s">
        <v>790</v>
      </c>
      <c r="G107" s="84" t="b">
        <v>0</v>
      </c>
      <c r="H107" s="84" t="b">
        <v>0</v>
      </c>
      <c r="I107" s="84" t="b">
        <v>0</v>
      </c>
      <c r="J107" s="84" t="b">
        <v>0</v>
      </c>
      <c r="K107" s="84" t="b">
        <v>0</v>
      </c>
      <c r="L107" s="84" t="b">
        <v>0</v>
      </c>
    </row>
    <row r="108" spans="1:12" ht="15">
      <c r="A108" s="85" t="s">
        <v>721</v>
      </c>
      <c r="B108" s="84" t="s">
        <v>8491</v>
      </c>
      <c r="C108" s="84">
        <v>2</v>
      </c>
      <c r="D108" s="95">
        <v>0.003433306089059351</v>
      </c>
      <c r="E108" s="95">
        <v>2.0229583218087845</v>
      </c>
      <c r="F108" s="84" t="s">
        <v>790</v>
      </c>
      <c r="G108" s="84" t="b">
        <v>0</v>
      </c>
      <c r="H108" s="84" t="b">
        <v>0</v>
      </c>
      <c r="I108" s="84" t="b">
        <v>0</v>
      </c>
      <c r="J108" s="84" t="b">
        <v>0</v>
      </c>
      <c r="K108" s="84" t="b">
        <v>0</v>
      </c>
      <c r="L108" s="84" t="b">
        <v>0</v>
      </c>
    </row>
    <row r="109" spans="1:12" ht="15">
      <c r="A109" s="85" t="s">
        <v>8491</v>
      </c>
      <c r="B109" s="84" t="s">
        <v>8871</v>
      </c>
      <c r="C109" s="84">
        <v>2</v>
      </c>
      <c r="D109" s="95">
        <v>0.003433306089059351</v>
      </c>
      <c r="E109" s="95">
        <v>2.56702636615906</v>
      </c>
      <c r="F109" s="84" t="s">
        <v>790</v>
      </c>
      <c r="G109" s="84" t="b">
        <v>0</v>
      </c>
      <c r="H109" s="84" t="b">
        <v>0</v>
      </c>
      <c r="I109" s="84" t="b">
        <v>0</v>
      </c>
      <c r="J109" s="84" t="b">
        <v>0</v>
      </c>
      <c r="K109" s="84" t="b">
        <v>0</v>
      </c>
      <c r="L109" s="84" t="b">
        <v>0</v>
      </c>
    </row>
    <row r="110" spans="1:12" ht="15">
      <c r="A110" s="85" t="s">
        <v>8871</v>
      </c>
      <c r="B110" s="84" t="s">
        <v>8490</v>
      </c>
      <c r="C110" s="84">
        <v>2</v>
      </c>
      <c r="D110" s="95">
        <v>0.003433306089059351</v>
      </c>
      <c r="E110" s="95">
        <v>2.56702636615906</v>
      </c>
      <c r="F110" s="84" t="s">
        <v>790</v>
      </c>
      <c r="G110" s="84" t="b">
        <v>0</v>
      </c>
      <c r="H110" s="84" t="b">
        <v>0</v>
      </c>
      <c r="I110" s="84" t="b">
        <v>0</v>
      </c>
      <c r="J110" s="84" t="b">
        <v>0</v>
      </c>
      <c r="K110" s="84" t="b">
        <v>0</v>
      </c>
      <c r="L110" s="84" t="b">
        <v>0</v>
      </c>
    </row>
    <row r="111" spans="1:12" ht="15">
      <c r="A111" s="85" t="s">
        <v>8490</v>
      </c>
      <c r="B111" s="84" t="s">
        <v>8872</v>
      </c>
      <c r="C111" s="84">
        <v>2</v>
      </c>
      <c r="D111" s="95">
        <v>0.003433306089059351</v>
      </c>
      <c r="E111" s="95">
        <v>2.56702636615906</v>
      </c>
      <c r="F111" s="84" t="s">
        <v>790</v>
      </c>
      <c r="G111" s="84" t="b">
        <v>0</v>
      </c>
      <c r="H111" s="84" t="b">
        <v>0</v>
      </c>
      <c r="I111" s="84" t="b">
        <v>0</v>
      </c>
      <c r="J111" s="84" t="b">
        <v>0</v>
      </c>
      <c r="K111" s="84" t="b">
        <v>0</v>
      </c>
      <c r="L111" s="84" t="b">
        <v>0</v>
      </c>
    </row>
    <row r="112" spans="1:12" ht="15">
      <c r="A112" s="85" t="s">
        <v>8872</v>
      </c>
      <c r="B112" s="84" t="s">
        <v>8873</v>
      </c>
      <c r="C112" s="84">
        <v>2</v>
      </c>
      <c r="D112" s="95">
        <v>0.003433306089059351</v>
      </c>
      <c r="E112" s="95">
        <v>2.56702636615906</v>
      </c>
      <c r="F112" s="84" t="s">
        <v>790</v>
      </c>
      <c r="G112" s="84" t="b">
        <v>0</v>
      </c>
      <c r="H112" s="84" t="b">
        <v>0</v>
      </c>
      <c r="I112" s="84" t="b">
        <v>0</v>
      </c>
      <c r="J112" s="84" t="b">
        <v>0</v>
      </c>
      <c r="K112" s="84" t="b">
        <v>0</v>
      </c>
      <c r="L112" s="84" t="b">
        <v>0</v>
      </c>
    </row>
    <row r="113" spans="1:12" ht="15">
      <c r="A113" s="85" t="s">
        <v>8873</v>
      </c>
      <c r="B113" s="84" t="s">
        <v>645</v>
      </c>
      <c r="C113" s="84">
        <v>2</v>
      </c>
      <c r="D113" s="95">
        <v>0.003433306089059351</v>
      </c>
      <c r="E113" s="95">
        <v>2.56702636615906</v>
      </c>
      <c r="F113" s="84" t="s">
        <v>790</v>
      </c>
      <c r="G113" s="84" t="b">
        <v>0</v>
      </c>
      <c r="H113" s="84" t="b">
        <v>0</v>
      </c>
      <c r="I113" s="84" t="b">
        <v>0</v>
      </c>
      <c r="J113" s="84" t="b">
        <v>0</v>
      </c>
      <c r="K113" s="84" t="b">
        <v>0</v>
      </c>
      <c r="L113" s="84" t="b">
        <v>0</v>
      </c>
    </row>
    <row r="114" spans="1:12" ht="15">
      <c r="A114" s="85" t="s">
        <v>645</v>
      </c>
      <c r="B114" s="84" t="s">
        <v>8874</v>
      </c>
      <c r="C114" s="84">
        <v>2</v>
      </c>
      <c r="D114" s="95">
        <v>0.003433306089059351</v>
      </c>
      <c r="E114" s="95">
        <v>2.56702636615906</v>
      </c>
      <c r="F114" s="84" t="s">
        <v>790</v>
      </c>
      <c r="G114" s="84" t="b">
        <v>0</v>
      </c>
      <c r="H114" s="84" t="b">
        <v>0</v>
      </c>
      <c r="I114" s="84" t="b">
        <v>0</v>
      </c>
      <c r="J114" s="84" t="b">
        <v>0</v>
      </c>
      <c r="K114" s="84" t="b">
        <v>0</v>
      </c>
      <c r="L114" s="84" t="b">
        <v>0</v>
      </c>
    </row>
    <row r="115" spans="1:12" ht="15">
      <c r="A115" s="85" t="s">
        <v>8874</v>
      </c>
      <c r="B115" s="84" t="s">
        <v>8847</v>
      </c>
      <c r="C115" s="84">
        <v>2</v>
      </c>
      <c r="D115" s="95">
        <v>0.003433306089059351</v>
      </c>
      <c r="E115" s="95">
        <v>2.390935107103379</v>
      </c>
      <c r="F115" s="84" t="s">
        <v>790</v>
      </c>
      <c r="G115" s="84" t="b">
        <v>0</v>
      </c>
      <c r="H115" s="84" t="b">
        <v>0</v>
      </c>
      <c r="I115" s="84" t="b">
        <v>0</v>
      </c>
      <c r="J115" s="84" t="b">
        <v>0</v>
      </c>
      <c r="K115" s="84" t="b">
        <v>0</v>
      </c>
      <c r="L115" s="84" t="b">
        <v>0</v>
      </c>
    </row>
    <row r="116" spans="1:12" ht="15">
      <c r="A116" s="85" t="s">
        <v>534</v>
      </c>
      <c r="B116" s="84" t="s">
        <v>565</v>
      </c>
      <c r="C116" s="84">
        <v>2</v>
      </c>
      <c r="D116" s="95">
        <v>0.003433306089059351</v>
      </c>
      <c r="E116" s="95">
        <v>2.089905111439398</v>
      </c>
      <c r="F116" s="84" t="s">
        <v>790</v>
      </c>
      <c r="G116" s="84" t="b">
        <v>0</v>
      </c>
      <c r="H116" s="84" t="b">
        <v>0</v>
      </c>
      <c r="I116" s="84" t="b">
        <v>0</v>
      </c>
      <c r="J116" s="84" t="b">
        <v>0</v>
      </c>
      <c r="K116" s="84" t="b">
        <v>0</v>
      </c>
      <c r="L116" s="84" t="b">
        <v>0</v>
      </c>
    </row>
    <row r="117" spans="1:12" ht="15">
      <c r="A117" s="85" t="s">
        <v>8484</v>
      </c>
      <c r="B117" s="84" t="s">
        <v>259</v>
      </c>
      <c r="C117" s="84">
        <v>2</v>
      </c>
      <c r="D117" s="95">
        <v>0.003433306089059351</v>
      </c>
      <c r="E117" s="95">
        <v>1.4530830138522237</v>
      </c>
      <c r="F117" s="84" t="s">
        <v>790</v>
      </c>
      <c r="G117" s="84" t="b">
        <v>0</v>
      </c>
      <c r="H117" s="84" t="b">
        <v>0</v>
      </c>
      <c r="I117" s="84" t="b">
        <v>0</v>
      </c>
      <c r="J117" s="84" t="b">
        <v>0</v>
      </c>
      <c r="K117" s="84" t="b">
        <v>0</v>
      </c>
      <c r="L117" s="84" t="b">
        <v>0</v>
      </c>
    </row>
    <row r="118" spans="1:12" ht="15">
      <c r="A118" s="85" t="s">
        <v>259</v>
      </c>
      <c r="B118" s="84" t="s">
        <v>8483</v>
      </c>
      <c r="C118" s="84">
        <v>2</v>
      </c>
      <c r="D118" s="95">
        <v>0.003433306089059351</v>
      </c>
      <c r="E118" s="95">
        <v>1.5256336810008353</v>
      </c>
      <c r="F118" s="84" t="s">
        <v>790</v>
      </c>
      <c r="G118" s="84" t="b">
        <v>0</v>
      </c>
      <c r="H118" s="84" t="b">
        <v>0</v>
      </c>
      <c r="I118" s="84" t="b">
        <v>0</v>
      </c>
      <c r="J118" s="84" t="b">
        <v>0</v>
      </c>
      <c r="K118" s="84" t="b">
        <v>0</v>
      </c>
      <c r="L118" s="84" t="b">
        <v>0</v>
      </c>
    </row>
    <row r="119" spans="1:12" ht="15">
      <c r="A119" s="85" t="s">
        <v>8483</v>
      </c>
      <c r="B119" s="84" t="s">
        <v>8482</v>
      </c>
      <c r="C119" s="84">
        <v>2</v>
      </c>
      <c r="D119" s="95">
        <v>0.003433306089059351</v>
      </c>
      <c r="E119" s="95">
        <v>2.56702636615906</v>
      </c>
      <c r="F119" s="84" t="s">
        <v>790</v>
      </c>
      <c r="G119" s="84" t="b">
        <v>0</v>
      </c>
      <c r="H119" s="84" t="b">
        <v>0</v>
      </c>
      <c r="I119" s="84" t="b">
        <v>0</v>
      </c>
      <c r="J119" s="84" t="b">
        <v>0</v>
      </c>
      <c r="K119" s="84" t="b">
        <v>0</v>
      </c>
      <c r="L119" s="84" t="b">
        <v>0</v>
      </c>
    </row>
    <row r="120" spans="1:12" ht="15">
      <c r="A120" s="85" t="s">
        <v>8482</v>
      </c>
      <c r="B120" s="84" t="s">
        <v>8481</v>
      </c>
      <c r="C120" s="84">
        <v>2</v>
      </c>
      <c r="D120" s="95">
        <v>0.003433306089059351</v>
      </c>
      <c r="E120" s="95">
        <v>2.56702636615906</v>
      </c>
      <c r="F120" s="84" t="s">
        <v>790</v>
      </c>
      <c r="G120" s="84" t="b">
        <v>0</v>
      </c>
      <c r="H120" s="84" t="b">
        <v>0</v>
      </c>
      <c r="I120" s="84" t="b">
        <v>0</v>
      </c>
      <c r="J120" s="84" t="b">
        <v>0</v>
      </c>
      <c r="K120" s="84" t="b">
        <v>0</v>
      </c>
      <c r="L120" s="84" t="b">
        <v>0</v>
      </c>
    </row>
    <row r="121" spans="1:12" ht="15">
      <c r="A121" s="85" t="s">
        <v>8481</v>
      </c>
      <c r="B121" s="84" t="s">
        <v>8480</v>
      </c>
      <c r="C121" s="84">
        <v>2</v>
      </c>
      <c r="D121" s="95">
        <v>0.003433306089059351</v>
      </c>
      <c r="E121" s="95">
        <v>2.56702636615906</v>
      </c>
      <c r="F121" s="84" t="s">
        <v>790</v>
      </c>
      <c r="G121" s="84" t="b">
        <v>0</v>
      </c>
      <c r="H121" s="84" t="b">
        <v>0</v>
      </c>
      <c r="I121" s="84" t="b">
        <v>0</v>
      </c>
      <c r="J121" s="84" t="b">
        <v>0</v>
      </c>
      <c r="K121" s="84" t="b">
        <v>0</v>
      </c>
      <c r="L121" s="84" t="b">
        <v>0</v>
      </c>
    </row>
    <row r="122" spans="1:12" ht="15">
      <c r="A122" s="85" t="s">
        <v>8480</v>
      </c>
      <c r="B122" s="84" t="s">
        <v>8479</v>
      </c>
      <c r="C122" s="84">
        <v>2</v>
      </c>
      <c r="D122" s="95">
        <v>0.003433306089059351</v>
      </c>
      <c r="E122" s="95">
        <v>2.56702636615906</v>
      </c>
      <c r="F122" s="84" t="s">
        <v>790</v>
      </c>
      <c r="G122" s="84" t="b">
        <v>0</v>
      </c>
      <c r="H122" s="84" t="b">
        <v>0</v>
      </c>
      <c r="I122" s="84" t="b">
        <v>0</v>
      </c>
      <c r="J122" s="84" t="b">
        <v>0</v>
      </c>
      <c r="K122" s="84" t="b">
        <v>0</v>
      </c>
      <c r="L122" s="84" t="b">
        <v>0</v>
      </c>
    </row>
    <row r="123" spans="1:12" ht="15">
      <c r="A123" s="85" t="s">
        <v>8479</v>
      </c>
      <c r="B123" s="84" t="s">
        <v>8478</v>
      </c>
      <c r="C123" s="84">
        <v>2</v>
      </c>
      <c r="D123" s="95">
        <v>0.003433306089059351</v>
      </c>
      <c r="E123" s="95">
        <v>2.56702636615906</v>
      </c>
      <c r="F123" s="84" t="s">
        <v>790</v>
      </c>
      <c r="G123" s="84" t="b">
        <v>0</v>
      </c>
      <c r="H123" s="84" t="b">
        <v>0</v>
      </c>
      <c r="I123" s="84" t="b">
        <v>0</v>
      </c>
      <c r="J123" s="84" t="b">
        <v>0</v>
      </c>
      <c r="K123" s="84" t="b">
        <v>0</v>
      </c>
      <c r="L123" s="84" t="b">
        <v>0</v>
      </c>
    </row>
    <row r="124" spans="1:12" ht="15">
      <c r="A124" s="85" t="s">
        <v>8478</v>
      </c>
      <c r="B124" s="84" t="s">
        <v>8477</v>
      </c>
      <c r="C124" s="84">
        <v>2</v>
      </c>
      <c r="D124" s="95">
        <v>0.003433306089059351</v>
      </c>
      <c r="E124" s="95">
        <v>2.56702636615906</v>
      </c>
      <c r="F124" s="84" t="s">
        <v>790</v>
      </c>
      <c r="G124" s="84" t="b">
        <v>0</v>
      </c>
      <c r="H124" s="84" t="b">
        <v>0</v>
      </c>
      <c r="I124" s="84" t="b">
        <v>0</v>
      </c>
      <c r="J124" s="84" t="b">
        <v>0</v>
      </c>
      <c r="K124" s="84" t="b">
        <v>0</v>
      </c>
      <c r="L124" s="84" t="b">
        <v>0</v>
      </c>
    </row>
    <row r="125" spans="1:12" ht="15">
      <c r="A125" s="85" t="s">
        <v>8477</v>
      </c>
      <c r="B125" s="84" t="s">
        <v>8476</v>
      </c>
      <c r="C125" s="84">
        <v>2</v>
      </c>
      <c r="D125" s="95">
        <v>0.003433306089059351</v>
      </c>
      <c r="E125" s="95">
        <v>2.56702636615906</v>
      </c>
      <c r="F125" s="84" t="s">
        <v>790</v>
      </c>
      <c r="G125" s="84" t="b">
        <v>0</v>
      </c>
      <c r="H125" s="84" t="b">
        <v>0</v>
      </c>
      <c r="I125" s="84" t="b">
        <v>0</v>
      </c>
      <c r="J125" s="84" t="b">
        <v>0</v>
      </c>
      <c r="K125" s="84" t="b">
        <v>0</v>
      </c>
      <c r="L125" s="84" t="b">
        <v>0</v>
      </c>
    </row>
    <row r="126" spans="1:12" ht="15">
      <c r="A126" s="85" t="s">
        <v>8476</v>
      </c>
      <c r="B126" s="84" t="s">
        <v>8475</v>
      </c>
      <c r="C126" s="84">
        <v>2</v>
      </c>
      <c r="D126" s="95">
        <v>0.003433306089059351</v>
      </c>
      <c r="E126" s="95">
        <v>2.56702636615906</v>
      </c>
      <c r="F126" s="84" t="s">
        <v>790</v>
      </c>
      <c r="G126" s="84" t="b">
        <v>0</v>
      </c>
      <c r="H126" s="84" t="b">
        <v>0</v>
      </c>
      <c r="I126" s="84" t="b">
        <v>0</v>
      </c>
      <c r="J126" s="84" t="b">
        <v>0</v>
      </c>
      <c r="K126" s="84" t="b">
        <v>0</v>
      </c>
      <c r="L126" s="84" t="b">
        <v>0</v>
      </c>
    </row>
    <row r="127" spans="1:12" ht="15">
      <c r="A127" s="85" t="s">
        <v>8475</v>
      </c>
      <c r="B127" s="84" t="s">
        <v>8474</v>
      </c>
      <c r="C127" s="84">
        <v>2</v>
      </c>
      <c r="D127" s="95">
        <v>0.003433306089059351</v>
      </c>
      <c r="E127" s="95">
        <v>2.56702636615906</v>
      </c>
      <c r="F127" s="84" t="s">
        <v>790</v>
      </c>
      <c r="G127" s="84" t="b">
        <v>0</v>
      </c>
      <c r="H127" s="84" t="b">
        <v>0</v>
      </c>
      <c r="I127" s="84" t="b">
        <v>0</v>
      </c>
      <c r="J127" s="84" t="b">
        <v>0</v>
      </c>
      <c r="K127" s="84" t="b">
        <v>0</v>
      </c>
      <c r="L127" s="84" t="b">
        <v>0</v>
      </c>
    </row>
    <row r="128" spans="1:12" ht="15">
      <c r="A128" s="85" t="s">
        <v>8474</v>
      </c>
      <c r="B128" s="84" t="s">
        <v>8473</v>
      </c>
      <c r="C128" s="84">
        <v>2</v>
      </c>
      <c r="D128" s="95">
        <v>0.003433306089059351</v>
      </c>
      <c r="E128" s="95">
        <v>2.56702636615906</v>
      </c>
      <c r="F128" s="84" t="s">
        <v>790</v>
      </c>
      <c r="G128" s="84" t="b">
        <v>0</v>
      </c>
      <c r="H128" s="84" t="b">
        <v>0</v>
      </c>
      <c r="I128" s="84" t="b">
        <v>0</v>
      </c>
      <c r="J128" s="84" t="b">
        <v>0</v>
      </c>
      <c r="K128" s="84" t="b">
        <v>0</v>
      </c>
      <c r="L128" s="84" t="b">
        <v>0</v>
      </c>
    </row>
    <row r="129" spans="1:12" ht="15">
      <c r="A129" s="85" t="s">
        <v>8473</v>
      </c>
      <c r="B129" s="84" t="s">
        <v>8472</v>
      </c>
      <c r="C129" s="84">
        <v>2</v>
      </c>
      <c r="D129" s="95">
        <v>0.003433306089059351</v>
      </c>
      <c r="E129" s="95">
        <v>2.56702636615906</v>
      </c>
      <c r="F129" s="84" t="s">
        <v>790</v>
      </c>
      <c r="G129" s="84" t="b">
        <v>0</v>
      </c>
      <c r="H129" s="84" t="b">
        <v>0</v>
      </c>
      <c r="I129" s="84" t="b">
        <v>0</v>
      </c>
      <c r="J129" s="84" t="b">
        <v>0</v>
      </c>
      <c r="K129" s="84" t="b">
        <v>0</v>
      </c>
      <c r="L129" s="84" t="b">
        <v>0</v>
      </c>
    </row>
    <row r="130" spans="1:12" ht="15">
      <c r="A130" s="85" t="s">
        <v>8472</v>
      </c>
      <c r="B130" s="84" t="s">
        <v>8471</v>
      </c>
      <c r="C130" s="84">
        <v>2</v>
      </c>
      <c r="D130" s="95">
        <v>0.003433306089059351</v>
      </c>
      <c r="E130" s="95">
        <v>2.56702636615906</v>
      </c>
      <c r="F130" s="84" t="s">
        <v>790</v>
      </c>
      <c r="G130" s="84" t="b">
        <v>0</v>
      </c>
      <c r="H130" s="84" t="b">
        <v>0</v>
      </c>
      <c r="I130" s="84" t="b">
        <v>0</v>
      </c>
      <c r="J130" s="84" t="b">
        <v>0</v>
      </c>
      <c r="K130" s="84" t="b">
        <v>0</v>
      </c>
      <c r="L130" s="84" t="b">
        <v>0</v>
      </c>
    </row>
    <row r="131" spans="1:12" ht="15">
      <c r="A131" s="85" t="s">
        <v>8471</v>
      </c>
      <c r="B131" s="84" t="s">
        <v>8470</v>
      </c>
      <c r="C131" s="84">
        <v>2</v>
      </c>
      <c r="D131" s="95">
        <v>0.003433306089059351</v>
      </c>
      <c r="E131" s="95">
        <v>2.56702636615906</v>
      </c>
      <c r="F131" s="84" t="s">
        <v>790</v>
      </c>
      <c r="G131" s="84" t="b">
        <v>0</v>
      </c>
      <c r="H131" s="84" t="b">
        <v>0</v>
      </c>
      <c r="I131" s="84" t="b">
        <v>0</v>
      </c>
      <c r="J131" s="84" t="b">
        <v>0</v>
      </c>
      <c r="K131" s="84" t="b">
        <v>0</v>
      </c>
      <c r="L131" s="84" t="b">
        <v>0</v>
      </c>
    </row>
    <row r="132" spans="1:12" ht="15">
      <c r="A132" s="85" t="s">
        <v>8470</v>
      </c>
      <c r="B132" s="84" t="s">
        <v>8469</v>
      </c>
      <c r="C132" s="84">
        <v>2</v>
      </c>
      <c r="D132" s="95">
        <v>0.003433306089059351</v>
      </c>
      <c r="E132" s="95">
        <v>2.56702636615906</v>
      </c>
      <c r="F132" s="84" t="s">
        <v>790</v>
      </c>
      <c r="G132" s="84" t="b">
        <v>0</v>
      </c>
      <c r="H132" s="84" t="b">
        <v>0</v>
      </c>
      <c r="I132" s="84" t="b">
        <v>0</v>
      </c>
      <c r="J132" s="84" t="b">
        <v>0</v>
      </c>
      <c r="K132" s="84" t="b">
        <v>0</v>
      </c>
      <c r="L132" s="84" t="b">
        <v>0</v>
      </c>
    </row>
    <row r="133" spans="1:12" ht="15">
      <c r="A133" s="85" t="s">
        <v>8469</v>
      </c>
      <c r="B133" s="84" t="s">
        <v>8468</v>
      </c>
      <c r="C133" s="84">
        <v>2</v>
      </c>
      <c r="D133" s="95">
        <v>0.003433306089059351</v>
      </c>
      <c r="E133" s="95">
        <v>2.56702636615906</v>
      </c>
      <c r="F133" s="84" t="s">
        <v>790</v>
      </c>
      <c r="G133" s="84" t="b">
        <v>0</v>
      </c>
      <c r="H133" s="84" t="b">
        <v>0</v>
      </c>
      <c r="I133" s="84" t="b">
        <v>0</v>
      </c>
      <c r="J133" s="84" t="b">
        <v>0</v>
      </c>
      <c r="K133" s="84" t="b">
        <v>0</v>
      </c>
      <c r="L133" s="84" t="b">
        <v>0</v>
      </c>
    </row>
    <row r="134" spans="1:12" ht="15">
      <c r="A134" s="85" t="s">
        <v>8468</v>
      </c>
      <c r="B134" s="84" t="s">
        <v>8467</v>
      </c>
      <c r="C134" s="84">
        <v>2</v>
      </c>
      <c r="D134" s="95">
        <v>0.003433306089059351</v>
      </c>
      <c r="E134" s="95">
        <v>2.56702636615906</v>
      </c>
      <c r="F134" s="84" t="s">
        <v>790</v>
      </c>
      <c r="G134" s="84" t="b">
        <v>0</v>
      </c>
      <c r="H134" s="84" t="b">
        <v>0</v>
      </c>
      <c r="I134" s="84" t="b">
        <v>0</v>
      </c>
      <c r="J134" s="84" t="b">
        <v>0</v>
      </c>
      <c r="K134" s="84" t="b">
        <v>0</v>
      </c>
      <c r="L134" s="84" t="b">
        <v>0</v>
      </c>
    </row>
    <row r="135" spans="1:12" ht="15">
      <c r="A135" s="85" t="s">
        <v>620</v>
      </c>
      <c r="B135" s="84" t="s">
        <v>572</v>
      </c>
      <c r="C135" s="84">
        <v>2</v>
      </c>
      <c r="D135" s="95">
        <v>0.003433306089059351</v>
      </c>
      <c r="E135" s="95">
        <v>2.56702636615906</v>
      </c>
      <c r="F135" s="84" t="s">
        <v>790</v>
      </c>
      <c r="G135" s="84" t="b">
        <v>0</v>
      </c>
      <c r="H135" s="84" t="b">
        <v>0</v>
      </c>
      <c r="I135" s="84" t="b">
        <v>0</v>
      </c>
      <c r="J135" s="84" t="b">
        <v>0</v>
      </c>
      <c r="K135" s="84" t="b">
        <v>0</v>
      </c>
      <c r="L135" s="84" t="b">
        <v>0</v>
      </c>
    </row>
    <row r="136" spans="1:12" ht="15">
      <c r="A136" s="85" t="s">
        <v>572</v>
      </c>
      <c r="B136" s="84" t="s">
        <v>560</v>
      </c>
      <c r="C136" s="84">
        <v>2</v>
      </c>
      <c r="D136" s="95">
        <v>0.003433306089059351</v>
      </c>
      <c r="E136" s="95">
        <v>2.56702636615906</v>
      </c>
      <c r="F136" s="84" t="s">
        <v>790</v>
      </c>
      <c r="G136" s="84" t="b">
        <v>0</v>
      </c>
      <c r="H136" s="84" t="b">
        <v>0</v>
      </c>
      <c r="I136" s="84" t="b">
        <v>0</v>
      </c>
      <c r="J136" s="84" t="b">
        <v>0</v>
      </c>
      <c r="K136" s="84" t="b">
        <v>0</v>
      </c>
      <c r="L136" s="84" t="b">
        <v>0</v>
      </c>
    </row>
    <row r="137" spans="1:12" ht="15">
      <c r="A137" s="85" t="s">
        <v>560</v>
      </c>
      <c r="B137" s="84" t="s">
        <v>694</v>
      </c>
      <c r="C137" s="84">
        <v>2</v>
      </c>
      <c r="D137" s="95">
        <v>0.003433306089059351</v>
      </c>
      <c r="E137" s="95">
        <v>2.56702636615906</v>
      </c>
      <c r="F137" s="84" t="s">
        <v>790</v>
      </c>
      <c r="G137" s="84" t="b">
        <v>0</v>
      </c>
      <c r="H137" s="84" t="b">
        <v>0</v>
      </c>
      <c r="I137" s="84" t="b">
        <v>0</v>
      </c>
      <c r="J137" s="84" t="b">
        <v>1</v>
      </c>
      <c r="K137" s="84" t="b">
        <v>0</v>
      </c>
      <c r="L137" s="84" t="b">
        <v>0</v>
      </c>
    </row>
    <row r="138" spans="1:12" ht="15">
      <c r="A138" s="85" t="s">
        <v>694</v>
      </c>
      <c r="B138" s="84" t="s">
        <v>279</v>
      </c>
      <c r="C138" s="84">
        <v>2</v>
      </c>
      <c r="D138" s="95">
        <v>0.003433306089059351</v>
      </c>
      <c r="E138" s="95">
        <v>1.2998546377560465</v>
      </c>
      <c r="F138" s="84" t="s">
        <v>790</v>
      </c>
      <c r="G138" s="84" t="b">
        <v>1</v>
      </c>
      <c r="H138" s="84" t="b">
        <v>0</v>
      </c>
      <c r="I138" s="84" t="b">
        <v>0</v>
      </c>
      <c r="J138" s="84" t="b">
        <v>0</v>
      </c>
      <c r="K138" s="84" t="b">
        <v>0</v>
      </c>
      <c r="L138" s="84" t="b">
        <v>0</v>
      </c>
    </row>
    <row r="139" spans="1:12" ht="15">
      <c r="A139" s="85" t="s">
        <v>279</v>
      </c>
      <c r="B139" s="84" t="s">
        <v>597</v>
      </c>
      <c r="C139" s="84">
        <v>2</v>
      </c>
      <c r="D139" s="95">
        <v>0.003433306089059351</v>
      </c>
      <c r="E139" s="95">
        <v>1.0107238653917732</v>
      </c>
      <c r="F139" s="84" t="s">
        <v>790</v>
      </c>
      <c r="G139" s="84" t="b">
        <v>0</v>
      </c>
      <c r="H139" s="84" t="b">
        <v>0</v>
      </c>
      <c r="I139" s="84" t="b">
        <v>0</v>
      </c>
      <c r="J139" s="84" t="b">
        <v>0</v>
      </c>
      <c r="K139" s="84" t="b">
        <v>0</v>
      </c>
      <c r="L139" s="84" t="b">
        <v>0</v>
      </c>
    </row>
    <row r="140" spans="1:12" ht="15">
      <c r="A140" s="85" t="s">
        <v>597</v>
      </c>
      <c r="B140" s="84" t="s">
        <v>480</v>
      </c>
      <c r="C140" s="84">
        <v>2</v>
      </c>
      <c r="D140" s="95">
        <v>0.003433306089059351</v>
      </c>
      <c r="E140" s="95">
        <v>2.265996370495079</v>
      </c>
      <c r="F140" s="84" t="s">
        <v>790</v>
      </c>
      <c r="G140" s="84" t="b">
        <v>0</v>
      </c>
      <c r="H140" s="84" t="b">
        <v>0</v>
      </c>
      <c r="I140" s="84" t="b">
        <v>0</v>
      </c>
      <c r="J140" s="84" t="b">
        <v>1</v>
      </c>
      <c r="K140" s="84" t="b">
        <v>0</v>
      </c>
      <c r="L140" s="84" t="b">
        <v>0</v>
      </c>
    </row>
    <row r="141" spans="1:12" ht="15">
      <c r="A141" s="85" t="s">
        <v>480</v>
      </c>
      <c r="B141" s="84" t="s">
        <v>536</v>
      </c>
      <c r="C141" s="84">
        <v>2</v>
      </c>
      <c r="D141" s="95">
        <v>0.003433306089059351</v>
      </c>
      <c r="E141" s="95">
        <v>2.56702636615906</v>
      </c>
      <c r="F141" s="84" t="s">
        <v>790</v>
      </c>
      <c r="G141" s="84" t="b">
        <v>1</v>
      </c>
      <c r="H141" s="84" t="b">
        <v>0</v>
      </c>
      <c r="I141" s="84" t="b">
        <v>0</v>
      </c>
      <c r="J141" s="84" t="b">
        <v>0</v>
      </c>
      <c r="K141" s="84" t="b">
        <v>0</v>
      </c>
      <c r="L141" s="84" t="b">
        <v>0</v>
      </c>
    </row>
    <row r="142" spans="1:12" ht="15">
      <c r="A142" s="85" t="s">
        <v>536</v>
      </c>
      <c r="B142" s="84" t="s">
        <v>263</v>
      </c>
      <c r="C142" s="84">
        <v>2</v>
      </c>
      <c r="D142" s="95">
        <v>0.003433306089059351</v>
      </c>
      <c r="E142" s="95">
        <v>2.56702636615906</v>
      </c>
      <c r="F142" s="84" t="s">
        <v>790</v>
      </c>
      <c r="G142" s="84" t="b">
        <v>0</v>
      </c>
      <c r="H142" s="84" t="b">
        <v>0</v>
      </c>
      <c r="I142" s="84" t="b">
        <v>0</v>
      </c>
      <c r="J142" s="84" t="b">
        <v>0</v>
      </c>
      <c r="K142" s="84" t="b">
        <v>0</v>
      </c>
      <c r="L142" s="84" t="b">
        <v>0</v>
      </c>
    </row>
    <row r="143" spans="1:12" ht="15">
      <c r="A143" s="85" t="s">
        <v>263</v>
      </c>
      <c r="B143" s="84" t="s">
        <v>262</v>
      </c>
      <c r="C143" s="84">
        <v>2</v>
      </c>
      <c r="D143" s="95">
        <v>0.003433306089059351</v>
      </c>
      <c r="E143" s="95">
        <v>2.56702636615906</v>
      </c>
      <c r="F143" s="84" t="s">
        <v>790</v>
      </c>
      <c r="G143" s="84" t="b">
        <v>0</v>
      </c>
      <c r="H143" s="84" t="b">
        <v>0</v>
      </c>
      <c r="I143" s="84" t="b">
        <v>0</v>
      </c>
      <c r="J143" s="84" t="b">
        <v>0</v>
      </c>
      <c r="K143" s="84" t="b">
        <v>0</v>
      </c>
      <c r="L143" s="84" t="b">
        <v>0</v>
      </c>
    </row>
    <row r="144" spans="1:12" ht="15">
      <c r="A144" s="85" t="s">
        <v>262</v>
      </c>
      <c r="B144" s="84" t="s">
        <v>261</v>
      </c>
      <c r="C144" s="84">
        <v>2</v>
      </c>
      <c r="D144" s="95">
        <v>0.003433306089059351</v>
      </c>
      <c r="E144" s="95">
        <v>2.56702636615906</v>
      </c>
      <c r="F144" s="84" t="s">
        <v>790</v>
      </c>
      <c r="G144" s="84" t="b">
        <v>0</v>
      </c>
      <c r="H144" s="84" t="b">
        <v>0</v>
      </c>
      <c r="I144" s="84" t="b">
        <v>0</v>
      </c>
      <c r="J144" s="84" t="b">
        <v>0</v>
      </c>
      <c r="K144" s="84" t="b">
        <v>0</v>
      </c>
      <c r="L144" s="84" t="b">
        <v>0</v>
      </c>
    </row>
    <row r="145" spans="1:12" ht="15">
      <c r="A145" s="85" t="s">
        <v>261</v>
      </c>
      <c r="B145" s="84" t="s">
        <v>249</v>
      </c>
      <c r="C145" s="84">
        <v>2</v>
      </c>
      <c r="D145" s="95">
        <v>0.003433306089059351</v>
      </c>
      <c r="E145" s="95">
        <v>2.56702636615906</v>
      </c>
      <c r="F145" s="84" t="s">
        <v>790</v>
      </c>
      <c r="G145" s="84" t="b">
        <v>0</v>
      </c>
      <c r="H145" s="84" t="b">
        <v>0</v>
      </c>
      <c r="I145" s="84" t="b">
        <v>0</v>
      </c>
      <c r="J145" s="84" t="b">
        <v>0</v>
      </c>
      <c r="K145" s="84" t="b">
        <v>0</v>
      </c>
      <c r="L145" s="84" t="b">
        <v>0</v>
      </c>
    </row>
    <row r="146" spans="1:12" ht="15">
      <c r="A146" s="85" t="s">
        <v>249</v>
      </c>
      <c r="B146" s="84" t="s">
        <v>251</v>
      </c>
      <c r="C146" s="84">
        <v>2</v>
      </c>
      <c r="D146" s="95">
        <v>0.003433306089059351</v>
      </c>
      <c r="E146" s="95">
        <v>2.56702636615906</v>
      </c>
      <c r="F146" s="84" t="s">
        <v>790</v>
      </c>
      <c r="G146" s="84" t="b">
        <v>0</v>
      </c>
      <c r="H146" s="84" t="b">
        <v>0</v>
      </c>
      <c r="I146" s="84" t="b">
        <v>0</v>
      </c>
      <c r="J146" s="84" t="b">
        <v>0</v>
      </c>
      <c r="K146" s="84" t="b">
        <v>0</v>
      </c>
      <c r="L146" s="84" t="b">
        <v>0</v>
      </c>
    </row>
    <row r="147" spans="1:12" ht="15">
      <c r="A147" s="85" t="s">
        <v>251</v>
      </c>
      <c r="B147" s="84" t="s">
        <v>250</v>
      </c>
      <c r="C147" s="84">
        <v>2</v>
      </c>
      <c r="D147" s="95">
        <v>0.003433306089059351</v>
      </c>
      <c r="E147" s="95">
        <v>2.1690863574870227</v>
      </c>
      <c r="F147" s="84" t="s">
        <v>790</v>
      </c>
      <c r="G147" s="84" t="b">
        <v>0</v>
      </c>
      <c r="H147" s="84" t="b">
        <v>0</v>
      </c>
      <c r="I147" s="84" t="b">
        <v>0</v>
      </c>
      <c r="J147" s="84" t="b">
        <v>0</v>
      </c>
      <c r="K147" s="84" t="b">
        <v>0</v>
      </c>
      <c r="L147" s="84" t="b">
        <v>0</v>
      </c>
    </row>
    <row r="148" spans="1:12" ht="15">
      <c r="A148" s="85" t="s">
        <v>250</v>
      </c>
      <c r="B148" s="84" t="s">
        <v>247</v>
      </c>
      <c r="C148" s="84">
        <v>2</v>
      </c>
      <c r="D148" s="95">
        <v>0.003433306089059351</v>
      </c>
      <c r="E148" s="95">
        <v>2.56702636615906</v>
      </c>
      <c r="F148" s="84" t="s">
        <v>790</v>
      </c>
      <c r="G148" s="84" t="b">
        <v>0</v>
      </c>
      <c r="H148" s="84" t="b">
        <v>0</v>
      </c>
      <c r="I148" s="84" t="b">
        <v>0</v>
      </c>
      <c r="J148" s="84" t="b">
        <v>0</v>
      </c>
      <c r="K148" s="84" t="b">
        <v>0</v>
      </c>
      <c r="L148" s="84" t="b">
        <v>0</v>
      </c>
    </row>
    <row r="149" spans="1:12" ht="15">
      <c r="A149" s="85" t="s">
        <v>247</v>
      </c>
      <c r="B149" s="84" t="s">
        <v>253</v>
      </c>
      <c r="C149" s="84">
        <v>2</v>
      </c>
      <c r="D149" s="95">
        <v>0.003433306089059351</v>
      </c>
      <c r="E149" s="95">
        <v>2.56702636615906</v>
      </c>
      <c r="F149" s="84" t="s">
        <v>790</v>
      </c>
      <c r="G149" s="84" t="b">
        <v>0</v>
      </c>
      <c r="H149" s="84" t="b">
        <v>0</v>
      </c>
      <c r="I149" s="84" t="b">
        <v>0</v>
      </c>
      <c r="J149" s="84" t="b">
        <v>0</v>
      </c>
      <c r="K149" s="84" t="b">
        <v>0</v>
      </c>
      <c r="L149" s="84" t="b">
        <v>0</v>
      </c>
    </row>
    <row r="150" spans="1:12" ht="15">
      <c r="A150" s="85" t="s">
        <v>253</v>
      </c>
      <c r="B150" s="84" t="s">
        <v>260</v>
      </c>
      <c r="C150" s="84">
        <v>2</v>
      </c>
      <c r="D150" s="95">
        <v>0.003433306089059351</v>
      </c>
      <c r="E150" s="95">
        <v>2.56702636615906</v>
      </c>
      <c r="F150" s="84" t="s">
        <v>790</v>
      </c>
      <c r="G150" s="84" t="b">
        <v>0</v>
      </c>
      <c r="H150" s="84" t="b">
        <v>0</v>
      </c>
      <c r="I150" s="84" t="b">
        <v>0</v>
      </c>
      <c r="J150" s="84" t="b">
        <v>0</v>
      </c>
      <c r="K150" s="84" t="b">
        <v>0</v>
      </c>
      <c r="L150" s="84" t="b">
        <v>0</v>
      </c>
    </row>
    <row r="151" spans="1:12" ht="15">
      <c r="A151" s="85" t="s">
        <v>260</v>
      </c>
      <c r="B151" s="84" t="s">
        <v>258</v>
      </c>
      <c r="C151" s="84">
        <v>2</v>
      </c>
      <c r="D151" s="95">
        <v>0.003433306089059351</v>
      </c>
      <c r="E151" s="95">
        <v>2.56702636615906</v>
      </c>
      <c r="F151" s="84" t="s">
        <v>790</v>
      </c>
      <c r="G151" s="84" t="b">
        <v>0</v>
      </c>
      <c r="H151" s="84" t="b">
        <v>0</v>
      </c>
      <c r="I151" s="84" t="b">
        <v>0</v>
      </c>
      <c r="J151" s="84" t="b">
        <v>0</v>
      </c>
      <c r="K151" s="84" t="b">
        <v>0</v>
      </c>
      <c r="L151" s="84" t="b">
        <v>0</v>
      </c>
    </row>
    <row r="152" spans="1:12" ht="15">
      <c r="A152" s="85" t="s">
        <v>258</v>
      </c>
      <c r="B152" s="84" t="s">
        <v>259</v>
      </c>
      <c r="C152" s="84">
        <v>2</v>
      </c>
      <c r="D152" s="95">
        <v>0.003433306089059351</v>
      </c>
      <c r="E152" s="95">
        <v>1.4530830138522237</v>
      </c>
      <c r="F152" s="84" t="s">
        <v>790</v>
      </c>
      <c r="G152" s="84" t="b">
        <v>0</v>
      </c>
      <c r="H152" s="84" t="b">
        <v>0</v>
      </c>
      <c r="I152" s="84" t="b">
        <v>0</v>
      </c>
      <c r="J152" s="84" t="b">
        <v>0</v>
      </c>
      <c r="K152" s="84" t="b">
        <v>0</v>
      </c>
      <c r="L152" s="84" t="b">
        <v>0</v>
      </c>
    </row>
    <row r="153" spans="1:12" ht="15">
      <c r="A153" s="85" t="s">
        <v>259</v>
      </c>
      <c r="B153" s="84" t="s">
        <v>257</v>
      </c>
      <c r="C153" s="84">
        <v>2</v>
      </c>
      <c r="D153" s="95">
        <v>0.003433306089059351</v>
      </c>
      <c r="E153" s="95">
        <v>1.5256336810008353</v>
      </c>
      <c r="F153" s="84" t="s">
        <v>790</v>
      </c>
      <c r="G153" s="84" t="b">
        <v>0</v>
      </c>
      <c r="H153" s="84" t="b">
        <v>0</v>
      </c>
      <c r="I153" s="84" t="b">
        <v>0</v>
      </c>
      <c r="J153" s="84" t="b">
        <v>0</v>
      </c>
      <c r="K153" s="84" t="b">
        <v>0</v>
      </c>
      <c r="L153" s="84" t="b">
        <v>0</v>
      </c>
    </row>
    <row r="154" spans="1:12" ht="15">
      <c r="A154" s="85" t="s">
        <v>257</v>
      </c>
      <c r="B154" s="84" t="s">
        <v>256</v>
      </c>
      <c r="C154" s="84">
        <v>2</v>
      </c>
      <c r="D154" s="95">
        <v>0.003433306089059351</v>
      </c>
      <c r="E154" s="95">
        <v>2.56702636615906</v>
      </c>
      <c r="F154" s="84" t="s">
        <v>790</v>
      </c>
      <c r="G154" s="84" t="b">
        <v>0</v>
      </c>
      <c r="H154" s="84" t="b">
        <v>0</v>
      </c>
      <c r="I154" s="84" t="b">
        <v>0</v>
      </c>
      <c r="J154" s="84" t="b">
        <v>0</v>
      </c>
      <c r="K154" s="84" t="b">
        <v>0</v>
      </c>
      <c r="L154" s="84" t="b">
        <v>0</v>
      </c>
    </row>
    <row r="155" spans="1:12" ht="15">
      <c r="A155" s="85" t="s">
        <v>766</v>
      </c>
      <c r="B155" s="84" t="s">
        <v>279</v>
      </c>
      <c r="C155" s="84">
        <v>15</v>
      </c>
      <c r="D155" s="95">
        <v>0.00893276558666625</v>
      </c>
      <c r="E155" s="95">
        <v>1.1107499961404863</v>
      </c>
      <c r="F155" s="84" t="s">
        <v>451</v>
      </c>
      <c r="G155" s="84" t="b">
        <v>0</v>
      </c>
      <c r="H155" s="84" t="b">
        <v>0</v>
      </c>
      <c r="I155" s="84" t="b">
        <v>0</v>
      </c>
      <c r="J155" s="84" t="b">
        <v>0</v>
      </c>
      <c r="K155" s="84" t="b">
        <v>0</v>
      </c>
      <c r="L155" s="84" t="b">
        <v>0</v>
      </c>
    </row>
    <row r="156" spans="1:12" ht="15">
      <c r="A156" s="85" t="s">
        <v>279</v>
      </c>
      <c r="B156" s="84" t="s">
        <v>533</v>
      </c>
      <c r="C156" s="84">
        <v>15</v>
      </c>
      <c r="D156" s="95">
        <v>0.00893276558666625</v>
      </c>
      <c r="E156" s="95">
        <v>1.2025203694961317</v>
      </c>
      <c r="F156" s="84" t="s">
        <v>451</v>
      </c>
      <c r="G156" s="84" t="b">
        <v>0</v>
      </c>
      <c r="H156" s="84" t="b">
        <v>0</v>
      </c>
      <c r="I156" s="84" t="b">
        <v>0</v>
      </c>
      <c r="J156" s="84" t="b">
        <v>0</v>
      </c>
      <c r="K156" s="84" t="b">
        <v>0</v>
      </c>
      <c r="L156" s="84" t="b">
        <v>0</v>
      </c>
    </row>
    <row r="157" spans="1:12" ht="15">
      <c r="A157" s="85" t="s">
        <v>475</v>
      </c>
      <c r="B157" s="84" t="s">
        <v>8462</v>
      </c>
      <c r="C157" s="84">
        <v>13</v>
      </c>
      <c r="D157" s="95">
        <v>0.00914681328421506</v>
      </c>
      <c r="E157" s="95">
        <v>1.4787267814350809</v>
      </c>
      <c r="F157" s="84" t="s">
        <v>451</v>
      </c>
      <c r="G157" s="84" t="b">
        <v>0</v>
      </c>
      <c r="H157" s="84" t="b">
        <v>0</v>
      </c>
      <c r="I157" s="84" t="b">
        <v>0</v>
      </c>
      <c r="J157" s="84" t="b">
        <v>0</v>
      </c>
      <c r="K157" s="84" t="b">
        <v>0</v>
      </c>
      <c r="L157" s="84" t="b">
        <v>0</v>
      </c>
    </row>
    <row r="158" spans="1:12" ht="15">
      <c r="A158" s="85" t="s">
        <v>8462</v>
      </c>
      <c r="B158" s="84" t="s">
        <v>765</v>
      </c>
      <c r="C158" s="84">
        <v>13</v>
      </c>
      <c r="D158" s="95">
        <v>0.00914681328421506</v>
      </c>
      <c r="E158" s="95">
        <v>1.4165788746862364</v>
      </c>
      <c r="F158" s="84" t="s">
        <v>451</v>
      </c>
      <c r="G158" s="84" t="b">
        <v>0</v>
      </c>
      <c r="H158" s="84" t="b">
        <v>0</v>
      </c>
      <c r="I158" s="84" t="b">
        <v>0</v>
      </c>
      <c r="J158" s="84" t="b">
        <v>0</v>
      </c>
      <c r="K158" s="84" t="b">
        <v>0</v>
      </c>
      <c r="L158" s="84" t="b">
        <v>0</v>
      </c>
    </row>
    <row r="159" spans="1:12" ht="15">
      <c r="A159" s="85" t="s">
        <v>765</v>
      </c>
      <c r="B159" s="84" t="s">
        <v>538</v>
      </c>
      <c r="C159" s="84">
        <v>13</v>
      </c>
      <c r="D159" s="95">
        <v>0.00914681328421506</v>
      </c>
      <c r="E159" s="95">
        <v>1.5257233441113045</v>
      </c>
      <c r="F159" s="84" t="s">
        <v>451</v>
      </c>
      <c r="G159" s="84" t="b">
        <v>0</v>
      </c>
      <c r="H159" s="84" t="b">
        <v>0</v>
      </c>
      <c r="I159" s="84" t="b">
        <v>0</v>
      </c>
      <c r="J159" s="84" t="b">
        <v>0</v>
      </c>
      <c r="K159" s="84" t="b">
        <v>0</v>
      </c>
      <c r="L159" s="84" t="b">
        <v>0</v>
      </c>
    </row>
    <row r="160" spans="1:12" ht="15">
      <c r="A160" s="85" t="s">
        <v>538</v>
      </c>
      <c r="B160" s="84" t="s">
        <v>561</v>
      </c>
      <c r="C160" s="84">
        <v>13</v>
      </c>
      <c r="D160" s="95">
        <v>0.00914681328421506</v>
      </c>
      <c r="E160" s="95">
        <v>1.5556865674887477</v>
      </c>
      <c r="F160" s="84" t="s">
        <v>451</v>
      </c>
      <c r="G160" s="84" t="b">
        <v>0</v>
      </c>
      <c r="H160" s="84" t="b">
        <v>0</v>
      </c>
      <c r="I160" s="84" t="b">
        <v>0</v>
      </c>
      <c r="J160" s="84" t="b">
        <v>0</v>
      </c>
      <c r="K160" s="84" t="b">
        <v>0</v>
      </c>
      <c r="L160" s="84" t="b">
        <v>0</v>
      </c>
    </row>
    <row r="161" spans="1:12" ht="15">
      <c r="A161" s="85" t="s">
        <v>561</v>
      </c>
      <c r="B161" s="84" t="s">
        <v>579</v>
      </c>
      <c r="C161" s="84">
        <v>13</v>
      </c>
      <c r="D161" s="95">
        <v>0.00914681328421506</v>
      </c>
      <c r="E161" s="95">
        <v>1.587871250860149</v>
      </c>
      <c r="F161" s="84" t="s">
        <v>451</v>
      </c>
      <c r="G161" s="84" t="b">
        <v>0</v>
      </c>
      <c r="H161" s="84" t="b">
        <v>0</v>
      </c>
      <c r="I161" s="84" t="b">
        <v>0</v>
      </c>
      <c r="J161" s="84" t="b">
        <v>0</v>
      </c>
      <c r="K161" s="84" t="b">
        <v>0</v>
      </c>
      <c r="L161" s="84" t="b">
        <v>0</v>
      </c>
    </row>
    <row r="162" spans="1:12" ht="15">
      <c r="A162" s="85" t="s">
        <v>579</v>
      </c>
      <c r="B162" s="84" t="s">
        <v>8844</v>
      </c>
      <c r="C162" s="84">
        <v>13</v>
      </c>
      <c r="D162" s="95">
        <v>0.00914681328421506</v>
      </c>
      <c r="E162" s="95">
        <v>1.6200559342315501</v>
      </c>
      <c r="F162" s="84" t="s">
        <v>451</v>
      </c>
      <c r="G162" s="84" t="b">
        <v>0</v>
      </c>
      <c r="H162" s="84" t="b">
        <v>0</v>
      </c>
      <c r="I162" s="84" t="b">
        <v>0</v>
      </c>
      <c r="J162" s="84" t="b">
        <v>0</v>
      </c>
      <c r="K162" s="84" t="b">
        <v>0</v>
      </c>
      <c r="L162" s="84" t="b">
        <v>0</v>
      </c>
    </row>
    <row r="163" spans="1:12" ht="15">
      <c r="A163" s="85" t="s">
        <v>8844</v>
      </c>
      <c r="B163" s="84" t="s">
        <v>492</v>
      </c>
      <c r="C163" s="84">
        <v>13</v>
      </c>
      <c r="D163" s="95">
        <v>0.00914681328421506</v>
      </c>
      <c r="E163" s="95">
        <v>1.587871250860149</v>
      </c>
      <c r="F163" s="84" t="s">
        <v>451</v>
      </c>
      <c r="G163" s="84" t="b">
        <v>0</v>
      </c>
      <c r="H163" s="84" t="b">
        <v>0</v>
      </c>
      <c r="I163" s="84" t="b">
        <v>0</v>
      </c>
      <c r="J163" s="84" t="b">
        <v>0</v>
      </c>
      <c r="K163" s="84" t="b">
        <v>0</v>
      </c>
      <c r="L163" s="84" t="b">
        <v>0</v>
      </c>
    </row>
    <row r="164" spans="1:12" ht="15">
      <c r="A164" s="85" t="s">
        <v>492</v>
      </c>
      <c r="B164" s="84" t="s">
        <v>279</v>
      </c>
      <c r="C164" s="84">
        <v>13</v>
      </c>
      <c r="D164" s="95">
        <v>0.00914681328421506</v>
      </c>
      <c r="E164" s="95">
        <v>1.15774655881671</v>
      </c>
      <c r="F164" s="84" t="s">
        <v>451</v>
      </c>
      <c r="G164" s="84" t="b">
        <v>0</v>
      </c>
      <c r="H164" s="84" t="b">
        <v>0</v>
      </c>
      <c r="I164" s="84" t="b">
        <v>0</v>
      </c>
      <c r="J164" s="84" t="b">
        <v>0</v>
      </c>
      <c r="K164" s="84" t="b">
        <v>0</v>
      </c>
      <c r="L164" s="84" t="b">
        <v>0</v>
      </c>
    </row>
    <row r="165" spans="1:12" ht="15">
      <c r="A165" s="85" t="s">
        <v>279</v>
      </c>
      <c r="B165" s="84" t="s">
        <v>481</v>
      </c>
      <c r="C165" s="84">
        <v>13</v>
      </c>
      <c r="D165" s="95">
        <v>0.00914681328421506</v>
      </c>
      <c r="E165" s="95">
        <v>1.202520369496132</v>
      </c>
      <c r="F165" s="84" t="s">
        <v>451</v>
      </c>
      <c r="G165" s="84" t="b">
        <v>0</v>
      </c>
      <c r="H165" s="84" t="b">
        <v>0</v>
      </c>
      <c r="I165" s="84" t="b">
        <v>0</v>
      </c>
      <c r="J165" s="84" t="b">
        <v>0</v>
      </c>
      <c r="K165" s="84" t="b">
        <v>1</v>
      </c>
      <c r="L165" s="84" t="b">
        <v>0</v>
      </c>
    </row>
    <row r="166" spans="1:12" ht="15">
      <c r="A166" s="85" t="s">
        <v>481</v>
      </c>
      <c r="B166" s="84" t="s">
        <v>259</v>
      </c>
      <c r="C166" s="84">
        <v>13</v>
      </c>
      <c r="D166" s="95">
        <v>0.00914681328421506</v>
      </c>
      <c r="E166" s="95">
        <v>1.455245685585558</v>
      </c>
      <c r="F166" s="84" t="s">
        <v>451</v>
      </c>
      <c r="G166" s="84" t="b">
        <v>0</v>
      </c>
      <c r="H166" s="84" t="b">
        <v>1</v>
      </c>
      <c r="I166" s="84" t="b">
        <v>0</v>
      </c>
      <c r="J166" s="84" t="b">
        <v>0</v>
      </c>
      <c r="K166" s="84" t="b">
        <v>0</v>
      </c>
      <c r="L166" s="84" t="b">
        <v>0</v>
      </c>
    </row>
    <row r="167" spans="1:12" ht="15">
      <c r="A167" s="85" t="s">
        <v>259</v>
      </c>
      <c r="B167" s="84" t="s">
        <v>766</v>
      </c>
      <c r="C167" s="84">
        <v>13</v>
      </c>
      <c r="D167" s="95">
        <v>0.00914681328421506</v>
      </c>
      <c r="E167" s="95">
        <v>1.4165788746862364</v>
      </c>
      <c r="F167" s="84" t="s">
        <v>451</v>
      </c>
      <c r="G167" s="84" t="b">
        <v>0</v>
      </c>
      <c r="H167" s="84" t="b">
        <v>0</v>
      </c>
      <c r="I167" s="84" t="b">
        <v>0</v>
      </c>
      <c r="J167" s="84" t="b">
        <v>0</v>
      </c>
      <c r="K167" s="84" t="b">
        <v>0</v>
      </c>
      <c r="L167" s="84" t="b">
        <v>0</v>
      </c>
    </row>
    <row r="168" spans="1:12" ht="15">
      <c r="A168" s="85" t="s">
        <v>533</v>
      </c>
      <c r="B168" s="84" t="s">
        <v>8843</v>
      </c>
      <c r="C168" s="84">
        <v>13</v>
      </c>
      <c r="D168" s="95">
        <v>0.00914681328421506</v>
      </c>
      <c r="E168" s="95">
        <v>1.5257233441113045</v>
      </c>
      <c r="F168" s="84" t="s">
        <v>451</v>
      </c>
      <c r="G168" s="84" t="b">
        <v>0</v>
      </c>
      <c r="H168" s="84" t="b">
        <v>0</v>
      </c>
      <c r="I168" s="84" t="b">
        <v>0</v>
      </c>
      <c r="J168" s="84" t="b">
        <v>0</v>
      </c>
      <c r="K168" s="84" t="b">
        <v>0</v>
      </c>
      <c r="L168" s="84" t="b">
        <v>0</v>
      </c>
    </row>
    <row r="169" spans="1:12" ht="15">
      <c r="A169" s="85" t="s">
        <v>8843</v>
      </c>
      <c r="B169" s="84" t="s">
        <v>8845</v>
      </c>
      <c r="C169" s="84">
        <v>13</v>
      </c>
      <c r="D169" s="95">
        <v>0.00914681328421506</v>
      </c>
      <c r="E169" s="95">
        <v>1.587871250860149</v>
      </c>
      <c r="F169" s="84" t="s">
        <v>451</v>
      </c>
      <c r="G169" s="84" t="b">
        <v>0</v>
      </c>
      <c r="H169" s="84" t="b">
        <v>0</v>
      </c>
      <c r="I169" s="84" t="b">
        <v>0</v>
      </c>
      <c r="J169" s="84" t="b">
        <v>0</v>
      </c>
      <c r="K169" s="84" t="b">
        <v>0</v>
      </c>
      <c r="L169" s="84" t="b">
        <v>0</v>
      </c>
    </row>
    <row r="170" spans="1:12" ht="15">
      <c r="A170" s="85" t="s">
        <v>8845</v>
      </c>
      <c r="B170" s="84" t="s">
        <v>8458</v>
      </c>
      <c r="C170" s="84">
        <v>9</v>
      </c>
      <c r="D170" s="95">
        <v>0.008832074563386198</v>
      </c>
      <c r="E170" s="95">
        <v>1.6548180404907622</v>
      </c>
      <c r="F170" s="84" t="s">
        <v>451</v>
      </c>
      <c r="G170" s="84" t="b">
        <v>0</v>
      </c>
      <c r="H170" s="84" t="b">
        <v>0</v>
      </c>
      <c r="I170" s="84" t="b">
        <v>0</v>
      </c>
      <c r="J170" s="84" t="b">
        <v>0</v>
      </c>
      <c r="K170" s="84" t="b">
        <v>0</v>
      </c>
      <c r="L170" s="84" t="b">
        <v>0</v>
      </c>
    </row>
    <row r="171" spans="1:12" ht="15">
      <c r="A171" s="85" t="s">
        <v>8460</v>
      </c>
      <c r="B171" s="84" t="s">
        <v>8462</v>
      </c>
      <c r="C171" s="84">
        <v>4</v>
      </c>
      <c r="D171" s="95">
        <v>0.0063753318159994795</v>
      </c>
      <c r="E171" s="95">
        <v>1.4787267814350809</v>
      </c>
      <c r="F171" s="84" t="s">
        <v>451</v>
      </c>
      <c r="G171" s="84" t="b">
        <v>0</v>
      </c>
      <c r="H171" s="84" t="b">
        <v>0</v>
      </c>
      <c r="I171" s="84" t="b">
        <v>0</v>
      </c>
      <c r="J171" s="84" t="b">
        <v>0</v>
      </c>
      <c r="K171" s="84" t="b">
        <v>0</v>
      </c>
      <c r="L171" s="84" t="b">
        <v>0</v>
      </c>
    </row>
    <row r="172" spans="1:12" ht="15">
      <c r="A172" s="85" t="s">
        <v>8462</v>
      </c>
      <c r="B172" s="84" t="s">
        <v>7168</v>
      </c>
      <c r="C172" s="84">
        <v>4</v>
      </c>
      <c r="D172" s="95">
        <v>0.0063753318159994795</v>
      </c>
      <c r="E172" s="95">
        <v>1.3818167684270244</v>
      </c>
      <c r="F172" s="84" t="s">
        <v>451</v>
      </c>
      <c r="G172" s="84" t="b">
        <v>0</v>
      </c>
      <c r="H172" s="84" t="b">
        <v>0</v>
      </c>
      <c r="I172" s="84" t="b">
        <v>0</v>
      </c>
      <c r="J172" s="84" t="b">
        <v>0</v>
      </c>
      <c r="K172" s="84" t="b">
        <v>1</v>
      </c>
      <c r="L172" s="84" t="b">
        <v>0</v>
      </c>
    </row>
    <row r="173" spans="1:12" ht="15">
      <c r="A173" s="85" t="s">
        <v>7168</v>
      </c>
      <c r="B173" s="84" t="s">
        <v>259</v>
      </c>
      <c r="C173" s="84">
        <v>4</v>
      </c>
      <c r="D173" s="95">
        <v>0.0063753318159994795</v>
      </c>
      <c r="E173" s="95">
        <v>1.3583356725775015</v>
      </c>
      <c r="F173" s="84" t="s">
        <v>451</v>
      </c>
      <c r="G173" s="84" t="b">
        <v>0</v>
      </c>
      <c r="H173" s="84" t="b">
        <v>1</v>
      </c>
      <c r="I173" s="84" t="b">
        <v>0</v>
      </c>
      <c r="J173" s="84" t="b">
        <v>0</v>
      </c>
      <c r="K173" s="84" t="b">
        <v>0</v>
      </c>
      <c r="L173" s="84" t="b">
        <v>0</v>
      </c>
    </row>
    <row r="174" spans="1:12" ht="15">
      <c r="A174" s="85" t="s">
        <v>528</v>
      </c>
      <c r="B174" s="84" t="s">
        <v>265</v>
      </c>
      <c r="C174" s="84">
        <v>3</v>
      </c>
      <c r="D174" s="95">
        <v>0.0054333531399559576</v>
      </c>
      <c r="E174" s="95">
        <v>2.1319392952104246</v>
      </c>
      <c r="F174" s="84" t="s">
        <v>451</v>
      </c>
      <c r="G174" s="84" t="b">
        <v>0</v>
      </c>
      <c r="H174" s="84" t="b">
        <v>0</v>
      </c>
      <c r="I174" s="84" t="b">
        <v>0</v>
      </c>
      <c r="J174" s="84" t="b">
        <v>0</v>
      </c>
      <c r="K174" s="84" t="b">
        <v>0</v>
      </c>
      <c r="L174" s="84" t="b">
        <v>0</v>
      </c>
    </row>
    <row r="175" spans="1:12" ht="15">
      <c r="A175" s="85" t="s">
        <v>8845</v>
      </c>
      <c r="B175" s="84" t="s">
        <v>8466</v>
      </c>
      <c r="C175" s="84">
        <v>3</v>
      </c>
      <c r="D175" s="95">
        <v>0.0054333531399559576</v>
      </c>
      <c r="E175" s="95">
        <v>1.6548180404907622</v>
      </c>
      <c r="F175" s="84" t="s">
        <v>451</v>
      </c>
      <c r="G175" s="84" t="b">
        <v>0</v>
      </c>
      <c r="H175" s="84" t="b">
        <v>0</v>
      </c>
      <c r="I175" s="84" t="b">
        <v>0</v>
      </c>
      <c r="J175" s="84" t="b">
        <v>0</v>
      </c>
      <c r="K175" s="84" t="b">
        <v>0</v>
      </c>
      <c r="L175" s="84" t="b">
        <v>0</v>
      </c>
    </row>
    <row r="176" spans="1:12" ht="15">
      <c r="A176" s="85" t="s">
        <v>8466</v>
      </c>
      <c r="B176" s="84" t="s">
        <v>8848</v>
      </c>
      <c r="C176" s="84">
        <v>3</v>
      </c>
      <c r="D176" s="95">
        <v>0.0054333531399559576</v>
      </c>
      <c r="E176" s="95">
        <v>2.2568780318187245</v>
      </c>
      <c r="F176" s="84" t="s">
        <v>451</v>
      </c>
      <c r="G176" s="84" t="b">
        <v>0</v>
      </c>
      <c r="H176" s="84" t="b">
        <v>0</v>
      </c>
      <c r="I176" s="84" t="b">
        <v>0</v>
      </c>
      <c r="J176" s="84" t="b">
        <v>0</v>
      </c>
      <c r="K176" s="84" t="b">
        <v>0</v>
      </c>
      <c r="L176" s="84" t="b">
        <v>0</v>
      </c>
    </row>
    <row r="177" spans="1:12" ht="15">
      <c r="A177" s="85" t="s">
        <v>571</v>
      </c>
      <c r="B177" s="84" t="s">
        <v>8460</v>
      </c>
      <c r="C177" s="84">
        <v>3</v>
      </c>
      <c r="D177" s="95">
        <v>0.0054333531399559576</v>
      </c>
      <c r="E177" s="95">
        <v>2.1319392952104246</v>
      </c>
      <c r="F177" s="84" t="s">
        <v>451</v>
      </c>
      <c r="G177" s="84" t="b">
        <v>0</v>
      </c>
      <c r="H177" s="84" t="b">
        <v>0</v>
      </c>
      <c r="I177" s="84" t="b">
        <v>0</v>
      </c>
      <c r="J177" s="84" t="b">
        <v>0</v>
      </c>
      <c r="K177" s="84" t="b">
        <v>0</v>
      </c>
      <c r="L177" s="84" t="b">
        <v>0</v>
      </c>
    </row>
    <row r="178" spans="1:12" ht="15">
      <c r="A178" s="85" t="s">
        <v>8494</v>
      </c>
      <c r="B178" s="84" t="s">
        <v>8493</v>
      </c>
      <c r="C178" s="84">
        <v>2</v>
      </c>
      <c r="D178" s="95">
        <v>0.004234726762483152</v>
      </c>
      <c r="E178" s="95">
        <v>2.432969290874406</v>
      </c>
      <c r="F178" s="84" t="s">
        <v>451</v>
      </c>
      <c r="G178" s="84" t="b">
        <v>0</v>
      </c>
      <c r="H178" s="84" t="b">
        <v>0</v>
      </c>
      <c r="I178" s="84" t="b">
        <v>0</v>
      </c>
      <c r="J178" s="84" t="b">
        <v>0</v>
      </c>
      <c r="K178" s="84" t="b">
        <v>0</v>
      </c>
      <c r="L178" s="84" t="b">
        <v>0</v>
      </c>
    </row>
    <row r="179" spans="1:12" ht="15">
      <c r="A179" s="85" t="s">
        <v>476</v>
      </c>
      <c r="B179" s="84" t="s">
        <v>528</v>
      </c>
      <c r="C179" s="84">
        <v>2</v>
      </c>
      <c r="D179" s="95">
        <v>0.004234726762483152</v>
      </c>
      <c r="E179" s="95">
        <v>1.9558480361547432</v>
      </c>
      <c r="F179" s="84" t="s">
        <v>451</v>
      </c>
      <c r="G179" s="84" t="b">
        <v>1</v>
      </c>
      <c r="H179" s="84" t="b">
        <v>0</v>
      </c>
      <c r="I179" s="84" t="b">
        <v>0</v>
      </c>
      <c r="J179" s="84" t="b">
        <v>0</v>
      </c>
      <c r="K179" s="84" t="b">
        <v>0</v>
      </c>
      <c r="L179" s="84" t="b">
        <v>0</v>
      </c>
    </row>
    <row r="180" spans="1:12" ht="15">
      <c r="A180" s="85" t="s">
        <v>8846</v>
      </c>
      <c r="B180" s="84" t="s">
        <v>530</v>
      </c>
      <c r="C180" s="84">
        <v>2</v>
      </c>
      <c r="D180" s="95">
        <v>0.004234726762483152</v>
      </c>
      <c r="E180" s="95">
        <v>1.8589380231466868</v>
      </c>
      <c r="F180" s="84" t="s">
        <v>451</v>
      </c>
      <c r="G180" s="84" t="b">
        <v>0</v>
      </c>
      <c r="H180" s="84" t="b">
        <v>0</v>
      </c>
      <c r="I180" s="84" t="b">
        <v>0</v>
      </c>
      <c r="J180" s="84" t="b">
        <v>1</v>
      </c>
      <c r="K180" s="84" t="b">
        <v>0</v>
      </c>
      <c r="L180" s="84" t="b">
        <v>0</v>
      </c>
    </row>
    <row r="181" spans="1:12" ht="15">
      <c r="A181" s="85" t="s">
        <v>534</v>
      </c>
      <c r="B181" s="84" t="s">
        <v>565</v>
      </c>
      <c r="C181" s="84">
        <v>2</v>
      </c>
      <c r="D181" s="95">
        <v>0.004234726762483152</v>
      </c>
      <c r="E181" s="95">
        <v>2.2568780318187245</v>
      </c>
      <c r="F181" s="84" t="s">
        <v>451</v>
      </c>
      <c r="G181" s="84" t="b">
        <v>0</v>
      </c>
      <c r="H181" s="84" t="b">
        <v>0</v>
      </c>
      <c r="I181" s="84" t="b">
        <v>0</v>
      </c>
      <c r="J181" s="84" t="b">
        <v>0</v>
      </c>
      <c r="K181" s="84" t="b">
        <v>0</v>
      </c>
      <c r="L181" s="84" t="b">
        <v>0</v>
      </c>
    </row>
    <row r="182" spans="1:12" ht="15">
      <c r="A182" s="85" t="s">
        <v>8859</v>
      </c>
      <c r="B182" s="84" t="s">
        <v>3446</v>
      </c>
      <c r="C182" s="84">
        <v>2</v>
      </c>
      <c r="D182" s="95">
        <v>0.004234726762483152</v>
      </c>
      <c r="E182" s="95">
        <v>2.432969290874406</v>
      </c>
      <c r="F182" s="84" t="s">
        <v>451</v>
      </c>
      <c r="G182" s="84" t="b">
        <v>0</v>
      </c>
      <c r="H182" s="84" t="b">
        <v>0</v>
      </c>
      <c r="I182" s="84" t="b">
        <v>0</v>
      </c>
      <c r="J182" s="84" t="b">
        <v>1</v>
      </c>
      <c r="K182" s="84" t="b">
        <v>0</v>
      </c>
      <c r="L182" s="84" t="b">
        <v>0</v>
      </c>
    </row>
    <row r="183" spans="1:12" ht="15">
      <c r="A183" s="85" t="s">
        <v>3446</v>
      </c>
      <c r="B183" s="84" t="s">
        <v>8860</v>
      </c>
      <c r="C183" s="84">
        <v>2</v>
      </c>
      <c r="D183" s="95">
        <v>0.004234726762483152</v>
      </c>
      <c r="E183" s="95">
        <v>2.432969290874406</v>
      </c>
      <c r="F183" s="84" t="s">
        <v>451</v>
      </c>
      <c r="G183" s="84" t="b">
        <v>1</v>
      </c>
      <c r="H183" s="84" t="b">
        <v>0</v>
      </c>
      <c r="I183" s="84" t="b">
        <v>0</v>
      </c>
      <c r="J183" s="84" t="b">
        <v>0</v>
      </c>
      <c r="K183" s="84" t="b">
        <v>0</v>
      </c>
      <c r="L183" s="84" t="b">
        <v>0</v>
      </c>
    </row>
    <row r="184" spans="1:12" ht="15">
      <c r="A184" s="85" t="s">
        <v>8860</v>
      </c>
      <c r="B184" s="84" t="s">
        <v>655</v>
      </c>
      <c r="C184" s="84">
        <v>2</v>
      </c>
      <c r="D184" s="95">
        <v>0.004234726762483152</v>
      </c>
      <c r="E184" s="95">
        <v>2.432969290874406</v>
      </c>
      <c r="F184" s="84" t="s">
        <v>451</v>
      </c>
      <c r="G184" s="84" t="b">
        <v>0</v>
      </c>
      <c r="H184" s="84" t="b">
        <v>0</v>
      </c>
      <c r="I184" s="84" t="b">
        <v>0</v>
      </c>
      <c r="J184" s="84" t="b">
        <v>0</v>
      </c>
      <c r="K184" s="84" t="b">
        <v>0</v>
      </c>
      <c r="L184" s="84" t="b">
        <v>0</v>
      </c>
    </row>
    <row r="185" spans="1:12" ht="15">
      <c r="A185" s="85" t="s">
        <v>655</v>
      </c>
      <c r="B185" s="84" t="s">
        <v>8861</v>
      </c>
      <c r="C185" s="84">
        <v>2</v>
      </c>
      <c r="D185" s="95">
        <v>0.004234726762483152</v>
      </c>
      <c r="E185" s="95">
        <v>2.432969290874406</v>
      </c>
      <c r="F185" s="84" t="s">
        <v>451</v>
      </c>
      <c r="G185" s="84" t="b">
        <v>0</v>
      </c>
      <c r="H185" s="84" t="b">
        <v>0</v>
      </c>
      <c r="I185" s="84" t="b">
        <v>0</v>
      </c>
      <c r="J185" s="84" t="b">
        <v>0</v>
      </c>
      <c r="K185" s="84" t="b">
        <v>0</v>
      </c>
      <c r="L185" s="84" t="b">
        <v>0</v>
      </c>
    </row>
    <row r="186" spans="1:12" ht="15">
      <c r="A186" s="85" t="s">
        <v>8861</v>
      </c>
      <c r="B186" s="84" t="s">
        <v>517</v>
      </c>
      <c r="C186" s="84">
        <v>2</v>
      </c>
      <c r="D186" s="95">
        <v>0.004234726762483152</v>
      </c>
      <c r="E186" s="95">
        <v>2.1319392952104246</v>
      </c>
      <c r="F186" s="84" t="s">
        <v>451</v>
      </c>
      <c r="G186" s="84" t="b">
        <v>0</v>
      </c>
      <c r="H186" s="84" t="b">
        <v>0</v>
      </c>
      <c r="I186" s="84" t="b">
        <v>0</v>
      </c>
      <c r="J186" s="84" t="b">
        <v>0</v>
      </c>
      <c r="K186" s="84" t="b">
        <v>0</v>
      </c>
      <c r="L186" s="84" t="b">
        <v>0</v>
      </c>
    </row>
    <row r="187" spans="1:12" ht="15">
      <c r="A187" s="85" t="s">
        <v>517</v>
      </c>
      <c r="B187" s="84" t="s">
        <v>654</v>
      </c>
      <c r="C187" s="84">
        <v>2</v>
      </c>
      <c r="D187" s="95">
        <v>0.004234726762483152</v>
      </c>
      <c r="E187" s="95">
        <v>2.1319392952104246</v>
      </c>
      <c r="F187" s="84" t="s">
        <v>451</v>
      </c>
      <c r="G187" s="84" t="b">
        <v>0</v>
      </c>
      <c r="H187" s="84" t="b">
        <v>0</v>
      </c>
      <c r="I187" s="84" t="b">
        <v>0</v>
      </c>
      <c r="J187" s="84" t="b">
        <v>0</v>
      </c>
      <c r="K187" s="84" t="b">
        <v>0</v>
      </c>
      <c r="L187" s="84" t="b">
        <v>0</v>
      </c>
    </row>
    <row r="188" spans="1:12" ht="15">
      <c r="A188" s="85" t="s">
        <v>654</v>
      </c>
      <c r="B188" s="84" t="s">
        <v>8862</v>
      </c>
      <c r="C188" s="84">
        <v>2</v>
      </c>
      <c r="D188" s="95">
        <v>0.004234726762483152</v>
      </c>
      <c r="E188" s="95">
        <v>2.432969290874406</v>
      </c>
      <c r="F188" s="84" t="s">
        <v>451</v>
      </c>
      <c r="G188" s="84" t="b">
        <v>0</v>
      </c>
      <c r="H188" s="84" t="b">
        <v>0</v>
      </c>
      <c r="I188" s="84" t="b">
        <v>0</v>
      </c>
      <c r="J188" s="84" t="b">
        <v>0</v>
      </c>
      <c r="K188" s="84" t="b">
        <v>0</v>
      </c>
      <c r="L188" s="84" t="b">
        <v>0</v>
      </c>
    </row>
    <row r="189" spans="1:12" ht="15">
      <c r="A189" s="85" t="s">
        <v>8862</v>
      </c>
      <c r="B189" s="84" t="s">
        <v>512</v>
      </c>
      <c r="C189" s="84">
        <v>2</v>
      </c>
      <c r="D189" s="95">
        <v>0.004234726762483152</v>
      </c>
      <c r="E189" s="95">
        <v>2.2568780318187245</v>
      </c>
      <c r="F189" s="84" t="s">
        <v>451</v>
      </c>
      <c r="G189" s="84" t="b">
        <v>0</v>
      </c>
      <c r="H189" s="84" t="b">
        <v>0</v>
      </c>
      <c r="I189" s="84" t="b">
        <v>0</v>
      </c>
      <c r="J189" s="84" t="b">
        <v>0</v>
      </c>
      <c r="K189" s="84" t="b">
        <v>0</v>
      </c>
      <c r="L189" s="84" t="b">
        <v>0</v>
      </c>
    </row>
    <row r="190" spans="1:12" ht="15">
      <c r="A190" s="85" t="s">
        <v>512</v>
      </c>
      <c r="B190" s="84" t="s">
        <v>766</v>
      </c>
      <c r="C190" s="84">
        <v>2</v>
      </c>
      <c r="D190" s="95">
        <v>0.004234726762483152</v>
      </c>
      <c r="E190" s="95">
        <v>1.3026355223793995</v>
      </c>
      <c r="F190" s="84" t="s">
        <v>451</v>
      </c>
      <c r="G190" s="84" t="b">
        <v>0</v>
      </c>
      <c r="H190" s="84" t="b">
        <v>0</v>
      </c>
      <c r="I190" s="84" t="b">
        <v>0</v>
      </c>
      <c r="J190" s="84" t="b">
        <v>0</v>
      </c>
      <c r="K190" s="84" t="b">
        <v>0</v>
      </c>
      <c r="L190" s="84" t="b">
        <v>0</v>
      </c>
    </row>
    <row r="191" spans="1:12" ht="15">
      <c r="A191" s="85" t="s">
        <v>766</v>
      </c>
      <c r="B191" s="84" t="s">
        <v>8863</v>
      </c>
      <c r="C191" s="84">
        <v>2</v>
      </c>
      <c r="D191" s="95">
        <v>0.004234726762483152</v>
      </c>
      <c r="E191" s="95">
        <v>1.4787267814350809</v>
      </c>
      <c r="F191" s="84" t="s">
        <v>451</v>
      </c>
      <c r="G191" s="84" t="b">
        <v>0</v>
      </c>
      <c r="H191" s="84" t="b">
        <v>0</v>
      </c>
      <c r="I191" s="84" t="b">
        <v>0</v>
      </c>
      <c r="J191" s="84" t="b">
        <v>0</v>
      </c>
      <c r="K191" s="84" t="b">
        <v>0</v>
      </c>
      <c r="L191" s="84" t="b">
        <v>0</v>
      </c>
    </row>
    <row r="192" spans="1:12" ht="15">
      <c r="A192" s="85" t="s">
        <v>8863</v>
      </c>
      <c r="B192" s="84" t="s">
        <v>1215</v>
      </c>
      <c r="C192" s="84">
        <v>2</v>
      </c>
      <c r="D192" s="95">
        <v>0.004234726762483152</v>
      </c>
      <c r="E192" s="95">
        <v>2.432969290874406</v>
      </c>
      <c r="F192" s="84" t="s">
        <v>451</v>
      </c>
      <c r="G192" s="84" t="b">
        <v>0</v>
      </c>
      <c r="H192" s="84" t="b">
        <v>0</v>
      </c>
      <c r="I192" s="84" t="b">
        <v>0</v>
      </c>
      <c r="J192" s="84" t="b">
        <v>0</v>
      </c>
      <c r="K192" s="84" t="b">
        <v>0</v>
      </c>
      <c r="L192" s="84" t="b">
        <v>0</v>
      </c>
    </row>
    <row r="193" spans="1:12" ht="15">
      <c r="A193" s="85" t="s">
        <v>1215</v>
      </c>
      <c r="B193" s="84" t="s">
        <v>530</v>
      </c>
      <c r="C193" s="84">
        <v>2</v>
      </c>
      <c r="D193" s="95">
        <v>0.004234726762483152</v>
      </c>
      <c r="E193" s="95">
        <v>2.035029282202368</v>
      </c>
      <c r="F193" s="84" t="s">
        <v>451</v>
      </c>
      <c r="G193" s="84" t="b">
        <v>0</v>
      </c>
      <c r="H193" s="84" t="b">
        <v>0</v>
      </c>
      <c r="I193" s="84" t="b">
        <v>0</v>
      </c>
      <c r="J193" s="84" t="b">
        <v>1</v>
      </c>
      <c r="K193" s="84" t="b">
        <v>0</v>
      </c>
      <c r="L193" s="84" t="b">
        <v>0</v>
      </c>
    </row>
    <row r="194" spans="1:12" ht="15">
      <c r="A194" s="85" t="s">
        <v>530</v>
      </c>
      <c r="B194" s="84" t="s">
        <v>395</v>
      </c>
      <c r="C194" s="84">
        <v>2</v>
      </c>
      <c r="D194" s="95">
        <v>0.004234726762483152</v>
      </c>
      <c r="E194" s="95">
        <v>2.035029282202368</v>
      </c>
      <c r="F194" s="84" t="s">
        <v>451</v>
      </c>
      <c r="G194" s="84" t="b">
        <v>1</v>
      </c>
      <c r="H194" s="84" t="b">
        <v>0</v>
      </c>
      <c r="I194" s="84" t="b">
        <v>0</v>
      </c>
      <c r="J194" s="84" t="b">
        <v>0</v>
      </c>
      <c r="K194" s="84" t="b">
        <v>0</v>
      </c>
      <c r="L194" s="84" t="b">
        <v>0</v>
      </c>
    </row>
    <row r="195" spans="1:12" ht="15">
      <c r="A195" s="85" t="s">
        <v>395</v>
      </c>
      <c r="B195" s="84" t="s">
        <v>600</v>
      </c>
      <c r="C195" s="84">
        <v>2</v>
      </c>
      <c r="D195" s="95">
        <v>0.004234726762483152</v>
      </c>
      <c r="E195" s="95">
        <v>2.432969290874406</v>
      </c>
      <c r="F195" s="84" t="s">
        <v>451</v>
      </c>
      <c r="G195" s="84" t="b">
        <v>0</v>
      </c>
      <c r="H195" s="84" t="b">
        <v>0</v>
      </c>
      <c r="I195" s="84" t="b">
        <v>0</v>
      </c>
      <c r="J195" s="84" t="b">
        <v>0</v>
      </c>
      <c r="K195" s="84" t="b">
        <v>0</v>
      </c>
      <c r="L195" s="84" t="b">
        <v>0</v>
      </c>
    </row>
    <row r="196" spans="1:12" ht="15">
      <c r="A196" s="85" t="s">
        <v>600</v>
      </c>
      <c r="B196" s="84" t="s">
        <v>528</v>
      </c>
      <c r="C196" s="84">
        <v>2</v>
      </c>
      <c r="D196" s="95">
        <v>0.004234726762483152</v>
      </c>
      <c r="E196" s="95">
        <v>2.1319392952104246</v>
      </c>
      <c r="F196" s="84" t="s">
        <v>451</v>
      </c>
      <c r="G196" s="84" t="b">
        <v>0</v>
      </c>
      <c r="H196" s="84" t="b">
        <v>0</v>
      </c>
      <c r="I196" s="84" t="b">
        <v>0</v>
      </c>
      <c r="J196" s="84" t="b">
        <v>0</v>
      </c>
      <c r="K196" s="84" t="b">
        <v>0</v>
      </c>
      <c r="L196" s="84" t="b">
        <v>0</v>
      </c>
    </row>
    <row r="197" spans="1:12" ht="15">
      <c r="A197" s="85" t="s">
        <v>265</v>
      </c>
      <c r="B197" s="84" t="s">
        <v>657</v>
      </c>
      <c r="C197" s="84">
        <v>2</v>
      </c>
      <c r="D197" s="95">
        <v>0.004234726762483152</v>
      </c>
      <c r="E197" s="95">
        <v>2.2568780318187245</v>
      </c>
      <c r="F197" s="84" t="s">
        <v>451</v>
      </c>
      <c r="G197" s="84" t="b">
        <v>0</v>
      </c>
      <c r="H197" s="84" t="b">
        <v>0</v>
      </c>
      <c r="I197" s="84" t="b">
        <v>0</v>
      </c>
      <c r="J197" s="84" t="b">
        <v>0</v>
      </c>
      <c r="K197" s="84" t="b">
        <v>0</v>
      </c>
      <c r="L197" s="84" t="b">
        <v>0</v>
      </c>
    </row>
    <row r="198" spans="1:12" ht="15">
      <c r="A198" s="85" t="s">
        <v>657</v>
      </c>
      <c r="B198" s="84" t="s">
        <v>8864</v>
      </c>
      <c r="C198" s="84">
        <v>2</v>
      </c>
      <c r="D198" s="95">
        <v>0.004234726762483152</v>
      </c>
      <c r="E198" s="95">
        <v>2.432969290874406</v>
      </c>
      <c r="F198" s="84" t="s">
        <v>451</v>
      </c>
      <c r="G198" s="84" t="b">
        <v>0</v>
      </c>
      <c r="H198" s="84" t="b">
        <v>0</v>
      </c>
      <c r="I198" s="84" t="b">
        <v>0</v>
      </c>
      <c r="J198" s="84" t="b">
        <v>0</v>
      </c>
      <c r="K198" s="84" t="b">
        <v>0</v>
      </c>
      <c r="L198" s="84" t="b">
        <v>0</v>
      </c>
    </row>
    <row r="199" spans="1:12" ht="15">
      <c r="A199" s="85" t="s">
        <v>8864</v>
      </c>
      <c r="B199" s="84" t="s">
        <v>8865</v>
      </c>
      <c r="C199" s="84">
        <v>2</v>
      </c>
      <c r="D199" s="95">
        <v>0.004234726762483152</v>
      </c>
      <c r="E199" s="95">
        <v>2.432969290874406</v>
      </c>
      <c r="F199" s="84" t="s">
        <v>451</v>
      </c>
      <c r="G199" s="84" t="b">
        <v>0</v>
      </c>
      <c r="H199" s="84" t="b">
        <v>0</v>
      </c>
      <c r="I199" s="84" t="b">
        <v>0</v>
      </c>
      <c r="J199" s="84" t="b">
        <v>0</v>
      </c>
      <c r="K199" s="84" t="b">
        <v>0</v>
      </c>
      <c r="L199" s="84" t="b">
        <v>0</v>
      </c>
    </row>
    <row r="200" spans="1:12" ht="15">
      <c r="A200" s="85" t="s">
        <v>8865</v>
      </c>
      <c r="B200" s="84" t="s">
        <v>8866</v>
      </c>
      <c r="C200" s="84">
        <v>2</v>
      </c>
      <c r="D200" s="95">
        <v>0.004234726762483152</v>
      </c>
      <c r="E200" s="95">
        <v>2.432969290874406</v>
      </c>
      <c r="F200" s="84" t="s">
        <v>451</v>
      </c>
      <c r="G200" s="84" t="b">
        <v>0</v>
      </c>
      <c r="H200" s="84" t="b">
        <v>0</v>
      </c>
      <c r="I200" s="84" t="b">
        <v>0</v>
      </c>
      <c r="J200" s="84" t="b">
        <v>0</v>
      </c>
      <c r="K200" s="84" t="b">
        <v>0</v>
      </c>
      <c r="L200" s="84" t="b">
        <v>0</v>
      </c>
    </row>
    <row r="201" spans="1:12" ht="15">
      <c r="A201" s="85" t="s">
        <v>505</v>
      </c>
      <c r="B201" s="84" t="s">
        <v>478</v>
      </c>
      <c r="C201" s="84">
        <v>2</v>
      </c>
      <c r="D201" s="95">
        <v>0.004234726762483152</v>
      </c>
      <c r="E201" s="95">
        <v>2.080786772763043</v>
      </c>
      <c r="F201" s="84" t="s">
        <v>451</v>
      </c>
      <c r="G201" s="84" t="b">
        <v>1</v>
      </c>
      <c r="H201" s="84" t="b">
        <v>0</v>
      </c>
      <c r="I201" s="84" t="b">
        <v>0</v>
      </c>
      <c r="J201" s="84" t="b">
        <v>0</v>
      </c>
      <c r="K201" s="84" t="b">
        <v>0</v>
      </c>
      <c r="L201" s="84" t="b">
        <v>0</v>
      </c>
    </row>
    <row r="202" spans="1:12" ht="15">
      <c r="A202" s="85" t="s">
        <v>478</v>
      </c>
      <c r="B202" s="84" t="s">
        <v>721</v>
      </c>
      <c r="C202" s="84">
        <v>2</v>
      </c>
      <c r="D202" s="95">
        <v>0.004234726762483152</v>
      </c>
      <c r="E202" s="95">
        <v>1.9558480361547432</v>
      </c>
      <c r="F202" s="84" t="s">
        <v>451</v>
      </c>
      <c r="G202" s="84" t="b">
        <v>0</v>
      </c>
      <c r="H202" s="84" t="b">
        <v>0</v>
      </c>
      <c r="I202" s="84" t="b">
        <v>0</v>
      </c>
      <c r="J202" s="84" t="b">
        <v>0</v>
      </c>
      <c r="K202" s="84" t="b">
        <v>0</v>
      </c>
      <c r="L202" s="84" t="b">
        <v>0</v>
      </c>
    </row>
    <row r="203" spans="1:12" ht="15">
      <c r="A203" s="85" t="s">
        <v>721</v>
      </c>
      <c r="B203" s="84" t="s">
        <v>766</v>
      </c>
      <c r="C203" s="84">
        <v>2</v>
      </c>
      <c r="D203" s="95">
        <v>0.004234726762483152</v>
      </c>
      <c r="E203" s="95">
        <v>1.3026355223793995</v>
      </c>
      <c r="F203" s="84" t="s">
        <v>451</v>
      </c>
      <c r="G203" s="84" t="b">
        <v>0</v>
      </c>
      <c r="H203" s="84" t="b">
        <v>0</v>
      </c>
      <c r="I203" s="84" t="b">
        <v>0</v>
      </c>
      <c r="J203" s="84" t="b">
        <v>0</v>
      </c>
      <c r="K203" s="84" t="b">
        <v>0</v>
      </c>
      <c r="L203" s="84" t="b">
        <v>0</v>
      </c>
    </row>
    <row r="204" spans="1:12" ht="15">
      <c r="A204" s="85" t="s">
        <v>533</v>
      </c>
      <c r="B204" s="84" t="s">
        <v>570</v>
      </c>
      <c r="C204" s="84">
        <v>2</v>
      </c>
      <c r="D204" s="95">
        <v>0.004234726762483152</v>
      </c>
      <c r="E204" s="95">
        <v>1.5579080274827057</v>
      </c>
      <c r="F204" s="84" t="s">
        <v>451</v>
      </c>
      <c r="G204" s="84" t="b">
        <v>0</v>
      </c>
      <c r="H204" s="84" t="b">
        <v>0</v>
      </c>
      <c r="I204" s="84" t="b">
        <v>0</v>
      </c>
      <c r="J204" s="84" t="b">
        <v>0</v>
      </c>
      <c r="K204" s="84" t="b">
        <v>0</v>
      </c>
      <c r="L204" s="84" t="b">
        <v>0</v>
      </c>
    </row>
    <row r="205" spans="1:12" ht="15">
      <c r="A205" s="85" t="s">
        <v>570</v>
      </c>
      <c r="B205" s="84" t="s">
        <v>495</v>
      </c>
      <c r="C205" s="84">
        <v>2</v>
      </c>
      <c r="D205" s="95">
        <v>0.004234726762483152</v>
      </c>
      <c r="E205" s="95">
        <v>2.432969290874406</v>
      </c>
      <c r="F205" s="84" t="s">
        <v>451</v>
      </c>
      <c r="G205" s="84" t="b">
        <v>0</v>
      </c>
      <c r="H205" s="84" t="b">
        <v>0</v>
      </c>
      <c r="I205" s="84" t="b">
        <v>0</v>
      </c>
      <c r="J205" s="84" t="b">
        <v>0</v>
      </c>
      <c r="K205" s="84" t="b">
        <v>0</v>
      </c>
      <c r="L205" s="84" t="b">
        <v>0</v>
      </c>
    </row>
    <row r="206" spans="1:12" ht="15">
      <c r="A206" s="85" t="s">
        <v>495</v>
      </c>
      <c r="B206" s="84" t="s">
        <v>8852</v>
      </c>
      <c r="C206" s="84">
        <v>2</v>
      </c>
      <c r="D206" s="95">
        <v>0.004234726762483152</v>
      </c>
      <c r="E206" s="95">
        <v>2.432969290874406</v>
      </c>
      <c r="F206" s="84" t="s">
        <v>451</v>
      </c>
      <c r="G206" s="84" t="b">
        <v>0</v>
      </c>
      <c r="H206" s="84" t="b">
        <v>0</v>
      </c>
      <c r="I206" s="84" t="b">
        <v>0</v>
      </c>
      <c r="J206" s="84" t="b">
        <v>0</v>
      </c>
      <c r="K206" s="84" t="b">
        <v>0</v>
      </c>
      <c r="L206" s="84" t="b">
        <v>0</v>
      </c>
    </row>
    <row r="207" spans="1:12" ht="15">
      <c r="A207" s="85" t="s">
        <v>8852</v>
      </c>
      <c r="B207" s="84" t="s">
        <v>501</v>
      </c>
      <c r="C207" s="84">
        <v>2</v>
      </c>
      <c r="D207" s="95">
        <v>0.004234726762483152</v>
      </c>
      <c r="E207" s="95">
        <v>2.432969290874406</v>
      </c>
      <c r="F207" s="84" t="s">
        <v>451</v>
      </c>
      <c r="G207" s="84" t="b">
        <v>0</v>
      </c>
      <c r="H207" s="84" t="b">
        <v>0</v>
      </c>
      <c r="I207" s="84" t="b">
        <v>0</v>
      </c>
      <c r="J207" s="84" t="b">
        <v>1</v>
      </c>
      <c r="K207" s="84" t="b">
        <v>0</v>
      </c>
      <c r="L207" s="84" t="b">
        <v>0</v>
      </c>
    </row>
    <row r="208" spans="1:12" ht="15">
      <c r="A208" s="85" t="s">
        <v>501</v>
      </c>
      <c r="B208" s="84" t="s">
        <v>597</v>
      </c>
      <c r="C208" s="84">
        <v>2</v>
      </c>
      <c r="D208" s="95">
        <v>0.004234726762483152</v>
      </c>
      <c r="E208" s="95">
        <v>2.432969290874406</v>
      </c>
      <c r="F208" s="84" t="s">
        <v>451</v>
      </c>
      <c r="G208" s="84" t="b">
        <v>1</v>
      </c>
      <c r="H208" s="84" t="b">
        <v>0</v>
      </c>
      <c r="I208" s="84" t="b">
        <v>0</v>
      </c>
      <c r="J208" s="84" t="b">
        <v>0</v>
      </c>
      <c r="K208" s="84" t="b">
        <v>0</v>
      </c>
      <c r="L208" s="84" t="b">
        <v>0</v>
      </c>
    </row>
    <row r="209" spans="1:12" ht="15">
      <c r="A209" s="85" t="s">
        <v>597</v>
      </c>
      <c r="B209" s="84" t="s">
        <v>8853</v>
      </c>
      <c r="C209" s="84">
        <v>2</v>
      </c>
      <c r="D209" s="95">
        <v>0.004234726762483152</v>
      </c>
      <c r="E209" s="95">
        <v>2.432969290874406</v>
      </c>
      <c r="F209" s="84" t="s">
        <v>451</v>
      </c>
      <c r="G209" s="84" t="b">
        <v>0</v>
      </c>
      <c r="H209" s="84" t="b">
        <v>0</v>
      </c>
      <c r="I209" s="84" t="b">
        <v>0</v>
      </c>
      <c r="J209" s="84" t="b">
        <v>0</v>
      </c>
      <c r="K209" s="84" t="b">
        <v>0</v>
      </c>
      <c r="L209" s="84" t="b">
        <v>0</v>
      </c>
    </row>
    <row r="210" spans="1:12" ht="15">
      <c r="A210" s="85" t="s">
        <v>8853</v>
      </c>
      <c r="B210" s="84" t="s">
        <v>8854</v>
      </c>
      <c r="C210" s="84">
        <v>2</v>
      </c>
      <c r="D210" s="95">
        <v>0.004234726762483152</v>
      </c>
      <c r="E210" s="95">
        <v>2.432969290874406</v>
      </c>
      <c r="F210" s="84" t="s">
        <v>451</v>
      </c>
      <c r="G210" s="84" t="b">
        <v>0</v>
      </c>
      <c r="H210" s="84" t="b">
        <v>0</v>
      </c>
      <c r="I210" s="84" t="b">
        <v>0</v>
      </c>
      <c r="J210" s="84" t="b">
        <v>0</v>
      </c>
      <c r="K210" s="84" t="b">
        <v>0</v>
      </c>
      <c r="L210" s="84" t="b">
        <v>0</v>
      </c>
    </row>
    <row r="211" spans="1:12" ht="15">
      <c r="A211" s="85" t="s">
        <v>8854</v>
      </c>
      <c r="B211" s="84" t="s">
        <v>8855</v>
      </c>
      <c r="C211" s="84">
        <v>2</v>
      </c>
      <c r="D211" s="95">
        <v>0.004234726762483152</v>
      </c>
      <c r="E211" s="95">
        <v>2.432969290874406</v>
      </c>
      <c r="F211" s="84" t="s">
        <v>451</v>
      </c>
      <c r="G211" s="84" t="b">
        <v>0</v>
      </c>
      <c r="H211" s="84" t="b">
        <v>0</v>
      </c>
      <c r="I211" s="84" t="b">
        <v>0</v>
      </c>
      <c r="J211" s="84" t="b">
        <v>0</v>
      </c>
      <c r="K211" s="84" t="b">
        <v>0</v>
      </c>
      <c r="L211" s="84" t="b">
        <v>0</v>
      </c>
    </row>
    <row r="212" spans="1:12" ht="15">
      <c r="A212" s="85" t="s">
        <v>8855</v>
      </c>
      <c r="B212" s="84" t="s">
        <v>569</v>
      </c>
      <c r="C212" s="84">
        <v>2</v>
      </c>
      <c r="D212" s="95">
        <v>0.004234726762483152</v>
      </c>
      <c r="E212" s="95">
        <v>2.432969290874406</v>
      </c>
      <c r="F212" s="84" t="s">
        <v>451</v>
      </c>
      <c r="G212" s="84" t="b">
        <v>0</v>
      </c>
      <c r="H212" s="84" t="b">
        <v>0</v>
      </c>
      <c r="I212" s="84" t="b">
        <v>0</v>
      </c>
      <c r="J212" s="84" t="b">
        <v>0</v>
      </c>
      <c r="K212" s="84" t="b">
        <v>0</v>
      </c>
      <c r="L212" s="84" t="b">
        <v>0</v>
      </c>
    </row>
    <row r="213" spans="1:12" ht="15">
      <c r="A213" s="85" t="s">
        <v>569</v>
      </c>
      <c r="B213" s="84" t="s">
        <v>548</v>
      </c>
      <c r="C213" s="84">
        <v>2</v>
      </c>
      <c r="D213" s="95">
        <v>0.004234726762483152</v>
      </c>
      <c r="E213" s="95">
        <v>2.432969290874406</v>
      </c>
      <c r="F213" s="84" t="s">
        <v>451</v>
      </c>
      <c r="G213" s="84" t="b">
        <v>0</v>
      </c>
      <c r="H213" s="84" t="b">
        <v>0</v>
      </c>
      <c r="I213" s="84" t="b">
        <v>0</v>
      </c>
      <c r="J213" s="84" t="b">
        <v>0</v>
      </c>
      <c r="K213" s="84" t="b">
        <v>0</v>
      </c>
      <c r="L213" s="84" t="b">
        <v>0</v>
      </c>
    </row>
    <row r="214" spans="1:12" ht="15">
      <c r="A214" s="85" t="s">
        <v>548</v>
      </c>
      <c r="B214" s="84" t="s">
        <v>8856</v>
      </c>
      <c r="C214" s="84">
        <v>2</v>
      </c>
      <c r="D214" s="95">
        <v>0.004234726762483152</v>
      </c>
      <c r="E214" s="95">
        <v>2.432969290874406</v>
      </c>
      <c r="F214" s="84" t="s">
        <v>451</v>
      </c>
      <c r="G214" s="84" t="b">
        <v>0</v>
      </c>
      <c r="H214" s="84" t="b">
        <v>0</v>
      </c>
      <c r="I214" s="84" t="b">
        <v>0</v>
      </c>
      <c r="J214" s="84" t="b">
        <v>0</v>
      </c>
      <c r="K214" s="84" t="b">
        <v>0</v>
      </c>
      <c r="L214" s="84" t="b">
        <v>0</v>
      </c>
    </row>
    <row r="215" spans="1:12" ht="15">
      <c r="A215" s="85" t="s">
        <v>8856</v>
      </c>
      <c r="B215" s="84" t="s">
        <v>535</v>
      </c>
      <c r="C215" s="84">
        <v>2</v>
      </c>
      <c r="D215" s="95">
        <v>0.004234726762483152</v>
      </c>
      <c r="E215" s="95">
        <v>2.432969290874406</v>
      </c>
      <c r="F215" s="84" t="s">
        <v>451</v>
      </c>
      <c r="G215" s="84" t="b">
        <v>0</v>
      </c>
      <c r="H215" s="84" t="b">
        <v>0</v>
      </c>
      <c r="I215" s="84" t="b">
        <v>0</v>
      </c>
      <c r="J215" s="84" t="b">
        <v>0</v>
      </c>
      <c r="K215" s="84" t="b">
        <v>0</v>
      </c>
      <c r="L215" s="84" t="b">
        <v>0</v>
      </c>
    </row>
    <row r="216" spans="1:12" ht="15">
      <c r="A216" s="85" t="s">
        <v>535</v>
      </c>
      <c r="B216" s="84" t="s">
        <v>8857</v>
      </c>
      <c r="C216" s="84">
        <v>2</v>
      </c>
      <c r="D216" s="95">
        <v>0.004234726762483152</v>
      </c>
      <c r="E216" s="95">
        <v>2.432969290874406</v>
      </c>
      <c r="F216" s="84" t="s">
        <v>451</v>
      </c>
      <c r="G216" s="84" t="b">
        <v>0</v>
      </c>
      <c r="H216" s="84" t="b">
        <v>0</v>
      </c>
      <c r="I216" s="84" t="b">
        <v>0</v>
      </c>
      <c r="J216" s="84" t="b">
        <v>0</v>
      </c>
      <c r="K216" s="84" t="b">
        <v>0</v>
      </c>
      <c r="L216" s="84" t="b">
        <v>0</v>
      </c>
    </row>
    <row r="217" spans="1:12" ht="15">
      <c r="A217" s="85" t="s">
        <v>8857</v>
      </c>
      <c r="B217" s="84" t="s">
        <v>562</v>
      </c>
      <c r="C217" s="84">
        <v>2</v>
      </c>
      <c r="D217" s="95">
        <v>0.004234726762483152</v>
      </c>
      <c r="E217" s="95">
        <v>2.2568780318187245</v>
      </c>
      <c r="F217" s="84" t="s">
        <v>451</v>
      </c>
      <c r="G217" s="84" t="b">
        <v>0</v>
      </c>
      <c r="H217" s="84" t="b">
        <v>0</v>
      </c>
      <c r="I217" s="84" t="b">
        <v>0</v>
      </c>
      <c r="J217" s="84" t="b">
        <v>0</v>
      </c>
      <c r="K217" s="84" t="b">
        <v>0</v>
      </c>
      <c r="L217" s="84" t="b">
        <v>0</v>
      </c>
    </row>
    <row r="218" spans="1:12" ht="15">
      <c r="A218" s="85" t="s">
        <v>562</v>
      </c>
      <c r="B218" s="84" t="s">
        <v>8858</v>
      </c>
      <c r="C218" s="84">
        <v>2</v>
      </c>
      <c r="D218" s="95">
        <v>0.004234726762483152</v>
      </c>
      <c r="E218" s="95">
        <v>2.2568780318187245</v>
      </c>
      <c r="F218" s="84" t="s">
        <v>451</v>
      </c>
      <c r="G218" s="84" t="b">
        <v>0</v>
      </c>
      <c r="H218" s="84" t="b">
        <v>0</v>
      </c>
      <c r="I218" s="84" t="b">
        <v>0</v>
      </c>
      <c r="J218" s="84" t="b">
        <v>0</v>
      </c>
      <c r="K218" s="84" t="b">
        <v>0</v>
      </c>
      <c r="L218" s="84" t="b">
        <v>0</v>
      </c>
    </row>
    <row r="219" spans="1:12" ht="15">
      <c r="A219" s="85" t="s">
        <v>8484</v>
      </c>
      <c r="B219" s="84" t="s">
        <v>259</v>
      </c>
      <c r="C219" s="84">
        <v>2</v>
      </c>
      <c r="D219" s="95">
        <v>0</v>
      </c>
      <c r="E219" s="95">
        <v>1.380211241711606</v>
      </c>
      <c r="F219" s="84" t="s">
        <v>452</v>
      </c>
      <c r="G219" s="84" t="b">
        <v>0</v>
      </c>
      <c r="H219" s="84" t="b">
        <v>0</v>
      </c>
      <c r="I219" s="84" t="b">
        <v>0</v>
      </c>
      <c r="J219" s="84" t="b">
        <v>0</v>
      </c>
      <c r="K219" s="84" t="b">
        <v>0</v>
      </c>
      <c r="L219" s="84" t="b">
        <v>0</v>
      </c>
    </row>
    <row r="220" spans="1:12" ht="15">
      <c r="A220" s="85" t="s">
        <v>259</v>
      </c>
      <c r="B220" s="84" t="s">
        <v>8483</v>
      </c>
      <c r="C220" s="84">
        <v>2</v>
      </c>
      <c r="D220" s="95">
        <v>0</v>
      </c>
      <c r="E220" s="95">
        <v>1.380211241711606</v>
      </c>
      <c r="F220" s="84" t="s">
        <v>452</v>
      </c>
      <c r="G220" s="84" t="b">
        <v>0</v>
      </c>
      <c r="H220" s="84" t="b">
        <v>0</v>
      </c>
      <c r="I220" s="84" t="b">
        <v>0</v>
      </c>
      <c r="J220" s="84" t="b">
        <v>0</v>
      </c>
      <c r="K220" s="84" t="b">
        <v>0</v>
      </c>
      <c r="L220" s="84" t="b">
        <v>0</v>
      </c>
    </row>
    <row r="221" spans="1:12" ht="15">
      <c r="A221" s="85" t="s">
        <v>8483</v>
      </c>
      <c r="B221" s="84" t="s">
        <v>8482</v>
      </c>
      <c r="C221" s="84">
        <v>2</v>
      </c>
      <c r="D221" s="95">
        <v>0</v>
      </c>
      <c r="E221" s="95">
        <v>1.380211241711606</v>
      </c>
      <c r="F221" s="84" t="s">
        <v>452</v>
      </c>
      <c r="G221" s="84" t="b">
        <v>0</v>
      </c>
      <c r="H221" s="84" t="b">
        <v>0</v>
      </c>
      <c r="I221" s="84" t="b">
        <v>0</v>
      </c>
      <c r="J221" s="84" t="b">
        <v>0</v>
      </c>
      <c r="K221" s="84" t="b">
        <v>0</v>
      </c>
      <c r="L221" s="84" t="b">
        <v>0</v>
      </c>
    </row>
    <row r="222" spans="1:12" ht="15">
      <c r="A222" s="85" t="s">
        <v>8482</v>
      </c>
      <c r="B222" s="84" t="s">
        <v>8481</v>
      </c>
      <c r="C222" s="84">
        <v>2</v>
      </c>
      <c r="D222" s="95">
        <v>0</v>
      </c>
      <c r="E222" s="95">
        <v>1.380211241711606</v>
      </c>
      <c r="F222" s="84" t="s">
        <v>452</v>
      </c>
      <c r="G222" s="84" t="b">
        <v>0</v>
      </c>
      <c r="H222" s="84" t="b">
        <v>0</v>
      </c>
      <c r="I222" s="84" t="b">
        <v>0</v>
      </c>
      <c r="J222" s="84" t="b">
        <v>0</v>
      </c>
      <c r="K222" s="84" t="b">
        <v>0</v>
      </c>
      <c r="L222" s="84" t="b">
        <v>0</v>
      </c>
    </row>
    <row r="223" spans="1:12" ht="15">
      <c r="A223" s="85" t="s">
        <v>8481</v>
      </c>
      <c r="B223" s="84" t="s">
        <v>8480</v>
      </c>
      <c r="C223" s="84">
        <v>2</v>
      </c>
      <c r="D223" s="95">
        <v>0</v>
      </c>
      <c r="E223" s="95">
        <v>1.380211241711606</v>
      </c>
      <c r="F223" s="84" t="s">
        <v>452</v>
      </c>
      <c r="G223" s="84" t="b">
        <v>0</v>
      </c>
      <c r="H223" s="84" t="b">
        <v>0</v>
      </c>
      <c r="I223" s="84" t="b">
        <v>0</v>
      </c>
      <c r="J223" s="84" t="b">
        <v>0</v>
      </c>
      <c r="K223" s="84" t="b">
        <v>0</v>
      </c>
      <c r="L223" s="84" t="b">
        <v>0</v>
      </c>
    </row>
    <row r="224" spans="1:12" ht="15">
      <c r="A224" s="85" t="s">
        <v>8480</v>
      </c>
      <c r="B224" s="84" t="s">
        <v>8479</v>
      </c>
      <c r="C224" s="84">
        <v>2</v>
      </c>
      <c r="D224" s="95">
        <v>0</v>
      </c>
      <c r="E224" s="95">
        <v>1.380211241711606</v>
      </c>
      <c r="F224" s="84" t="s">
        <v>452</v>
      </c>
      <c r="G224" s="84" t="b">
        <v>0</v>
      </c>
      <c r="H224" s="84" t="b">
        <v>0</v>
      </c>
      <c r="I224" s="84" t="b">
        <v>0</v>
      </c>
      <c r="J224" s="84" t="b">
        <v>0</v>
      </c>
      <c r="K224" s="84" t="b">
        <v>0</v>
      </c>
      <c r="L224" s="84" t="b">
        <v>0</v>
      </c>
    </row>
    <row r="225" spans="1:12" ht="15">
      <c r="A225" s="85" t="s">
        <v>8479</v>
      </c>
      <c r="B225" s="84" t="s">
        <v>8478</v>
      </c>
      <c r="C225" s="84">
        <v>2</v>
      </c>
      <c r="D225" s="95">
        <v>0</v>
      </c>
      <c r="E225" s="95">
        <v>1.380211241711606</v>
      </c>
      <c r="F225" s="84" t="s">
        <v>452</v>
      </c>
      <c r="G225" s="84" t="b">
        <v>0</v>
      </c>
      <c r="H225" s="84" t="b">
        <v>0</v>
      </c>
      <c r="I225" s="84" t="b">
        <v>0</v>
      </c>
      <c r="J225" s="84" t="b">
        <v>0</v>
      </c>
      <c r="K225" s="84" t="b">
        <v>0</v>
      </c>
      <c r="L225" s="84" t="b">
        <v>0</v>
      </c>
    </row>
    <row r="226" spans="1:12" ht="15">
      <c r="A226" s="85" t="s">
        <v>8478</v>
      </c>
      <c r="B226" s="84" t="s">
        <v>8477</v>
      </c>
      <c r="C226" s="84">
        <v>2</v>
      </c>
      <c r="D226" s="95">
        <v>0</v>
      </c>
      <c r="E226" s="95">
        <v>1.380211241711606</v>
      </c>
      <c r="F226" s="84" t="s">
        <v>452</v>
      </c>
      <c r="G226" s="84" t="b">
        <v>0</v>
      </c>
      <c r="H226" s="84" t="b">
        <v>0</v>
      </c>
      <c r="I226" s="84" t="b">
        <v>0</v>
      </c>
      <c r="J226" s="84" t="b">
        <v>0</v>
      </c>
      <c r="K226" s="84" t="b">
        <v>0</v>
      </c>
      <c r="L226" s="84" t="b">
        <v>0</v>
      </c>
    </row>
    <row r="227" spans="1:12" ht="15">
      <c r="A227" s="85" t="s">
        <v>8477</v>
      </c>
      <c r="B227" s="84" t="s">
        <v>8476</v>
      </c>
      <c r="C227" s="84">
        <v>2</v>
      </c>
      <c r="D227" s="95">
        <v>0</v>
      </c>
      <c r="E227" s="95">
        <v>1.380211241711606</v>
      </c>
      <c r="F227" s="84" t="s">
        <v>452</v>
      </c>
      <c r="G227" s="84" t="b">
        <v>0</v>
      </c>
      <c r="H227" s="84" t="b">
        <v>0</v>
      </c>
      <c r="I227" s="84" t="b">
        <v>0</v>
      </c>
      <c r="J227" s="84" t="b">
        <v>0</v>
      </c>
      <c r="K227" s="84" t="b">
        <v>0</v>
      </c>
      <c r="L227" s="84" t="b">
        <v>0</v>
      </c>
    </row>
    <row r="228" spans="1:12" ht="15">
      <c r="A228" s="85" t="s">
        <v>8476</v>
      </c>
      <c r="B228" s="84" t="s">
        <v>8475</v>
      </c>
      <c r="C228" s="84">
        <v>2</v>
      </c>
      <c r="D228" s="95">
        <v>0</v>
      </c>
      <c r="E228" s="95">
        <v>1.380211241711606</v>
      </c>
      <c r="F228" s="84" t="s">
        <v>452</v>
      </c>
      <c r="G228" s="84" t="b">
        <v>0</v>
      </c>
      <c r="H228" s="84" t="b">
        <v>0</v>
      </c>
      <c r="I228" s="84" t="b">
        <v>0</v>
      </c>
      <c r="J228" s="84" t="b">
        <v>0</v>
      </c>
      <c r="K228" s="84" t="b">
        <v>0</v>
      </c>
      <c r="L228" s="84" t="b">
        <v>0</v>
      </c>
    </row>
    <row r="229" spans="1:12" ht="15">
      <c r="A229" s="85" t="s">
        <v>8475</v>
      </c>
      <c r="B229" s="84" t="s">
        <v>8474</v>
      </c>
      <c r="C229" s="84">
        <v>2</v>
      </c>
      <c r="D229" s="95">
        <v>0</v>
      </c>
      <c r="E229" s="95">
        <v>1.380211241711606</v>
      </c>
      <c r="F229" s="84" t="s">
        <v>452</v>
      </c>
      <c r="G229" s="84" t="b">
        <v>0</v>
      </c>
      <c r="H229" s="84" t="b">
        <v>0</v>
      </c>
      <c r="I229" s="84" t="b">
        <v>0</v>
      </c>
      <c r="J229" s="84" t="b">
        <v>0</v>
      </c>
      <c r="K229" s="84" t="b">
        <v>0</v>
      </c>
      <c r="L229" s="84" t="b">
        <v>0</v>
      </c>
    </row>
    <row r="230" spans="1:12" ht="15">
      <c r="A230" s="85" t="s">
        <v>8474</v>
      </c>
      <c r="B230" s="84" t="s">
        <v>8473</v>
      </c>
      <c r="C230" s="84">
        <v>2</v>
      </c>
      <c r="D230" s="95">
        <v>0</v>
      </c>
      <c r="E230" s="95">
        <v>1.380211241711606</v>
      </c>
      <c r="F230" s="84" t="s">
        <v>452</v>
      </c>
      <c r="G230" s="84" t="b">
        <v>0</v>
      </c>
      <c r="H230" s="84" t="b">
        <v>0</v>
      </c>
      <c r="I230" s="84" t="b">
        <v>0</v>
      </c>
      <c r="J230" s="84" t="b">
        <v>0</v>
      </c>
      <c r="K230" s="84" t="b">
        <v>0</v>
      </c>
      <c r="L230" s="84" t="b">
        <v>0</v>
      </c>
    </row>
    <row r="231" spans="1:12" ht="15">
      <c r="A231" s="85" t="s">
        <v>8473</v>
      </c>
      <c r="B231" s="84" t="s">
        <v>8472</v>
      </c>
      <c r="C231" s="84">
        <v>2</v>
      </c>
      <c r="D231" s="95">
        <v>0</v>
      </c>
      <c r="E231" s="95">
        <v>1.380211241711606</v>
      </c>
      <c r="F231" s="84" t="s">
        <v>452</v>
      </c>
      <c r="G231" s="84" t="b">
        <v>0</v>
      </c>
      <c r="H231" s="84" t="b">
        <v>0</v>
      </c>
      <c r="I231" s="84" t="b">
        <v>0</v>
      </c>
      <c r="J231" s="84" t="b">
        <v>0</v>
      </c>
      <c r="K231" s="84" t="b">
        <v>0</v>
      </c>
      <c r="L231" s="84" t="b">
        <v>0</v>
      </c>
    </row>
    <row r="232" spans="1:12" ht="15">
      <c r="A232" s="85" t="s">
        <v>8472</v>
      </c>
      <c r="B232" s="84" t="s">
        <v>8471</v>
      </c>
      <c r="C232" s="84">
        <v>2</v>
      </c>
      <c r="D232" s="95">
        <v>0</v>
      </c>
      <c r="E232" s="95">
        <v>1.380211241711606</v>
      </c>
      <c r="F232" s="84" t="s">
        <v>452</v>
      </c>
      <c r="G232" s="84" t="b">
        <v>0</v>
      </c>
      <c r="H232" s="84" t="b">
        <v>0</v>
      </c>
      <c r="I232" s="84" t="b">
        <v>0</v>
      </c>
      <c r="J232" s="84" t="b">
        <v>0</v>
      </c>
      <c r="K232" s="84" t="b">
        <v>0</v>
      </c>
      <c r="L232" s="84" t="b">
        <v>0</v>
      </c>
    </row>
    <row r="233" spans="1:12" ht="15">
      <c r="A233" s="85" t="s">
        <v>8471</v>
      </c>
      <c r="B233" s="84" t="s">
        <v>8470</v>
      </c>
      <c r="C233" s="84">
        <v>2</v>
      </c>
      <c r="D233" s="95">
        <v>0</v>
      </c>
      <c r="E233" s="95">
        <v>1.380211241711606</v>
      </c>
      <c r="F233" s="84" t="s">
        <v>452</v>
      </c>
      <c r="G233" s="84" t="b">
        <v>0</v>
      </c>
      <c r="H233" s="84" t="b">
        <v>0</v>
      </c>
      <c r="I233" s="84" t="b">
        <v>0</v>
      </c>
      <c r="J233" s="84" t="b">
        <v>0</v>
      </c>
      <c r="K233" s="84" t="b">
        <v>0</v>
      </c>
      <c r="L233" s="84" t="b">
        <v>0</v>
      </c>
    </row>
    <row r="234" spans="1:12" ht="15">
      <c r="A234" s="85" t="s">
        <v>8470</v>
      </c>
      <c r="B234" s="84" t="s">
        <v>8469</v>
      </c>
      <c r="C234" s="84">
        <v>2</v>
      </c>
      <c r="D234" s="95">
        <v>0</v>
      </c>
      <c r="E234" s="95">
        <v>1.380211241711606</v>
      </c>
      <c r="F234" s="84" t="s">
        <v>452</v>
      </c>
      <c r="G234" s="84" t="b">
        <v>0</v>
      </c>
      <c r="H234" s="84" t="b">
        <v>0</v>
      </c>
      <c r="I234" s="84" t="b">
        <v>0</v>
      </c>
      <c r="J234" s="84" t="b">
        <v>0</v>
      </c>
      <c r="K234" s="84" t="b">
        <v>0</v>
      </c>
      <c r="L234" s="84" t="b">
        <v>0</v>
      </c>
    </row>
    <row r="235" spans="1:12" ht="15">
      <c r="A235" s="85" t="s">
        <v>8469</v>
      </c>
      <c r="B235" s="84" t="s">
        <v>8468</v>
      </c>
      <c r="C235" s="84">
        <v>2</v>
      </c>
      <c r="D235" s="95">
        <v>0</v>
      </c>
      <c r="E235" s="95">
        <v>1.380211241711606</v>
      </c>
      <c r="F235" s="84" t="s">
        <v>452</v>
      </c>
      <c r="G235" s="84" t="b">
        <v>0</v>
      </c>
      <c r="H235" s="84" t="b">
        <v>0</v>
      </c>
      <c r="I235" s="84" t="b">
        <v>0</v>
      </c>
      <c r="J235" s="84" t="b">
        <v>0</v>
      </c>
      <c r="K235" s="84" t="b">
        <v>0</v>
      </c>
      <c r="L235" s="84" t="b">
        <v>0</v>
      </c>
    </row>
    <row r="236" spans="1:12" ht="15">
      <c r="A236" s="85" t="s">
        <v>8468</v>
      </c>
      <c r="B236" s="84" t="s">
        <v>8467</v>
      </c>
      <c r="C236" s="84">
        <v>2</v>
      </c>
      <c r="D236" s="95">
        <v>0</v>
      </c>
      <c r="E236" s="95">
        <v>1.380211241711606</v>
      </c>
      <c r="F236" s="84" t="s">
        <v>452</v>
      </c>
      <c r="G236" s="84" t="b">
        <v>0</v>
      </c>
      <c r="H236" s="84" t="b">
        <v>0</v>
      </c>
      <c r="I236" s="84" t="b">
        <v>0</v>
      </c>
      <c r="J236" s="84" t="b">
        <v>0</v>
      </c>
      <c r="K236" s="84" t="b">
        <v>0</v>
      </c>
      <c r="L236" s="84" t="b">
        <v>0</v>
      </c>
    </row>
    <row r="237" spans="1:12" ht="15">
      <c r="A237" s="85" t="s">
        <v>620</v>
      </c>
      <c r="B237" s="84" t="s">
        <v>572</v>
      </c>
      <c r="C237" s="84">
        <v>2</v>
      </c>
      <c r="D237" s="95">
        <v>0</v>
      </c>
      <c r="E237" s="95">
        <v>1.301029995663981</v>
      </c>
      <c r="F237" s="84" t="s">
        <v>453</v>
      </c>
      <c r="G237" s="84" t="b">
        <v>0</v>
      </c>
      <c r="H237" s="84" t="b">
        <v>0</v>
      </c>
      <c r="I237" s="84" t="b">
        <v>0</v>
      </c>
      <c r="J237" s="84" t="b">
        <v>0</v>
      </c>
      <c r="K237" s="84" t="b">
        <v>0</v>
      </c>
      <c r="L237" s="84" t="b">
        <v>0</v>
      </c>
    </row>
    <row r="238" spans="1:12" ht="15">
      <c r="A238" s="85" t="s">
        <v>572</v>
      </c>
      <c r="B238" s="84" t="s">
        <v>560</v>
      </c>
      <c r="C238" s="84">
        <v>2</v>
      </c>
      <c r="D238" s="95">
        <v>0</v>
      </c>
      <c r="E238" s="95">
        <v>1.301029995663981</v>
      </c>
      <c r="F238" s="84" t="s">
        <v>453</v>
      </c>
      <c r="G238" s="84" t="b">
        <v>0</v>
      </c>
      <c r="H238" s="84" t="b">
        <v>0</v>
      </c>
      <c r="I238" s="84" t="b">
        <v>0</v>
      </c>
      <c r="J238" s="84" t="b">
        <v>0</v>
      </c>
      <c r="K238" s="84" t="b">
        <v>0</v>
      </c>
      <c r="L238" s="84" t="b">
        <v>0</v>
      </c>
    </row>
    <row r="239" spans="1:12" ht="15">
      <c r="A239" s="85" t="s">
        <v>560</v>
      </c>
      <c r="B239" s="84" t="s">
        <v>694</v>
      </c>
      <c r="C239" s="84">
        <v>2</v>
      </c>
      <c r="D239" s="95">
        <v>0</v>
      </c>
      <c r="E239" s="95">
        <v>1.301029995663981</v>
      </c>
      <c r="F239" s="84" t="s">
        <v>453</v>
      </c>
      <c r="G239" s="84" t="b">
        <v>0</v>
      </c>
      <c r="H239" s="84" t="b">
        <v>0</v>
      </c>
      <c r="I239" s="84" t="b">
        <v>0</v>
      </c>
      <c r="J239" s="84" t="b">
        <v>1</v>
      </c>
      <c r="K239" s="84" t="b">
        <v>0</v>
      </c>
      <c r="L239" s="84" t="b">
        <v>0</v>
      </c>
    </row>
    <row r="240" spans="1:12" ht="15">
      <c r="A240" s="85" t="s">
        <v>694</v>
      </c>
      <c r="B240" s="84" t="s">
        <v>279</v>
      </c>
      <c r="C240" s="84">
        <v>2</v>
      </c>
      <c r="D240" s="95">
        <v>0</v>
      </c>
      <c r="E240" s="95">
        <v>1.301029995663981</v>
      </c>
      <c r="F240" s="84" t="s">
        <v>453</v>
      </c>
      <c r="G240" s="84" t="b">
        <v>1</v>
      </c>
      <c r="H240" s="84" t="b">
        <v>0</v>
      </c>
      <c r="I240" s="84" t="b">
        <v>0</v>
      </c>
      <c r="J240" s="84" t="b">
        <v>0</v>
      </c>
      <c r="K240" s="84" t="b">
        <v>0</v>
      </c>
      <c r="L240" s="84" t="b">
        <v>0</v>
      </c>
    </row>
    <row r="241" spans="1:12" ht="15">
      <c r="A241" s="85" t="s">
        <v>279</v>
      </c>
      <c r="B241" s="84" t="s">
        <v>597</v>
      </c>
      <c r="C241" s="84">
        <v>2</v>
      </c>
      <c r="D241" s="95">
        <v>0</v>
      </c>
      <c r="E241" s="95">
        <v>1.301029995663981</v>
      </c>
      <c r="F241" s="84" t="s">
        <v>453</v>
      </c>
      <c r="G241" s="84" t="b">
        <v>0</v>
      </c>
      <c r="H241" s="84" t="b">
        <v>0</v>
      </c>
      <c r="I241" s="84" t="b">
        <v>0</v>
      </c>
      <c r="J241" s="84" t="b">
        <v>0</v>
      </c>
      <c r="K241" s="84" t="b">
        <v>0</v>
      </c>
      <c r="L241" s="84" t="b">
        <v>0</v>
      </c>
    </row>
    <row r="242" spans="1:12" ht="15">
      <c r="A242" s="85" t="s">
        <v>597</v>
      </c>
      <c r="B242" s="84" t="s">
        <v>480</v>
      </c>
      <c r="C242" s="84">
        <v>2</v>
      </c>
      <c r="D242" s="95">
        <v>0</v>
      </c>
      <c r="E242" s="95">
        <v>1.301029995663981</v>
      </c>
      <c r="F242" s="84" t="s">
        <v>453</v>
      </c>
      <c r="G242" s="84" t="b">
        <v>0</v>
      </c>
      <c r="H242" s="84" t="b">
        <v>0</v>
      </c>
      <c r="I242" s="84" t="b">
        <v>0</v>
      </c>
      <c r="J242" s="84" t="b">
        <v>1</v>
      </c>
      <c r="K242" s="84" t="b">
        <v>0</v>
      </c>
      <c r="L242" s="84" t="b">
        <v>0</v>
      </c>
    </row>
    <row r="243" spans="1:12" ht="15">
      <c r="A243" s="85" t="s">
        <v>480</v>
      </c>
      <c r="B243" s="84" t="s">
        <v>536</v>
      </c>
      <c r="C243" s="84">
        <v>2</v>
      </c>
      <c r="D243" s="95">
        <v>0</v>
      </c>
      <c r="E243" s="95">
        <v>1.301029995663981</v>
      </c>
      <c r="F243" s="84" t="s">
        <v>453</v>
      </c>
      <c r="G243" s="84" t="b">
        <v>1</v>
      </c>
      <c r="H243" s="84" t="b">
        <v>0</v>
      </c>
      <c r="I243" s="84" t="b">
        <v>0</v>
      </c>
      <c r="J243" s="84" t="b">
        <v>0</v>
      </c>
      <c r="K243" s="84" t="b">
        <v>0</v>
      </c>
      <c r="L243" s="84" t="b">
        <v>0</v>
      </c>
    </row>
    <row r="244" spans="1:12" ht="15">
      <c r="A244" s="85" t="s">
        <v>536</v>
      </c>
      <c r="B244" s="84" t="s">
        <v>263</v>
      </c>
      <c r="C244" s="84">
        <v>2</v>
      </c>
      <c r="D244" s="95">
        <v>0</v>
      </c>
      <c r="E244" s="95">
        <v>1.301029995663981</v>
      </c>
      <c r="F244" s="84" t="s">
        <v>453</v>
      </c>
      <c r="G244" s="84" t="b">
        <v>0</v>
      </c>
      <c r="H244" s="84" t="b">
        <v>0</v>
      </c>
      <c r="I244" s="84" t="b">
        <v>0</v>
      </c>
      <c r="J244" s="84" t="b">
        <v>0</v>
      </c>
      <c r="K244" s="84" t="b">
        <v>0</v>
      </c>
      <c r="L244" s="84" t="b">
        <v>0</v>
      </c>
    </row>
    <row r="245" spans="1:12" ht="15">
      <c r="A245" s="85" t="s">
        <v>263</v>
      </c>
      <c r="B245" s="84" t="s">
        <v>262</v>
      </c>
      <c r="C245" s="84">
        <v>2</v>
      </c>
      <c r="D245" s="95">
        <v>0</v>
      </c>
      <c r="E245" s="95">
        <v>1.301029995663981</v>
      </c>
      <c r="F245" s="84" t="s">
        <v>453</v>
      </c>
      <c r="G245" s="84" t="b">
        <v>0</v>
      </c>
      <c r="H245" s="84" t="b">
        <v>0</v>
      </c>
      <c r="I245" s="84" t="b">
        <v>0</v>
      </c>
      <c r="J245" s="84" t="b">
        <v>0</v>
      </c>
      <c r="K245" s="84" t="b">
        <v>0</v>
      </c>
      <c r="L245" s="84" t="b">
        <v>0</v>
      </c>
    </row>
    <row r="246" spans="1:12" ht="15">
      <c r="A246" s="85" t="s">
        <v>262</v>
      </c>
      <c r="B246" s="84" t="s">
        <v>261</v>
      </c>
      <c r="C246" s="84">
        <v>2</v>
      </c>
      <c r="D246" s="95">
        <v>0</v>
      </c>
      <c r="E246" s="95">
        <v>1.301029995663981</v>
      </c>
      <c r="F246" s="84" t="s">
        <v>453</v>
      </c>
      <c r="G246" s="84" t="b">
        <v>0</v>
      </c>
      <c r="H246" s="84" t="b">
        <v>0</v>
      </c>
      <c r="I246" s="84" t="b">
        <v>0</v>
      </c>
      <c r="J246" s="84" t="b">
        <v>0</v>
      </c>
      <c r="K246" s="84" t="b">
        <v>0</v>
      </c>
      <c r="L246" s="84" t="b">
        <v>0</v>
      </c>
    </row>
    <row r="247" spans="1:12" ht="15">
      <c r="A247" s="85" t="s">
        <v>261</v>
      </c>
      <c r="B247" s="84" t="s">
        <v>249</v>
      </c>
      <c r="C247" s="84">
        <v>2</v>
      </c>
      <c r="D247" s="95">
        <v>0</v>
      </c>
      <c r="E247" s="95">
        <v>1.301029995663981</v>
      </c>
      <c r="F247" s="84" t="s">
        <v>453</v>
      </c>
      <c r="G247" s="84" t="b">
        <v>0</v>
      </c>
      <c r="H247" s="84" t="b">
        <v>0</v>
      </c>
      <c r="I247" s="84" t="b">
        <v>0</v>
      </c>
      <c r="J247" s="84" t="b">
        <v>0</v>
      </c>
      <c r="K247" s="84" t="b">
        <v>0</v>
      </c>
      <c r="L247" s="84" t="b">
        <v>0</v>
      </c>
    </row>
    <row r="248" spans="1:12" ht="15">
      <c r="A248" s="85" t="s">
        <v>249</v>
      </c>
      <c r="B248" s="84" t="s">
        <v>251</v>
      </c>
      <c r="C248" s="84">
        <v>2</v>
      </c>
      <c r="D248" s="95">
        <v>0</v>
      </c>
      <c r="E248" s="95">
        <v>1.301029995663981</v>
      </c>
      <c r="F248" s="84" t="s">
        <v>453</v>
      </c>
      <c r="G248" s="84" t="b">
        <v>0</v>
      </c>
      <c r="H248" s="84" t="b">
        <v>0</v>
      </c>
      <c r="I248" s="84" t="b">
        <v>0</v>
      </c>
      <c r="J248" s="84" t="b">
        <v>0</v>
      </c>
      <c r="K248" s="84" t="b">
        <v>0</v>
      </c>
      <c r="L248" s="84" t="b">
        <v>0</v>
      </c>
    </row>
    <row r="249" spans="1:12" ht="15">
      <c r="A249" s="85" t="s">
        <v>251</v>
      </c>
      <c r="B249" s="84" t="s">
        <v>250</v>
      </c>
      <c r="C249" s="84">
        <v>2</v>
      </c>
      <c r="D249" s="95">
        <v>0</v>
      </c>
      <c r="E249" s="95">
        <v>1.301029995663981</v>
      </c>
      <c r="F249" s="84" t="s">
        <v>453</v>
      </c>
      <c r="G249" s="84" t="b">
        <v>0</v>
      </c>
      <c r="H249" s="84" t="b">
        <v>0</v>
      </c>
      <c r="I249" s="84" t="b">
        <v>0</v>
      </c>
      <c r="J249" s="84" t="b">
        <v>0</v>
      </c>
      <c r="K249" s="84" t="b">
        <v>0</v>
      </c>
      <c r="L249" s="84" t="b">
        <v>0</v>
      </c>
    </row>
    <row r="250" spans="1:12" ht="15">
      <c r="A250" s="85" t="s">
        <v>250</v>
      </c>
      <c r="B250" s="84" t="s">
        <v>247</v>
      </c>
      <c r="C250" s="84">
        <v>2</v>
      </c>
      <c r="D250" s="95">
        <v>0</v>
      </c>
      <c r="E250" s="95">
        <v>1.301029995663981</v>
      </c>
      <c r="F250" s="84" t="s">
        <v>453</v>
      </c>
      <c r="G250" s="84" t="b">
        <v>0</v>
      </c>
      <c r="H250" s="84" t="b">
        <v>0</v>
      </c>
      <c r="I250" s="84" t="b">
        <v>0</v>
      </c>
      <c r="J250" s="84" t="b">
        <v>0</v>
      </c>
      <c r="K250" s="84" t="b">
        <v>0</v>
      </c>
      <c r="L250" s="84" t="b">
        <v>0</v>
      </c>
    </row>
    <row r="251" spans="1:12" ht="15">
      <c r="A251" s="85" t="s">
        <v>247</v>
      </c>
      <c r="B251" s="84" t="s">
        <v>253</v>
      </c>
      <c r="C251" s="84">
        <v>2</v>
      </c>
      <c r="D251" s="95">
        <v>0</v>
      </c>
      <c r="E251" s="95">
        <v>1.301029995663981</v>
      </c>
      <c r="F251" s="84" t="s">
        <v>453</v>
      </c>
      <c r="G251" s="84" t="b">
        <v>0</v>
      </c>
      <c r="H251" s="84" t="b">
        <v>0</v>
      </c>
      <c r="I251" s="84" t="b">
        <v>0</v>
      </c>
      <c r="J251" s="84" t="b">
        <v>0</v>
      </c>
      <c r="K251" s="84" t="b">
        <v>0</v>
      </c>
      <c r="L251" s="84" t="b">
        <v>0</v>
      </c>
    </row>
    <row r="252" spans="1:12" ht="15">
      <c r="A252" s="85" t="s">
        <v>253</v>
      </c>
      <c r="B252" s="84" t="s">
        <v>260</v>
      </c>
      <c r="C252" s="84">
        <v>2</v>
      </c>
      <c r="D252" s="95">
        <v>0</v>
      </c>
      <c r="E252" s="95">
        <v>1.301029995663981</v>
      </c>
      <c r="F252" s="84" t="s">
        <v>453</v>
      </c>
      <c r="G252" s="84" t="b">
        <v>0</v>
      </c>
      <c r="H252" s="84" t="b">
        <v>0</v>
      </c>
      <c r="I252" s="84" t="b">
        <v>0</v>
      </c>
      <c r="J252" s="84" t="b">
        <v>0</v>
      </c>
      <c r="K252" s="84" t="b">
        <v>0</v>
      </c>
      <c r="L252" s="84" t="b">
        <v>0</v>
      </c>
    </row>
    <row r="253" spans="1:12" ht="15">
      <c r="A253" s="85" t="s">
        <v>260</v>
      </c>
      <c r="B253" s="84" t="s">
        <v>258</v>
      </c>
      <c r="C253" s="84">
        <v>2</v>
      </c>
      <c r="D253" s="95">
        <v>0</v>
      </c>
      <c r="E253" s="95">
        <v>1.301029995663981</v>
      </c>
      <c r="F253" s="84" t="s">
        <v>453</v>
      </c>
      <c r="G253" s="84" t="b">
        <v>0</v>
      </c>
      <c r="H253" s="84" t="b">
        <v>0</v>
      </c>
      <c r="I253" s="84" t="b">
        <v>0</v>
      </c>
      <c r="J253" s="84" t="b">
        <v>0</v>
      </c>
      <c r="K253" s="84" t="b">
        <v>0</v>
      </c>
      <c r="L253" s="84" t="b">
        <v>0</v>
      </c>
    </row>
    <row r="254" spans="1:12" ht="15">
      <c r="A254" s="85" t="s">
        <v>258</v>
      </c>
      <c r="B254" s="84" t="s">
        <v>259</v>
      </c>
      <c r="C254" s="84">
        <v>2</v>
      </c>
      <c r="D254" s="95">
        <v>0</v>
      </c>
      <c r="E254" s="95">
        <v>1.301029995663981</v>
      </c>
      <c r="F254" s="84" t="s">
        <v>453</v>
      </c>
      <c r="G254" s="84" t="b">
        <v>0</v>
      </c>
      <c r="H254" s="84" t="b">
        <v>0</v>
      </c>
      <c r="I254" s="84" t="b">
        <v>0</v>
      </c>
      <c r="J254" s="84" t="b">
        <v>0</v>
      </c>
      <c r="K254" s="84" t="b">
        <v>0</v>
      </c>
      <c r="L254" s="84" t="b">
        <v>0</v>
      </c>
    </row>
    <row r="255" spans="1:12" ht="15">
      <c r="A255" s="85" t="s">
        <v>259</v>
      </c>
      <c r="B255" s="84" t="s">
        <v>257</v>
      </c>
      <c r="C255" s="84">
        <v>2</v>
      </c>
      <c r="D255" s="95">
        <v>0</v>
      </c>
      <c r="E255" s="95">
        <v>1.301029995663981</v>
      </c>
      <c r="F255" s="84" t="s">
        <v>453</v>
      </c>
      <c r="G255" s="84" t="b">
        <v>0</v>
      </c>
      <c r="H255" s="84" t="b">
        <v>0</v>
      </c>
      <c r="I255" s="84" t="b">
        <v>0</v>
      </c>
      <c r="J255" s="84" t="b">
        <v>0</v>
      </c>
      <c r="K255" s="84" t="b">
        <v>0</v>
      </c>
      <c r="L255" s="84" t="b">
        <v>0</v>
      </c>
    </row>
    <row r="256" spans="1:12" ht="15">
      <c r="A256" s="85" t="s">
        <v>257</v>
      </c>
      <c r="B256" s="84" t="s">
        <v>256</v>
      </c>
      <c r="C256" s="84">
        <v>2</v>
      </c>
      <c r="D256" s="95">
        <v>0</v>
      </c>
      <c r="E256" s="95">
        <v>1.301029995663981</v>
      </c>
      <c r="F256" s="84" t="s">
        <v>453</v>
      </c>
      <c r="G256" s="84" t="b">
        <v>0</v>
      </c>
      <c r="H256" s="84" t="b">
        <v>0</v>
      </c>
      <c r="I256" s="84" t="b">
        <v>0</v>
      </c>
      <c r="J256" s="84" t="b">
        <v>0</v>
      </c>
      <c r="K256" s="84" t="b">
        <v>0</v>
      </c>
      <c r="L256" s="84" t="b">
        <v>0</v>
      </c>
    </row>
    <row r="257" spans="1:12" ht="15">
      <c r="A257" s="85" t="s">
        <v>502</v>
      </c>
      <c r="B257" s="84" t="s">
        <v>721</v>
      </c>
      <c r="C257" s="84">
        <v>3</v>
      </c>
      <c r="D257" s="95">
        <v>0.008424636061380622</v>
      </c>
      <c r="E257" s="95">
        <v>1.1422329917947138</v>
      </c>
      <c r="F257" s="84" t="s">
        <v>454</v>
      </c>
      <c r="G257" s="84" t="b">
        <v>0</v>
      </c>
      <c r="H257" s="84" t="b">
        <v>0</v>
      </c>
      <c r="I257" s="84" t="b">
        <v>0</v>
      </c>
      <c r="J257" s="84" t="b">
        <v>0</v>
      </c>
      <c r="K257" s="84" t="b">
        <v>0</v>
      </c>
      <c r="L257" s="84" t="b">
        <v>0</v>
      </c>
    </row>
    <row r="258" spans="1:12" ht="15">
      <c r="A258" s="85" t="s">
        <v>721</v>
      </c>
      <c r="B258" s="84" t="s">
        <v>508</v>
      </c>
      <c r="C258" s="84">
        <v>3</v>
      </c>
      <c r="D258" s="95">
        <v>0.008424636061380622</v>
      </c>
      <c r="E258" s="95">
        <v>1.2671717284030137</v>
      </c>
      <c r="F258" s="84" t="s">
        <v>454</v>
      </c>
      <c r="G258" s="84" t="b">
        <v>0</v>
      </c>
      <c r="H258" s="84" t="b">
        <v>0</v>
      </c>
      <c r="I258" s="84" t="b">
        <v>0</v>
      </c>
      <c r="J258" s="84" t="b">
        <v>0</v>
      </c>
      <c r="K258" s="84" t="b">
        <v>0</v>
      </c>
      <c r="L258" s="84" t="b">
        <v>0</v>
      </c>
    </row>
    <row r="259" spans="1:12" ht="15">
      <c r="A259" s="85" t="s">
        <v>508</v>
      </c>
      <c r="B259" s="84" t="s">
        <v>244</v>
      </c>
      <c r="C259" s="84">
        <v>3</v>
      </c>
      <c r="D259" s="95">
        <v>0.008424636061380622</v>
      </c>
      <c r="E259" s="95">
        <v>1.3921104650113136</v>
      </c>
      <c r="F259" s="84" t="s">
        <v>454</v>
      </c>
      <c r="G259" s="84" t="b">
        <v>0</v>
      </c>
      <c r="H259" s="84" t="b">
        <v>0</v>
      </c>
      <c r="I259" s="84" t="b">
        <v>0</v>
      </c>
      <c r="J259" s="84" t="b">
        <v>0</v>
      </c>
      <c r="K259" s="84" t="b">
        <v>0</v>
      </c>
      <c r="L259" s="84" t="b">
        <v>0</v>
      </c>
    </row>
    <row r="260" spans="1:12" ht="15">
      <c r="A260" s="85" t="s">
        <v>244</v>
      </c>
      <c r="B260" s="84" t="s">
        <v>722</v>
      </c>
      <c r="C260" s="84">
        <v>3</v>
      </c>
      <c r="D260" s="95">
        <v>0.008424636061380622</v>
      </c>
      <c r="E260" s="95">
        <v>1.3921104650113136</v>
      </c>
      <c r="F260" s="84" t="s">
        <v>454</v>
      </c>
      <c r="G260" s="84" t="b">
        <v>0</v>
      </c>
      <c r="H260" s="84" t="b">
        <v>0</v>
      </c>
      <c r="I260" s="84" t="b">
        <v>0</v>
      </c>
      <c r="J260" s="84" t="b">
        <v>0</v>
      </c>
      <c r="K260" s="84" t="b">
        <v>0</v>
      </c>
      <c r="L260" s="84" t="b">
        <v>0</v>
      </c>
    </row>
    <row r="261" spans="1:12" ht="15">
      <c r="A261" s="85" t="s">
        <v>722</v>
      </c>
      <c r="B261" s="84" t="s">
        <v>514</v>
      </c>
      <c r="C261" s="84">
        <v>3</v>
      </c>
      <c r="D261" s="95">
        <v>0.008424636061380622</v>
      </c>
      <c r="E261" s="95">
        <v>1.3921104650113136</v>
      </c>
      <c r="F261" s="84" t="s">
        <v>454</v>
      </c>
      <c r="G261" s="84" t="b">
        <v>0</v>
      </c>
      <c r="H261" s="84" t="b">
        <v>0</v>
      </c>
      <c r="I261" s="84" t="b">
        <v>0</v>
      </c>
      <c r="J261" s="84" t="b">
        <v>1</v>
      </c>
      <c r="K261" s="84" t="b">
        <v>0</v>
      </c>
      <c r="L261" s="84" t="b">
        <v>0</v>
      </c>
    </row>
    <row r="262" spans="1:12" ht="15">
      <c r="A262" s="85" t="s">
        <v>514</v>
      </c>
      <c r="B262" s="84" t="s">
        <v>723</v>
      </c>
      <c r="C262" s="84">
        <v>3</v>
      </c>
      <c r="D262" s="95">
        <v>0.008424636061380622</v>
      </c>
      <c r="E262" s="95">
        <v>1.3921104650113136</v>
      </c>
      <c r="F262" s="84" t="s">
        <v>454</v>
      </c>
      <c r="G262" s="84" t="b">
        <v>1</v>
      </c>
      <c r="H262" s="84" t="b">
        <v>0</v>
      </c>
      <c r="I262" s="84" t="b">
        <v>0</v>
      </c>
      <c r="J262" s="84" t="b">
        <v>0</v>
      </c>
      <c r="K262" s="84" t="b">
        <v>0</v>
      </c>
      <c r="L262" s="84" t="b">
        <v>0</v>
      </c>
    </row>
    <row r="263" spans="1:12" ht="15">
      <c r="A263" s="85" t="s">
        <v>723</v>
      </c>
      <c r="B263" s="84" t="s">
        <v>724</v>
      </c>
      <c r="C263" s="84">
        <v>3</v>
      </c>
      <c r="D263" s="95">
        <v>0.008424636061380622</v>
      </c>
      <c r="E263" s="95">
        <v>1.3921104650113136</v>
      </c>
      <c r="F263" s="84" t="s">
        <v>454</v>
      </c>
      <c r="G263" s="84" t="b">
        <v>0</v>
      </c>
      <c r="H263" s="84" t="b">
        <v>0</v>
      </c>
      <c r="I263" s="84" t="b">
        <v>0</v>
      </c>
      <c r="J263" s="84" t="b">
        <v>0</v>
      </c>
      <c r="K263" s="84" t="b">
        <v>0</v>
      </c>
      <c r="L263" s="84" t="b">
        <v>0</v>
      </c>
    </row>
    <row r="264" spans="1:12" ht="15">
      <c r="A264" s="85" t="s">
        <v>724</v>
      </c>
      <c r="B264" s="84" t="s">
        <v>725</v>
      </c>
      <c r="C264" s="84">
        <v>3</v>
      </c>
      <c r="D264" s="95">
        <v>0.008424636061380622</v>
      </c>
      <c r="E264" s="95">
        <v>1.3921104650113136</v>
      </c>
      <c r="F264" s="84" t="s">
        <v>454</v>
      </c>
      <c r="G264" s="84" t="b">
        <v>0</v>
      </c>
      <c r="H264" s="84" t="b">
        <v>0</v>
      </c>
      <c r="I264" s="84" t="b">
        <v>0</v>
      </c>
      <c r="J264" s="84" t="b">
        <v>0</v>
      </c>
      <c r="K264" s="84" t="b">
        <v>0</v>
      </c>
      <c r="L264" s="84" t="b">
        <v>0</v>
      </c>
    </row>
    <row r="265" spans="1:12" ht="15">
      <c r="A265" s="85" t="s">
        <v>725</v>
      </c>
      <c r="B265" s="84" t="s">
        <v>693</v>
      </c>
      <c r="C265" s="84">
        <v>3</v>
      </c>
      <c r="D265" s="95">
        <v>0.008424636061380622</v>
      </c>
      <c r="E265" s="95">
        <v>1.3921104650113136</v>
      </c>
      <c r="F265" s="84" t="s">
        <v>454</v>
      </c>
      <c r="G265" s="84" t="b">
        <v>0</v>
      </c>
      <c r="H265" s="84" t="b">
        <v>0</v>
      </c>
      <c r="I265" s="84" t="b">
        <v>0</v>
      </c>
      <c r="J265" s="84" t="b">
        <v>0</v>
      </c>
      <c r="K265" s="84" t="b">
        <v>0</v>
      </c>
      <c r="L265" s="84" t="b">
        <v>0</v>
      </c>
    </row>
    <row r="266" spans="1:12" ht="15">
      <c r="A266" s="85" t="s">
        <v>693</v>
      </c>
      <c r="B266" s="84" t="s">
        <v>611</v>
      </c>
      <c r="C266" s="84">
        <v>3</v>
      </c>
      <c r="D266" s="95">
        <v>0.008424636061380622</v>
      </c>
      <c r="E266" s="95">
        <v>1.3921104650113136</v>
      </c>
      <c r="F266" s="84" t="s">
        <v>454</v>
      </c>
      <c r="G266" s="84" t="b">
        <v>0</v>
      </c>
      <c r="H266" s="84" t="b">
        <v>0</v>
      </c>
      <c r="I266" s="84" t="b">
        <v>0</v>
      </c>
      <c r="J266" s="84" t="b">
        <v>0</v>
      </c>
      <c r="K266" s="84" t="b">
        <v>0</v>
      </c>
      <c r="L266" s="84" t="b">
        <v>0</v>
      </c>
    </row>
    <row r="267" spans="1:12" ht="15">
      <c r="A267" s="85" t="s">
        <v>611</v>
      </c>
      <c r="B267" s="84" t="s">
        <v>476</v>
      </c>
      <c r="C267" s="84">
        <v>3</v>
      </c>
      <c r="D267" s="95">
        <v>0.008424636061380622</v>
      </c>
      <c r="E267" s="95">
        <v>1.3921104650113136</v>
      </c>
      <c r="F267" s="84" t="s">
        <v>454</v>
      </c>
      <c r="G267" s="84" t="b">
        <v>0</v>
      </c>
      <c r="H267" s="84" t="b">
        <v>0</v>
      </c>
      <c r="I267" s="84" t="b">
        <v>0</v>
      </c>
      <c r="J267" s="84" t="b">
        <v>1</v>
      </c>
      <c r="K267" s="84" t="b">
        <v>0</v>
      </c>
      <c r="L267" s="84" t="b">
        <v>0</v>
      </c>
    </row>
    <row r="268" spans="1:12" ht="15">
      <c r="A268" s="85" t="s">
        <v>476</v>
      </c>
      <c r="B268" s="84" t="s">
        <v>250</v>
      </c>
      <c r="C268" s="84">
        <v>3</v>
      </c>
      <c r="D268" s="95">
        <v>0.008424636061380622</v>
      </c>
      <c r="E268" s="95">
        <v>1.3921104650113136</v>
      </c>
      <c r="F268" s="84" t="s">
        <v>454</v>
      </c>
      <c r="G268" s="84" t="b">
        <v>1</v>
      </c>
      <c r="H268" s="84" t="b">
        <v>0</v>
      </c>
      <c r="I268" s="84" t="b">
        <v>0</v>
      </c>
      <c r="J268" s="84" t="b">
        <v>0</v>
      </c>
      <c r="K268" s="84" t="b">
        <v>0</v>
      </c>
      <c r="L268" s="84" t="b">
        <v>0</v>
      </c>
    </row>
    <row r="269" spans="1:12" ht="15">
      <c r="A269" s="85" t="s">
        <v>762</v>
      </c>
      <c r="B269" s="84" t="s">
        <v>8849</v>
      </c>
      <c r="C269" s="84">
        <v>2</v>
      </c>
      <c r="D269" s="95">
        <v>0</v>
      </c>
      <c r="E269" s="95">
        <v>1.2304489213782739</v>
      </c>
      <c r="F269" s="84" t="s">
        <v>455</v>
      </c>
      <c r="G269" s="84" t="b">
        <v>0</v>
      </c>
      <c r="H269" s="84" t="b">
        <v>0</v>
      </c>
      <c r="I269" s="84" t="b">
        <v>0</v>
      </c>
      <c r="J269" s="84" t="b">
        <v>0</v>
      </c>
      <c r="K269" s="84" t="b">
        <v>0</v>
      </c>
      <c r="L269" s="84" t="b">
        <v>0</v>
      </c>
    </row>
    <row r="270" spans="1:12" ht="15">
      <c r="A270" s="85" t="s">
        <v>8849</v>
      </c>
      <c r="B270" s="84" t="s">
        <v>629</v>
      </c>
      <c r="C270" s="84">
        <v>2</v>
      </c>
      <c r="D270" s="95">
        <v>0</v>
      </c>
      <c r="E270" s="95">
        <v>1.2304489213782739</v>
      </c>
      <c r="F270" s="84" t="s">
        <v>455</v>
      </c>
      <c r="G270" s="84" t="b">
        <v>0</v>
      </c>
      <c r="H270" s="84" t="b">
        <v>0</v>
      </c>
      <c r="I270" s="84" t="b">
        <v>0</v>
      </c>
      <c r="J270" s="84" t="b">
        <v>0</v>
      </c>
      <c r="K270" s="84" t="b">
        <v>0</v>
      </c>
      <c r="L270" s="84" t="b">
        <v>0</v>
      </c>
    </row>
    <row r="271" spans="1:12" ht="15">
      <c r="A271" s="85" t="s">
        <v>629</v>
      </c>
      <c r="B271" s="84" t="s">
        <v>265</v>
      </c>
      <c r="C271" s="84">
        <v>2</v>
      </c>
      <c r="D271" s="95">
        <v>0</v>
      </c>
      <c r="E271" s="95">
        <v>1.2304489213782739</v>
      </c>
      <c r="F271" s="84" t="s">
        <v>455</v>
      </c>
      <c r="G271" s="84" t="b">
        <v>0</v>
      </c>
      <c r="H271" s="84" t="b">
        <v>0</v>
      </c>
      <c r="I271" s="84" t="b">
        <v>0</v>
      </c>
      <c r="J271" s="84" t="b">
        <v>0</v>
      </c>
      <c r="K271" s="84" t="b">
        <v>0</v>
      </c>
      <c r="L271" s="84" t="b">
        <v>0</v>
      </c>
    </row>
    <row r="272" spans="1:12" ht="15">
      <c r="A272" s="85" t="s">
        <v>265</v>
      </c>
      <c r="B272" s="84" t="s">
        <v>491</v>
      </c>
      <c r="C272" s="84">
        <v>2</v>
      </c>
      <c r="D272" s="95">
        <v>0</v>
      </c>
      <c r="E272" s="95">
        <v>0.9294189257142927</v>
      </c>
      <c r="F272" s="84" t="s">
        <v>455</v>
      </c>
      <c r="G272" s="84" t="b">
        <v>0</v>
      </c>
      <c r="H272" s="84" t="b">
        <v>0</v>
      </c>
      <c r="I272" s="84" t="b">
        <v>0</v>
      </c>
      <c r="J272" s="84" t="b">
        <v>0</v>
      </c>
      <c r="K272" s="84" t="b">
        <v>0</v>
      </c>
      <c r="L272" s="84" t="b">
        <v>0</v>
      </c>
    </row>
    <row r="273" spans="1:12" ht="15">
      <c r="A273" s="85" t="s">
        <v>491</v>
      </c>
      <c r="B273" s="84" t="s">
        <v>769</v>
      </c>
      <c r="C273" s="84">
        <v>2</v>
      </c>
      <c r="D273" s="95">
        <v>0</v>
      </c>
      <c r="E273" s="95">
        <v>0.9294189257142927</v>
      </c>
      <c r="F273" s="84" t="s">
        <v>455</v>
      </c>
      <c r="G273" s="84" t="b">
        <v>0</v>
      </c>
      <c r="H273" s="84" t="b">
        <v>0</v>
      </c>
      <c r="I273" s="84" t="b">
        <v>0</v>
      </c>
      <c r="J273" s="84" t="b">
        <v>0</v>
      </c>
      <c r="K273" s="84" t="b">
        <v>0</v>
      </c>
      <c r="L273" s="84" t="b">
        <v>0</v>
      </c>
    </row>
    <row r="274" spans="1:12" ht="15">
      <c r="A274" s="85" t="s">
        <v>769</v>
      </c>
      <c r="B274" s="84" t="s">
        <v>491</v>
      </c>
      <c r="C274" s="84">
        <v>2</v>
      </c>
      <c r="D274" s="95">
        <v>0</v>
      </c>
      <c r="E274" s="95">
        <v>0.9294189257142927</v>
      </c>
      <c r="F274" s="84" t="s">
        <v>455</v>
      </c>
      <c r="G274" s="84" t="b">
        <v>0</v>
      </c>
      <c r="H274" s="84" t="b">
        <v>0</v>
      </c>
      <c r="I274" s="84" t="b">
        <v>0</v>
      </c>
      <c r="J274" s="84" t="b">
        <v>0</v>
      </c>
      <c r="K274" s="84" t="b">
        <v>0</v>
      </c>
      <c r="L274" s="84" t="b">
        <v>0</v>
      </c>
    </row>
    <row r="275" spans="1:12" ht="15">
      <c r="A275" s="85" t="s">
        <v>491</v>
      </c>
      <c r="B275" s="84" t="s">
        <v>8850</v>
      </c>
      <c r="C275" s="84">
        <v>2</v>
      </c>
      <c r="D275" s="95">
        <v>0</v>
      </c>
      <c r="E275" s="95">
        <v>0.9294189257142927</v>
      </c>
      <c r="F275" s="84" t="s">
        <v>455</v>
      </c>
      <c r="G275" s="84" t="b">
        <v>0</v>
      </c>
      <c r="H275" s="84" t="b">
        <v>0</v>
      </c>
      <c r="I275" s="84" t="b">
        <v>0</v>
      </c>
      <c r="J275" s="84" t="b">
        <v>0</v>
      </c>
      <c r="K275" s="84" t="b">
        <v>0</v>
      </c>
      <c r="L275" s="84" t="b">
        <v>0</v>
      </c>
    </row>
    <row r="276" spans="1:12" ht="15">
      <c r="A276" s="85" t="s">
        <v>8850</v>
      </c>
      <c r="B276" s="84" t="s">
        <v>8498</v>
      </c>
      <c r="C276" s="84">
        <v>2</v>
      </c>
      <c r="D276" s="95">
        <v>0</v>
      </c>
      <c r="E276" s="95">
        <v>1.2304489213782739</v>
      </c>
      <c r="F276" s="84" t="s">
        <v>455</v>
      </c>
      <c r="G276" s="84" t="b">
        <v>0</v>
      </c>
      <c r="H276" s="84" t="b">
        <v>0</v>
      </c>
      <c r="I276" s="84" t="b">
        <v>0</v>
      </c>
      <c r="J276" s="84" t="b">
        <v>0</v>
      </c>
      <c r="K276" s="84" t="b">
        <v>0</v>
      </c>
      <c r="L276" s="84" t="b">
        <v>0</v>
      </c>
    </row>
    <row r="277" spans="1:12" ht="15">
      <c r="A277" s="85" t="s">
        <v>8498</v>
      </c>
      <c r="B277" s="84" t="s">
        <v>674</v>
      </c>
      <c r="C277" s="84">
        <v>2</v>
      </c>
      <c r="D277" s="95">
        <v>0</v>
      </c>
      <c r="E277" s="95">
        <v>1.2304489213782739</v>
      </c>
      <c r="F277" s="84" t="s">
        <v>455</v>
      </c>
      <c r="G277" s="84" t="b">
        <v>0</v>
      </c>
      <c r="H277" s="84" t="b">
        <v>0</v>
      </c>
      <c r="I277" s="84" t="b">
        <v>0</v>
      </c>
      <c r="J277" s="84" t="b">
        <v>0</v>
      </c>
      <c r="K277" s="84" t="b">
        <v>0</v>
      </c>
      <c r="L277" s="84" t="b">
        <v>0</v>
      </c>
    </row>
    <row r="278" spans="1:12" ht="15">
      <c r="A278" s="85" t="s">
        <v>674</v>
      </c>
      <c r="B278" s="84" t="s">
        <v>534</v>
      </c>
      <c r="C278" s="84">
        <v>2</v>
      </c>
      <c r="D278" s="95">
        <v>0</v>
      </c>
      <c r="E278" s="95">
        <v>1.2304489213782739</v>
      </c>
      <c r="F278" s="84" t="s">
        <v>455</v>
      </c>
      <c r="G278" s="84" t="b">
        <v>0</v>
      </c>
      <c r="H278" s="84" t="b">
        <v>0</v>
      </c>
      <c r="I278" s="84" t="b">
        <v>0</v>
      </c>
      <c r="J278" s="84" t="b">
        <v>0</v>
      </c>
      <c r="K278" s="84" t="b">
        <v>0</v>
      </c>
      <c r="L278" s="84" t="b">
        <v>0</v>
      </c>
    </row>
    <row r="279" spans="1:12" ht="15">
      <c r="A279" s="85" t="s">
        <v>534</v>
      </c>
      <c r="B279" s="84" t="s">
        <v>671</v>
      </c>
      <c r="C279" s="84">
        <v>2</v>
      </c>
      <c r="D279" s="95">
        <v>0</v>
      </c>
      <c r="E279" s="95">
        <v>1.2304489213782739</v>
      </c>
      <c r="F279" s="84" t="s">
        <v>455</v>
      </c>
      <c r="G279" s="84" t="b">
        <v>0</v>
      </c>
      <c r="H279" s="84" t="b">
        <v>0</v>
      </c>
      <c r="I279" s="84" t="b">
        <v>0</v>
      </c>
      <c r="J279" s="84" t="b">
        <v>1</v>
      </c>
      <c r="K279" s="84" t="b">
        <v>0</v>
      </c>
      <c r="L279" s="84" t="b">
        <v>0</v>
      </c>
    </row>
    <row r="280" spans="1:12" ht="15">
      <c r="A280" s="85" t="s">
        <v>671</v>
      </c>
      <c r="B280" s="84" t="s">
        <v>633</v>
      </c>
      <c r="C280" s="84">
        <v>2</v>
      </c>
      <c r="D280" s="95">
        <v>0</v>
      </c>
      <c r="E280" s="95">
        <v>1.2304489213782739</v>
      </c>
      <c r="F280" s="84" t="s">
        <v>455</v>
      </c>
      <c r="G280" s="84" t="b">
        <v>1</v>
      </c>
      <c r="H280" s="84" t="b">
        <v>0</v>
      </c>
      <c r="I280" s="84" t="b">
        <v>0</v>
      </c>
      <c r="J280" s="84" t="b">
        <v>0</v>
      </c>
      <c r="K280" s="84" t="b">
        <v>0</v>
      </c>
      <c r="L280" s="84" t="b">
        <v>0</v>
      </c>
    </row>
    <row r="281" spans="1:12" ht="15">
      <c r="A281" s="85" t="s">
        <v>633</v>
      </c>
      <c r="B281" s="84" t="s">
        <v>8851</v>
      </c>
      <c r="C281" s="84">
        <v>2</v>
      </c>
      <c r="D281" s="95">
        <v>0</v>
      </c>
      <c r="E281" s="95">
        <v>1.2304489213782739</v>
      </c>
      <c r="F281" s="84" t="s">
        <v>455</v>
      </c>
      <c r="G281" s="84" t="b">
        <v>0</v>
      </c>
      <c r="H281" s="84" t="b">
        <v>0</v>
      </c>
      <c r="I281" s="84" t="b">
        <v>0</v>
      </c>
      <c r="J281" s="84" t="b">
        <v>0</v>
      </c>
      <c r="K281" s="84" t="b">
        <v>0</v>
      </c>
      <c r="L281" s="84" t="b">
        <v>0</v>
      </c>
    </row>
    <row r="282" spans="1:12" ht="15">
      <c r="A282" s="85" t="s">
        <v>8851</v>
      </c>
      <c r="B282" s="84" t="s">
        <v>8497</v>
      </c>
      <c r="C282" s="84">
        <v>2</v>
      </c>
      <c r="D282" s="95">
        <v>0</v>
      </c>
      <c r="E282" s="95">
        <v>1.2304489213782739</v>
      </c>
      <c r="F282" s="84" t="s">
        <v>455</v>
      </c>
      <c r="G282" s="84" t="b">
        <v>0</v>
      </c>
      <c r="H282" s="84" t="b">
        <v>0</v>
      </c>
      <c r="I282" s="84" t="b">
        <v>0</v>
      </c>
      <c r="J282" s="84" t="b">
        <v>0</v>
      </c>
      <c r="K282" s="84" t="b">
        <v>0</v>
      </c>
      <c r="L282" s="84" t="b">
        <v>0</v>
      </c>
    </row>
    <row r="283" spans="1:12" ht="15">
      <c r="A283" s="85" t="s">
        <v>8497</v>
      </c>
      <c r="B283" s="84" t="s">
        <v>259</v>
      </c>
      <c r="C283" s="84">
        <v>2</v>
      </c>
      <c r="D283" s="95">
        <v>0</v>
      </c>
      <c r="E283" s="95">
        <v>1.2304489213782739</v>
      </c>
      <c r="F283" s="84" t="s">
        <v>455</v>
      </c>
      <c r="G283" s="84" t="b">
        <v>0</v>
      </c>
      <c r="H283" s="84" t="b">
        <v>0</v>
      </c>
      <c r="I283" s="84" t="b">
        <v>0</v>
      </c>
      <c r="J283" s="84" t="b">
        <v>0</v>
      </c>
      <c r="K283" s="84" t="b">
        <v>0</v>
      </c>
      <c r="L283" s="84" t="b">
        <v>0</v>
      </c>
    </row>
    <row r="284" spans="1:12" ht="15">
      <c r="A284" s="85" t="s">
        <v>259</v>
      </c>
      <c r="B284" s="84" t="s">
        <v>8496</v>
      </c>
      <c r="C284" s="84">
        <v>2</v>
      </c>
      <c r="D284" s="95">
        <v>0</v>
      </c>
      <c r="E284" s="95">
        <v>1.2304489213782739</v>
      </c>
      <c r="F284" s="84" t="s">
        <v>455</v>
      </c>
      <c r="G284" s="84" t="b">
        <v>0</v>
      </c>
      <c r="H284" s="84" t="b">
        <v>0</v>
      </c>
      <c r="I284" s="84" t="b">
        <v>0</v>
      </c>
      <c r="J284" s="84" t="b">
        <v>0</v>
      </c>
      <c r="K284" s="84" t="b">
        <v>0</v>
      </c>
      <c r="L284" s="84" t="b">
        <v>0</v>
      </c>
    </row>
    <row r="285" spans="1:12" ht="15">
      <c r="A285" s="85" t="s">
        <v>8496</v>
      </c>
      <c r="B285" s="84" t="s">
        <v>8495</v>
      </c>
      <c r="C285" s="84">
        <v>2</v>
      </c>
      <c r="D285" s="95">
        <v>0</v>
      </c>
      <c r="E285" s="95">
        <v>1.2304489213782739</v>
      </c>
      <c r="F285" s="84" t="s">
        <v>455</v>
      </c>
      <c r="G285" s="84" t="b">
        <v>0</v>
      </c>
      <c r="H285" s="84" t="b">
        <v>0</v>
      </c>
      <c r="I285" s="84" t="b">
        <v>0</v>
      </c>
      <c r="J285" s="84" t="b">
        <v>0</v>
      </c>
      <c r="K285" s="84" t="b">
        <v>0</v>
      </c>
      <c r="L285"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A48F42-F0DD-4198-B0BB-48991B47A3B4}">
  <ds:schemaRefs/>
</ds:datastoreItem>
</file>

<file path=customXml/itemProps2.xml><?xml version="1.0" encoding="utf-8"?>
<ds:datastoreItem xmlns:ds="http://schemas.openxmlformats.org/officeDocument/2006/customXml" ds:itemID="{6C767C76-9528-472C-901A-A376311E00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CC2FD1B-6133-4C25-AFC2-69415E763C6E}">
  <ds:schemaRefs>
    <ds:schemaRef ds:uri="http://schemas.microsoft.com/sharepoint/v3/contenttype/forms"/>
  </ds:schemaRefs>
</ds:datastoreItem>
</file>

<file path=customXml/itemProps4.xml><?xml version="1.0" encoding="utf-8"?>
<ds:datastoreItem xmlns:ds="http://schemas.openxmlformats.org/officeDocument/2006/customXml" ds:itemID="{D8ADCE1A-6DA5-4852-84B6-C6519BE27F01}">
  <ds:schemaRefs>
    <ds:schemaRef ds:uri="http://schemas.microsoft.com/office/2006/metadata/properties"/>
    <ds:schemaRef ds:uri="http://schemas.microsoft.com/office/2006/documentManagement/types"/>
    <ds:schemaRef ds:uri="c0ca12de-2d5d-404c-9566-e0b48632069c"/>
    <ds:schemaRef ds:uri="http://schemas.openxmlformats.org/package/2006/metadata/core-properties"/>
    <ds:schemaRef ds:uri="http://purl.org/dc/dcmitype/"/>
    <ds:schemaRef ds:uri="http://purl.org/dc/terms/"/>
    <ds:schemaRef ds:uri="http://schemas.microsoft.com/office/infopath/2007/PartnerControls"/>
    <ds:schemaRef ds:uri="a0267e1d-af87-4f18-a10b-9b97f496662a"/>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2021-09-28T08:11:23Z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