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<sst xmlns="http://schemas.openxmlformats.org/spreadsheetml/2006/main" count="681" uniqueCount="374">
  <si>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</si>
  <si>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</si>
  <si>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</si>
  <si>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</si>
  <si>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</si>
  <si>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</si>
  <si>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</si>
  <si>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</si>
  <si>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</si>
  <si>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</si>
  <si>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</si>
  <si>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</si>
  <si>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</si>
  <si>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</si>
  <si>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</si>
  <si>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</si>
  <si>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</si>
  <si>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</si>
  <si>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</si>
  <si>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</si>
  <si>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</si>
  <si>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</si>
  <si>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</si>
  <si>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</si>
  <si>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</si>
  <si>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</si>
  <si>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</si>
  <si>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</si>
  <si>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</si>
  <si>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</si>
  <si>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</si>
  <si>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</si>
  <si>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</si>
  <si>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</si>
  <si>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</si>
  <si>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</si>
  <si>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</si>
  <si>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</si>
  <si>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</si>
  <si>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</si>
  <si>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</si>
  <si>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</si>
  <si>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</si>
  <si>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</si>
  <si>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</si>
  <si>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</si>
  <si>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</si>
  <si>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</si>
  <si>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</si>
  <si>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</si>
  <si>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</si>
  <si>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</si>
  <si>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</si>
  <si>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</si>
  <si>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</si>
  <si>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</si>
  <si>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</si>
  <si>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</si>
  <si>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</si>
  <si>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</si>
  <si>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</si>
  <si>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</si>
  <si>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</si>
  <si>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</si>
  <si>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</si>
  <si>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</si>
  <si>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</si>
  <si>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</si>
  <si>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</si>
  <si>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</si>
  <si>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</si>
  <si>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</si>
  <si>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</si>
  <si>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</si>
  <si>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</si>
  <si>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</si>
  <si>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</si>
  <si>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</si>
  <si>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</si>
  <si>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</si>
  <si>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</si>
  <si>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</si>
  <si>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</si>
  <si>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</si>
  <si>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</si>
  <si>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</si>
  <si>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</si>
  <si>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</si>
  <si>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</si>
  <si>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</si>
  <si>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</si>
  <si>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</si>
  <si>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</si>
  <si>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</si>
  <si>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</si>
  <si>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</si>
  <si>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</si>
  <si>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</si>
  <si>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</si>
  <si>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</si>
  <si>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</si>
  <si>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</si>
  <si>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</si>
  <si>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</si>
  <si>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</si>
  <si>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</si>
  <si>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</si>
  <si>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</si>
  <si>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</si>
  <si>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</si>
  <si>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</si>
  <si>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</si>
  <si>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</si>
  <si>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</si>
  <si>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</si>
  <si>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</si>
  <si>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</si>
  <si>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</si>
  <si>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</si>
  <si>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</si>
  <si>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</si>
  <si>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</si>
  <si>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</si>
  <si>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</si>
  <si>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</si>
  <si>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</si>
  <si>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</si>
  <si>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</si>
  <si>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</si>
  <si>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</si>
  <si>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</si>
  <si>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</si>
  <si>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</si>
  <si>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</si>
  <si>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</si>
  <si>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</si>
  <si>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</si>
  <si>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</si>
  <si>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</si>
  <si>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</si>
  <si>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</si>
  <si>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</si>
  <si>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</si>
  <si>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</si>
  <si>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</si>
  <si>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</si>
  <si>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</si>
  <si>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</si>
  <si>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</si>
  <si>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</si>
  <si>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</si>
  <si>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</si>
  <si>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</si>
  <si>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</si>
  <si>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</si>
  <si>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</si>
  <si>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</si>
  <si>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</si>
  <si>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</si>
  <si>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</si>
  <si>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</si>
  <si>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</si>
  <si>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</si>
  <si>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</si>
  <si>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</si>
  <si>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</si>
  <si>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</si>
  <si>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</si>
  <si>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</si>
  <si>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</si>
  <si>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</si>
  <si>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</si>
  <si>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</si>
  <si>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</si>
  <si>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</si>
  <si>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</si>
  <si>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</si>
  <si>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</si>
  <si>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</si>
  <si>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</si>
  <si>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</si>
  <si>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</si>
  <si>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</si>
  <si>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</si>
  <si>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</si>
  <si>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</si>
  <si>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</si>
  <si>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</si>
  <si>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</si>
  <si>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</si>
  <si>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</si>
  <si>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</si>
  <si>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</si>
  <si>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</si>
  <si>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</si>
  <si>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</si>
  <si>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</si>
  <si>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</si>
  <si>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</si>
  <si>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</si>
  <si>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</si>
  <si>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</si>
  <si>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</si>
  <si>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</si>
  <si>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</si>
  <si>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</si>
  <si>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</si>
  <si>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</si>
  <si>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</si>
  <si>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</si>
  <si>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</si>
  <si>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</si>
  <si>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</si>
  <si>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</si>
  <si>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rumbletalk</t>
  </si>
  <si>
    <t>romessiena</t>
  </si>
  <si>
    <t>opus_domains</t>
  </si>
  <si>
    <t>divya_bhaskar</t>
  </si>
  <si>
    <t>1fil2perles</t>
  </si>
  <si>
    <t>susanhash</t>
  </si>
  <si>
    <t>paulstockford</t>
  </si>
  <si>
    <t>Mentions</t>
  </si>
  <si>
    <t>It's easy to immediately transfer your chat from a web browser to a mobile browser by using the QR code option. Just open the chat menu and choose QR to see the QR code. 
https://t.co/vHSbiF6pzn 
#qrchat #qrcode #mobilechat #chatroom #onlinegroupchat #wpqr https://t.co/xTqxb14P9P</t>
  </si>
  <si>
    <t>Take your chat on the go! Switch from desktop to mobile when you scan a chat's QR code! #webchat #mobilechat #onlinechat #qrchat #chatqr #qrcode https://t.co/oOyFeJa80W</t>
  </si>
  <si>
    <t>Mobile Communications Hardware and Applications Car Communicator at carcommunicator.​com https://t.co/q4vs3xIBcd… https://t.co/rT6W8UzDOO</t>
  </si>
  <si>
    <t>અર્નબની ચેટથી ખુલાસા : બાલાકોટ સ્ટ્રાઈક અને 370 હટાવવા જેવા નિર્ણયોની અગાઉથી ખબર હતી; કોંગ્રેસનો સવાલ-પાક.થી જાણકા… https://t.co/DBhEkObhIB</t>
  </si>
  <si>
    <t>Attrape Rêves Dreamcatcher Kitty Personnalisable Mobile Forme Chat Choix COULEURS https://t.co/GkMSNdQHA4 via… https://t.co/1PLF2li5td</t>
  </si>
  <si>
    <t>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</si>
  <si>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https://carcommunicator.com/ https://twitter.com/i/web/status/1342581005304139776</t>
  </si>
  <si>
    <t>https://odydonc.fr/produit/attrape-reves-dreamcatcher-kitty-personnalisable-mobile-forme-chat-choix-couleurs/ https://twitter.com/i/web/status/1351794915706068993</t>
  </si>
  <si>
    <t>rumbletalk.com</t>
  </si>
  <si>
    <t>twitter.com</t>
  </si>
  <si>
    <t>carcommunicator.com twitter.com</t>
  </si>
  <si>
    <t>odydonc.fr twitter.com</t>
  </si>
  <si>
    <t>contactcenterpipeline.com</t>
  </si>
  <si>
    <t>qrchat qrcode mobilechat chatroom onlinegroupchat wpqr</t>
  </si>
  <si>
    <t>webchat mobilechat onlinechat qrchat chatqr qrcode</t>
  </si>
  <si>
    <t>cx contactcenter technologies cctr millennial genz custserv custexp selfservice ivr mobilechat</t>
  </si>
  <si>
    <t>14:00:49</t>
  </si>
  <si>
    <t>02:39:29</t>
  </si>
  <si>
    <t>21:20:30</t>
  </si>
  <si>
    <t>09:03:56</t>
  </si>
  <si>
    <t>07:33:17</t>
  </si>
  <si>
    <t>15:55:03</t>
  </si>
  <si>
    <t>1333410658218631175</t>
  </si>
  <si>
    <t>1333601584748531712</t>
  </si>
  <si>
    <t>1342581005304139776</t>
  </si>
  <si>
    <t>1350730566065246209</t>
  </si>
  <si>
    <t>1351794915706068993</t>
  </si>
  <si>
    <t>1322930160379875328</t>
  </si>
  <si>
    <t/>
  </si>
  <si>
    <t>en</t>
  </si>
  <si>
    <t>gu</t>
  </si>
  <si>
    <t>fr</t>
  </si>
  <si>
    <t>Buffer</t>
  </si>
  <si>
    <t>Twitter for Android</t>
  </si>
  <si>
    <t>Opus Asset Management</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</si>
  <si>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</si>
  <si>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</si>
  <si>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</si>
  <si>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</si>
  <si>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</si>
  <si>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</si>
  <si>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</si>
  <si>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</si>
  <si>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</si>
  <si>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</si>
  <si>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</si>
  <si>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</si>
  <si>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</si>
  <si>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</si>
  <si>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</si>
  <si>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</si>
  <si>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</si>
  <si>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</si>
  <si>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</si>
  <si>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</si>
  <si>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</si>
  <si>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</si>
  <si>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</si>
  <si>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</si>
  <si>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Stockford</t>
  </si>
  <si>
    <t>RumbleTalk Chat</t>
  </si>
  <si>
    <t>Siena Romes</t>
  </si>
  <si>
    <t>Opus Domains</t>
  </si>
  <si>
    <t>Divya Bhaskar</t>
  </si>
  <si>
    <t>1 fil 2 perles</t>
  </si>
  <si>
    <t>Susan Hash</t>
  </si>
  <si>
    <t>196215858</t>
  </si>
  <si>
    <t>218139228</t>
  </si>
  <si>
    <t>1069406172094951424</t>
  </si>
  <si>
    <t>1085294072686759937</t>
  </si>
  <si>
    <t>104521047</t>
  </si>
  <si>
    <t>3137322118</t>
  </si>
  <si>
    <t>31144866</t>
  </si>
  <si>
    <t>Contact center industry analyst with 30+ years experience.  Primary interest in emerging and high-growth-potential companies and technologies.</t>
  </si>
  <si>
    <t>All in one group chat platform. Social, private and moderated chat solutions for web communities and live events. Monetize with paid access and payment requests</t>
  </si>
  <si>
    <t>I love to connect with other people, especially chatting. Technology addict and enthusiast. Loves to read about technology trends. Tech blogs are my news source</t>
  </si>
  <si>
    <t>Opus Asset Management broadens the organic reach of brands with complementary websites and social media marketing.</t>
  </si>
  <si>
    <t>India's Best Gujarati Newspaper &amp; News App. For Realtime News Updates, Local News for 300 cities, Short Video News, Download our App: http://divya-b.in/mKEP</t>
  </si>
  <si>
    <t>Bijoux et Accessoires Artisanaux inspirées par la Nature et soulignés de poésie. Arbre de vie et wire wrapping sur pierres fines, cuivre et argent.</t>
  </si>
  <si>
    <t>B2B writer/journalist. Editor of #ContactCenter Pipeline. I write &amp; tweet about #cctr #custserv #custexp #CX management &amp; trends. Mostly.</t>
  </si>
  <si>
    <t>Scottsdale, Arizona</t>
  </si>
  <si>
    <t>Online</t>
  </si>
  <si>
    <t>California, USA</t>
  </si>
  <si>
    <t>Las Vegas, NV</t>
  </si>
  <si>
    <t>Gujarat, India</t>
  </si>
  <si>
    <t>Bordeaux</t>
  </si>
  <si>
    <t>Seattle</t>
  </si>
  <si>
    <t>Open Twitter Page for This Person</t>
  </si>
  <si>
    <t xml:space="preserve">paulstockford
</t>
  </si>
  <si>
    <t>rumbletalk
It's easy to immediately transfer
your chat from a web browser to
a mobile browser by using the QR
code option. Just open the chat
menu and choose QR to see the QR
code. https://t.co/vHSbiF6pzn #qrchat
#qrcode #mobilechat #chatroom #onlinegroupchat
#wpqr https://t.co/xTqxb14P9P</t>
  </si>
  <si>
    <t>romessiena
Take your chat on the go! Switch
from desktop to mobile when you
scan a chat's QR code! #webchat
#mobilechat #onlinechat #qrchat
#chatqr #qrcode https://t.co/oOyFeJa80W</t>
  </si>
  <si>
    <t>opus_domains
Mobile Communications Hardware
and Applications Car Communicator
at carcommunicator.​com https://t.co/q4vs3xIBcd…
https://t.co/rT6W8UzDOO</t>
  </si>
  <si>
    <t>divya_bhaskar
અર્નબની ચેટથી ખુલાસા : બાલાકોટ
સ્ટ્રાઈક અને 370 હટાવવા જેવા નિર્ણયોની
અગાઉથી ખબર હતી; કોંગ્રેસનો સવાલ-પાક.થી
જાણકા… https://t.co/DBhEkObhIB</t>
  </si>
  <si>
    <t>1fil2perles
Attrape Rêves Dreamcatcher Kitty
Personnalisable Mobile Forme Chat
Choix COULEURS https://t.co/GkMSNdQHA4
via… https://t.co/1PLF2li5td</t>
  </si>
  <si>
    <t>susanhash
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</si>
  <si>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</si>
  <si>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</si>
  <si>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</si>
  <si>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</si>
  <si>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</si>
  <si>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</si>
  <si>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</si>
  <si>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</si>
  <si>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</si>
  <si>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</si>
  <si>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</si>
  <si>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</si>
  <si>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</si>
  <si>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</si>
  <si>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</si>
  <si>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</si>
  <si>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</si>
  <si>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</si>
  <si>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</si>
  <si>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</si>
  <si>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</si>
  <si>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</si>
  <si>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</si>
  <si>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</si>
  <si>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</si>
  <si>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</si>
  <si>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</si>
  <si>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</si>
  <si>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</si>
  <si>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</si>
  <si>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</si>
  <si>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</si>
  <si>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</si>
  <si>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</si>
  <si>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</si>
  <si>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</si>
  <si>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</si>
  <si>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</si>
  <si>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</si>
  <si>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</si>
  <si>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</si>
  <si>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</si>
  <si>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</si>
  <si>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</si>
  <si>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</si>
  <si>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</si>
  <si>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</si>
  <si>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https://rumbletalk.com/features/ https://twitter.com/RumbleTalk/status/1333410658218631175 https://carcommunicator.com/ https://twitter.com/i/web/status/1342581005304139776 https://twitter.com/i/web/status/1350730566065246209 https://odydonc.fr/produit/attrape-reves-dreamcatcher-kitty-personnalisable-mobile-forme-chat-choix-couleurs/ https://twitter.com/i/web/status/1351794915706068993</t>
  </si>
  <si>
    <t>https://blog.contactcenterpipeline.com/2019/07/cx-versus-gx-when-worlds-collide/</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</si>
  <si>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</si>
  <si>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</si>
  <si>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</si>
  <si>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</si>
  <si>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</si>
  <si>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</si>
  <si>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GraphSource░GraphServerTwitterSearch▓GraphTerm░#MobileChat▓ImportDescription░The graph represents a network of 7 Twitter users whose tweets in the requested range contained "#MobileChat", or who were replied to or mentioned in those tweets.  The network was obtained from the NodeXL Graph Server on Saturday, 23 January 2021 at 06:07 UTC.
The requested start date was Saturday, 23 January 2021 at 01:01 UTC and the maximum number of tweets (going backward in time) was 7,500.
The tweets in the network were tweeted over the 79-day, 15-hour, 38-minute period from Sunday, 01 November 2020 at 15:55 UTC to Wednesday, 20 January 2021 at 07:33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</si>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</sst>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679455"/>
        <c:axId val="47788504"/>
      </c:barChart>
      <c:catAx>
        <c:axId val="276794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788504"/>
        <c:crosses val="autoZero"/>
        <c:auto val="1"/>
        <c:lblOffset val="100"/>
        <c:noMultiLvlLbl val="0"/>
      </c:catAx>
      <c:valAx>
        <c:axId val="47788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79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11/1/2020 15:55</c:v>
                </c:pt>
                <c:pt idx="1">
                  <c:v>11/30/2020 14:00</c:v>
                </c:pt>
                <c:pt idx="2">
                  <c:v>12/1/2020 2:39</c:v>
                </c:pt>
                <c:pt idx="3">
                  <c:v>12/25/2020 21:20</c:v>
                </c:pt>
                <c:pt idx="4">
                  <c:v>1/17/2021 9:03</c:v>
                </c:pt>
                <c:pt idx="5">
                  <c:v>1/20/2021 7:33</c:v>
                </c:pt>
              </c:strCache>
            </c:strRef>
          </c:cat>
          <c:val>
            <c:numRef>
              <c:f>'Time Series'!$B$26:$B$32</c:f>
              <c:numCache>
                <c:formatCode>General</c:formatCode>
                <c:ptCount val="6"/>
                <c:pt idx="0">
                  <c:v>1</c:v>
                </c:pt>
                <c:pt idx="1">
                  <c:v>1</c:v>
                </c:pt>
                <c:pt idx="2">
                  <c:v>1</c:v>
                </c:pt>
                <c:pt idx="3">
                  <c:v>1</c:v>
                </c:pt>
                <c:pt idx="4">
                  <c:v>1</c:v>
                </c:pt>
                <c:pt idx="5">
                  <c:v>1</c:v>
                </c:pt>
              </c:numCache>
            </c:numRef>
          </c:val>
        </c:ser>
        <c:axId val="31056617"/>
        <c:axId val="11074098"/>
      </c:barChart>
      <c:catAx>
        <c:axId val="31056617"/>
        <c:scaling>
          <c:orientation val="minMax"/>
        </c:scaling>
        <c:axPos val="b"/>
        <c:delete val="0"/>
        <c:numFmt formatCode="General" sourceLinked="1"/>
        <c:majorTickMark val="out"/>
        <c:minorTickMark val="none"/>
        <c:tickLblPos val="nextTo"/>
        <c:crossAx val="11074098"/>
        <c:crosses val="autoZero"/>
        <c:auto val="1"/>
        <c:lblOffset val="100"/>
        <c:noMultiLvlLbl val="0"/>
      </c:catAx>
      <c:valAx>
        <c:axId val="11074098"/>
        <c:scaling>
          <c:orientation val="minMax"/>
        </c:scaling>
        <c:axPos val="l"/>
        <c:majorGridlines/>
        <c:delete val="0"/>
        <c:numFmt formatCode="General" sourceLinked="1"/>
        <c:majorTickMark val="out"/>
        <c:minorTickMark val="none"/>
        <c:tickLblPos val="nextTo"/>
        <c:crossAx val="310566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443353"/>
        <c:axId val="45663586"/>
      </c:barChart>
      <c:catAx>
        <c:axId val="27443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663586"/>
        <c:crosses val="autoZero"/>
        <c:auto val="1"/>
        <c:lblOffset val="100"/>
        <c:noMultiLvlLbl val="0"/>
      </c:catAx>
      <c:valAx>
        <c:axId val="4566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43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319091"/>
        <c:axId val="7762956"/>
      </c:barChart>
      <c:catAx>
        <c:axId val="83190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762956"/>
        <c:crosses val="autoZero"/>
        <c:auto val="1"/>
        <c:lblOffset val="100"/>
        <c:noMultiLvlLbl val="0"/>
      </c:catAx>
      <c:valAx>
        <c:axId val="7762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19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57741"/>
        <c:axId val="24819670"/>
      </c:barChart>
      <c:catAx>
        <c:axId val="27577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19670"/>
        <c:crosses val="autoZero"/>
        <c:auto val="1"/>
        <c:lblOffset val="100"/>
        <c:noMultiLvlLbl val="0"/>
      </c:catAx>
      <c:valAx>
        <c:axId val="24819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7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50439"/>
        <c:axId val="64236224"/>
      </c:barChart>
      <c:catAx>
        <c:axId val="220504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36224"/>
        <c:crosses val="autoZero"/>
        <c:auto val="1"/>
        <c:lblOffset val="100"/>
        <c:noMultiLvlLbl val="0"/>
      </c:catAx>
      <c:valAx>
        <c:axId val="64236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0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255105"/>
        <c:axId val="35751626"/>
      </c:barChart>
      <c:catAx>
        <c:axId val="41255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751626"/>
        <c:crosses val="autoZero"/>
        <c:auto val="1"/>
        <c:lblOffset val="100"/>
        <c:noMultiLvlLbl val="0"/>
      </c:catAx>
      <c:valAx>
        <c:axId val="35751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55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329179"/>
        <c:axId val="10200564"/>
      </c:barChart>
      <c:catAx>
        <c:axId val="533291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00564"/>
        <c:crosses val="autoZero"/>
        <c:auto val="1"/>
        <c:lblOffset val="100"/>
        <c:noMultiLvlLbl val="0"/>
      </c:catAx>
      <c:valAx>
        <c:axId val="1020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9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696213"/>
        <c:axId val="20939326"/>
      </c:barChart>
      <c:catAx>
        <c:axId val="246962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39326"/>
        <c:crosses val="autoZero"/>
        <c:auto val="1"/>
        <c:lblOffset val="100"/>
        <c:noMultiLvlLbl val="0"/>
      </c:catAx>
      <c:valAx>
        <c:axId val="20939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6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236207"/>
        <c:axId val="18363816"/>
      </c:barChart>
      <c:catAx>
        <c:axId val="54236207"/>
        <c:scaling>
          <c:orientation val="minMax"/>
        </c:scaling>
        <c:axPos val="b"/>
        <c:delete val="1"/>
        <c:majorTickMark val="out"/>
        <c:minorTickMark val="none"/>
        <c:tickLblPos val="none"/>
        <c:crossAx val="18363816"/>
        <c:crosses val="autoZero"/>
        <c:auto val="1"/>
        <c:lblOffset val="100"/>
        <c:noMultiLvlLbl val="0"/>
      </c:catAx>
      <c:valAx>
        <c:axId val="18363816"/>
        <c:scaling>
          <c:orientation val="minMax"/>
        </c:scaling>
        <c:axPos val="l"/>
        <c:delete val="1"/>
        <c:majorTickMark val="out"/>
        <c:minorTickMark val="none"/>
        <c:tickLblPos val="none"/>
        <c:crossAx val="542362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4">
        <s v="cx contactcenter technologies cctr millennial genz custserv custexp selfservice ivr mobilechat"/>
        <s v="qrchat qrcode mobilechat chatroom onlinegroupchat wpqr"/>
        <s v="webchat mobilechat onlinechat qrchat chatqr qrcode"/>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0-11-01T15:55:03.000"/>
        <d v="2020-11-30T14:00:49.000"/>
        <d v="2020-12-01T02:39:29.000"/>
        <d v="2020-12-25T21:20:30.000"/>
        <d v="2021-01-17T09:03:56.000"/>
        <d v="2021-01-20T07:33: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susanhash"/>
    <s v="paulstockford"/>
    <m/>
    <m/>
    <m/>
    <m/>
    <m/>
    <m/>
    <m/>
    <m/>
    <s v="No"/>
    <n v="3"/>
    <m/>
    <m/>
    <x v="0"/>
    <d v="2020-11-01T15:55:03.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0"/>
    <m/>
    <s v="http://pbs.twimg.com/profile_images/534775239129829376/TgE31hPA_normal.jpeg"/>
    <x v="0"/>
    <d v="2020-11-01T00:00:00.000"/>
    <s v="15:55:03"/>
    <s v="https://twitter.com/#!/susanhash/status/1322930160379875328"/>
    <m/>
    <m/>
    <s v="1322930160379875328"/>
    <m/>
    <b v="0"/>
    <n v="2"/>
    <s v=""/>
    <b v="0"/>
    <s v="en"/>
    <m/>
    <s v=""/>
    <b v="0"/>
    <n v="0"/>
    <s v=""/>
    <s v="Hootsuite Inc."/>
    <b v="0"/>
    <s v="1322930160379875328"/>
    <s v="Tweet"/>
    <n v="0"/>
    <n v="0"/>
    <m/>
    <m/>
    <m/>
    <m/>
    <m/>
    <m/>
    <m/>
    <m/>
    <n v="1"/>
    <s v="2"/>
    <s v="2"/>
  </r>
  <r>
    <s v="rumbletalk"/>
    <s v="rumbletalk"/>
    <m/>
    <m/>
    <m/>
    <m/>
    <m/>
    <m/>
    <m/>
    <m/>
    <s v="No"/>
    <n v="4"/>
    <m/>
    <m/>
    <x v="1"/>
    <d v="2020-11-30T14:00:49.000"/>
    <s v="It's easy to immediately transfer your chat from a web browser to a mobile browser by using the QR code option. Just open the chat menu and choose QR to see the QR code. _x000a__x000a_https://t.co/vHSbiF6pzn _x000a__x000a_#qrchat #qrcode #mobilechat #chatroom #onlinegroupchat #wpqr https://t.co/xTqxb14P9P"/>
    <s v="https://rumbletalk.com/features/"/>
    <s v="rumbletalk.com"/>
    <x v="1"/>
    <s v="https://pbs.twimg.com/media/EoE57XlWMAME9DJ.jpg"/>
    <s v="https://pbs.twimg.com/media/EoE57XlWMAME9DJ.jpg"/>
    <x v="1"/>
    <d v="2020-11-30T00:00:00.000"/>
    <s v="14:00:49"/>
    <s v="https://twitter.com/#!/rumbletalk/status/1333410658218631175"/>
    <m/>
    <m/>
    <s v="1333410658218631175"/>
    <m/>
    <b v="0"/>
    <n v="0"/>
    <s v=""/>
    <b v="0"/>
    <s v="en"/>
    <m/>
    <s v=""/>
    <b v="0"/>
    <n v="0"/>
    <s v=""/>
    <s v="Buffer"/>
    <b v="0"/>
    <s v="1333410658218631175"/>
    <s v="Tweet"/>
    <n v="0"/>
    <n v="0"/>
    <m/>
    <m/>
    <m/>
    <m/>
    <m/>
    <m/>
    <m/>
    <m/>
    <n v="1"/>
    <s v="1"/>
    <s v="1"/>
  </r>
  <r>
    <s v="romessiena"/>
    <s v="romessiena"/>
    <m/>
    <m/>
    <m/>
    <m/>
    <m/>
    <m/>
    <m/>
    <m/>
    <s v="No"/>
    <n v="5"/>
    <m/>
    <m/>
    <x v="1"/>
    <d v="2020-12-01T02:39:29.000"/>
    <s v="Take your chat on the go! Switch from desktop to mobile when you scan a chat's QR code! #webchat #mobilechat #onlinechat #qrchat #chatqr #qrcode https://t.co/oOyFeJa80W"/>
    <s v="https://twitter.com/RumbleTalk/status/1333410658218631175"/>
    <s v="twitter.com"/>
    <x v="2"/>
    <m/>
    <s v="http://pbs.twimg.com/profile_images/1070859457435906050/NvXXP3Yn_normal.jpg"/>
    <x v="2"/>
    <d v="2020-12-01T00:00:00.000"/>
    <s v="02:39:29"/>
    <s v="https://twitter.com/#!/romessiena/status/1333601584748531712"/>
    <m/>
    <m/>
    <s v="1333601584748531712"/>
    <m/>
    <b v="0"/>
    <n v="0"/>
    <s v=""/>
    <b v="1"/>
    <s v="en"/>
    <m/>
    <s v="1333410658218631175"/>
    <b v="0"/>
    <n v="0"/>
    <s v=""/>
    <s v="Twitter for Android"/>
    <b v="0"/>
    <s v="1333601584748531712"/>
    <s v="Tweet"/>
    <n v="0"/>
    <n v="0"/>
    <m/>
    <m/>
    <m/>
    <m/>
    <m/>
    <m/>
    <m/>
    <m/>
    <n v="1"/>
    <s v="1"/>
    <s v="1"/>
  </r>
  <r>
    <s v="opus_domains"/>
    <s v="opus_domains"/>
    <m/>
    <m/>
    <m/>
    <m/>
    <m/>
    <m/>
    <m/>
    <m/>
    <s v="No"/>
    <n v="6"/>
    <m/>
    <m/>
    <x v="1"/>
    <d v="2020-12-25T21:20:30.000"/>
    <s v="Mobile Communications Hardware and Applications Car Communicator at carcommunicator.​com https://t.co/q4vs3xIBcd… https://t.co/rT6W8UzDOO"/>
    <s v="https://carcommunicator.com/ https://twitter.com/i/web/status/1342581005304139776"/>
    <s v="carcommunicator.com twitter.com"/>
    <x v="3"/>
    <m/>
    <s v="http://pbs.twimg.com/profile_images/1136411346050752512/3eBRJ2hd_normal.png"/>
    <x v="3"/>
    <d v="2020-12-25T00:00:00.000"/>
    <s v="21:20:30"/>
    <s v="https://twitter.com/#!/opus_domains/status/1342581005304139776"/>
    <m/>
    <m/>
    <s v="1342581005304139776"/>
    <m/>
    <b v="0"/>
    <n v="0"/>
    <s v=""/>
    <b v="0"/>
    <s v="en"/>
    <m/>
    <s v=""/>
    <b v="0"/>
    <n v="0"/>
    <s v=""/>
    <s v="Opus Asset Management"/>
    <b v="1"/>
    <s v="1342581005304139776"/>
    <s v="Tweet"/>
    <n v="0"/>
    <n v="0"/>
    <m/>
    <m/>
    <m/>
    <m/>
    <m/>
    <m/>
    <m/>
    <m/>
    <n v="1"/>
    <s v="1"/>
    <s v="1"/>
  </r>
  <r>
    <s v="divya_bhaskar"/>
    <s v="divya_bhaskar"/>
    <m/>
    <m/>
    <m/>
    <m/>
    <m/>
    <m/>
    <m/>
    <m/>
    <s v="No"/>
    <n v="7"/>
    <m/>
    <m/>
    <x v="1"/>
    <d v="2021-01-17T09:03:56.000"/>
    <s v="અર્નબની ચેટથી ખુલાસા : બાલાકોટ સ્ટ્રાઈક અને 370 હટાવવા જેવા નિર્ણયોની અગાઉથી ખબર હતી; કોંગ્રેસનો સવાલ-પાક.થી જાણકા… https://t.co/DBhEkObhIB"/>
    <s v="https://twitter.com/i/web/status/1350730566065246209"/>
    <s v="twitter.com"/>
    <x v="3"/>
    <m/>
    <s v="http://pbs.twimg.com/profile_images/1232933016810319873/Y33UaYyK_normal.png"/>
    <x v="4"/>
    <d v="2021-01-17T00:00:00.000"/>
    <s v="09:03:56"/>
    <s v="https://twitter.com/#!/divya_bhaskar/status/1350730566065246209"/>
    <m/>
    <m/>
    <s v="1350730566065246209"/>
    <m/>
    <b v="0"/>
    <n v="0"/>
    <s v=""/>
    <b v="0"/>
    <s v="gu"/>
    <m/>
    <s v=""/>
    <b v="0"/>
    <n v="0"/>
    <s v=""/>
    <s v="Twitter Web App"/>
    <b v="1"/>
    <s v="1350730566065246209"/>
    <s v="Tweet"/>
    <n v="0"/>
    <n v="0"/>
    <m/>
    <m/>
    <m/>
    <m/>
    <m/>
    <m/>
    <m/>
    <m/>
    <n v="1"/>
    <s v="1"/>
    <s v="1"/>
  </r>
  <r>
    <s v="1fil2perles"/>
    <s v="1fil2perles"/>
    <m/>
    <m/>
    <m/>
    <m/>
    <m/>
    <m/>
    <m/>
    <m/>
    <s v="No"/>
    <n v="8"/>
    <m/>
    <m/>
    <x v="1"/>
    <d v="2021-01-20T07:33:17.000"/>
    <s v="Attrape Rêves Dreamcatcher Kitty Personnalisable Mobile Forme Chat Choix COULEURS https://t.co/GkMSNdQHA4 via… https://t.co/1PLF2li5td"/>
    <s v="https://odydonc.fr/produit/attrape-reves-dreamcatcher-kitty-personnalisable-mobile-forme-chat-choix-couleurs/ https://twitter.com/i/web/status/1351794915706068993"/>
    <s v="odydonc.fr twitter.com"/>
    <x v="3"/>
    <m/>
    <s v="http://pbs.twimg.com/profile_images/1333713742782222336/Rbs1XcVn_normal.jpg"/>
    <x v="5"/>
    <d v="2021-01-20T00:00:00.000"/>
    <s v="07:33:17"/>
    <s v="https://twitter.com/#!/1fil2perles/status/1351794915706068993"/>
    <m/>
    <m/>
    <s v="1351794915706068993"/>
    <m/>
    <b v="0"/>
    <n v="0"/>
    <s v=""/>
    <b v="0"/>
    <s v="fr"/>
    <m/>
    <s v=""/>
    <b v="0"/>
    <n v="0"/>
    <s v=""/>
    <s v="Twitter Web App"/>
    <b v="1"/>
    <s v="1351794915706068993"/>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9" totalsRowShown="0" headerRowDxfId="165" dataDxfId="164">
  <autoFilter ref="A2:BA9"/>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109" dataDxfId="108">
  <autoFilter ref="A1:C8"/>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360</v>
      </c>
      <c r="BE2" s="13" t="s">
        <v>361</v>
      </c>
    </row>
    <row r="3" spans="1:57" ht="15" customHeight="1">
      <c r="A3" s="83" t="s">
        <v>219</v>
      </c>
      <c r="B3" s="83" t="s">
        <v>220</v>
      </c>
      <c r="C3" s="54" t="s">
        <v>369</v>
      </c>
      <c r="D3" s="55">
        <v>3</v>
      </c>
      <c r="E3" s="67" t="s">
        <v>132</v>
      </c>
      <c r="F3" s="56">
        <v>35</v>
      </c>
      <c r="G3" s="54"/>
      <c r="H3" s="58"/>
      <c r="I3" s="57"/>
      <c r="J3" s="57"/>
      <c r="K3" s="36" t="s">
        <v>65</v>
      </c>
      <c r="L3" s="63">
        <v>3</v>
      </c>
      <c r="M3" s="63"/>
      <c r="N3" s="64"/>
      <c r="O3" s="84" t="s">
        <v>221</v>
      </c>
      <c r="P3" s="86">
        <v>44136.66322916667</v>
      </c>
      <c r="Q3" s="84" t="s">
        <v>227</v>
      </c>
      <c r="R3" s="88" t="str">
        <f>HYPERLINK("https://blog.contactcenterpipeline.com/2019/07/cx-versus-gx-when-worlds-collide/")</f>
        <v>https://blog.contactcenterpipeline.com/2019/07/cx-versus-gx-when-worlds-collide/</v>
      </c>
      <c r="S3" s="84" t="s">
        <v>234</v>
      </c>
      <c r="T3" s="84" t="s">
        <v>237</v>
      </c>
      <c r="U3" s="84"/>
      <c r="V3" s="88" t="str">
        <f>HYPERLINK("http://pbs.twimg.com/profile_images/534775239129829376/TgE31hPA_normal.jpeg")</f>
        <v>http://pbs.twimg.com/profile_images/534775239129829376/TgE31hPA_normal.jpeg</v>
      </c>
      <c r="W3" s="86">
        <v>44136.66322916667</v>
      </c>
      <c r="X3" s="90">
        <v>44136</v>
      </c>
      <c r="Y3" s="92" t="s">
        <v>243</v>
      </c>
      <c r="Z3" s="88" t="str">
        <f>HYPERLINK("https://twitter.com/#!/susanhash/status/1322930160379875328")</f>
        <v>https://twitter.com/#!/susanhash/status/1322930160379875328</v>
      </c>
      <c r="AA3" s="84"/>
      <c r="AB3" s="84"/>
      <c r="AC3" s="92" t="s">
        <v>249</v>
      </c>
      <c r="AD3" s="84"/>
      <c r="AE3" s="84" t="b">
        <v>0</v>
      </c>
      <c r="AF3" s="84">
        <v>2</v>
      </c>
      <c r="AG3" s="92" t="s">
        <v>250</v>
      </c>
      <c r="AH3" s="84" t="b">
        <v>0</v>
      </c>
      <c r="AI3" s="84" t="s">
        <v>251</v>
      </c>
      <c r="AJ3" s="84"/>
      <c r="AK3" s="92" t="s">
        <v>250</v>
      </c>
      <c r="AL3" s="84" t="b">
        <v>0</v>
      </c>
      <c r="AM3" s="84">
        <v>0</v>
      </c>
      <c r="AN3" s="92" t="s">
        <v>250</v>
      </c>
      <c r="AO3" s="84" t="s">
        <v>258</v>
      </c>
      <c r="AP3" s="84" t="b">
        <v>0</v>
      </c>
      <c r="AQ3" s="92" t="s">
        <v>249</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214</v>
      </c>
      <c r="C4" s="54" t="s">
        <v>369</v>
      </c>
      <c r="D4" s="55">
        <v>3</v>
      </c>
      <c r="E4" s="67" t="s">
        <v>132</v>
      </c>
      <c r="F4" s="56">
        <v>35</v>
      </c>
      <c r="G4" s="54"/>
      <c r="H4" s="58"/>
      <c r="I4" s="57"/>
      <c r="J4" s="57"/>
      <c r="K4" s="36" t="s">
        <v>65</v>
      </c>
      <c r="L4" s="82">
        <v>4</v>
      </c>
      <c r="M4" s="82"/>
      <c r="N4" s="64"/>
      <c r="O4" s="85" t="s">
        <v>176</v>
      </c>
      <c r="P4" s="87">
        <v>44165.58390046296</v>
      </c>
      <c r="Q4" s="85" t="s">
        <v>222</v>
      </c>
      <c r="R4" s="89" t="str">
        <f>HYPERLINK("https://rumbletalk.com/features/")</f>
        <v>https://rumbletalk.com/features/</v>
      </c>
      <c r="S4" s="85" t="s">
        <v>230</v>
      </c>
      <c r="T4" s="85" t="s">
        <v>235</v>
      </c>
      <c r="U4" s="89" t="str">
        <f>HYPERLINK("https://pbs.twimg.com/media/EoE57XlWMAME9DJ.jpg")</f>
        <v>https://pbs.twimg.com/media/EoE57XlWMAME9DJ.jpg</v>
      </c>
      <c r="V4" s="89" t="str">
        <f>HYPERLINK("https://pbs.twimg.com/media/EoE57XlWMAME9DJ.jpg")</f>
        <v>https://pbs.twimg.com/media/EoE57XlWMAME9DJ.jpg</v>
      </c>
      <c r="W4" s="87">
        <v>44165.58390046296</v>
      </c>
      <c r="X4" s="91">
        <v>44165</v>
      </c>
      <c r="Y4" s="93" t="s">
        <v>238</v>
      </c>
      <c r="Z4" s="89" t="str">
        <f>HYPERLINK("https://twitter.com/#!/rumbletalk/status/1333410658218631175")</f>
        <v>https://twitter.com/#!/rumbletalk/status/1333410658218631175</v>
      </c>
      <c r="AA4" s="85"/>
      <c r="AB4" s="85"/>
      <c r="AC4" s="93" t="s">
        <v>244</v>
      </c>
      <c r="AD4" s="85"/>
      <c r="AE4" s="85" t="b">
        <v>0</v>
      </c>
      <c r="AF4" s="85">
        <v>0</v>
      </c>
      <c r="AG4" s="93" t="s">
        <v>250</v>
      </c>
      <c r="AH4" s="85" t="b">
        <v>0</v>
      </c>
      <c r="AI4" s="85" t="s">
        <v>251</v>
      </c>
      <c r="AJ4" s="85"/>
      <c r="AK4" s="93" t="s">
        <v>250</v>
      </c>
      <c r="AL4" s="85" t="b">
        <v>0</v>
      </c>
      <c r="AM4" s="85">
        <v>0</v>
      </c>
      <c r="AN4" s="93" t="s">
        <v>250</v>
      </c>
      <c r="AO4" s="85" t="s">
        <v>254</v>
      </c>
      <c r="AP4" s="85" t="b">
        <v>0</v>
      </c>
      <c r="AQ4" s="93" t="s">
        <v>244</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215</v>
      </c>
      <c r="C5" s="54" t="s">
        <v>369</v>
      </c>
      <c r="D5" s="55">
        <v>3</v>
      </c>
      <c r="E5" s="67" t="s">
        <v>132</v>
      </c>
      <c r="F5" s="56">
        <v>35</v>
      </c>
      <c r="G5" s="54"/>
      <c r="H5" s="58"/>
      <c r="I5" s="57"/>
      <c r="J5" s="57"/>
      <c r="K5" s="36" t="s">
        <v>65</v>
      </c>
      <c r="L5" s="82">
        <v>5</v>
      </c>
      <c r="M5" s="82"/>
      <c r="N5" s="64"/>
      <c r="O5" s="85" t="s">
        <v>176</v>
      </c>
      <c r="P5" s="87">
        <v>44166.11075231482</v>
      </c>
      <c r="Q5" s="85" t="s">
        <v>223</v>
      </c>
      <c r="R5" s="89" t="str">
        <f>HYPERLINK("https://twitter.com/RumbleTalk/status/1333410658218631175")</f>
        <v>https://twitter.com/RumbleTalk/status/1333410658218631175</v>
      </c>
      <c r="S5" s="85" t="s">
        <v>231</v>
      </c>
      <c r="T5" s="85" t="s">
        <v>236</v>
      </c>
      <c r="U5" s="85"/>
      <c r="V5" s="89" t="str">
        <f>HYPERLINK("http://pbs.twimg.com/profile_images/1070859457435906050/NvXXP3Yn_normal.jpg")</f>
        <v>http://pbs.twimg.com/profile_images/1070859457435906050/NvXXP3Yn_normal.jpg</v>
      </c>
      <c r="W5" s="87">
        <v>44166.11075231482</v>
      </c>
      <c r="X5" s="91">
        <v>44166</v>
      </c>
      <c r="Y5" s="93" t="s">
        <v>239</v>
      </c>
      <c r="Z5" s="89" t="str">
        <f>HYPERLINK("https://twitter.com/#!/romessiena/status/1333601584748531712")</f>
        <v>https://twitter.com/#!/romessiena/status/1333601584748531712</v>
      </c>
      <c r="AA5" s="85"/>
      <c r="AB5" s="85"/>
      <c r="AC5" s="93" t="s">
        <v>245</v>
      </c>
      <c r="AD5" s="85"/>
      <c r="AE5" s="85" t="b">
        <v>0</v>
      </c>
      <c r="AF5" s="85">
        <v>0</v>
      </c>
      <c r="AG5" s="93" t="s">
        <v>250</v>
      </c>
      <c r="AH5" s="85" t="b">
        <v>1</v>
      </c>
      <c r="AI5" s="85" t="s">
        <v>251</v>
      </c>
      <c r="AJ5" s="85"/>
      <c r="AK5" s="93" t="s">
        <v>244</v>
      </c>
      <c r="AL5" s="85" t="b">
        <v>0</v>
      </c>
      <c r="AM5" s="85">
        <v>0</v>
      </c>
      <c r="AN5" s="93" t="s">
        <v>250</v>
      </c>
      <c r="AO5" s="85" t="s">
        <v>255</v>
      </c>
      <c r="AP5" s="85" t="b">
        <v>0</v>
      </c>
      <c r="AQ5" s="93" t="s">
        <v>245</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216</v>
      </c>
      <c r="B6" s="83" t="s">
        <v>216</v>
      </c>
      <c r="C6" s="54" t="s">
        <v>369</v>
      </c>
      <c r="D6" s="55">
        <v>3</v>
      </c>
      <c r="E6" s="67" t="s">
        <v>132</v>
      </c>
      <c r="F6" s="56">
        <v>35</v>
      </c>
      <c r="G6" s="54"/>
      <c r="H6" s="58"/>
      <c r="I6" s="57"/>
      <c r="J6" s="57"/>
      <c r="K6" s="36" t="s">
        <v>65</v>
      </c>
      <c r="L6" s="82">
        <v>6</v>
      </c>
      <c r="M6" s="82"/>
      <c r="N6" s="64"/>
      <c r="O6" s="85" t="s">
        <v>176</v>
      </c>
      <c r="P6" s="87">
        <v>44190.889236111114</v>
      </c>
      <c r="Q6" s="85" t="s">
        <v>224</v>
      </c>
      <c r="R6" s="85" t="s">
        <v>228</v>
      </c>
      <c r="S6" s="85" t="s">
        <v>232</v>
      </c>
      <c r="T6" s="85"/>
      <c r="U6" s="85"/>
      <c r="V6" s="89" t="str">
        <f>HYPERLINK("http://pbs.twimg.com/profile_images/1136411346050752512/3eBRJ2hd_normal.png")</f>
        <v>http://pbs.twimg.com/profile_images/1136411346050752512/3eBRJ2hd_normal.png</v>
      </c>
      <c r="W6" s="87">
        <v>44190.889236111114</v>
      </c>
      <c r="X6" s="91">
        <v>44190</v>
      </c>
      <c r="Y6" s="93" t="s">
        <v>240</v>
      </c>
      <c r="Z6" s="89" t="str">
        <f>HYPERLINK("https://twitter.com/#!/opus_domains/status/1342581005304139776")</f>
        <v>https://twitter.com/#!/opus_domains/status/1342581005304139776</v>
      </c>
      <c r="AA6" s="85"/>
      <c r="AB6" s="85"/>
      <c r="AC6" s="93" t="s">
        <v>246</v>
      </c>
      <c r="AD6" s="85"/>
      <c r="AE6" s="85" t="b">
        <v>0</v>
      </c>
      <c r="AF6" s="85">
        <v>0</v>
      </c>
      <c r="AG6" s="93" t="s">
        <v>250</v>
      </c>
      <c r="AH6" s="85" t="b">
        <v>0</v>
      </c>
      <c r="AI6" s="85" t="s">
        <v>251</v>
      </c>
      <c r="AJ6" s="85"/>
      <c r="AK6" s="93" t="s">
        <v>250</v>
      </c>
      <c r="AL6" s="85" t="b">
        <v>0</v>
      </c>
      <c r="AM6" s="85">
        <v>0</v>
      </c>
      <c r="AN6" s="93" t="s">
        <v>250</v>
      </c>
      <c r="AO6" s="85" t="s">
        <v>256</v>
      </c>
      <c r="AP6" s="85" t="b">
        <v>1</v>
      </c>
      <c r="AQ6" s="93" t="s">
        <v>246</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217</v>
      </c>
      <c r="B7" s="83" t="s">
        <v>217</v>
      </c>
      <c r="C7" s="54" t="s">
        <v>369</v>
      </c>
      <c r="D7" s="55">
        <v>3</v>
      </c>
      <c r="E7" s="67" t="s">
        <v>132</v>
      </c>
      <c r="F7" s="56">
        <v>35</v>
      </c>
      <c r="G7" s="54"/>
      <c r="H7" s="58"/>
      <c r="I7" s="57"/>
      <c r="J7" s="57"/>
      <c r="K7" s="36" t="s">
        <v>65</v>
      </c>
      <c r="L7" s="82">
        <v>7</v>
      </c>
      <c r="M7" s="82"/>
      <c r="N7" s="64"/>
      <c r="O7" s="85" t="s">
        <v>176</v>
      </c>
      <c r="P7" s="87">
        <v>44213.37773148148</v>
      </c>
      <c r="Q7" s="85" t="s">
        <v>225</v>
      </c>
      <c r="R7" s="89" t="str">
        <f>HYPERLINK("https://twitter.com/i/web/status/1350730566065246209")</f>
        <v>https://twitter.com/i/web/status/1350730566065246209</v>
      </c>
      <c r="S7" s="85" t="s">
        <v>231</v>
      </c>
      <c r="T7" s="85"/>
      <c r="U7" s="85"/>
      <c r="V7" s="89" t="str">
        <f>HYPERLINK("http://pbs.twimg.com/profile_images/1232933016810319873/Y33UaYyK_normal.png")</f>
        <v>http://pbs.twimg.com/profile_images/1232933016810319873/Y33UaYyK_normal.png</v>
      </c>
      <c r="W7" s="87">
        <v>44213.37773148148</v>
      </c>
      <c r="X7" s="91">
        <v>44213</v>
      </c>
      <c r="Y7" s="93" t="s">
        <v>241</v>
      </c>
      <c r="Z7" s="89" t="str">
        <f>HYPERLINK("https://twitter.com/#!/divya_bhaskar/status/1350730566065246209")</f>
        <v>https://twitter.com/#!/divya_bhaskar/status/1350730566065246209</v>
      </c>
      <c r="AA7" s="85"/>
      <c r="AB7" s="85"/>
      <c r="AC7" s="93" t="s">
        <v>247</v>
      </c>
      <c r="AD7" s="85"/>
      <c r="AE7" s="85" t="b">
        <v>0</v>
      </c>
      <c r="AF7" s="85">
        <v>0</v>
      </c>
      <c r="AG7" s="93" t="s">
        <v>250</v>
      </c>
      <c r="AH7" s="85" t="b">
        <v>0</v>
      </c>
      <c r="AI7" s="85" t="s">
        <v>252</v>
      </c>
      <c r="AJ7" s="85"/>
      <c r="AK7" s="93" t="s">
        <v>250</v>
      </c>
      <c r="AL7" s="85" t="b">
        <v>0</v>
      </c>
      <c r="AM7" s="85">
        <v>0</v>
      </c>
      <c r="AN7" s="93" t="s">
        <v>250</v>
      </c>
      <c r="AO7" s="85" t="s">
        <v>257</v>
      </c>
      <c r="AP7" s="85" t="b">
        <v>1</v>
      </c>
      <c r="AQ7" s="93" t="s">
        <v>247</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218</v>
      </c>
      <c r="B8" s="83" t="s">
        <v>218</v>
      </c>
      <c r="C8" s="54" t="s">
        <v>369</v>
      </c>
      <c r="D8" s="55">
        <v>3</v>
      </c>
      <c r="E8" s="67" t="s">
        <v>132</v>
      </c>
      <c r="F8" s="56">
        <v>35</v>
      </c>
      <c r="G8" s="54"/>
      <c r="H8" s="58"/>
      <c r="I8" s="57"/>
      <c r="J8" s="57"/>
      <c r="K8" s="36" t="s">
        <v>65</v>
      </c>
      <c r="L8" s="82">
        <v>8</v>
      </c>
      <c r="M8" s="82"/>
      <c r="N8" s="64"/>
      <c r="O8" s="85" t="s">
        <v>176</v>
      </c>
      <c r="P8" s="87">
        <v>44216.314780092594</v>
      </c>
      <c r="Q8" s="85" t="s">
        <v>226</v>
      </c>
      <c r="R8" s="85" t="s">
        <v>229</v>
      </c>
      <c r="S8" s="85" t="s">
        <v>233</v>
      </c>
      <c r="T8" s="85"/>
      <c r="U8" s="85"/>
      <c r="V8" s="89" t="str">
        <f>HYPERLINK("http://pbs.twimg.com/profile_images/1333713742782222336/Rbs1XcVn_normal.jpg")</f>
        <v>http://pbs.twimg.com/profile_images/1333713742782222336/Rbs1XcVn_normal.jpg</v>
      </c>
      <c r="W8" s="87">
        <v>44216.314780092594</v>
      </c>
      <c r="X8" s="91">
        <v>44216</v>
      </c>
      <c r="Y8" s="93" t="s">
        <v>242</v>
      </c>
      <c r="Z8" s="89" t="str">
        <f>HYPERLINK("https://twitter.com/#!/1fil2perles/status/1351794915706068993")</f>
        <v>https://twitter.com/#!/1fil2perles/status/1351794915706068993</v>
      </c>
      <c r="AA8" s="85"/>
      <c r="AB8" s="85"/>
      <c r="AC8" s="93" t="s">
        <v>248</v>
      </c>
      <c r="AD8" s="85"/>
      <c r="AE8" s="85" t="b">
        <v>0</v>
      </c>
      <c r="AF8" s="85">
        <v>0</v>
      </c>
      <c r="AG8" s="93" t="s">
        <v>250</v>
      </c>
      <c r="AH8" s="85" t="b">
        <v>0</v>
      </c>
      <c r="AI8" s="85" t="s">
        <v>253</v>
      </c>
      <c r="AJ8" s="85"/>
      <c r="AK8" s="93" t="s">
        <v>250</v>
      </c>
      <c r="AL8" s="85" t="b">
        <v>0</v>
      </c>
      <c r="AM8" s="85">
        <v>0</v>
      </c>
      <c r="AN8" s="93" t="s">
        <v>250</v>
      </c>
      <c r="AO8" s="85" t="s">
        <v>257</v>
      </c>
      <c r="AP8" s="85" t="b">
        <v>1</v>
      </c>
      <c r="AQ8" s="93" t="s">
        <v>248</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359</v>
      </c>
      <c r="BB2" s="3"/>
      <c r="BC2" s="3"/>
    </row>
    <row r="3" spans="1:55" ht="15" customHeight="1">
      <c r="A3" s="50" t="s">
        <v>219</v>
      </c>
      <c r="B3" s="54"/>
      <c r="C3" s="54"/>
      <c r="D3" s="55"/>
      <c r="E3" s="56"/>
      <c r="F3" s="115" t="str">
        <f>HYPERLINK("http://pbs.twimg.com/profile_images/534775239129829376/TgE31hPA_normal.jpeg")</f>
        <v>http://pbs.twimg.com/profile_images/534775239129829376/TgE31hPA_normal.jpeg</v>
      </c>
      <c r="G3" s="54"/>
      <c r="H3" s="58" t="s">
        <v>219</v>
      </c>
      <c r="I3" s="57"/>
      <c r="J3" s="57"/>
      <c r="K3" s="117" t="s">
        <v>316</v>
      </c>
      <c r="L3" s="60"/>
      <c r="M3" s="61">
        <v>8527.5361328125</v>
      </c>
      <c r="N3" s="61">
        <v>7417.021484375</v>
      </c>
      <c r="O3" s="59"/>
      <c r="P3" s="62"/>
      <c r="Q3" s="62"/>
      <c r="R3" s="51"/>
      <c r="S3" s="51"/>
      <c r="T3" s="51"/>
      <c r="U3" s="51"/>
      <c r="V3" s="52"/>
      <c r="W3" s="52"/>
      <c r="X3" s="53"/>
      <c r="Y3" s="52"/>
      <c r="Z3" s="52"/>
      <c r="AA3" s="63">
        <v>3</v>
      </c>
      <c r="AB3" s="63"/>
      <c r="AC3" s="64"/>
      <c r="AD3" s="84" t="s">
        <v>287</v>
      </c>
      <c r="AE3" s="92" t="s">
        <v>294</v>
      </c>
      <c r="AF3" s="84">
        <v>7910</v>
      </c>
      <c r="AG3" s="84">
        <v>10531</v>
      </c>
      <c r="AH3" s="84">
        <v>10491</v>
      </c>
      <c r="AI3" s="84">
        <v>1036</v>
      </c>
      <c r="AJ3" s="84"/>
      <c r="AK3" s="84" t="s">
        <v>301</v>
      </c>
      <c r="AL3" s="84" t="s">
        <v>308</v>
      </c>
      <c r="AM3" s="88" t="str">
        <f>HYPERLINK("https://t.co/0B28EF2Pe1")</f>
        <v>https://t.co/0B28EF2Pe1</v>
      </c>
      <c r="AN3" s="84"/>
      <c r="AO3" s="86">
        <v>39917.6394212963</v>
      </c>
      <c r="AP3" s="88" t="str">
        <f>HYPERLINK("https://pbs.twimg.com/profile_banners/31144866/1485807414")</f>
        <v>https://pbs.twimg.com/profile_banners/31144866/1485807414</v>
      </c>
      <c r="AQ3" s="84" t="b">
        <v>0</v>
      </c>
      <c r="AR3" s="84" t="b">
        <v>0</v>
      </c>
      <c r="AS3" s="84" t="b">
        <v>0</v>
      </c>
      <c r="AT3" s="84"/>
      <c r="AU3" s="84">
        <v>327</v>
      </c>
      <c r="AV3" s="88" t="str">
        <f>HYPERLINK("http://abs.twimg.com/images/themes/theme6/bg.gif")</f>
        <v>http://abs.twimg.com/images/themes/theme6/bg.gif</v>
      </c>
      <c r="AW3" s="84" t="b">
        <v>0</v>
      </c>
      <c r="AX3" s="84" t="s">
        <v>309</v>
      </c>
      <c r="AY3" s="88" t="str">
        <f>HYPERLINK("https://twitter.com/susanhash")</f>
        <v>https://twitter.com/susanhash</v>
      </c>
      <c r="AZ3" s="84" t="s">
        <v>66</v>
      </c>
      <c r="BA3" s="84" t="str">
        <f>REPLACE(INDEX(GroupVertices[Group],MATCH(Vertices[[#This Row],[Vertex]],GroupVertices[Vertex],0)),1,1,"")</f>
        <v>2</v>
      </c>
      <c r="BB3" s="3"/>
      <c r="BC3" s="3"/>
    </row>
    <row r="4" spans="1:58" ht="15">
      <c r="A4" s="14" t="s">
        <v>220</v>
      </c>
      <c r="B4" s="15"/>
      <c r="C4" s="15"/>
      <c r="D4" s="94"/>
      <c r="E4" s="80"/>
      <c r="F4" s="115" t="str">
        <f>HYPERLINK("http://pbs.twimg.com/profile_images/1133164046/Paul_Stockford_normal.JPG")</f>
        <v>http://pbs.twimg.com/profile_images/1133164046/Paul_Stockford_normal.JPG</v>
      </c>
      <c r="G4" s="15"/>
      <c r="H4" s="16" t="s">
        <v>220</v>
      </c>
      <c r="I4" s="68"/>
      <c r="J4" s="68"/>
      <c r="K4" s="117" t="s">
        <v>310</v>
      </c>
      <c r="L4" s="95"/>
      <c r="M4" s="96">
        <v>8527.5361328125</v>
      </c>
      <c r="N4" s="96">
        <v>2581.978515625</v>
      </c>
      <c r="O4" s="78"/>
      <c r="P4" s="97"/>
      <c r="Q4" s="97"/>
      <c r="R4" s="98"/>
      <c r="S4" s="98"/>
      <c r="T4" s="98"/>
      <c r="U4" s="98"/>
      <c r="V4" s="53"/>
      <c r="W4" s="53"/>
      <c r="X4" s="53"/>
      <c r="Y4" s="53"/>
      <c r="Z4" s="52"/>
      <c r="AA4" s="81">
        <v>4</v>
      </c>
      <c r="AB4" s="81"/>
      <c r="AC4" s="99"/>
      <c r="AD4" s="84" t="s">
        <v>281</v>
      </c>
      <c r="AE4" s="92" t="s">
        <v>288</v>
      </c>
      <c r="AF4" s="84">
        <v>266</v>
      </c>
      <c r="AG4" s="84">
        <v>2102</v>
      </c>
      <c r="AH4" s="84">
        <v>3298</v>
      </c>
      <c r="AI4" s="84">
        <v>769</v>
      </c>
      <c r="AJ4" s="84"/>
      <c r="AK4" s="84" t="s">
        <v>295</v>
      </c>
      <c r="AL4" s="84" t="s">
        <v>302</v>
      </c>
      <c r="AM4" s="88" t="str">
        <f>HYPERLINK("https://t.co/jFutxUJ5Rq")</f>
        <v>https://t.co/jFutxUJ5Rq</v>
      </c>
      <c r="AN4" s="84"/>
      <c r="AO4" s="86">
        <v>40449.67417824074</v>
      </c>
      <c r="AP4" s="84"/>
      <c r="AQ4" s="84" t="b">
        <v>1</v>
      </c>
      <c r="AR4" s="84" t="b">
        <v>0</v>
      </c>
      <c r="AS4" s="84" t="b">
        <v>1</v>
      </c>
      <c r="AT4" s="84"/>
      <c r="AU4" s="84">
        <v>138</v>
      </c>
      <c r="AV4" s="88" t="str">
        <f>HYPERLINK("http://abs.twimg.com/images/themes/theme1/bg.png")</f>
        <v>http://abs.twimg.com/images/themes/theme1/bg.png</v>
      </c>
      <c r="AW4" s="84" t="b">
        <v>0</v>
      </c>
      <c r="AX4" s="84" t="s">
        <v>309</v>
      </c>
      <c r="AY4" s="88" t="str">
        <f>HYPERLINK("https://twitter.com/paulstockford")</f>
        <v>https://twitter.com/paulstockford</v>
      </c>
      <c r="AZ4" s="84" t="s">
        <v>65</v>
      </c>
      <c r="BA4" s="84" t="str">
        <f>REPLACE(INDEX(GroupVertices[Group],MATCH(Vertices[[#This Row],[Vertex]],GroupVertices[Vertex],0)),1,1,"")</f>
        <v>2</v>
      </c>
      <c r="BB4" s="2"/>
      <c r="BC4" s="3"/>
      <c r="BD4" s="3"/>
      <c r="BE4" s="3"/>
      <c r="BF4" s="3"/>
    </row>
    <row r="5" spans="1:58" ht="15">
      <c r="A5" s="14" t="s">
        <v>214</v>
      </c>
      <c r="B5" s="15"/>
      <c r="C5" s="15"/>
      <c r="D5" s="94"/>
      <c r="E5" s="80"/>
      <c r="F5" s="115" t="str">
        <f>HYPERLINK("http://pbs.twimg.com/profile_images/1285864875/twittericon1-trans-talk_normal.png")</f>
        <v>http://pbs.twimg.com/profile_images/1285864875/twittericon1-trans-talk_normal.png</v>
      </c>
      <c r="G5" s="15"/>
      <c r="H5" s="16" t="s">
        <v>214</v>
      </c>
      <c r="I5" s="68"/>
      <c r="J5" s="68"/>
      <c r="K5" s="117" t="s">
        <v>311</v>
      </c>
      <c r="L5" s="95"/>
      <c r="M5" s="96">
        <v>1850.9156494140625</v>
      </c>
      <c r="N5" s="96">
        <v>8222.8623046875</v>
      </c>
      <c r="O5" s="78"/>
      <c r="P5" s="97"/>
      <c r="Q5" s="97"/>
      <c r="R5" s="98"/>
      <c r="S5" s="98"/>
      <c r="T5" s="98"/>
      <c r="U5" s="98"/>
      <c r="V5" s="53"/>
      <c r="W5" s="53"/>
      <c r="X5" s="53"/>
      <c r="Y5" s="53"/>
      <c r="Z5" s="52"/>
      <c r="AA5" s="81">
        <v>5</v>
      </c>
      <c r="AB5" s="81"/>
      <c r="AC5" s="99"/>
      <c r="AD5" s="84" t="s">
        <v>282</v>
      </c>
      <c r="AE5" s="92" t="s">
        <v>289</v>
      </c>
      <c r="AF5" s="84">
        <v>523</v>
      </c>
      <c r="AG5" s="84">
        <v>4023</v>
      </c>
      <c r="AH5" s="84">
        <v>1435</v>
      </c>
      <c r="AI5" s="84">
        <v>54</v>
      </c>
      <c r="AJ5" s="84"/>
      <c r="AK5" s="84" t="s">
        <v>296</v>
      </c>
      <c r="AL5" s="84" t="s">
        <v>303</v>
      </c>
      <c r="AM5" s="88" t="str">
        <f>HYPERLINK("https://t.co/WPsOqwyyib")</f>
        <v>https://t.co/WPsOqwyyib</v>
      </c>
      <c r="AN5" s="84"/>
      <c r="AO5" s="86">
        <v>40503.61620370371</v>
      </c>
      <c r="AP5" s="88" t="str">
        <f>HYPERLINK("https://pbs.twimg.com/profile_banners/218139228/1434660316")</f>
        <v>https://pbs.twimg.com/profile_banners/218139228/1434660316</v>
      </c>
      <c r="AQ5" s="84" t="b">
        <v>0</v>
      </c>
      <c r="AR5" s="84" t="b">
        <v>0</v>
      </c>
      <c r="AS5" s="84" t="b">
        <v>0</v>
      </c>
      <c r="AT5" s="84"/>
      <c r="AU5" s="84">
        <v>23</v>
      </c>
      <c r="AV5" s="88" t="str">
        <f>HYPERLINK("http://abs.twimg.com/images/themes/theme4/bg.gif")</f>
        <v>http://abs.twimg.com/images/themes/theme4/bg.gif</v>
      </c>
      <c r="AW5" s="84" t="b">
        <v>0</v>
      </c>
      <c r="AX5" s="84" t="s">
        <v>309</v>
      </c>
      <c r="AY5" s="88" t="str">
        <f>HYPERLINK("https://twitter.com/rumbletalk")</f>
        <v>https://twitter.com/rumbletalk</v>
      </c>
      <c r="AZ5" s="84" t="s">
        <v>66</v>
      </c>
      <c r="BA5" s="84" t="str">
        <f>REPLACE(INDEX(GroupVertices[Group],MATCH(Vertices[[#This Row],[Vertex]],GroupVertices[Vertex],0)),1,1,"")</f>
        <v>1</v>
      </c>
      <c r="BB5" s="2"/>
      <c r="BC5" s="3"/>
      <c r="BD5" s="3"/>
      <c r="BE5" s="3"/>
      <c r="BF5" s="3"/>
    </row>
    <row r="6" spans="1:58" ht="15">
      <c r="A6" s="14" t="s">
        <v>215</v>
      </c>
      <c r="B6" s="15"/>
      <c r="C6" s="15"/>
      <c r="D6" s="94"/>
      <c r="E6" s="80"/>
      <c r="F6" s="115" t="str">
        <f>HYPERLINK("http://pbs.twimg.com/profile_images/1070859457435906050/NvXXP3Yn_normal.jpg")</f>
        <v>http://pbs.twimg.com/profile_images/1070859457435906050/NvXXP3Yn_normal.jpg</v>
      </c>
      <c r="G6" s="15"/>
      <c r="H6" s="16" t="s">
        <v>215</v>
      </c>
      <c r="I6" s="68"/>
      <c r="J6" s="68"/>
      <c r="K6" s="117" t="s">
        <v>312</v>
      </c>
      <c r="L6" s="95"/>
      <c r="M6" s="96">
        <v>5321.02099609375</v>
      </c>
      <c r="N6" s="96">
        <v>8222.8623046875</v>
      </c>
      <c r="O6" s="78"/>
      <c r="P6" s="97"/>
      <c r="Q6" s="97"/>
      <c r="R6" s="98"/>
      <c r="S6" s="98"/>
      <c r="T6" s="98"/>
      <c r="U6" s="98"/>
      <c r="V6" s="53"/>
      <c r="W6" s="53"/>
      <c r="X6" s="53"/>
      <c r="Y6" s="53"/>
      <c r="Z6" s="52"/>
      <c r="AA6" s="81">
        <v>6</v>
      </c>
      <c r="AB6" s="81"/>
      <c r="AC6" s="99"/>
      <c r="AD6" s="84" t="s">
        <v>283</v>
      </c>
      <c r="AE6" s="92" t="s">
        <v>290</v>
      </c>
      <c r="AF6" s="84">
        <v>648</v>
      </c>
      <c r="AG6" s="84">
        <v>125</v>
      </c>
      <c r="AH6" s="84">
        <v>1315</v>
      </c>
      <c r="AI6" s="84">
        <v>889</v>
      </c>
      <c r="AJ6" s="84"/>
      <c r="AK6" s="84" t="s">
        <v>297</v>
      </c>
      <c r="AL6" s="84" t="s">
        <v>304</v>
      </c>
      <c r="AM6" s="88" t="str">
        <f>HYPERLINK("https://t.co/2cSmXnwGK2")</f>
        <v>https://t.co/2cSmXnwGK2</v>
      </c>
      <c r="AN6" s="84"/>
      <c r="AO6" s="86">
        <v>43437.07030092592</v>
      </c>
      <c r="AP6" s="88" t="str">
        <f>HYPERLINK("https://pbs.twimg.com/profile_banners/1069406172094951424/1544076174")</f>
        <v>https://pbs.twimg.com/profile_banners/1069406172094951424/1544076174</v>
      </c>
      <c r="AQ6" s="84" t="b">
        <v>0</v>
      </c>
      <c r="AR6" s="84" t="b">
        <v>0</v>
      </c>
      <c r="AS6" s="84" t="b">
        <v>0</v>
      </c>
      <c r="AT6" s="84"/>
      <c r="AU6" s="84">
        <v>0</v>
      </c>
      <c r="AV6" s="88" t="str">
        <f>HYPERLINK("http://abs.twimg.com/images/themes/theme1/bg.png")</f>
        <v>http://abs.twimg.com/images/themes/theme1/bg.png</v>
      </c>
      <c r="AW6" s="84" t="b">
        <v>0</v>
      </c>
      <c r="AX6" s="84" t="s">
        <v>309</v>
      </c>
      <c r="AY6" s="88" t="str">
        <f>HYPERLINK("https://twitter.com/romessiena")</f>
        <v>https://twitter.com/romessiena</v>
      </c>
      <c r="AZ6" s="84" t="s">
        <v>66</v>
      </c>
      <c r="BA6" s="84" t="str">
        <f>REPLACE(INDEX(GroupVertices[Group],MATCH(Vertices[[#This Row],[Vertex]],GroupVertices[Vertex],0)),1,1,"")</f>
        <v>1</v>
      </c>
      <c r="BB6" s="2"/>
      <c r="BC6" s="3"/>
      <c r="BD6" s="3"/>
      <c r="BE6" s="3"/>
      <c r="BF6" s="3"/>
    </row>
    <row r="7" spans="1:58" ht="15">
      <c r="A7" s="14" t="s">
        <v>216</v>
      </c>
      <c r="B7" s="15"/>
      <c r="C7" s="15"/>
      <c r="D7" s="94"/>
      <c r="E7" s="80"/>
      <c r="F7" s="115" t="str">
        <f>HYPERLINK("http://pbs.twimg.com/profile_images/1136411346050752512/3eBRJ2hd_normal.png")</f>
        <v>http://pbs.twimg.com/profile_images/1136411346050752512/3eBRJ2hd_normal.png</v>
      </c>
      <c r="G7" s="15"/>
      <c r="H7" s="16" t="s">
        <v>216</v>
      </c>
      <c r="I7" s="68"/>
      <c r="J7" s="68"/>
      <c r="K7" s="117" t="s">
        <v>313</v>
      </c>
      <c r="L7" s="95"/>
      <c r="M7" s="96">
        <v>1850.9156494140625</v>
      </c>
      <c r="N7" s="96">
        <v>4999.5</v>
      </c>
      <c r="O7" s="78"/>
      <c r="P7" s="97"/>
      <c r="Q7" s="97"/>
      <c r="R7" s="98"/>
      <c r="S7" s="98"/>
      <c r="T7" s="98"/>
      <c r="U7" s="98"/>
      <c r="V7" s="53"/>
      <c r="W7" s="53"/>
      <c r="X7" s="53"/>
      <c r="Y7" s="53"/>
      <c r="Z7" s="52"/>
      <c r="AA7" s="81">
        <v>7</v>
      </c>
      <c r="AB7" s="81"/>
      <c r="AC7" s="99"/>
      <c r="AD7" s="84" t="s">
        <v>284</v>
      </c>
      <c r="AE7" s="92" t="s">
        <v>291</v>
      </c>
      <c r="AF7" s="84">
        <v>0</v>
      </c>
      <c r="AG7" s="84">
        <v>2</v>
      </c>
      <c r="AH7" s="84">
        <v>344</v>
      </c>
      <c r="AI7" s="84">
        <v>0</v>
      </c>
      <c r="AJ7" s="84"/>
      <c r="AK7" s="84" t="s">
        <v>298</v>
      </c>
      <c r="AL7" s="84" t="s">
        <v>305</v>
      </c>
      <c r="AM7" s="88" t="str">
        <f>HYPERLINK("http://OpusAM.com")</f>
        <v>http://OpusAM.com</v>
      </c>
      <c r="AN7" s="84"/>
      <c r="AO7" s="86">
        <v>43480.91255787037</v>
      </c>
      <c r="AP7" s="88" t="str">
        <f>HYPERLINK("https://pbs.twimg.com/profile_banners/1085294072686759937/1569278997")</f>
        <v>https://pbs.twimg.com/profile_banners/1085294072686759937/1569278997</v>
      </c>
      <c r="AQ7" s="84" t="b">
        <v>0</v>
      </c>
      <c r="AR7" s="84" t="b">
        <v>0</v>
      </c>
      <c r="AS7" s="84" t="b">
        <v>0</v>
      </c>
      <c r="AT7" s="84"/>
      <c r="AU7" s="84">
        <v>0</v>
      </c>
      <c r="AV7" s="88" t="str">
        <f>HYPERLINK("http://abs.twimg.com/images/themes/theme1/bg.png")</f>
        <v>http://abs.twimg.com/images/themes/theme1/bg.png</v>
      </c>
      <c r="AW7" s="84" t="b">
        <v>0</v>
      </c>
      <c r="AX7" s="84" t="s">
        <v>309</v>
      </c>
      <c r="AY7" s="88" t="str">
        <f>HYPERLINK("https://twitter.com/opus_domains")</f>
        <v>https://twitter.com/opus_domains</v>
      </c>
      <c r="AZ7" s="84" t="s">
        <v>66</v>
      </c>
      <c r="BA7" s="84" t="str">
        <f>REPLACE(INDEX(GroupVertices[Group],MATCH(Vertices[[#This Row],[Vertex]],GroupVertices[Vertex],0)),1,1,"")</f>
        <v>1</v>
      </c>
      <c r="BB7" s="2"/>
      <c r="BC7" s="3"/>
      <c r="BD7" s="3"/>
      <c r="BE7" s="3"/>
      <c r="BF7" s="3"/>
    </row>
    <row r="8" spans="1:58" ht="15">
      <c r="A8" s="14" t="s">
        <v>217</v>
      </c>
      <c r="B8" s="15"/>
      <c r="C8" s="15"/>
      <c r="D8" s="94"/>
      <c r="E8" s="80"/>
      <c r="F8" s="115" t="str">
        <f>HYPERLINK("http://pbs.twimg.com/profile_images/1232933016810319873/Y33UaYyK_normal.png")</f>
        <v>http://pbs.twimg.com/profile_images/1232933016810319873/Y33UaYyK_normal.png</v>
      </c>
      <c r="G8" s="15"/>
      <c r="H8" s="16" t="s">
        <v>217</v>
      </c>
      <c r="I8" s="68"/>
      <c r="J8" s="68"/>
      <c r="K8" s="117" t="s">
        <v>314</v>
      </c>
      <c r="L8" s="95"/>
      <c r="M8" s="96">
        <v>5321.02099609375</v>
      </c>
      <c r="N8" s="96">
        <v>4999.5</v>
      </c>
      <c r="O8" s="78"/>
      <c r="P8" s="97"/>
      <c r="Q8" s="97"/>
      <c r="R8" s="98"/>
      <c r="S8" s="98"/>
      <c r="T8" s="98"/>
      <c r="U8" s="98"/>
      <c r="V8" s="53"/>
      <c r="W8" s="53"/>
      <c r="X8" s="53"/>
      <c r="Y8" s="53"/>
      <c r="Z8" s="52"/>
      <c r="AA8" s="81">
        <v>8</v>
      </c>
      <c r="AB8" s="81"/>
      <c r="AC8" s="99"/>
      <c r="AD8" s="84" t="s">
        <v>285</v>
      </c>
      <c r="AE8" s="92" t="s">
        <v>292</v>
      </c>
      <c r="AF8" s="84">
        <v>485</v>
      </c>
      <c r="AG8" s="84">
        <v>374610</v>
      </c>
      <c r="AH8" s="84">
        <v>135770</v>
      </c>
      <c r="AI8" s="84">
        <v>316</v>
      </c>
      <c r="AJ8" s="84"/>
      <c r="AK8" s="84" t="s">
        <v>299</v>
      </c>
      <c r="AL8" s="84" t="s">
        <v>306</v>
      </c>
      <c r="AM8" s="88" t="str">
        <f>HYPERLINK("http://www.divyabhaskar.co.in/")</f>
        <v>http://www.divyabhaskar.co.in/</v>
      </c>
      <c r="AN8" s="84"/>
      <c r="AO8" s="86">
        <v>40191.658541666664</v>
      </c>
      <c r="AP8" s="88" t="str">
        <f>HYPERLINK("https://pbs.twimg.com/profile_banners/104521047/1591070730")</f>
        <v>https://pbs.twimg.com/profile_banners/104521047/1591070730</v>
      </c>
      <c r="AQ8" s="84" t="b">
        <v>0</v>
      </c>
      <c r="AR8" s="84" t="b">
        <v>0</v>
      </c>
      <c r="AS8" s="84" t="b">
        <v>1</v>
      </c>
      <c r="AT8" s="84"/>
      <c r="AU8" s="84">
        <v>412</v>
      </c>
      <c r="AV8" s="88" t="str">
        <f>HYPERLINK("http://abs.twimg.com/images/themes/theme1/bg.png")</f>
        <v>http://abs.twimg.com/images/themes/theme1/bg.png</v>
      </c>
      <c r="AW8" s="84" t="b">
        <v>0</v>
      </c>
      <c r="AX8" s="84" t="s">
        <v>309</v>
      </c>
      <c r="AY8" s="88" t="str">
        <f>HYPERLINK("https://twitter.com/divya_bhaskar")</f>
        <v>https://twitter.com/divya_bhaskar</v>
      </c>
      <c r="AZ8" s="84" t="s">
        <v>66</v>
      </c>
      <c r="BA8" s="84" t="str">
        <f>REPLACE(INDEX(GroupVertices[Group],MATCH(Vertices[[#This Row],[Vertex]],GroupVertices[Vertex],0)),1,1,"")</f>
        <v>1</v>
      </c>
      <c r="BB8" s="2"/>
      <c r="BC8" s="3"/>
      <c r="BD8" s="3"/>
      <c r="BE8" s="3"/>
      <c r="BF8" s="3"/>
    </row>
    <row r="9" spans="1:58" ht="15">
      <c r="A9" s="100" t="s">
        <v>218</v>
      </c>
      <c r="B9" s="101"/>
      <c r="C9" s="101"/>
      <c r="D9" s="102"/>
      <c r="E9" s="103"/>
      <c r="F9" s="116" t="str">
        <f>HYPERLINK("http://pbs.twimg.com/profile_images/1333713742782222336/Rbs1XcVn_normal.jpg")</f>
        <v>http://pbs.twimg.com/profile_images/1333713742782222336/Rbs1XcVn_normal.jpg</v>
      </c>
      <c r="G9" s="101"/>
      <c r="H9" s="104" t="s">
        <v>218</v>
      </c>
      <c r="I9" s="105"/>
      <c r="J9" s="105"/>
      <c r="K9" s="118" t="s">
        <v>315</v>
      </c>
      <c r="L9" s="106"/>
      <c r="M9" s="107">
        <v>1850.9156494140625</v>
      </c>
      <c r="N9" s="107">
        <v>1776.13818359375</v>
      </c>
      <c r="O9" s="108"/>
      <c r="P9" s="109"/>
      <c r="Q9" s="109"/>
      <c r="R9" s="110"/>
      <c r="S9" s="110"/>
      <c r="T9" s="110"/>
      <c r="U9" s="110"/>
      <c r="V9" s="111"/>
      <c r="W9" s="111"/>
      <c r="X9" s="111"/>
      <c r="Y9" s="111"/>
      <c r="Z9" s="112"/>
      <c r="AA9" s="113">
        <v>9</v>
      </c>
      <c r="AB9" s="113"/>
      <c r="AC9" s="114"/>
      <c r="AD9" s="84" t="s">
        <v>286</v>
      </c>
      <c r="AE9" s="92" t="s">
        <v>293</v>
      </c>
      <c r="AF9" s="84">
        <v>233</v>
      </c>
      <c r="AG9" s="84">
        <v>510</v>
      </c>
      <c r="AH9" s="84">
        <v>21064</v>
      </c>
      <c r="AI9" s="84">
        <v>2308</v>
      </c>
      <c r="AJ9" s="84"/>
      <c r="AK9" s="84" t="s">
        <v>300</v>
      </c>
      <c r="AL9" s="84" t="s">
        <v>307</v>
      </c>
      <c r="AM9" s="88" t="str">
        <f>HYPERLINK("https://1fil2perles.fr")</f>
        <v>https://1fil2perles.fr</v>
      </c>
      <c r="AN9" s="84"/>
      <c r="AO9" s="86">
        <v>42099.63302083333</v>
      </c>
      <c r="AP9" s="88" t="str">
        <f>HYPERLINK("https://pbs.twimg.com/profile_banners/3137322118/1606817116")</f>
        <v>https://pbs.twimg.com/profile_banners/3137322118/1606817116</v>
      </c>
      <c r="AQ9" s="84" t="b">
        <v>0</v>
      </c>
      <c r="AR9" s="84" t="b">
        <v>0</v>
      </c>
      <c r="AS9" s="84" t="b">
        <v>0</v>
      </c>
      <c r="AT9" s="84"/>
      <c r="AU9" s="84">
        <v>69</v>
      </c>
      <c r="AV9" s="88" t="str">
        <f>HYPERLINK("http://abs.twimg.com/images/themes/theme1/bg.png")</f>
        <v>http://abs.twimg.com/images/themes/theme1/bg.png</v>
      </c>
      <c r="AW9" s="84" t="b">
        <v>0</v>
      </c>
      <c r="AX9" s="84" t="s">
        <v>309</v>
      </c>
      <c r="AY9" s="88" t="str">
        <f>HYPERLINK("https://twitter.com/1fil2perles")</f>
        <v>https://twitter.com/1fil2perles</v>
      </c>
      <c r="AZ9" s="84" t="s">
        <v>66</v>
      </c>
      <c r="BA9" s="84" t="str">
        <f>REPLACE(INDEX(GroupVertices[Group],MATCH(Vertices[[#This Row],[Vertex]],GroupVertices[Vertex],0)),1,1,"")</f>
        <v>1</v>
      </c>
      <c r="BB9" s="2"/>
      <c r="BC9" s="3"/>
      <c r="BD9" s="3"/>
      <c r="BE9" s="3"/>
      <c r="BF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363</v>
      </c>
    </row>
    <row r="3" spans="1:25" ht="15">
      <c r="A3" s="83" t="s">
        <v>355</v>
      </c>
      <c r="B3" s="121" t="s">
        <v>357</v>
      </c>
      <c r="C3" s="121" t="s">
        <v>56</v>
      </c>
      <c r="D3" s="119"/>
      <c r="E3" s="15"/>
      <c r="F3" s="16" t="s">
        <v>355</v>
      </c>
      <c r="G3" s="78"/>
      <c r="H3" s="78"/>
      <c r="I3" s="120">
        <v>3</v>
      </c>
      <c r="J3" s="65"/>
      <c r="K3" s="51">
        <v>5</v>
      </c>
      <c r="L3" s="51">
        <v>5</v>
      </c>
      <c r="M3" s="51">
        <v>0</v>
      </c>
      <c r="N3" s="51">
        <v>5</v>
      </c>
      <c r="O3" s="51">
        <v>5</v>
      </c>
      <c r="P3" s="52" t="s">
        <v>362</v>
      </c>
      <c r="Q3" s="52" t="s">
        <v>362</v>
      </c>
      <c r="R3" s="51">
        <v>5</v>
      </c>
      <c r="S3" s="51">
        <v>5</v>
      </c>
      <c r="T3" s="51">
        <v>1</v>
      </c>
      <c r="U3" s="51">
        <v>1</v>
      </c>
      <c r="V3" s="51">
        <v>0</v>
      </c>
      <c r="W3" s="52">
        <v>0</v>
      </c>
      <c r="X3" s="52">
        <v>0</v>
      </c>
      <c r="Y3" s="84" t="s">
        <v>364</v>
      </c>
    </row>
    <row r="4" spans="1:25" ht="15">
      <c r="A4" s="83" t="s">
        <v>356</v>
      </c>
      <c r="B4" s="121" t="s">
        <v>358</v>
      </c>
      <c r="C4" s="121" t="s">
        <v>56</v>
      </c>
      <c r="D4" s="119"/>
      <c r="E4" s="15"/>
      <c r="F4" s="16" t="s">
        <v>356</v>
      </c>
      <c r="G4" s="78"/>
      <c r="H4" s="78"/>
      <c r="I4" s="120">
        <v>4</v>
      </c>
      <c r="J4" s="81"/>
      <c r="K4" s="51">
        <v>2</v>
      </c>
      <c r="L4" s="51">
        <v>1</v>
      </c>
      <c r="M4" s="51">
        <v>0</v>
      </c>
      <c r="N4" s="51">
        <v>1</v>
      </c>
      <c r="O4" s="51">
        <v>0</v>
      </c>
      <c r="P4" s="52">
        <v>0</v>
      </c>
      <c r="Q4" s="52">
        <v>0</v>
      </c>
      <c r="R4" s="51">
        <v>1</v>
      </c>
      <c r="S4" s="51">
        <v>0</v>
      </c>
      <c r="T4" s="51">
        <v>2</v>
      </c>
      <c r="U4" s="51">
        <v>1</v>
      </c>
      <c r="V4" s="51">
        <v>1</v>
      </c>
      <c r="W4" s="52">
        <v>0.5</v>
      </c>
      <c r="X4" s="52">
        <v>0.5</v>
      </c>
      <c r="Y4" s="84" t="s">
        <v>365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355</v>
      </c>
      <c r="B2" s="92" t="s">
        <v>214</v>
      </c>
      <c r="C2" s="84">
        <f>VLOOKUP(GroupVertices[[#This Row],[Vertex]],Vertices[],MATCH("ID",Vertices[[#Headers],[Vertex]:[Vertex Group]],0),FALSE)</f>
        <v>5</v>
      </c>
    </row>
    <row r="3" spans="1:3" ht="15">
      <c r="A3" s="85" t="s">
        <v>355</v>
      </c>
      <c r="B3" s="92" t="s">
        <v>215</v>
      </c>
      <c r="C3" s="84">
        <f>VLOOKUP(GroupVertices[[#This Row],[Vertex]],Vertices[],MATCH("ID",Vertices[[#Headers],[Vertex]:[Vertex Group]],0),FALSE)</f>
        <v>6</v>
      </c>
    </row>
    <row r="4" spans="1:3" ht="15">
      <c r="A4" s="85" t="s">
        <v>355</v>
      </c>
      <c r="B4" s="92" t="s">
        <v>216</v>
      </c>
      <c r="C4" s="84">
        <f>VLOOKUP(GroupVertices[[#This Row],[Vertex]],Vertices[],MATCH("ID",Vertices[[#Headers],[Vertex]:[Vertex Group]],0),FALSE)</f>
        <v>7</v>
      </c>
    </row>
    <row r="5" spans="1:3" ht="15">
      <c r="A5" s="85" t="s">
        <v>355</v>
      </c>
      <c r="B5" s="92" t="s">
        <v>217</v>
      </c>
      <c r="C5" s="84">
        <f>VLOOKUP(GroupVertices[[#This Row],[Vertex]],Vertices[],MATCH("ID",Vertices[[#Headers],[Vertex]:[Vertex Group]],0),FALSE)</f>
        <v>8</v>
      </c>
    </row>
    <row r="6" spans="1:3" ht="15">
      <c r="A6" s="85" t="s">
        <v>355</v>
      </c>
      <c r="B6" s="92" t="s">
        <v>218</v>
      </c>
      <c r="C6" s="84">
        <f>VLOOKUP(GroupVertices[[#This Row],[Vertex]],Vertices[],MATCH("ID",Vertices[[#Headers],[Vertex]:[Vertex Group]],0),FALSE)</f>
        <v>9</v>
      </c>
    </row>
    <row r="7" spans="1:3" ht="15">
      <c r="A7" s="85" t="s">
        <v>356</v>
      </c>
      <c r="B7" s="92" t="s">
        <v>219</v>
      </c>
      <c r="C7" s="84">
        <f>VLOOKUP(GroupVertices[[#This Row],[Vertex]],Vertices[],MATCH("ID",Vertices[[#Headers],[Vertex]:[Vertex Group]],0),FALSE)</f>
        <v>3</v>
      </c>
    </row>
    <row r="8" spans="1:3" ht="15">
      <c r="A8" s="85" t="s">
        <v>356</v>
      </c>
      <c r="B8" s="92" t="s">
        <v>220</v>
      </c>
      <c r="C8" s="84">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t="str">
        <f>IF(COUNT(Vertices[In-Degree])&gt;0,F2,NoMetricMessage)</f>
        <v>Not Available</v>
      </c>
    </row>
    <row r="81" spans="1:2" ht="15">
      <c r="A81" s="35" t="s">
        <v>89</v>
      </c>
      <c r="B81" s="48" t="str">
        <f>IF(COUNT(Vertices[In-Degree])&gt;0,F36,NoMetricMessage)</f>
        <v>Not Available</v>
      </c>
    </row>
    <row r="82" spans="1:2" ht="15">
      <c r="A82" s="35" t="s">
        <v>90</v>
      </c>
      <c r="B82" s="49" t="str">
        <f>_xlfn.IFERROR(AVERAGE(Vertices[In-Degree]),NoMetricMessage)</f>
        <v>Not Available</v>
      </c>
    </row>
    <row r="83" spans="1:2" ht="15">
      <c r="A83" s="35" t="s">
        <v>91</v>
      </c>
      <c r="B83" s="49" t="str">
        <f>_xlfn.IFERROR(MEDIAN(Vertices[In-Degree]),NoMetricMessage)</f>
        <v>Not Available</v>
      </c>
    </row>
    <row r="94" spans="1:2" ht="15">
      <c r="A94" s="35" t="s">
        <v>94</v>
      </c>
      <c r="B94" s="48" t="str">
        <f>IF(COUNT(Vertices[Out-Degree])&gt;0,H2,NoMetricMessage)</f>
        <v>Not Available</v>
      </c>
    </row>
    <row r="95" spans="1:2" ht="15">
      <c r="A95" s="35" t="s">
        <v>95</v>
      </c>
      <c r="B95" s="48" t="str">
        <f>IF(COUNT(Vertices[Out-Degree])&gt;0,H36,NoMetricMessage)</f>
        <v>Not Available</v>
      </c>
    </row>
    <row r="96" spans="1:2" ht="15">
      <c r="A96" s="35" t="s">
        <v>96</v>
      </c>
      <c r="B96" s="49" t="str">
        <f>_xlfn.IFERROR(AVERAGE(Vertices[Out-Degree]),NoMetricMessage)</f>
        <v>Not Available</v>
      </c>
    </row>
    <row r="97" spans="1:2" ht="15">
      <c r="A97" s="35" t="s">
        <v>97</v>
      </c>
      <c r="B97" s="49" t="str">
        <f>_xlfn.IFERROR(MEDIAN(Vertices[Out-Degree]),NoMetricMessage)</f>
        <v>Not Available</v>
      </c>
    </row>
    <row r="108" spans="1:2" ht="15">
      <c r="A108" s="35" t="s">
        <v>100</v>
      </c>
      <c r="B108" s="49" t="str">
        <f>IF(COUNT(Vertices[Betweenness Centrality])&gt;0,J2,NoMetricMessage)</f>
        <v>Not Available</v>
      </c>
    </row>
    <row r="109" spans="1:2" ht="15">
      <c r="A109" s="35" t="s">
        <v>101</v>
      </c>
      <c r="B109" s="49" t="str">
        <f>IF(COUNT(Vertices[Betweenness Centrality])&gt;0,J36,NoMetricMessage)</f>
        <v>Not Available</v>
      </c>
    </row>
    <row r="110" spans="1:2" ht="15">
      <c r="A110" s="35" t="s">
        <v>102</v>
      </c>
      <c r="B110" s="49" t="str">
        <f>_xlfn.IFERROR(AVERAGE(Vertices[Betweenness Centrality]),NoMetricMessage)</f>
        <v>Not Available</v>
      </c>
    </row>
    <row r="111" spans="1:2" ht="15">
      <c r="A111" s="35" t="s">
        <v>103</v>
      </c>
      <c r="B111" s="49" t="str">
        <f>_xlfn.IFERROR(MEDIAN(Vertices[Betweenness Centrality]),NoMetricMessage)</f>
        <v>Not Available</v>
      </c>
    </row>
    <row r="122" spans="1:2" ht="15">
      <c r="A122" s="35" t="s">
        <v>106</v>
      </c>
      <c r="B122" s="49" t="str">
        <f>IF(COUNT(Vertices[Closeness Centrality])&gt;0,L2,NoMetricMessage)</f>
        <v>Not Available</v>
      </c>
    </row>
    <row r="123" spans="1:2" ht="15">
      <c r="A123" s="35" t="s">
        <v>107</v>
      </c>
      <c r="B123" s="49" t="str">
        <f>IF(COUNT(Vertices[Closeness Centrality])&gt;0,L36,NoMetricMessage)</f>
        <v>Not Available</v>
      </c>
    </row>
    <row r="124" spans="1:2" ht="15">
      <c r="A124" s="35" t="s">
        <v>108</v>
      </c>
      <c r="B124" s="49" t="str">
        <f>_xlfn.IFERROR(AVERAGE(Vertices[Closeness Centrality]),NoMetricMessage)</f>
        <v>Not Available</v>
      </c>
    </row>
    <row r="125" spans="1:2" ht="15">
      <c r="A125" s="35" t="s">
        <v>109</v>
      </c>
      <c r="B125" s="49" t="str">
        <f>_xlfn.IFERROR(MEDIAN(Vertices[Closeness Centrality]),NoMetricMessage)</f>
        <v>Not Available</v>
      </c>
    </row>
    <row r="136" spans="1:2" ht="15">
      <c r="A136" s="35" t="s">
        <v>112</v>
      </c>
      <c r="B136" s="49" t="str">
        <f>IF(COUNT(Vertices[Eigenvector Centrality])&gt;0,N2,NoMetricMessage)</f>
        <v>Not Available</v>
      </c>
    </row>
    <row r="137" spans="1:2" ht="15">
      <c r="A137" s="35" t="s">
        <v>113</v>
      </c>
      <c r="B137" s="49" t="str">
        <f>IF(COUNT(Vertices[Eigenvector Centrality])&gt;0,N36,NoMetricMessage)</f>
        <v>Not Available</v>
      </c>
    </row>
    <row r="138" spans="1:2" ht="15">
      <c r="A138" s="35" t="s">
        <v>114</v>
      </c>
      <c r="B138" s="49" t="str">
        <f>_xlfn.IFERROR(AVERAGE(Vertices[Eigenvector Centrality]),NoMetricMessage)</f>
        <v>Not Available</v>
      </c>
    </row>
    <row r="139" spans="1:2" ht="15">
      <c r="A139" s="35" t="s">
        <v>115</v>
      </c>
      <c r="B139" s="49" t="str">
        <f>_xlfn.IFERROR(MEDIAN(Vertices[Eigenvector Centrality]),NoMetricMessage)</f>
        <v>Not Available</v>
      </c>
    </row>
    <row r="150" spans="1:2" ht="15">
      <c r="A150" s="35" t="s">
        <v>140</v>
      </c>
      <c r="B150" s="49" t="str">
        <f>IF(COUNT(Vertices[PageRank])&gt;0,P2,NoMetricMessage)</f>
        <v>Not Available</v>
      </c>
    </row>
    <row r="151" spans="1:2" ht="15">
      <c r="A151" s="35" t="s">
        <v>141</v>
      </c>
      <c r="B151" s="49" t="str">
        <f>IF(COUNT(Vertices[PageRank])&gt;0,P36,NoMetricMessage)</f>
        <v>Not Available</v>
      </c>
    </row>
    <row r="152" spans="1:2" ht="15">
      <c r="A152" s="35" t="s">
        <v>142</v>
      </c>
      <c r="B152" s="49" t="str">
        <f>_xlfn.IFERROR(AVERAGE(Vertices[PageRank]),NoMetricMessage)</f>
        <v>Not Available</v>
      </c>
    </row>
    <row r="153" spans="1:2" ht="15">
      <c r="A153" s="35" t="s">
        <v>143</v>
      </c>
      <c r="B153" s="49" t="str">
        <f>_xlfn.IFERROR(MEDIAN(Vertices[PageRank]),NoMetricMessage)</f>
        <v>Not Available</v>
      </c>
    </row>
    <row r="164" spans="1:2" ht="15">
      <c r="A164" s="35" t="s">
        <v>118</v>
      </c>
      <c r="B164" s="49" t="str">
        <f>IF(COUNT(Vertices[Clustering Coefficient])&gt;0,R2,NoMetricMessage)</f>
        <v>Not Available</v>
      </c>
    </row>
    <row r="165" spans="1:2" ht="15">
      <c r="A165" s="35" t="s">
        <v>119</v>
      </c>
      <c r="B165" s="49" t="str">
        <f>IF(COUNT(Vertices[Clustering Coefficient])&gt;0,R36,NoMetricMessage)</f>
        <v>Not Available</v>
      </c>
    </row>
    <row r="166" spans="1:2" ht="15">
      <c r="A166" s="35" t="s">
        <v>120</v>
      </c>
      <c r="B166" s="49" t="str">
        <f>_xlfn.IFERROR(AVERAGE(Vertices[Clustering Coefficient]),NoMetricMessage)</f>
        <v>Not Available</v>
      </c>
    </row>
    <row r="167" spans="1:2" ht="15">
      <c r="A167" s="35" t="s">
        <v>121</v>
      </c>
      <c r="B167"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360</v>
      </c>
      <c r="BE2" s="13" t="s">
        <v>361</v>
      </c>
    </row>
    <row r="3" spans="1:57" ht="15" customHeight="1">
      <c r="A3" s="83" t="s">
        <v>219</v>
      </c>
      <c r="B3" s="83" t="s">
        <v>220</v>
      </c>
      <c r="C3" s="54"/>
      <c r="D3" s="55"/>
      <c r="E3" s="67"/>
      <c r="F3" s="56"/>
      <c r="G3" s="54"/>
      <c r="H3" s="58"/>
      <c r="I3" s="57"/>
      <c r="J3" s="57"/>
      <c r="K3" s="36" t="s">
        <v>65</v>
      </c>
      <c r="L3" s="63">
        <v>3</v>
      </c>
      <c r="M3" s="63"/>
      <c r="N3" s="64"/>
      <c r="O3" s="84" t="s">
        <v>221</v>
      </c>
      <c r="P3" s="86">
        <v>44136.66322916667</v>
      </c>
      <c r="Q3" s="84" t="s">
        <v>227</v>
      </c>
      <c r="R3" s="88" t="str">
        <f>HYPERLINK("https://blog.contactcenterpipeline.com/2019/07/cx-versus-gx-when-worlds-collide/")</f>
        <v>https://blog.contactcenterpipeline.com/2019/07/cx-versus-gx-when-worlds-collide/</v>
      </c>
      <c r="S3" s="84" t="s">
        <v>234</v>
      </c>
      <c r="T3" s="84" t="s">
        <v>237</v>
      </c>
      <c r="U3" s="84"/>
      <c r="V3" s="88" t="str">
        <f>HYPERLINK("http://pbs.twimg.com/profile_images/534775239129829376/TgE31hPA_normal.jpeg")</f>
        <v>http://pbs.twimg.com/profile_images/534775239129829376/TgE31hPA_normal.jpeg</v>
      </c>
      <c r="W3" s="86">
        <v>44136.66322916667</v>
      </c>
      <c r="X3" s="90">
        <v>44136</v>
      </c>
      <c r="Y3" s="92" t="s">
        <v>243</v>
      </c>
      <c r="Z3" s="88" t="str">
        <f>HYPERLINK("https://twitter.com/#!/susanhash/status/1322930160379875328")</f>
        <v>https://twitter.com/#!/susanhash/status/1322930160379875328</v>
      </c>
      <c r="AA3" s="84"/>
      <c r="AB3" s="84"/>
      <c r="AC3" s="92" t="s">
        <v>249</v>
      </c>
      <c r="AD3" s="84"/>
      <c r="AE3" s="84" t="b">
        <v>0</v>
      </c>
      <c r="AF3" s="84">
        <v>2</v>
      </c>
      <c r="AG3" s="92" t="s">
        <v>250</v>
      </c>
      <c r="AH3" s="84" t="b">
        <v>0</v>
      </c>
      <c r="AI3" s="84" t="s">
        <v>251</v>
      </c>
      <c r="AJ3" s="84"/>
      <c r="AK3" s="92" t="s">
        <v>250</v>
      </c>
      <c r="AL3" s="84" t="b">
        <v>0</v>
      </c>
      <c r="AM3" s="84">
        <v>0</v>
      </c>
      <c r="AN3" s="92" t="s">
        <v>250</v>
      </c>
      <c r="AO3" s="84" t="s">
        <v>258</v>
      </c>
      <c r="AP3" s="84" t="b">
        <v>0</v>
      </c>
      <c r="AQ3" s="92" t="s">
        <v>249</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214</v>
      </c>
      <c r="C4" s="54"/>
      <c r="D4" s="55"/>
      <c r="E4" s="67"/>
      <c r="F4" s="56"/>
      <c r="G4" s="54"/>
      <c r="H4" s="58"/>
      <c r="I4" s="57"/>
      <c r="J4" s="57"/>
      <c r="K4" s="36" t="s">
        <v>65</v>
      </c>
      <c r="L4" s="82">
        <v>4</v>
      </c>
      <c r="M4" s="82"/>
      <c r="N4" s="64"/>
      <c r="O4" s="85" t="s">
        <v>176</v>
      </c>
      <c r="P4" s="87">
        <v>44165.58390046296</v>
      </c>
      <c r="Q4" s="85" t="s">
        <v>222</v>
      </c>
      <c r="R4" s="89" t="str">
        <f>HYPERLINK("https://rumbletalk.com/features/")</f>
        <v>https://rumbletalk.com/features/</v>
      </c>
      <c r="S4" s="85" t="s">
        <v>230</v>
      </c>
      <c r="T4" s="85" t="s">
        <v>235</v>
      </c>
      <c r="U4" s="89" t="str">
        <f>HYPERLINK("https://pbs.twimg.com/media/EoE57XlWMAME9DJ.jpg")</f>
        <v>https://pbs.twimg.com/media/EoE57XlWMAME9DJ.jpg</v>
      </c>
      <c r="V4" s="89" t="str">
        <f>HYPERLINK("https://pbs.twimg.com/media/EoE57XlWMAME9DJ.jpg")</f>
        <v>https://pbs.twimg.com/media/EoE57XlWMAME9DJ.jpg</v>
      </c>
      <c r="W4" s="87">
        <v>44165.58390046296</v>
      </c>
      <c r="X4" s="91">
        <v>44165</v>
      </c>
      <c r="Y4" s="93" t="s">
        <v>238</v>
      </c>
      <c r="Z4" s="89" t="str">
        <f>HYPERLINK("https://twitter.com/#!/rumbletalk/status/1333410658218631175")</f>
        <v>https://twitter.com/#!/rumbletalk/status/1333410658218631175</v>
      </c>
      <c r="AA4" s="85"/>
      <c r="AB4" s="85"/>
      <c r="AC4" s="93" t="s">
        <v>244</v>
      </c>
      <c r="AD4" s="85"/>
      <c r="AE4" s="85" t="b">
        <v>0</v>
      </c>
      <c r="AF4" s="85">
        <v>0</v>
      </c>
      <c r="AG4" s="93" t="s">
        <v>250</v>
      </c>
      <c r="AH4" s="85" t="b">
        <v>0</v>
      </c>
      <c r="AI4" s="85" t="s">
        <v>251</v>
      </c>
      <c r="AJ4" s="85"/>
      <c r="AK4" s="93" t="s">
        <v>250</v>
      </c>
      <c r="AL4" s="85" t="b">
        <v>0</v>
      </c>
      <c r="AM4" s="85">
        <v>0</v>
      </c>
      <c r="AN4" s="93" t="s">
        <v>250</v>
      </c>
      <c r="AO4" s="85" t="s">
        <v>254</v>
      </c>
      <c r="AP4" s="85" t="b">
        <v>0</v>
      </c>
      <c r="AQ4" s="93" t="s">
        <v>244</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215</v>
      </c>
      <c r="C5" s="54"/>
      <c r="D5" s="55"/>
      <c r="E5" s="67"/>
      <c r="F5" s="56"/>
      <c r="G5" s="54"/>
      <c r="H5" s="58"/>
      <c r="I5" s="57"/>
      <c r="J5" s="57"/>
      <c r="K5" s="36" t="s">
        <v>65</v>
      </c>
      <c r="L5" s="82">
        <v>5</v>
      </c>
      <c r="M5" s="82"/>
      <c r="N5" s="64"/>
      <c r="O5" s="85" t="s">
        <v>176</v>
      </c>
      <c r="P5" s="87">
        <v>44166.11075231482</v>
      </c>
      <c r="Q5" s="85" t="s">
        <v>223</v>
      </c>
      <c r="R5" s="89" t="str">
        <f>HYPERLINK("https://twitter.com/RumbleTalk/status/1333410658218631175")</f>
        <v>https://twitter.com/RumbleTalk/status/1333410658218631175</v>
      </c>
      <c r="S5" s="85" t="s">
        <v>231</v>
      </c>
      <c r="T5" s="85" t="s">
        <v>236</v>
      </c>
      <c r="U5" s="85"/>
      <c r="V5" s="89" t="str">
        <f>HYPERLINK("http://pbs.twimg.com/profile_images/1070859457435906050/NvXXP3Yn_normal.jpg")</f>
        <v>http://pbs.twimg.com/profile_images/1070859457435906050/NvXXP3Yn_normal.jpg</v>
      </c>
      <c r="W5" s="87">
        <v>44166.11075231482</v>
      </c>
      <c r="X5" s="91">
        <v>44166</v>
      </c>
      <c r="Y5" s="93" t="s">
        <v>239</v>
      </c>
      <c r="Z5" s="89" t="str">
        <f>HYPERLINK("https://twitter.com/#!/romessiena/status/1333601584748531712")</f>
        <v>https://twitter.com/#!/romessiena/status/1333601584748531712</v>
      </c>
      <c r="AA5" s="85"/>
      <c r="AB5" s="85"/>
      <c r="AC5" s="93" t="s">
        <v>245</v>
      </c>
      <c r="AD5" s="85"/>
      <c r="AE5" s="85" t="b">
        <v>0</v>
      </c>
      <c r="AF5" s="85">
        <v>0</v>
      </c>
      <c r="AG5" s="93" t="s">
        <v>250</v>
      </c>
      <c r="AH5" s="85" t="b">
        <v>1</v>
      </c>
      <c r="AI5" s="85" t="s">
        <v>251</v>
      </c>
      <c r="AJ5" s="85"/>
      <c r="AK5" s="93" t="s">
        <v>244</v>
      </c>
      <c r="AL5" s="85" t="b">
        <v>0</v>
      </c>
      <c r="AM5" s="85">
        <v>0</v>
      </c>
      <c r="AN5" s="93" t="s">
        <v>250</v>
      </c>
      <c r="AO5" s="85" t="s">
        <v>255</v>
      </c>
      <c r="AP5" s="85" t="b">
        <v>0</v>
      </c>
      <c r="AQ5" s="93" t="s">
        <v>245</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216</v>
      </c>
      <c r="B6" s="83" t="s">
        <v>216</v>
      </c>
      <c r="C6" s="54"/>
      <c r="D6" s="55"/>
      <c r="E6" s="67"/>
      <c r="F6" s="56"/>
      <c r="G6" s="54"/>
      <c r="H6" s="58"/>
      <c r="I6" s="57"/>
      <c r="J6" s="57"/>
      <c r="K6" s="36" t="s">
        <v>65</v>
      </c>
      <c r="L6" s="82">
        <v>6</v>
      </c>
      <c r="M6" s="82"/>
      <c r="N6" s="64"/>
      <c r="O6" s="85" t="s">
        <v>176</v>
      </c>
      <c r="P6" s="87">
        <v>44190.889236111114</v>
      </c>
      <c r="Q6" s="85" t="s">
        <v>224</v>
      </c>
      <c r="R6" s="85" t="s">
        <v>228</v>
      </c>
      <c r="S6" s="85" t="s">
        <v>232</v>
      </c>
      <c r="T6" s="85"/>
      <c r="U6" s="85"/>
      <c r="V6" s="89" t="str">
        <f>HYPERLINK("http://pbs.twimg.com/profile_images/1136411346050752512/3eBRJ2hd_normal.png")</f>
        <v>http://pbs.twimg.com/profile_images/1136411346050752512/3eBRJ2hd_normal.png</v>
      </c>
      <c r="W6" s="87">
        <v>44190.889236111114</v>
      </c>
      <c r="X6" s="91">
        <v>44190</v>
      </c>
      <c r="Y6" s="93" t="s">
        <v>240</v>
      </c>
      <c r="Z6" s="89" t="str">
        <f>HYPERLINK("https://twitter.com/#!/opus_domains/status/1342581005304139776")</f>
        <v>https://twitter.com/#!/opus_domains/status/1342581005304139776</v>
      </c>
      <c r="AA6" s="85"/>
      <c r="AB6" s="85"/>
      <c r="AC6" s="93" t="s">
        <v>246</v>
      </c>
      <c r="AD6" s="85"/>
      <c r="AE6" s="85" t="b">
        <v>0</v>
      </c>
      <c r="AF6" s="85">
        <v>0</v>
      </c>
      <c r="AG6" s="93" t="s">
        <v>250</v>
      </c>
      <c r="AH6" s="85" t="b">
        <v>0</v>
      </c>
      <c r="AI6" s="85" t="s">
        <v>251</v>
      </c>
      <c r="AJ6" s="85"/>
      <c r="AK6" s="93" t="s">
        <v>250</v>
      </c>
      <c r="AL6" s="85" t="b">
        <v>0</v>
      </c>
      <c r="AM6" s="85">
        <v>0</v>
      </c>
      <c r="AN6" s="93" t="s">
        <v>250</v>
      </c>
      <c r="AO6" s="85" t="s">
        <v>256</v>
      </c>
      <c r="AP6" s="85" t="b">
        <v>1</v>
      </c>
      <c r="AQ6" s="93" t="s">
        <v>246</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217</v>
      </c>
      <c r="B7" s="83" t="s">
        <v>217</v>
      </c>
      <c r="C7" s="54"/>
      <c r="D7" s="55"/>
      <c r="E7" s="67"/>
      <c r="F7" s="56"/>
      <c r="G7" s="54"/>
      <c r="H7" s="58"/>
      <c r="I7" s="57"/>
      <c r="J7" s="57"/>
      <c r="K7" s="36" t="s">
        <v>65</v>
      </c>
      <c r="L7" s="82">
        <v>7</v>
      </c>
      <c r="M7" s="82"/>
      <c r="N7" s="64"/>
      <c r="O7" s="85" t="s">
        <v>176</v>
      </c>
      <c r="P7" s="87">
        <v>44213.37773148148</v>
      </c>
      <c r="Q7" s="85" t="s">
        <v>225</v>
      </c>
      <c r="R7" s="89" t="str">
        <f>HYPERLINK("https://twitter.com/i/web/status/1350730566065246209")</f>
        <v>https://twitter.com/i/web/status/1350730566065246209</v>
      </c>
      <c r="S7" s="85" t="s">
        <v>231</v>
      </c>
      <c r="T7" s="85"/>
      <c r="U7" s="85"/>
      <c r="V7" s="89" t="str">
        <f>HYPERLINK("http://pbs.twimg.com/profile_images/1232933016810319873/Y33UaYyK_normal.png")</f>
        <v>http://pbs.twimg.com/profile_images/1232933016810319873/Y33UaYyK_normal.png</v>
      </c>
      <c r="W7" s="87">
        <v>44213.37773148148</v>
      </c>
      <c r="X7" s="91">
        <v>44213</v>
      </c>
      <c r="Y7" s="93" t="s">
        <v>241</v>
      </c>
      <c r="Z7" s="89" t="str">
        <f>HYPERLINK("https://twitter.com/#!/divya_bhaskar/status/1350730566065246209")</f>
        <v>https://twitter.com/#!/divya_bhaskar/status/1350730566065246209</v>
      </c>
      <c r="AA7" s="85"/>
      <c r="AB7" s="85"/>
      <c r="AC7" s="93" t="s">
        <v>247</v>
      </c>
      <c r="AD7" s="85"/>
      <c r="AE7" s="85" t="b">
        <v>0</v>
      </c>
      <c r="AF7" s="85">
        <v>0</v>
      </c>
      <c r="AG7" s="93" t="s">
        <v>250</v>
      </c>
      <c r="AH7" s="85" t="b">
        <v>0</v>
      </c>
      <c r="AI7" s="85" t="s">
        <v>252</v>
      </c>
      <c r="AJ7" s="85"/>
      <c r="AK7" s="93" t="s">
        <v>250</v>
      </c>
      <c r="AL7" s="85" t="b">
        <v>0</v>
      </c>
      <c r="AM7" s="85">
        <v>0</v>
      </c>
      <c r="AN7" s="93" t="s">
        <v>250</v>
      </c>
      <c r="AO7" s="85" t="s">
        <v>257</v>
      </c>
      <c r="AP7" s="85" t="b">
        <v>1</v>
      </c>
      <c r="AQ7" s="93" t="s">
        <v>247</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218</v>
      </c>
      <c r="B8" s="83" t="s">
        <v>218</v>
      </c>
      <c r="C8" s="54"/>
      <c r="D8" s="55"/>
      <c r="E8" s="67"/>
      <c r="F8" s="56"/>
      <c r="G8" s="54"/>
      <c r="H8" s="58"/>
      <c r="I8" s="57"/>
      <c r="J8" s="57"/>
      <c r="K8" s="36" t="s">
        <v>65</v>
      </c>
      <c r="L8" s="82">
        <v>8</v>
      </c>
      <c r="M8" s="82"/>
      <c r="N8" s="64"/>
      <c r="O8" s="85" t="s">
        <v>176</v>
      </c>
      <c r="P8" s="87">
        <v>44216.314780092594</v>
      </c>
      <c r="Q8" s="85" t="s">
        <v>226</v>
      </c>
      <c r="R8" s="85" t="s">
        <v>229</v>
      </c>
      <c r="S8" s="85" t="s">
        <v>233</v>
      </c>
      <c r="T8" s="85"/>
      <c r="U8" s="85"/>
      <c r="V8" s="89" t="str">
        <f>HYPERLINK("http://pbs.twimg.com/profile_images/1333713742782222336/Rbs1XcVn_normal.jpg")</f>
        <v>http://pbs.twimg.com/profile_images/1333713742782222336/Rbs1XcVn_normal.jpg</v>
      </c>
      <c r="W8" s="87">
        <v>44216.314780092594</v>
      </c>
      <c r="X8" s="91">
        <v>44216</v>
      </c>
      <c r="Y8" s="93" t="s">
        <v>242</v>
      </c>
      <c r="Z8" s="89" t="str">
        <f>HYPERLINK("https://twitter.com/#!/1fil2perles/status/1351794915706068993")</f>
        <v>https://twitter.com/#!/1fil2perles/status/1351794915706068993</v>
      </c>
      <c r="AA8" s="85"/>
      <c r="AB8" s="85"/>
      <c r="AC8" s="93" t="s">
        <v>248</v>
      </c>
      <c r="AD8" s="85"/>
      <c r="AE8" s="85" t="b">
        <v>0</v>
      </c>
      <c r="AF8" s="85">
        <v>0</v>
      </c>
      <c r="AG8" s="93" t="s">
        <v>250</v>
      </c>
      <c r="AH8" s="85" t="b">
        <v>0</v>
      </c>
      <c r="AI8" s="85" t="s">
        <v>253</v>
      </c>
      <c r="AJ8" s="85"/>
      <c r="AK8" s="93" t="s">
        <v>250</v>
      </c>
      <c r="AL8" s="85" t="b">
        <v>0</v>
      </c>
      <c r="AM8" s="85">
        <v>0</v>
      </c>
      <c r="AN8" s="93" t="s">
        <v>250</v>
      </c>
      <c r="AO8" s="85" t="s">
        <v>257</v>
      </c>
      <c r="AP8" s="85" t="b">
        <v>1</v>
      </c>
      <c r="AQ8" s="93" t="s">
        <v>248</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319</v>
      </c>
      <c r="K7" s="13" t="s">
        <v>320</v>
      </c>
    </row>
    <row r="8" spans="1:11" ht="409.5">
      <c r="A8"/>
      <c r="B8">
        <v>2</v>
      </c>
      <c r="C8">
        <v>2</v>
      </c>
      <c r="D8" t="s">
        <v>61</v>
      </c>
      <c r="E8" t="s">
        <v>61</v>
      </c>
      <c r="H8" t="s">
        <v>73</v>
      </c>
      <c r="J8" t="s">
        <v>321</v>
      </c>
      <c r="K8" s="13" t="s">
        <v>322</v>
      </c>
    </row>
    <row r="9" spans="1:11" ht="409.5">
      <c r="A9"/>
      <c r="B9">
        <v>3</v>
      </c>
      <c r="C9">
        <v>4</v>
      </c>
      <c r="D9" t="s">
        <v>62</v>
      </c>
      <c r="E9" t="s">
        <v>62</v>
      </c>
      <c r="H9" t="s">
        <v>74</v>
      </c>
      <c r="J9" t="s">
        <v>323</v>
      </c>
      <c r="K9" s="13" t="s">
        <v>324</v>
      </c>
    </row>
    <row r="10" spans="1:11" ht="409.5">
      <c r="A10"/>
      <c r="B10">
        <v>4</v>
      </c>
      <c r="D10" t="s">
        <v>63</v>
      </c>
      <c r="E10" t="s">
        <v>63</v>
      </c>
      <c r="H10" t="s">
        <v>75</v>
      </c>
      <c r="J10" t="s">
        <v>325</v>
      </c>
      <c r="K10" s="13" t="s">
        <v>326</v>
      </c>
    </row>
    <row r="11" spans="1:11" ht="15">
      <c r="A11"/>
      <c r="B11">
        <v>5</v>
      </c>
      <c r="D11" t="s">
        <v>46</v>
      </c>
      <c r="E11">
        <v>1</v>
      </c>
      <c r="H11" t="s">
        <v>76</v>
      </c>
      <c r="J11" t="s">
        <v>327</v>
      </c>
      <c r="K11" t="s">
        <v>328</v>
      </c>
    </row>
    <row r="12" spans="1:11" ht="15">
      <c r="A12"/>
      <c r="B12"/>
      <c r="D12" t="s">
        <v>64</v>
      </c>
      <c r="E12">
        <v>2</v>
      </c>
      <c r="H12">
        <v>0</v>
      </c>
      <c r="J12" t="s">
        <v>329</v>
      </c>
      <c r="K12" t="s">
        <v>330</v>
      </c>
    </row>
    <row r="13" spans="1:11" ht="15">
      <c r="A13"/>
      <c r="B13"/>
      <c r="D13">
        <v>1</v>
      </c>
      <c r="E13">
        <v>3</v>
      </c>
      <c r="H13">
        <v>1</v>
      </c>
      <c r="J13" t="s">
        <v>331</v>
      </c>
      <c r="K13" t="s">
        <v>332</v>
      </c>
    </row>
    <row r="14" spans="4:11" ht="15">
      <c r="D14">
        <v>2</v>
      </c>
      <c r="E14">
        <v>4</v>
      </c>
      <c r="H14">
        <v>2</v>
      </c>
      <c r="J14" t="s">
        <v>333</v>
      </c>
      <c r="K14" t="s">
        <v>334</v>
      </c>
    </row>
    <row r="15" spans="4:11" ht="15">
      <c r="D15">
        <v>3</v>
      </c>
      <c r="E15">
        <v>5</v>
      </c>
      <c r="H15">
        <v>3</v>
      </c>
      <c r="J15" t="s">
        <v>335</v>
      </c>
      <c r="K15" t="s">
        <v>336</v>
      </c>
    </row>
    <row r="16" spans="4:11" ht="15">
      <c r="D16">
        <v>4</v>
      </c>
      <c r="E16">
        <v>6</v>
      </c>
      <c r="H16">
        <v>4</v>
      </c>
      <c r="J16" t="s">
        <v>337</v>
      </c>
      <c r="K16" t="s">
        <v>338</v>
      </c>
    </row>
    <row r="17" spans="4:11" ht="15">
      <c r="D17">
        <v>5</v>
      </c>
      <c r="E17">
        <v>7</v>
      </c>
      <c r="H17">
        <v>5</v>
      </c>
      <c r="J17" t="s">
        <v>339</v>
      </c>
      <c r="K17" t="s">
        <v>340</v>
      </c>
    </row>
    <row r="18" spans="4:11" ht="15">
      <c r="D18">
        <v>6</v>
      </c>
      <c r="E18">
        <v>8</v>
      </c>
      <c r="H18">
        <v>6</v>
      </c>
      <c r="J18" t="s">
        <v>341</v>
      </c>
      <c r="K18" t="s">
        <v>342</v>
      </c>
    </row>
    <row r="19" spans="4:11" ht="15">
      <c r="D19">
        <v>7</v>
      </c>
      <c r="E19">
        <v>9</v>
      </c>
      <c r="H19">
        <v>7</v>
      </c>
      <c r="J19" t="s">
        <v>343</v>
      </c>
      <c r="K19" t="s">
        <v>344</v>
      </c>
    </row>
    <row r="20" spans="4:11" ht="15">
      <c r="D20">
        <v>8</v>
      </c>
      <c r="H20">
        <v>8</v>
      </c>
      <c r="J20" t="s">
        <v>345</v>
      </c>
      <c r="K20" t="s">
        <v>346</v>
      </c>
    </row>
    <row r="21" spans="4:11" ht="409.5">
      <c r="D21">
        <v>9</v>
      </c>
      <c r="H21">
        <v>9</v>
      </c>
      <c r="J21" t="s">
        <v>347</v>
      </c>
      <c r="K21" s="13" t="s">
        <v>348</v>
      </c>
    </row>
    <row r="22" spans="4:11" ht="409.5">
      <c r="D22">
        <v>10</v>
      </c>
      <c r="J22" t="s">
        <v>349</v>
      </c>
      <c r="K22" s="13" t="s">
        <v>350</v>
      </c>
    </row>
    <row r="23" spans="4:11" ht="409.5">
      <c r="D23">
        <v>11</v>
      </c>
      <c r="J23" t="s">
        <v>351</v>
      </c>
      <c r="K23" s="13" t="s">
        <v>373</v>
      </c>
    </row>
    <row r="24" spans="10:11" ht="409.5">
      <c r="J24" t="s">
        <v>352</v>
      </c>
      <c r="K24" s="13" t="s">
        <v>372</v>
      </c>
    </row>
    <row r="25" spans="10:11" ht="15">
      <c r="J25" t="s">
        <v>353</v>
      </c>
      <c r="K25" t="b">
        <v>0</v>
      </c>
    </row>
    <row r="26" spans="10:11" ht="15">
      <c r="J26" t="s">
        <v>370</v>
      </c>
      <c r="K26" t="s">
        <v>371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2" t="s">
        <v>367</v>
      </c>
      <c r="B25" t="s">
        <v>366</v>
      </c>
    </row>
    <row r="26" spans="1:2" ht="15">
      <c r="A26" s="123">
        <v>44136.66322916667</v>
      </c>
      <c r="B26" s="3">
        <v>1</v>
      </c>
    </row>
    <row r="27" spans="1:2" ht="15">
      <c r="A27" s="123">
        <v>44165.58390046296</v>
      </c>
      <c r="B27" s="3">
        <v>1</v>
      </c>
    </row>
    <row r="28" spans="1:2" ht="15">
      <c r="A28" s="123">
        <v>44166.11075231482</v>
      </c>
      <c r="B28" s="3">
        <v>1</v>
      </c>
    </row>
    <row r="29" spans="1:2" ht="15">
      <c r="A29" s="123">
        <v>44190.889236111114</v>
      </c>
      <c r="B29" s="3">
        <v>1</v>
      </c>
    </row>
    <row r="30" spans="1:2" ht="15">
      <c r="A30" s="123">
        <v>44213.37773148148</v>
      </c>
      <c r="B30" s="3">
        <v>1</v>
      </c>
    </row>
    <row r="31" spans="1:2" ht="15">
      <c r="A31" s="123">
        <v>44216.314780092594</v>
      </c>
      <c r="B31" s="3">
        <v>1</v>
      </c>
    </row>
    <row r="32" spans="1:2" ht="15">
      <c r="A32" s="123" t="s">
        <v>368</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2021-01-24T01:03:08Z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