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<sst xmlns="http://schemas.openxmlformats.org/spreadsheetml/2006/main" count="7765" uniqueCount="1715">
  <si>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</si>
  <si>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</si>
  <si>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</si>
  <si>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</si>
  <si>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</si>
  <si>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</si>
  <si>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</si>
  <si>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</si>
  <si>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</si>
  <si>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</si>
  <si>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</si>
  <si>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</si>
  <si>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</si>
  <si>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</si>
  <si>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</si>
  <si>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</si>
  <si>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</si>
  <si>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</si>
  <si>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</si>
  <si>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</si>
  <si>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</si>
  <si>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</si>
  <si>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</si>
  <si>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</si>
  <si>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</si>
  <si>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</si>
  <si>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</si>
  <si>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</si>
  <si>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</si>
  <si>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</si>
  <si>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</si>
  <si>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</si>
  <si>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</si>
  <si>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</si>
  <si>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</si>
  <si>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</si>
  <si>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</si>
  <si>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</si>
  <si>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</si>
  <si>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</si>
  <si>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</si>
  <si>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</si>
  <si>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</si>
  <si>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</si>
  <si>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</si>
  <si>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</si>
  <si>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</si>
  <si>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</si>
  <si>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</si>
  <si>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</si>
  <si>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</si>
  <si>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</si>
  <si>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</si>
  <si>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</si>
  <si>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</si>
  <si>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</si>
  <si>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</si>
  <si>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</si>
  <si>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</si>
  <si>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</si>
  <si>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</si>
  <si>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</si>
  <si>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</si>
  <si>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</si>
  <si>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</si>
  <si>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</si>
  <si>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</si>
  <si>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</si>
  <si>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</si>
  <si>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</si>
  <si>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</si>
  <si>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</si>
  <si>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</si>
  <si>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</si>
  <si>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</si>
  <si>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</si>
  <si>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</si>
  <si>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</si>
  <si>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</si>
  <si>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</si>
  <si>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</si>
  <si>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</si>
  <si>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</si>
  <si>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</si>
  <si>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</si>
  <si>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</si>
  <si>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</si>
  <si>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</si>
  <si>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</si>
  <si>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</si>
  <si>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</si>
  <si>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</si>
  <si>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</si>
  <si>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</si>
  <si>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</si>
  <si>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</si>
  <si>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</si>
  <si>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</si>
  <si>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</si>
  <si>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</si>
  <si>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</si>
  <si>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</si>
  <si>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</si>
  <si>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</si>
  <si>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</si>
  <si>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</si>
  <si>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</si>
  <si>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</si>
  <si>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</si>
  <si>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</si>
  <si>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</si>
  <si>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</si>
  <si>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</si>
  <si>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</si>
  <si>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</si>
  <si>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</si>
  <si>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</si>
  <si>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</si>
  <si>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</si>
  <si>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</si>
  <si>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</si>
  <si>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</si>
  <si>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</si>
  <si>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</si>
  <si>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</si>
  <si>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</si>
  <si>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</si>
  <si>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</si>
  <si>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</si>
  <si>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</si>
  <si>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</si>
  <si>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</si>
  <si>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</si>
  <si>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</si>
  <si>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</si>
  <si>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</si>
  <si>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</si>
  <si>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</si>
  <si>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</si>
  <si>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</si>
  <si>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</si>
  <si>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</si>
  <si>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</si>
  <si>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</si>
  <si>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</si>
  <si>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</si>
  <si>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</si>
  <si>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</si>
  <si>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</si>
  <si>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</si>
  <si>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</si>
  <si>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</si>
  <si>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</si>
  <si>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</si>
  <si>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</si>
  <si>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</si>
  <si>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</si>
  <si>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</si>
  <si>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</si>
  <si>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</si>
  <si>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</si>
  <si>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</si>
  <si>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</si>
  <si>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</si>
  <si>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</si>
  <si>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</si>
  <si>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</si>
  <si>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</si>
  <si>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</si>
  <si>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</si>
  <si>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</si>
  <si>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</si>
  <si>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</si>
  <si>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</si>
  <si>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t>
  </si>
  <si>
    <t>Workbook Settings 2</t>
  </si>
  <si>
    <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t>
  </si>
  <si>
    <t>Workbook Settings 3</t>
  </si>
  <si>
    <t>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t>
  </si>
  <si>
    <t>Workbook Settings 4</t>
  </si>
  <si>
    <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t>
  </si>
  <si>
    <t>Workbook Settings 5</t>
  </si>
  <si>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39 #39 a á à â å ä ã ab aber able ableabout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si sí sich side sides sido sie siempre similar similarly sin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t>
  </si>
  <si>
    <t>Workbook Settings 6</t>
  </si>
  <si>
    <t>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t>
  </si>
  <si>
    <t>Workbook Settings 7</t>
  </si>
  <si>
    <t>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t>
  </si>
  <si>
    <t>Workbook Settings 8</t>
  </si>
  <si>
    <t>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t>
  </si>
  <si>
    <t>Workbook Settings 9</t>
  </si>
  <si>
    <t>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t>
  </si>
  <si>
    <t>Workbook Settings 10</t>
  </si>
  <si>
    <t>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t>
  </si>
  <si>
    <t>Workbook Settings 11</t>
  </si>
  <si>
    <t>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t>
  </si>
  <si>
    <t>Workbook Settings 12</t>
  </si>
  <si>
    <t>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
  </si>
  <si>
    <t>Workbook Settings 13</t>
  </si>
  <si>
    <t>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t>
  </si>
  <si>
    <t>Workbook Settings 14</t>
  </si>
  <si>
    <t>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t>
  </si>
  <si>
    <t>Workbook Settings 15</t>
  </si>
  <si>
    <t>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t>
  </si>
  <si>
    <t>Workbook Settings 16</t>
  </si>
  <si>
    <t>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t>
  </si>
  <si>
    <t>Workbook Settings 17</t>
  </si>
  <si>
    <t>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t>
  </si>
  <si>
    <t>Workbook Settings 18</t>
  </si>
  <si>
    <t>Workbook Settings 19</t>
  </si>
  <si>
    <t xml:space="preserve">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</si>
  <si>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Autofill Workbook Results</t>
  </si>
  <si>
    <t>Graph History</t>
  </si>
  <si>
    <t>Relationship</t>
  </si>
  <si>
    <t>cnXapYkboRQ</t>
  </si>
  <si>
    <t>KR0g-1hnQPA</t>
  </si>
  <si>
    <t>ZFKxAYvQ7wQ</t>
  </si>
  <si>
    <t>9VjjgoPwAfw</t>
  </si>
  <si>
    <t>v3DCgR8W7jU</t>
  </si>
  <si>
    <t>YqDsoBbNlf8</t>
  </si>
  <si>
    <t>cMYy_Kkwm3A</t>
  </si>
  <si>
    <t>HK9SskoFEFw</t>
  </si>
  <si>
    <t>vp7VXgvVAPg</t>
  </si>
  <si>
    <t>JiEZOB3VElw</t>
  </si>
  <si>
    <t>mjAq8eA7uOM</t>
  </si>
  <si>
    <t>_p8AsQhaVKI</t>
  </si>
  <si>
    <t>G9TdA8d5aaU</t>
  </si>
  <si>
    <t>IbWOQWw1wkM</t>
  </si>
  <si>
    <t>3m07zMRXXP0</t>
  </si>
  <si>
    <t>r_VSll0WLZE</t>
  </si>
  <si>
    <t>Gz8vBoEFArA</t>
  </si>
  <si>
    <t>w87fOAG8fjk</t>
  </si>
  <si>
    <t>SQIbeAk-bFA</t>
  </si>
  <si>
    <t>65JrtwtTOdc</t>
  </si>
  <si>
    <t>GEZhD3J89ZE</t>
  </si>
  <si>
    <t>b13xnFp_LJs</t>
  </si>
  <si>
    <t>38IqQpwPe7s</t>
  </si>
  <si>
    <t>YwN0kAMNvXI</t>
  </si>
  <si>
    <t>oxQ6e1VeH4M</t>
  </si>
  <si>
    <t>FDOECr-sT6U</t>
  </si>
  <si>
    <t>bz33QjVUJbs</t>
  </si>
  <si>
    <t>RX_g65J14H0</t>
  </si>
  <si>
    <t>69uk3Pi88AE</t>
  </si>
  <si>
    <t>0FF19HJDqMo</t>
  </si>
  <si>
    <t>SOPEc8JnFl4</t>
  </si>
  <si>
    <t>pD58Dw17CLk</t>
  </si>
  <si>
    <t>U4Q13TlAUE8</t>
  </si>
  <si>
    <t>LmnpFqR8YCA</t>
  </si>
  <si>
    <t>VMSxQKMitKA</t>
  </si>
  <si>
    <t>YowP4xV2Jf0</t>
  </si>
  <si>
    <t>7vv444kkwd0</t>
  </si>
  <si>
    <t>dpyQdK19cU4</t>
  </si>
  <si>
    <t>tUMe7EsXYBQ</t>
  </si>
  <si>
    <t>E-pKePOHioI</t>
  </si>
  <si>
    <t>hjmW9hLJ9oU</t>
  </si>
  <si>
    <t>HL5bgIfSjsg</t>
  </si>
  <si>
    <t>p2gUuqVfk6A</t>
  </si>
  <si>
    <t>vrmpUCpmawg</t>
  </si>
  <si>
    <t>xqf1SfMRaBk</t>
  </si>
  <si>
    <t>i8_HoE60HAc</t>
  </si>
  <si>
    <t>b9WQ4Fms-Ho</t>
  </si>
  <si>
    <t>-g2Dat7z2WQ</t>
  </si>
  <si>
    <t>MGVyaeRTRDc</t>
  </si>
  <si>
    <t>2GVagQ_Ilws</t>
  </si>
  <si>
    <t>vkmFRKeT1SY</t>
  </si>
  <si>
    <t>K1gGEuO1Zzo</t>
  </si>
  <si>
    <t>mS6agj7v7_k</t>
  </si>
  <si>
    <t>oELfdWBQuSs</t>
  </si>
  <si>
    <t>gEISSPo_KxA</t>
  </si>
  <si>
    <t>hsc-UreMeYE</t>
  </si>
  <si>
    <t>bPf2EUUCukg</t>
  </si>
  <si>
    <t>gzljmbiABFU</t>
  </si>
  <si>
    <t>9zb30PpfqGw</t>
  </si>
  <si>
    <t>ykZbBD-CmP8</t>
  </si>
  <si>
    <t>2RYZKdkk5ow</t>
  </si>
  <si>
    <t>cYWal114BOw</t>
  </si>
  <si>
    <t>xtSpc-6K_V0</t>
  </si>
  <si>
    <t>5hiJElu8jpo</t>
  </si>
  <si>
    <t>zJ6WbK9zFpI</t>
  </si>
  <si>
    <t>ZlO1utbB2GQ</t>
  </si>
  <si>
    <t>GZDQptTQZsk</t>
  </si>
  <si>
    <t>G9615XmUfas</t>
  </si>
  <si>
    <t>ERAHSoAk2Yo</t>
  </si>
  <si>
    <t>LQFsEwcCO1E</t>
  </si>
  <si>
    <t>R9AJxwWptQY</t>
  </si>
  <si>
    <t>aJrncsi-VO0</t>
  </si>
  <si>
    <t>y2BD4MJqV20</t>
  </si>
  <si>
    <t>hIZmP06KcEU</t>
  </si>
  <si>
    <t>fMZMm_0ZhK4</t>
  </si>
  <si>
    <t>9DPpCYA8lEY</t>
  </si>
  <si>
    <t>ptgx862UeeY</t>
  </si>
  <si>
    <t>k7RepybUZwE</t>
  </si>
  <si>
    <t>CwQ8IrHZDgA</t>
  </si>
  <si>
    <t>GDEZBIXOz_c</t>
  </si>
  <si>
    <t>xKhYGRpbwOc</t>
  </si>
  <si>
    <t>NYEN__tMIkw</t>
  </si>
  <si>
    <t>Gs4NPuKIXdo</t>
  </si>
  <si>
    <t>leNjC1CQiow</t>
  </si>
  <si>
    <t>R_fAtEHVOBA</t>
  </si>
  <si>
    <t>hVfI1U7uHR4</t>
  </si>
  <si>
    <t>pwsImFyc0lE</t>
  </si>
  <si>
    <t>PC-PgkhpsNc</t>
  </si>
  <si>
    <t>08MqGSL9TNQ</t>
  </si>
  <si>
    <t>zEgrruOITHw</t>
  </si>
  <si>
    <t>AyMwPYpmYng</t>
  </si>
  <si>
    <t>3QwTSInWiW8</t>
  </si>
  <si>
    <t>ItjEz2yEPBw</t>
  </si>
  <si>
    <t>89mxOdwPfxA</t>
  </si>
  <si>
    <t>0xsM0MbRPGE</t>
  </si>
  <si>
    <t>DfV-pjRTlLg</t>
  </si>
  <si>
    <t>6syIwTVbrt0</t>
  </si>
  <si>
    <t>lbb2lMCSg64</t>
  </si>
  <si>
    <t>8Ag_zvVl9RM</t>
  </si>
  <si>
    <t>Recommended Video (2.0)</t>
  </si>
  <si>
    <t>Recommended Video (1.5)</t>
  </si>
  <si>
    <t>Recommended Video (1.0)</t>
  </si>
  <si>
    <t>Title</t>
  </si>
  <si>
    <t>Description</t>
  </si>
  <si>
    <t>Tags</t>
  </si>
  <si>
    <t>Author</t>
  </si>
  <si>
    <t>Created Date (UTC)</t>
  </si>
  <si>
    <t>Views</t>
  </si>
  <si>
    <t>Comments</t>
  </si>
  <si>
    <t>Likes Count</t>
  </si>
  <si>
    <t>Dislikes Count</t>
  </si>
  <si>
    <t>Custom Menu Item Text</t>
  </si>
  <si>
    <t>Custom Menu Item Action</t>
  </si>
  <si>
    <t>Shot on iPhone XS — The Reef, Maldives — Apple</t>
  </si>
  <si>
    <t>Apple - WWDC 2015</t>
  </si>
  <si>
    <t>Apple at Work — The Underdogs</t>
  </si>
  <si>
    <t>Apple - Making the Mac Pro</t>
  </si>
  <si>
    <t>Shot on iPhone 12 Pro by Emmanuel Lubezki — Apple</t>
  </si>
  <si>
    <t>Apple Event — October 13</t>
  </si>
  <si>
    <t>Introducing iPad Air — Apple</t>
  </si>
  <si>
    <t>Apple event in 51 seconds</t>
  </si>
  <si>
    <t>Apple - WWDC 2014</t>
  </si>
  <si>
    <t>The new iPhone SE — Apple</t>
  </si>
  <si>
    <t>Meet iPhone 12 — Apple</t>
  </si>
  <si>
    <t>WWDC 2020 Special Event Keynote —  Apple</t>
  </si>
  <si>
    <t>Apple Event — September 15</t>
  </si>
  <si>
    <t>Apple — September Event 2014</t>
  </si>
  <si>
    <t>Kotlin 1.4 Online Event, Day 4: server-side Kotlin</t>
  </si>
  <si>
    <t>Introducing kotlinx-datetime by Ilya Gorbunov</t>
  </si>
  <si>
    <t>KotlinConf 2019: Kotlin Native Concurrency Explained by Kevin Galligan</t>
  </si>
  <si>
    <t>KotlinConf 2017 - How to Build a React App in Kotlin by Dave Ford</t>
  </si>
  <si>
    <t>Kotlin 1.4 Online Event, Day 2: Kotlin libraries</t>
  </si>
  <si>
    <t>KotlinConf 2018 - Best Practices for Unit Testing in Kotlin by Philipp Hauer</t>
  </si>
  <si>
    <t>KotlinConf 2019: Kotless - Kotlin Serverless Framework by Vladislav Tankov</t>
  </si>
  <si>
    <t>A Look Into the Future by Roman Elizarov</t>
  </si>
  <si>
    <t>KotlinConf 2019: Ktor for Mobile Developers: Fear the server no more! by Dan Kim</t>
  </si>
  <si>
    <t>Opening Keynote by The Kotlin Team</t>
  </si>
  <si>
    <t>KotlinConf 2019: The State of Kotlin Support in Spring by Sebastien Deleuze</t>
  </si>
  <si>
    <t>HashiConf Digital</t>
  </si>
  <si>
    <t>[Portuguese] LGPD e Desafios de Segurança na Época de Transformação Digital</t>
  </si>
  <si>
    <t>[German] HashiCorp Cloud Operating Model und AWS</t>
  </si>
  <si>
    <t>Introduction to HashiCorp Cloud Platform (HCP): Goals and Components</t>
  </si>
  <si>
    <t>Unlocking the Cloud Operating Model [Nordics Edition]</t>
  </si>
  <si>
    <t>Using Terraform Cloud to Manage HashiCorp Consul Service on Azure</t>
  </si>
  <si>
    <t>Introduction to HashiCorp Boundary with Armon Dadgar</t>
  </si>
  <si>
    <t>Self Service with HashiCorp + AWS</t>
  </si>
  <si>
    <t>Pluralsight LIVE 2020 - Day 2</t>
  </si>
  <si>
    <t>We will rock Vue: Getting started with Vue.js</t>
  </si>
  <si>
    <t>Analyzing SQL Server Wait Statistics | Pluralsight</t>
  </si>
  <si>
    <t>Alan Turing's Wonderful Machine | Pluralsight</t>
  </si>
  <si>
    <t>Live React Event: Building an App from Scratch with Shared State (and Why You Don’t Need Redux)</t>
  </si>
  <si>
    <t>What Elevators Can Teach Us About User Experience Design | Pluralsight</t>
  </si>
  <si>
    <t>[LIVE EVENT] The state of mobile development  with Sam Basu</t>
  </si>
  <si>
    <t>Difference Between Microsoft Azure &amp; Amazon AWS</t>
  </si>
  <si>
    <t>Webinar: Angular patterns &amp; best practices with John Papa</t>
  </si>
  <si>
    <t>The future of the Pluralsight platform | Pluralsight LIVE 2019</t>
  </si>
  <si>
    <t>Web Developer Question and Answer - Thursday October 15th - Giveaway</t>
  </si>
  <si>
    <t>The First Coder Foundry LIVE Q&amp;A - The Highlights.</t>
  </si>
  <si>
    <t>Stay Focused When Learning To Code + Algos, Authentication ,C#, and AWS</t>
  </si>
  <si>
    <t>Web Developer Question and Answer - Tuesday October 13th (The Run To 50k)</t>
  </si>
  <si>
    <t>Developer Guest with Danny Thompson</t>
  </si>
  <si>
    <t>Learn To Code - How Long Does It Take?</t>
  </si>
  <si>
    <t>Why you should choose C# and .NET</t>
  </si>
  <si>
    <t>Developer Q&amp;A - Tuesday September 29th, 2020</t>
  </si>
  <si>
    <t>Developer Q&amp;A</t>
  </si>
  <si>
    <t>The One Plan Guaranteed To Land A Software Developer Job</t>
  </si>
  <si>
    <t>Web Developer Question and Answer - Tuesday October 6th</t>
  </si>
  <si>
    <t>Start. Dev. Change : Day 2</t>
  </si>
  <si>
    <t>Git patterns and anti-patterns for successful developers : Build 2018</t>
  </si>
  <si>
    <t>Xbox Game Studios Adding Another HUGE Acquisition, NEW Xbox Wire Article CONFIRMS Big B/C News</t>
  </si>
  <si>
    <t>An Introduction to Blockchain with Mark Russinovich : Build 2018</t>
  </si>
  <si>
    <t>YouTube Channel Maintenance &amp; Touch-Ups (Over-the-Shoulder DEMO) #211 of The Income Stream</t>
  </si>
  <si>
    <t>Look Back' on C# - BDL2046</t>
  </si>
  <si>
    <t>Docker for Beginners: Full Free Course!</t>
  </si>
  <si>
    <t>.NET Platform Overview and Roadmap - BRK3015</t>
  </si>
  <si>
    <t>Episode 5: MVVM &amp; Data Binding with Xamarin.Forms</t>
  </si>
  <si>
    <t>Technology Keynote: Microsoft Azure  : Build 2018</t>
  </si>
  <si>
    <t>Coding Interviews Are Easy (Leetcode, BinarySearch.com)</t>
  </si>
  <si>
    <t>If you need MoTiVaTiOn, WATCH THIS (for Coding Interviews)</t>
  </si>
  <si>
    <t>What no one tells you about coding interviews (why leetcode doesn't work)</t>
  </si>
  <si>
    <t>Codechef Sep Lunchtime Screencast</t>
  </si>
  <si>
    <t>1v1 Coding vs. gamegame | Lockout Championship R6</t>
  </si>
  <si>
    <t>LeetCode 5.  Longest Palindromic Substring (Algorithm Explained)</t>
  </si>
  <si>
    <t>(Hard) Atcoder Grand Contest 45 Upsolving</t>
  </si>
  <si>
    <t>System Design : Design a service like TinyUrl</t>
  </si>
  <si>
    <t>Codeforces Global Round 11 Solutions</t>
  </si>
  <si>
    <t>Boring Programming Stream #5 - algo research, Competitive Programmer's Handbook (reupload)</t>
  </si>
  <si>
    <t>Solving Coding Interview Problems: Leetcode, BinarySearch</t>
  </si>
  <si>
    <t>COM/SOC 375 Exercise: Importing and Visualizing Twitter and Facebook Data with NodeXL</t>
  </si>
  <si>
    <t>Connecting NodeXL and Twitter in less than Four Minutes</t>
  </si>
  <si>
    <t>Unit 2.2 NodeXL Tutorial - Importing Twitter Data</t>
  </si>
  <si>
    <t>Introduction to NodeXL - 1</t>
  </si>
  <si>
    <t>How to Extract and Save Reddit Data using R and RedditExtractoR</t>
  </si>
  <si>
    <t>Installing NodeXL for Network Analysis: Quick and Simple</t>
  </si>
  <si>
    <t>NodeXL: Group in a box Layout</t>
  </si>
  <si>
    <t>NodeXL Pro Quick Start Guide: How to do a Twitter search network analysis</t>
  </si>
  <si>
    <t>#6 Kopi Udara Milenial - Tutorial Social Network Analysis &amp; NodeXL (bag 1)</t>
  </si>
  <si>
    <t>NodeXL Tutorial (part 1 of 3)</t>
  </si>
  <si>
    <t>Walkthrough: Using NodeXL to Visualize Twitter Networks</t>
  </si>
  <si>
    <t>INSNA Sunbelt 2020 Presentation -  Bundestag Network Analysis with NodeXL Pro</t>
  </si>
  <si>
    <t>Working With NodeXL: Installing, Entering Edge Lists, and Visualizing Tie Strength</t>
  </si>
  <si>
    <t>How to Enter NodeXL Edge Lists and Begin Visualizing Networks</t>
  </si>
  <si>
    <t>Uncovering Meaning in Twitter Networks Using NodeXL Pro</t>
  </si>
  <si>
    <t>National Conference 2015: Using Social Network Analysis and Social Media Tools for Crime Prevention</t>
  </si>
  <si>
    <t>Gephi Citation Network Analysis with Scopus Data</t>
  </si>
  <si>
    <t>Network Structure</t>
  </si>
  <si>
    <t>Social Network Analysis with R | Examples</t>
  </si>
  <si>
    <t>Network Analysis. Lecture 5. Centrality measures.</t>
  </si>
  <si>
    <t>Polinode and NodeXL Pro Joint Webinar</t>
  </si>
  <si>
    <t>Content Matters: Uncovering Semantic Networks and Hashtag Networks in NodeXL</t>
  </si>
  <si>
    <t>This is iPhone 12 Pro — Apple</t>
  </si>
  <si>
    <t>The Maldives Whale Shark Research Programme (MWSRP) is a charity that is breaking new ground in whale shark research and fostering community-focused conservation initiatives. The field team of the MWSRP monitors the demographics and movement of different species such as whale sharks using an iOS app. 
Director: Sven Dreesbach
Cinematographers: Carlos Vargas and Sven Dreesbach
Producer: Julia Etzelmueller
Editing: Sven Dreesbach, Benjamin Entrup
Music: Perera Elsewhere
Sound Design: Tico Zamora
Voice Talent: Kamran Khan
Shot on iPhone XS with the aid of:
Freefly Movi Cinema Robot: https://apple.co/FreeflyMovi 
FiLMiC Pro: https://apple.co/FILMicPro
AxisGO XS Max/XR Water Housing for iPhone XS Max 
Beastgrip
Download the MWSRP app here: https://apple.co/MWSRPapp</t>
  </si>
  <si>
    <t>See the announcement of Apple Music, get a preview of OS X El Capitan and iOS 9, and learn what’s next for Apple Watch and developers.</t>
  </si>
  <si>
    <t>Four colleagues. Two days. One chance.
Learn how Apple products help employees do their best work at https://apple.com/business
Song: “Nature Fights Back” by Hauschka https://apple.co/2TTLqdi</t>
  </si>
  <si>
    <t>The Mac Pro is a computer unlike any we have ever created. To build it, we pioneered new processes, innovated manufacturing techniques, and essentially rethought how to make a computer. This is the story of how it all comes together.</t>
  </si>
  <si>
    <t>On set with three-time Academy Award ® winner Emmanuel "Chivo" Lubezki and the iPhone 12 Pro - the first device ever to capture, edit and playback in Dolby Vision.
Learn more: http://apple.com/iphone-12-pro
Original Score by Hanan Townshend</t>
  </si>
  <si>
    <t>Watch the special Apple Event and learn about the latest updates for HomePod mini, iPhone, and more. 
To watch the event interpreted in American Sign Language (ASL), please click here: https://youtu.be/_WUCbtCa26M
Introduction 00:00
HomePod Mini 01:59
iPhone 12 13:00 
iPhone 12 Pro 45:24 
'Good Day For Dreaming' by Ruelle http://apple.co/GoodDayForDreaming
'I’m Ready To Rock That  (feat. NRZD)' by Bonti http://apple.co/ImReadyToRockThat
'Heat Waves' by Glass Animals http://apple.co/Heatwave
'Ferris wheel' by Sylvan Esso http://apple.co/FerrisWheel
'Big Love' by Louis The Child ft. Earthgang http://apple.co/BigLove
'Sunday Best' by Surfaces http://apple.co/SundayBest
'Stop This Flame' by Celeste http://apple.co/StopThisFlame
'Jewelz' by Anderson .Paak http://apple.co/Jewelz
'Hyperspace' by Sam I http://apple.co/Hyperspace
'Why iii Love The Moon' by Phony Ppl http://apple.co/WhyiiiLovetheMoon
'Imaginary Solutions' by Ultrabillions http://apple.co/ImaginarySolutions
'After Days' by Jack Bartman http://apple.co/AfterDays
“The Name’s Bond… James Bond” by David Arnold &amp; Nicholas Dodd http://apple.co/TheNamesBond
'April Showers' by Maisie Peters http://apple.co/AprilShowers
'Eat Them Apples' by Suzi Wu http://apple.co/EatThemApples
'Sturm I: Fear' by Dardust http://apple.co/SturmIFear
'Get Up' by Cid Rim http://apple.co/GetUp
Original Composition by Hanan Townshend 
'Tomato Soup' by Hark Madley http://apple.co/TomatoSoup</t>
  </si>
  <si>
    <t>Introducing iPad Air. Powerful. Colorful. Wonderful. With a stunning 10.9-inch Liquid Retina display. Powered by the new A14 Bionic with Neural Engine, our most advanced chip ever. Available in five gorgeous colors. And featuring fast, easy, and secure Touch ID, advanced cameras, USB-C, and support for accessories including Magic Keyboard and Apple Pencil.
“Bass Brain” by Dresage x Hark Madley http://apple.co/DresageHarkMadley
Learn more at https://www.apple.com/ipad-air
iPad Air (Wi-Fi + Cellular) has not been authorized as required by the rules of the Federal Communications Commission. iPad Air (Wi-Fi + Cellular) is not, and may not be, offered for sale or lease, or sold or leased, until authorization is obtained.</t>
  </si>
  <si>
    <t>Catch up on all the excitement of our newest products from the October Event. iPhone 12, iPhone 12 mini, iPhone 12 Pro, iPhone 12 Pro Max, and HomePod mini. It’s all here. 
Learn more: https://apple.co/3k85HcU
“Say My Name” by Jaded</t>
  </si>
  <si>
    <t>Watch as Apple previews iOS 8 and OS X Yosemite — all-new and more powerful than ever versions of the operating systems for iPhone, iPad, and Mac — at WWDC 2014.
http://www.apple.com/?cid=www-us-yt-wwdc2</t>
  </si>
  <si>
    <t>Black. White. Or red. In a small 4.7” design. With studio-quality portraits. Sharp 4K video. Long battery life. A13 Bionic — the fastest chip in a smartphone. And the security of Touch ID, with privacy built in. iPhone SE. Lots to love. And less to spend.
Learn more at https://www.apple.com/iphone-SE
Song: “Purusha” by NVDES https://apple.co/2K63ONC
Subscribe to Apple’s YouTube channel: https://apple.co/2kT1K2B</t>
  </si>
  <si>
    <t>Hello 5G. A14 Bionic, the fastest smartphone chip ever. Night mode on all cameras. Super Retina XDR display. The first camera ever to record in Dolby Vision. Ceramic Shield that’s tougher than any other smartphone glass. A whole new way to connect accessories with MagSafe. And the world’s smallest 5G phone, iPhone 12 mini.
Learn more: http://apple.com/iphone-12
“Eat Them Apples” by Suzi Wu http://apple.co/EatThemApples
iPhone 12 mini has not been authorized as required by the rules of the Federal Communications Commission. This device is not, and may not be, offered for sale or lease, or sold or leased, until authorization is obtained.</t>
  </si>
  <si>
    <t>Apple WWDC 2020 kicked off with big announcements, exciting reveals, inspiration, and new opportunities to create the most innovative apps in the world.
Watch the Special Event Keynote for an in-depth look at the latest for iOS, iPadOS, watchOS, privacy, tvOS, macOS, and Mac, directly from Apple Park.
00:00:00 Introduction   
00:05:33 iOS  
00:31:55 iPadOS 
00:45:13 watchOS 
00:55:14 Privacy  
01:03:33 tvOS  
01:08:00 macOS 
01:25:57 Mac</t>
  </si>
  <si>
    <t>Watch the Apple Special Event and learn about the latest updates for Apple Watch, iPad Air, and more.
To watch the event interpreted in American Sign Language ASL please click here: https://youtu.be/1oUbl7a6i0Q
Introduction  00:00 
Apple WATCH   02:15
Apple Fitness+  28:42
Apple One   36:28
iPad   38:26
“Rise Up” by The Freedom Affair http://apple.co/TheFreedomAffair
“Hey bb!” by binki http://apple.co/binki
“Swim” by Young Echoes http://apple.co/YoungEchoes
“Go Time” by TYPO.S http://apple.co/TYPOS
“Bass Brain” by Dresage x Hark Madley http://apple.co/DresageHarkMadley
"Possibility Bells” by Ryan Lott http://apple.co/RyanLott
“Crocodile” by Melt Yourself Down http://apple.co/MeltYourselfDown
“On” by Kelly Lee Owens http://apple.co/KellyLeeOwens
“Yret” by Para One http://apple.co/ParaOne
“Pale Blue Dot” by Big Wild http://apple.co/BigWild</t>
  </si>
  <si>
    <t>From the launch of Apple Watch to the arrival of iPhone 6 to a live performance from U2, this is an event not to be missed.
http://www.apple.com/live/2014-sept-event/
7:01 - iPhone 6 and iPhone 6 Plus
43:11 - Apple Pay 
57:06 - Apple Watch 
1:43:17 - U2</t>
  </si>
  <si>
    <t>Recording brought to you by American Express. https://americanexpress.io/kotlin-jobs
14:00 - 14:20 UTC - Server-Side Development With Kotlin by Anton Arhiipov, Anton Arhipov, Developer Advocate in Kotlin
14:20 - 15:10 UTC - The State of Kotlin Support in Spring by Sébastien Deleuze, Spring Framework committer at VMware
15:10 - 15:50 UTC - Ktor: Past, Present, and Future! by Hadi Hariri, Developer Advocate in Kotlin, Team Lead in Ktor
15:50 - 16:10 UTC - Serverless Development With Kotlin and Kotless by Vladislav Tankov, Team Lead in Kotless
16:10 - 16:40 UTC - Q&amp;A
Full event agenda for October 12-15: kotl.in/14event
If there is anything you want to ask the Kotlin team about the 1.4 release, you can do that now!
Pose questions on Twitter with the hashtag #kotlin14ask and join the Online Event to hear the answers.
Join the QuizQuest! Complete quizzes after each session and get a chance to win exclusive event swag.</t>
  </si>
  <si>
    <t>Recording brought to you by American Express. https://americanexpress.io/kotlin-jobs
Join the kotlinx-datetime library talk to learn about different types of time and how our library helps you cope with them. Sometimes this is simple, but sometimes it can be really tricky.
Learn more about the kotlinx-datetime library: https://github.com/Kotlin/kotlinx-datetime
Category: #Kotlin</t>
  </si>
  <si>
    <t>Recording brought to you by American Express. https://americanexpress.io/kotlin-jobs
There is a lot of excitement about Kotlin Native and Multiplatform for shared code in the native mobile world. However, one of the most confusing and controversial features is Kotlin Native's state and concurrency model. For an experienced JVM or Objc/Swift developer, these rules will seem very restrictive, and in some cases, discourage adoption. However, having spent the past year diving into Kotlin Native, I think these rules are simple and make sense. We just need better docs, libraries, and examples,
In this talk we'll:
- Explain how Kotlin Native's state and concurrency works.
- Discuss why these decisions were made.
- Give some thoughts on rethinking architecture.
- Show how to work around these rules when you need to.
- Give an overview of how this all works in a multiplatform context.
Resources:
KotlinConf website: https://jb.gg/fyaze5
KotlinConf on Twitter: https://twitter.com/kotlinconf
Kotlin website: https://jb.gg/pxrsn6
Kotlin blog: https://jb.gg/7uc7ow
Kotlin on Twitter: https://twitter.com/kotlin
#KotlinConf19 #Kotlin #JetBrains
About the Presenter:
Kevin Galligan is a Partner at Touchlab. He has 20 years of professional software development experience, and has been working on Android since the first public platform release. Kevin is currently focused on developing and evangelizing Kotlin multiplatform native tools for the next generation of mobile development.</t>
  </si>
  <si>
    <t>React is a great tool for building web apps. Kotlin is a modern, type-safe language with world-class IDE support. In this talk, I show you how to get the best of both worlds. Having recently ported a React app to Kotlin, I am eager to share my experience with others.
I show you how to use Kotlin's powerful JavaScript interop features (needed to work with React), how to build type-safe React components using Kotlin and how to use Kotlin's DSL capabilities to make React programming more productive.
I also share some of the obstacles I had to overcome and lessons learned along the way.
Dave Ford is an independent software developer and trainer working with JVM-based languages and JavaScript since their conception.</t>
  </si>
  <si>
    <t>Recording brought to you by American Express. https://americanexpress.io/kotlin-jobs
14:00 - 14:40 UTC - Coroutines Update by Vsevolod Tolstopyatov, Team Lead in Kotlin Libraries
14:40 - 15:10 UTC - kotlinx.serialization 1.0 by Leonid Startsev, Software Developer in Kotlin Libraries
15:10 - 15:40 UTC - News From the Kotlin Standard Library by Svetlana Isakova, Developer Advocate in Kotlin
15:40 - 16:10 UTC - Introducing kotlinx-datetime by Ilya Gorbunov, Software Developer in Kotlin Libraries
16:10 - 16:40 UTC - Q&amp;A
Full event agenda for October 12-15: kotl.in/14event
If there is anything you want to ask the Kotlin team about the 1.4 release, you can do that now!
Pose questions on Twitter with the hashtag #kotlin14ask and join the Online Event to hear the answers.
Join the QuizQuest! Complete quizzes after each session and get a chance to win exclusive event swag.</t>
  </si>
  <si>
    <t>Recording brought to you by American Express https://americanexpress.io/kotlin-jobs
Unit Testing in Kotlin is fun and tricky at the same time. We can benefit a lot from Kotlin's powerful language features to write readable and concise unit tests. But in order to write idiomatic Kotlin test code in the first place, there is a certain test setup required. We'll talk about test lifecycles, mocking challenges, proper assertion libraries, the power of data classes and about spring integration. This talk contains best practices and guidelines to write unit test code in Kotlin that is idiomatic, readable, concise and produces reasonable failure messages.
About the Presenter:
Philipp Hauer works as a team lead for Spreadshirt in Leipzig, Germany. He focuses on developing JVM-based web applications and is enthusiastic about Kotlin, clean code, architectures and the sociology of software development. Moreover, Philipp is a keen blogger and tweets from time to time.</t>
  </si>
  <si>
    <t>Recording brought to you by American Express. https://americanexpress.io/kotlin-jobs
#Kotless is a Kotlin Serverless Framework, which eliminates the need for a deployment DSL (like Terraform, SAM, CloudFormation or CDK) and makes serverless computations easily understandable for anyone familiar with event-based architectures.
For example, a developer only needs to be familiar with "JAX-RS"-like annotations to create and deploy serverless REST API application based on Kotless.
At this session I will make an overview of Kotless Client API (with a simple demo) and will touch upon things behind it - the whole code-to-deployment pipeline, its architecture and design concepts. 
Resources:
KotlinConf website: https://jb.gg/fyaze5
KotlinConf on Twitter: https://twitter.com/kotlinconf
Kotlin website: https://jb.gg/pxrsn6
Kotlin blog: https://jb.gg/7uc7ow
Kotlin on Twitter: https://twitter.com/kotlin
#KotlinConf19 #Kotlin #JetBrains
About the Presenter:
For the last two years Software Developer at JetBrains. Interests vary from IntelliJ IDEA proofreading plugins to technologies for DevOps (Kotless and others). Big enthusiast of Kotlin, have created numerous libraries for it. Believe that KTS is the future of Gradle :)</t>
  </si>
  <si>
    <t>Recording brought to you by American Express. https://americanexpress.io/kotlin-jobs
In this talk, we take a quick look at the history of the Kotlin language, discuss the short term plans for the language, and indulge in some speculation about the future of the language. – what the Kotlin community is interested in and what features we might or might not have in the language in the future.
Category: #Kotlin</t>
  </si>
  <si>
    <t>Recording brought to you by American Express. https://americanexpress.io/kotlin-jobs
Building mobile apps is what we love to do, but there's always one nagging problem — writing server side components to support our apps can be surprisingly complex and difficult. There's a lot of overhead and a bunch of unfamiliar languages, frameworks, and styles of programming that we're not used to.
But fear the server no more, here comes Ktor!
In this talk we'll walk through a real world example of how #Ktor (and your existing knowledge of Kotlin) makes building server side components for your app a breeze. We'll start with a basic introduction of Ktor and its components, but we'll quickly get to building something real. Using a well known service/API, we'll walk through everything you normally need to get up and running: authentication, getting data, posting data, and deployment.
By the end of the talk you'll have a good idea of how to hook up your own server side components to pretty much any API out there. Let's conquer the server with Ktor!
Resources:
KotlinConf website: https://jb.gg/fyaze5
KotlinConf on Twitter: https://twitter.com/kotlinconf
Kotlin website: https://jb.gg/pxrsn6
Kotlin blog: https://jb.gg/7uc7ow
Kotlin on Twitter: https://twitter.com/kotlin
#KotlinConf19 #Kotlin #JetBrains
About the Presenter:
Dan has been an Android programmer at Basecamp for five ears, and prior to that had been working with Java for...a long time.
He's always enjoyed Android development, but working with Kotlin the past few years has rocketed that enthusiasm to a whole new level. The Android and Kotlin communities have been instrumental to his work and career, and he's a big believer in paying that forward.
Outside of work, he's an avid Dad, donut aficionado, pizza lover, and emoji enthusiast _xD83D__xDE09_.</t>
  </si>
  <si>
    <t>Recording brought to you by American Express. https://americanexpress.io/kotlin-jobs
This talk is provided with English subtitles.
#Kotlin #keynote</t>
  </si>
  <si>
    <t>Recording brought to you by American Express. https://americanexpress.io/kotlin-jobs
The first part of this talk is an overview of the state of the art of application development with Spring Boot 2.2 and Kotlin:
- Immutable @ConfigurationProperties data classes
- Testing with #JUnit 5 and #Mockk
- The new router DSL for #SpringMVC
- Coroutines support for WebFlux, RSocket and Spring Data
- Kotlin code snippets in Spring Framework documentation
- MockMvc Kotlin DSL
- Best practices (extensions, constructor based injection, etc.)
The second part is a livecoding of a #SpringBoot application configured with the Kofu, the Kotlin DSL currently developed in the Spring Fu incubator I have created a few months ago. It is an alternative to Spring Boot auto-configuration designed for configuring your application explicitly with auto-completion and custom configuration slices while still supporting most of Spring Boot features.
Resources:
KotlinConf website: https://jb.gg/fyaze5
KotlinConf on Twitter: https://twitter.com/kotlinconf
Kotlin website: https://jb.gg/pxrsn6
Kotlin blog: https://jb.gg/7uc7ow
Kotlin on Twitter: https://twitter.com/kotlin
#KotlinConf19 #Kotlin #JetBrains
About the Presenter:
Sébastien is a Spring Framework committer at Pivotal. He mostly works on Kotlin support across Spring portfolio, and on Web and Reactive topics. He created the Spring Fu project, and is also part of MiXiT conference staff crew.</t>
  </si>
  <si>
    <t>HashiConf Digital is HashiCorp's online community conference. Be the first to hear keynotes, product updates, and a few exciting announcements we have in store.
Login to the HashiConf Digital platform to participate in the chat, Q&amp;A's, and Lightning Talks: https://digital.hashiconf.com
HashiConf Digital will take place online during North American daytime hours (PT) but anyone in the world is welcome to attend.</t>
  </si>
  <si>
    <t>LGPD (Lei de Governança e Proteção de Dados) e o novo conjunto de regras criado pelo governo brasileiro com definições sobre requerimentos de proteção de privacidade e acesso a dados sensíveis para usuários Brasileiros. Toda empresa com operações no Brasil deve se adequar a estas regras, criadas a partir da GDPR (General Data Protection Regulation) em uso na Comunidade Europeia.</t>
  </si>
  <si>
    <t>Die Transformation der IT Architektur zu Amazon Web Services (AWS) ermöglicht es Ihnen, Geschäftsprozesse und Kundenanforderungen schneller zu entwickeln. Wenn Unternehmen sich auf den Weg zu einem cloud-basierten Betriebsmodell begeben, muß sich die Unternehmens-IT weiterentwickeln: von der Verwaltung von Altsystemen hin zur Ermöglichung von Prozessen, welche eine moderne Verzahnung von Entwicklung und Betrieb vorantreiben. Während dieser Session beleuchten wir, wie das Cloud Operating Model mit HashiCorp und AWS die digitale Transformation der IT beschleunigt, technische Expertise zwischen Teams koordiniert, und wie man neue IT Prozesse im Self-Service mit den richtigen Tools für dynamische Cloud-Umgebungen erstellt.</t>
  </si>
  <si>
    <t>Full Transcript: https://www.hashicorp.com/resources/hashicorp-cloud-platform-hcp-a-whiteboard-video-with-armon-dadgar
In this whiteboard overview, HashiCorp Co-Founder and CTO, Armon Dadgar introduces the new managed HashiCorp Vault service on the HashiCorp Cloud Platform (HCP) and lays out the vision and primitives for HCP.
Learn more at: https://boundaryproject.io/</t>
  </si>
  <si>
    <t>During this session, Global Field CTO, Brent Holden will look at the implications of the cloud operating model and discuss solutions for how IT teams from across the Nordics can adopt this model across infrastructure provisioning, security, networking, and application delivery.</t>
  </si>
  <si>
    <t>Learn more about using Terraform Cloud to manage HashiCorp Consul Service on Azure and to understand why HCS on Azure is the easiest way to enable Service Discovery and Service Mesh for Kubernetes and VM workloads on Azure.  HashiCorp Product Marketing Manager Peter McCarron and Technical Marketing Manager Cody De Arkland will walk through an overview of Consul’s managed service offerings for Azure, provide a demo and answer any live questions from the audience.</t>
  </si>
  <si>
    <t>Full Transcript: https://www.hashicorp.com/resources/hashicorp-boundary-a-whiteboard-video-with-armon-dadgar
In this whiteboard overview, HashiCorp Co-Founder and CTO, Armon Dadgar introduces HashiCorp Boundary—a identity-based secure access management solution. Learn what challenges it is designed to solve and see how it works.
Learn more at: https://boundaryproject.io/</t>
  </si>
  <si>
    <t>Leveraging the cloud operating model with HashiCorp and AWS will help accelerate transformation, the shifting of skills across people, and establish new self-service IT processes through the right tools designed for a new, dynamic environment. For self-service IT, the decoupling of the template-creation process and the provisioning process greatly reduces the time taken for any application to go live since developers no longer need to wait for operations approval, as long as they use a pre-approved template. 
Hear how your organization can leverage HashiCorp’s Terraform and Vault for self-service infrastructure on AWS cloud-based services.</t>
  </si>
  <si>
    <t>The final day of LIVE is here! Grab a cup of coffee and get comfy, because we've got a jam-packed day of inspiration and insight ahead of us.
If you'd like to access the full conference experience, register for free here: https://plrsig.ht/PSLIVE20</t>
  </si>
  <si>
    <t>Join JavaScript expert and Pluralsight author John Papa to learn how to get started with Vue.js. He’ll cover the fundamentals you’ll need to produce web apps on your own in today's environment, including:
- Data bindings
- Templates and components
- Routing
- Vue CLI
- And more!
Attendees will also get the chance to ask John their Vue-related questions during a short Q&amp;A at the end.</t>
  </si>
  <si>
    <t>SQL Server: Performance Troubleshooting Using Wait Statistics |  http://www.pluralsight-training.net/microsoft/courses/TableOfContents?courseName=sqlserver-waits
So you have a slow performing SQL Server database, now what?  In this video excerpt from Paul Randal's new course SQL Server: Performance Troubleshooting Using Wait Statistics you'll see how to get started with analyzing SQL Server Waits by learning what the various types of Waits are and how to query for more data.  In the full course Paul goes on to cover topics such as the SQL Server Threading Model, Latches, and SpinLocks.
Visit us at:
Facebook: https://www.facebook.com/pluralsight
Twitter: https://twitter.com/pluralsight
Google+: https://plus.google.com/+pluralsight
LinkedIn: https://www.linkedin.com/company/pluralsight
Instagram: http://instagram.com/pluralsight
Blog: http://blog.pluralsight.com/
3,500 courses unlimited and online. Start your 10-day FREE trial now: https://www.pluralsight.com/a/subscribe/step1?isTrial=True
Analyzing SQL Server Wait Statistics | Pluralsight
-~-~~-~~~-~~-~-
Push your limits. Expand your potential. Smarter than yesterday-
https://www.youtube.com/watch?v=k2s77i9zTek
-~-~~-~~~-~~-~-</t>
  </si>
  <si>
    <t>See the full course on Pluralsight.com: https://www.pluralsight.com/courses/alan-turing-wonderful-machine
This is a programmer's view of an incredibly insightful paper written in 1936 by Alan Turing and titled "On Computable Numbers". In it Turing describes a model for computation, we now call it a Turing machine, that not only provides a theoretical basis for programming it also it also lays out many practical programming concepts still in use today. It's part of a course in the Pluralsight library named "Alan Turing's Wonderful Machine" that is aimed at both developers and IT administrators who would like to amp up their understanding of this seminal work that underlies the business we are all in today. View the full course by 
Dan Sullivan on Pluralsight.com: https://www.pluralsight.com/courses/alan-turing-wonderful-machine
Visit us at:
Facebook: https://www.facebook.com/pluralsight
Twitter: https://twitter.com/pluralsight
Google+: https://plus.google.com/+pluralsight
LinkedIn: https://www.linkedin.com/company/pluralsight
Instagram: http://instagram.com/pluralsight
Blog: http://blog.pluralsight.com/
4,500 courses unlimited and online. Start your 10-day FREE trial now: https://www.pluralsight.com/a/subscribe/step1?isTrial=True
Alan Turing's machine | Pluralsight
-~-~~-~~~-~~-~-
Push your limits. Expand your potential. Smarter than yesterday-
https://www.youtube.com/watch?v=k2s77i9zTek
-~-~~-~~~-~~-~-</t>
  </si>
  <si>
    <t>Shared state is one of the most misunderstood aspects of the React ecosystem. Many developers often wonder if third-party solutions like Redux or MobX are the solution; before React Hooks, those were the only established ways to manage large amounts of state. Good news: You have more options now! With the Context API, reducers and a good amount of code organization, proper app state practices can be put in place without any third-party solutions needed.
In this event, React expert Cassidy Williams will teach you how to establish a shared app state in a React application from the ground up. Come join in, bring your editor and code along — and stay afterward for a short Q&amp;A.
You can find the code from the webinar here: https://github.com/cassidoo/reading-challenge-webinar
***
About the presenter:
Cassidy Williams is a React instructor and developer who has worked for CodePen, Amazon, Venmo and more. She was named one of Glamour Magazine's “35 Women Under 35 Changing the Tech Industry,” and has spoken at events including the Grace Hopper Celebration for Women in Computing, TEDx, the United Nations and the U.S.A. Science and Engineering Festival. She loves mechanical keyboards, keyboards and jokes, and you can find her on Twitter at @cassidoo.
***
Pluralsight’s library of 7,000+ expert-led video courses and more are free for the entire month of April. Stay home and skill up now: https://www.pluralsight.com/offer/2020/free-april-month 
The 2nd annual Tech Skills Day is right around the corner! Hear from former presidential candidate Andrew Yang, robotics expert Eric Daimler and more during a free live event on April 23rd. Register now for reminders: https://www.pluralsight.com/techskillsday</t>
  </si>
  <si>
    <t>Creating User Experiences: Fundamental Design Principles | http://www.pluralsight-training.net/microsoft/courses/TableOfContents?courseName=cux-designprinciples
User Experience design doesn't just exist in software, nor does bad user experience design.  In this video excerpt from Billy Hollis' new course Creating User Experiences: Fundamental Design Principles you'll watch as Billy takes a picture of a poorly designed elevator panel and uses it to highlight a number of user experience issues as well as introduce the concept of archetypes.  In the full course, Billy goes on to cover topics such as stages of visual processing, natural preference, and managing cognitive load.
Visit us at:
Facebook: https://www.facebook.com/pluralsight
Twitter: https://twitter.com/pluralsight
Google+: https://plus.google.com/+pluralsight
LinkedIn: https://www.linkedin.com/company/pluralsight
Instagram: http://instagram.com/pluralsight
Blog: http://blog.pluralsight.com/
3,500 courses unlimited and online. Start your 10-day FREE trial now: https://www.pluralsight.com/a/subscribe/step1?isTrial=True
Creating User Experiences: Fundamental Design Principles | Pluralsight
-~-~~-~~~-~~-~-
Push your limits. Expand your potential. Smarter than yesterday-
https://www.youtube.com/watch?v=k2s77i9zTek
-~-~~-~~~-~~-~-</t>
  </si>
  <si>
    <t>Join expert Sam Basu as he demystifies the process of choosing a framework for your next mobile application. He’ll break down your options and clarify how each of them fit different needs—whether you want to leverage existing developer skills such as .NET or JavaScript or choose a technology that's cross-platform from a single code base.</t>
  </si>
  <si>
    <t>Microsoft Azure &amp; Amazon AWS
In this webinar, Pluralsight author &amp; IT Consultant Elias Khnaser, walks listeners through the differences between Amazon AWS and Microsoft Azure. You will be ready to make more informed decisions as you migrate your workloads to the public cloud.
Learn more about Elias Khnaser and his courses here: http://www.pluralsight.com/author/elias-khnaser
Visit us at:
Facebook: https://www.facebook.com/pluralsight
Twitter: https://twitter.com/pluralsight
Google+: https://plus.google.com/+pluralsight
LinkedIn: https://www.linkedin.com/company/pluralsight
Instagram: http://instagram.com/pluralsight
Blog: http://blog.pluralsight.com/
3,500 courses unlimited and online. Start your 10-day FREE trial now: https://www.pluralsight.com/a/subscribe/step1?isTrial=True
Microsoft Azure &amp; Amazon AWS | Pluralsight
-~-~~-~~~-~~-~-
Push your limits. Expand your potential. Smarter than yesterday-
https://www.youtube.com/watch?v=k2s77i9zTek
-~-~~-~~~-~~-~-</t>
  </si>
  <si>
    <t>While there’s a lot of information available about the core concepts of Angular, very little focuses on architectural concepts, best practices, and how to solve some of the more challenging tasks — especially those that surface while you’re building applications from scratch or working toward a crucial deadline.
Join popular Pluralsight author and Angular expert John Papa for an event with in-depth discussion, hands-on examples and a Q&amp;A on different concepts and best practices that can be applied to your Angular applications, including:
• State management and how to weigh the value (NgRx data)
• Deploying Angular in the cloud (serverless functions)
• Performance and JavaScript bundle management (Preload strategies)
• Q&amp;A</t>
  </si>
  <si>
    <t>Pluralsight CEO Aaron Skonnard delivers his keynote address and explains how Pluralsight Skills, Pluralsight Flow (powered by GitPrime) and Pluralsight Professional Services can help leaders and technologists face the future with confidence.
Watch the full Main Stage presentations: https://www.pluralsight.com/courses/ps-live-2019-mainstage
Visit us at:
Facebook: https://www.facebook.com/pluralsight
Twitter: https://twitter.com/pluralsight
LinkedIn: https://www.linkedin.com/company/pluralsight
Instagram: http://instagram.com/pluralsight
Blog: https://www.pluralsight.com/blog</t>
  </si>
  <si>
    <t>In celebration of hitting 50k subscribers, we're going to give away a $50 Amazon gift card during today's stream. Just show up, comment and you have a chance.
Don't forget if you're a channel member you get 5x the luck!
And as usual, bring your developer questions.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</si>
  <si>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I thought I would go back to the first LIVE Q&amp;A Bobby and I did together (originally recorded in April 2020) and cut out the best bits to share.
This session was packed with some great advice, so here are the highlights - Kevin
0:00 - Welcome
0:41 - Learn to code in lockdown
1:54 - Am I a software engineer?
2:44 - Project ideas / extend a tutorial
4:09 - The best frontend framework?
5:11 - Do I need to know also and data structures?
8:54 - Today's super power = BE NICE!
9:50 - Is .NET Core growing?
11:24 - AI &amp; ML in .NET
13:08 - .NET Beginner Tutorial
14:08 - Web Assembly / Blazor
15:10 - Ageism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</si>
  <si>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In this video, we talk about focusing your learning and stopping yourself running down too many rabbit holes during your learn to code journey.
Pick one thing and stick with it!
Plus: Algorithms, Authentication,  C#, Auth0, React, Identity, and AWS/Cloud/Azure
0:00 - Focus your learning
3:04 - Is solving algorithms a useful skill?
3:59 - Authentication in Visual Studio
5:36 - Why C#?
7:08 - Auth0's default login page
8:55 - C#? React? Both? 
10:42 - Identity scaffolding
12:40 - AWS/Cloud/Azure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</si>
  <si>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Today we're going to host a Web Developer question and answer session.
Bring your developer questions and we'll bring the answers.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</si>
  <si>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Questions? We have some answers!
A chat and Q&amp;A with @DThompsonDev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</si>
  <si>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What does baking the world's best biscuits and learning to code have in common? Practice!!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</si>
  <si>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We've put a stake in it before, and we're doing it again. Here is why we chose C# and .NET and why you should too.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</si>
  <si>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</si>
  <si>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You have questions? We bring answers!
_xD83D__xDE4C_ Become a channel member
https://www.youtube.com/channel/UCTGgxc_jIz2z9mpfInuPHWQ/join
_xD83D__xDCD6_  Buy Bobby's Book: Breaking the Code
https://geni.us/breakingthecode-davis
_xD83D__xDCBB_ How to get your first coding job
http://coderfoundry.com/jobroadmap
_xD83D__xDDE3_Join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</si>
  <si>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0:00 - Intro
01:14 - What is this plan?
02:23 - Step 1 (BUILD)
10:42 - Publish to Git
11:59 - Why this works
13:45 - Step 2 (PROMOTE)
21:22 - Step 3 (INTERVIEW)
26:13 - Take the Job!
27:44 - Summary
_xD83D__xDE4C_  Become a channel member
https://www.youtube.com/channel/UCTGgxc_jIz2z9mpfInuPHWQ/join
_xD83D__xDCD6_  Buy Bobby's Book: Breaking the Code
https://geni.us/breakingthecode-davis
_xD83D__xDCBB_  How to get your first coding job
http://coderfoundry.com/jobroadmap
_xD83D__xDDE3_ Join us on Discord
​https://discord.gg/qUrq7ny
_xD83D__xDC55_  Grab some CF merch
https://teespring.com/stores/coderfoundry
_xD83C__xDF79_ Grab a Fizz Buzz energy drink
https://www.fizzbuzzenergy.com/
_xD83C__xDFA5_  The equipment we use at Coder Foundry
https://kit.co/CoderFoundry
DISCLAIMER: This video and description may contain affiliate links, which means that if you click on one of the product links, I’ll receive a small commission. This helps support the channel and allows us to continue to make videos like this. Thank you for your support!</t>
  </si>
  <si>
    <t>Start. Dev. Change. is a two-day virtual event for beginners that are looking to learn new development skills. This virtual event will feature sessions for introductory level code development and introduction to no code development tools with the Power Platform.
Our goal is to enhance your technical skills by setting you up for success with the right tools to help you improve in your current job, or prepare you to change careers and move into a technical role.</t>
  </si>
  <si>
    <t>In this session we show how to use Git in teams with pull requests and how to use branches to manage your releases. In this session we will compare GitHub flow with the 'Release Flow' practised at Microsoft.</t>
  </si>
  <si>
    <t>Double Barrel Gaming is YOUR No.1 source to the BEST and MOST #Positive Gaming News, Reviews and Opinions of YouTube. I PROUDLY support ALL 3 Consoles &amp; discuss them equally!!  
This Channel is dedicated to being #Honest &amp; the “No Drama, No Non-Sense &amp; No Console War BS” Clause. I produce, fair, #FUN &amp; information that is Double and in some case’s Triple Checked for accuracy.
**(Channel Advisory)** The content that is being produced is with an Adult Theme in mind. Children under the age of 13 should have Parental Guidance before listening to ANY of the Double Barrel Gaming produced shows. They are intended for an Adult Audience. Any questions, please feel free to email me at the web address listed below.
If you are enjoying the content &amp; want to support Double Barrel Gaming, become a Pateron member:
https://www.patreon.com/user?u=19127008
Source Articles:
https://news.xbox.com/en-us/2020/10/13/xbox-series-x-and-xbox-series-s-backward-compatibility-update/
The Initiative Article by Seasoned Gaming:
 https://seasonedgaming.com/2020/10/13/xbox-game-studio-the-initiative-continues-to-stack-up-on-talent/amp/?__twitter_impression=true
TIME STAMP INFO:
(01:00) Panel Intros
My Incredible Special Guest:
https://twitter.com/TheVGHD
https://www.youtube.com/user/TheVideoGamesHD
My OUTSTANDING Panel:
https://twitter.com/ZemiGames
https://www.youtube.com/c/Zemigames
https://twitter.com/InsipidGhost
https://linktr.ee/InsipidGhost
https://twitter.com/MrBadBit
https://www.youtube.com/channel/UCBVU7Xz77KBa8dzJLGz3F5Q/featured?view_as=subscriber
https://twitter.com/Boxenberger
https://www.youtube.com/c/ArchimedesBoxenberger
https://twitter.com/viewpointgaming
Graphics &amp; Intro Produced By:
https://twitter.com/Graphic_God
Looking For Exclusively Designed Artwork for Your Channel, Gamer Pic, Banner, Intro or Outro, Click the Below Link! 
http://www.xboxgamerpics.com/
Find Me On Twitter:
https://twitter.com/MrboomstickXL
Hit ME Up On:
Xbox LIVE: Mr BoomStick XL
PSN: MrBooMStickXL
Nintendo Switch: SW-0932-6243-3327</t>
  </si>
  <si>
    <t>In this session, Mark explains how blockchains work, including how they use hashes, transactions, blocks and proof-of-work consensus algorithms to build distributed ledgers. He presents the capabilities of some of the most common blockchain networks, then describes how the COCO Framework addresses their limitations to make blockchains suitable for a wide variety of business consortiums.
Create a Free Account (Azure): https://aka.ms/c9-azurefree</t>
  </si>
  <si>
    <t>Alright! So we seem to be on an "over-the-shoulder" theme this week, as the last couple of days you've watched me, from scratch, create a YouTube video from idea and keyword research, to publishing and best practices.
Today, I'll be going over my ENTIRE channel and touching up a number of things here and there. Making improvements, purposefully, and sharing what and why all along the way. Let's see what we come up with!
-=-=-=-=-
Listen to podcasts? Here are a couple of podcasts that I personally host (with over 65 million combined downloads) that will help you on your online business journey:
The Smart Passive Income Podcast: https://www.smartpassiveincome.com/shows/spi/
AskPat (these are real life business coaching calls): https://www.smartpassiveincome.com/shows/askpat/
Also, have you thought about starting your own podcast? Check out my famous podcasting tutorial here on YouTube, the #1 podcasting tutorial on the platform:
https://www.youtube.com/playlist?list=PLzJ1r4EGn-eksdBA9rzmviJlzpaOF3TBp
The podcasting equipment I use: http://www.kit.co/patflynn
My video and live streaming equipment: https://patflynn.com/live-streaming-equipment-setup/
Also, follow me at these places below and say hi!
Personal site: http://www.patflynn.com
Instagram: http://www.instagram.com/patflynn
Twitter: http://www.twitter.com/patflynn
Cheers, and as always, #teamflynnforthewin</t>
  </si>
  <si>
    <t>Take a C# Historical Journey with Technical Fellow and TypeScript creator, Anders Hejlsberg.</t>
  </si>
  <si>
    <t>Access the labs here: https://www.kodekloud.com/p/docker-labs
Get started using Docker with this end-to-end beginner's course with hands-on labs.
Docker is an open platform for developers and sysadmins to build, ship, and run distributed applications, whether on laptops, data center VMs, or the cloud.
In this course, you will learn Docker through a series of lectures that use animation, illustration and some fun analogies that simply complex concepts, we have demos that will show how to install and get started with Docker and most importantly we have hands-on labs that you can access right in your browser. 
But first, let’s look at the objectives of this course. In this course, we first try to understand what containers are, what Docker is, why you might need it and what it can do for you.  We will see how to Run a docker container, how to build your own docker image, networking in docker and how to use docker-compose, what docker registry is, how to deploy your own private registry.  We then look at some of these concepts in-depth and we try to understand how docker really works. We look at Docker for Windows and MAC.  Before finally getting a basic introduction to container orchestration tools like Docker swarm and Kubernetes. 
Here’s a quick note about hands-on labs. First of all, to complete this course you don’t have to set up your own labs. Well, you may set it up if you wish to have your own environment, but as part of this course, we provide real labs that you can access right in your browser. The labs give you instant access to a terminal to a docker host and an accompanying quiz portal. The quiz portal asks a set of questions. Such as exploring the environment and gathering information. Or you might be asked to perform an action such as run a docker container. The quiz portal then validates your work and gives you feedback instantly. Every lecture in this course is accompanied by such challenging interactive quizzes that make learning docker a fun activity.
So I hope you are as thrilled as I am to get started. So let us begin.
This course is designed for beginners in DevOps
0:00 Docker For Beginners
2:37 Docker Overview
16:55 Docker Installation
20:00 Docker Commands
42:06 Docker Environment variables
44:05 Docker Images
51:36 Docker CMD vs Entrypoint
58:30 Docker Networking
1:03:57 Docker Storage
1:16:19 Docker Compose
1:34:39 Docker Registry
1:39:30 Docker Engine
1:46:06 Docker on Windows
1:52:06 Docker on Mac
1:54:39 Container Orchestration
1:58:53 Docker Swarm
02:02:35 Kubernetes
2:08:40 Conclusion</t>
  </si>
  <si>
    <t>This overview and roadmap session with Scott Hunter and Scott Hanselman will cover the present and future of .NET. We'll learn about new scenarios that .NET Core 3.0 will enable, supporting WinForms, WPF, ASP.NET Core, Azure, containers, IoT, massive scale and performance, and much more.</t>
  </si>
  <si>
    <t>Out of all architectural patterns Model-View-ViewModel, or MVVM, has to be my favorite. MVVM enables developers to separate their business logic from their user interface code no matter if you are developing with iOS Storyboards, Android XML, or Xamarin.Forms XAML. In this episode I cover the basic building blocks of the MVVM pattern and then introduce you to the build in data binding framework built right into Xamarin.Forms so there is no need to ever manually set a text property, register for a click handler, and automatically enable and disable controls with Commands. 
Show Links:
XAML for Xamarin.Forms: https://developer.xamarin.com/guides/xamarin-forms/xaml/
Source Code on GitHub: https://github.com/jamesmontemagno/TheXamarinShow/
Xamarin.Forms Binding Tips &amp; Tricks: Converters and Control to Control Binding: https://blog.xamarin.com/advanced-data-binding-for-ios-android-and-windows/
Find James on:
Twitter: http://twitter.com/jamesmontemagno
GitHub: http://github.com/jamesmontemagno
Blog: http://motzcod.es/
His weekly podcast Merge Conflict: http://www.mergeconflict.fm/ 
Useful Links:
Xamarin Developer Center: https://developer.xamarin.com/
Xamarin Blog: http://blog.xamarin.com/
Xamarin and Azure: https://www.xamarin.com/azure
Mobile DevOps: https://www.xamarin.com/mobile-devops
Xamarin University Self-Guided: https://university.xamarin.com/self-guided
Create a Free Account (Azure): https://aka.ms/c9-azurefree</t>
  </si>
  <si>
    <t>Create a Free Account (Azure): https://aka.ms/c9-azurefree</t>
  </si>
  <si>
    <t>We'll start with homework from last week: https://leetcode.com/problems/find-valid-matrix-given-row-and-column-sums/ and https://leetcode.com/problems/minimum-cost-to-merge-stones/
Then some more coding interview problems from https://leetcode.com/ and https://binarysearch.com/
Subscribe for more educational videos on algorithms, coding interviews and competitive programming.
- Main YT channel with educational videos: https://www.youtube.com/errichto
- FAQ &amp; GitHub Wiki: https://github.com/Errichto/youtube/wiki/FAQ
- Twitch: https://www.twitch.tv/errichto</t>
  </si>
  <si>
    <t>_xD83D__xDC40_https://rachitiitr.com - My Personal Portfolio and things I recommend for Coding Interviews. 
Rachit, an ex-Software Engineer@Microsoft inspires about how we get demotivated when preparing for Coding Interviews, and the simple way to beat it and turn it to success.
✅ Practise Problem based on +1 -1 technique _xD83D__xDC49_ https://www.codechef.com/problems/CHOC
✅ How to use LeetCode for Interview Prep  _xD83D__xDC49__xD83C__xDFFB_ https://www.youtube.com/watch?v=q15JgVVLXQg
✅ Important Playlists _xD83D__xDC49__xD83C__xDFFB_[See below in description]
#Programming #StayHome #WithMe
_xD835__xDDDC__xD835__xDDE1__xD835__xDDE7__xD835__xDDD8__xD835__xDDE5__xD835__xDDE9__xD835__xDDDC__xD835__xDDD8__xD835__xDDEA_ _xD835__xDDE3__xD835__xDDE5__xD835__xDDD8__xD835__xDDE3_ _xD835__xDDE3__xD835__xDDE5__xD835__xDDE2__xD835__xDDD7__xD835__xDDE8__xD835__xDDD6__xD835__xDDE7__xD835__xDDE6_
✅ _xD835__xDDD4__xD835__xDDF9__xD835__xDDF4__xD835__xDDFC__xD835__xDDD8__xD835__xDE05__xD835__xDDFD__xD835__xDDF2__xD835__xDDFF__xD835__xDE01_ [15% OFF coupon "rachit"] _xD83D__xDC49__xD83C__xDFFB_https://algoexpert.io/rachit
✅ _xD835__xDDD7__xD835__xDDEE__xD835__xDDF6__xD835__xDDF9__xD835__xDE06__xD835__xDDD6__xD835__xDDFC__xD835__xDDF1__xD835__xDDF6__xD835__xDDFB__xD835__xDDF4__xD835__xDDE3__xD835__xDDFF__xD835__xDDFC__xD835__xDDEF__xD835__xDDF9__xD835__xDDF2__xD835__xDDFA_ [10$ OFF coupon "rachit"] _xD83D__xDC49__xD83C__xDFFB_https://dailycodingproblem.com/rachit
✅ _xD835__xDDE6__xD835__xDE06__xD835__xDE00__xD835__xDE01__xD835__xDDF2__xD835__xDDFA_ _xD835__xDDD7__xD835__xDDF2__xD835__xDE00__xD835__xDDF6__xD835__xDDF4__xD835__xDDFB_ [Discount for Indian audience] _xD83D__xDC49__xD83C__xDFFB_https://bit.ly/design-rachit
✅ _xD835__xDDE3__xD835__xDDFF__xD835__xDDFC__xD835__xDDF4__xD835__xDDFF__xD835__xDDEE__xD835__xDDFA__xD835__xDDFA__xD835__xDDF6__xD835__xDDFB__xD835__xDDF4_ _xD835__xDDD5__xD835__xDDFC__xD835__xDDFC__xD835__xDDF8__xD835__xDE00_ [Amazon Affiliate] _xD83D__xDC49__xD83C__xDFFB_https://amazon.in/shop/rachitjain
SUBSCRIBE AND HIT BELL ICON TO CHECK MORE OF MY CONTENT
http://youtube.com/RachitJain?sub_confirmation=1 
_xD835__xDDDC__xD835__xDDE0__xD835__xDDE3__xD835__xDDE2__xD835__xDDE5__xD835__xDDE7__xD835__xDDD4__xD835__xDDE1__xD835__xDDE7_ _xD835__xDDE3__xD835__xDDDF__xD835__xDDD4__xD835__xDDEC__xD835__xDDDF__xD835__xDDDC__xD835__xDDE6__xD835__xDDE7__xD835__xDDE6_
✅ _xD835__xDDD6__xD835__xDDFC__xD835__xDDF1__xD835__xDDF6__xD835__xDDFB__xD835__xDDF4_ _xD835__xDDDC__xD835__xDDFB__xD835__xDE01__xD835__xDDF2__xD835__xDDFF__xD835__xDE03__xD835__xDDF6__xD835__xDDF2__xD835__xDE04_ _xD835__xDDDF__xD835__xDDF2__xD835__xDDF0__xD835__xDE01__xD835__xDE02__xD835__xDDFF__xD835__xDDF2__xD835__xDE00_ _xD83D__xDC49__xD83C__xDFFB_https://www.youtube.com/watch?v=J1JZjhdr3Oo&amp;list=PLfBJlB6T2eOshO8-LYaMt-Pes1IFojJ_l
✅ _xD835__xDDDA__xD835__xDDFF__xD835__xDDEE__xD835__xDDFD__xD835__xDDF5_ _xD835__xDDE7__xD835__xDDF5__xD835__xDDF2__xD835__xDDFC__xD835__xDDFF__xD835__xDE06_ _xD835__xDDE3__xD835__xDDF9__xD835__xDDEE__xD835__xDE06__xD835__xDDF9__xD835__xDDF6__xD835__xDE00__xD835__xDE01_ _xD83D__xDC49__xD83C__xDFFB_https://www.youtube.com/watch?v=xyJxCjweLKE&amp;list=PLfBJlB6T2eOu3dTPKzvAf2axlmQUXGY91
✅ _xD835__xDDD6_++ _xD835__xDDE6__xD835__xDDE7__xD835__xDDDF_ _xD835__xDDE3__xD835__xDDF9__xD835__xDDEE__xD835__xDE06__xD835__xDDF9__xD835__xDDF6__xD835__xDE00__xD835__xDE01_ _xD83D__xDC49__xD83C__xDFFB_https://www.youtube.com/watch?v=g-1Cn3ccwXY&amp;list=PLfBJlB6T2eOvyt21CIX_PMmhOgWHiFVab
✅ _xD835__xDDE0__xD835__xDE06_ _xD835__xDDE3__xD835__xDDF2__xD835__xDDFF__xD835__xDE00__xD835__xDDFC__xD835__xDDFB__xD835__xDDEE__xD835__xDDF9_ _xD835__xDDDC__xD835__xDDFB__xD835__xDE01__xD835__xDDF2__xD835__xDDFF__xD835__xDE03__xD835__xDDF6__xD835__xDDF2__xD835__xDE04_ _xD835__xDDD8__xD835__xDE05__xD835__xDDFD__xD835__xDDF2__xD835__xDDFF__xD835__xDDF6__xD835__xDDF2__xD835__xDDFB__xD835__xDDF0__xD835__xDDF2__xD835__xDE00_ _xD83D__xDC49__xD83C__xDFFB_https://www.youtube.com/watch?v=0Vmtmqa9Og0&amp;list=PLfBJlB6T2eOuUAof03sQFlUcrk_Bc7jOA
✅_xD835__xDDE3__xD835__xDDFF__xD835__xDDFC__xD835__xDDF1__xD835__xDE02__xD835__xDDF0__xD835__xDE01__xD835__xDDF6__xD835__xDE03__xD835__xDDF6__xD835__xDE01__xD835__xDE06_ _xD835__xDDE7__xD835__xDDF6__xD835__xDDFD__xD835__xDE00_ _xD835__xDDE3__xD835__xDDF9__xD835__xDDEE__xD835__xDE06__xD835__xDDF9__xD835__xDDF6__xD835__xDE00__xD835__xDE01_ _xD83D__xDC49__xD83C__xDFFB_https://www.youtube.com/watch?v=0Vmtmqa9Og0&amp;list=PLfBJlB6T2eOuUAof03sQFlUcrk_Bc7jOA
✅_xD835__xDDDF__xD835__xDDF6__xD835__xDDF3__xD835__xDDF2_ _xD835__xDDDF__xD835__xDDF2__xD835__xDE00__xD835__xDE00__xD835__xDDFC__xD835__xDDFB__xD835__xDE00_ &amp; _xD835__xDDE0__xD835__xDDF2__xD835__xDDFB__xD835__xDE01__xD835__xDDFC__xD835__xDDFF__xD835__xDE00__xD835__xDDF5__xD835__xDDF6__xD835__xDDFD_ _xD83D__xDC49__xD83C__xDFFB_https://www.youtube.com/watch?v=9SGM0EqyUc0&amp;list=PLfBJlB6T2eOv8klCHHNVLOmTOIxKu-xzn
_xD835__xDDE6__xD835__xDDE2__xD835__xDDD6__xD835__xDDDC__xD835__xDDD4__xD835__xDDDF_ _xD835__xDDE3__xD835__xDDE5__xD835__xDDE2__xD835__xDDD9__xD835__xDDDC__xD835__xDDDF__xD835__xDDD8__xD835__xDDE6_
✅https://rachitiitr.com 
✅https://www.instagram.com/rachitiitr
✅https://twitter.com/rachitiitr
✅https://fb.me/AlgorithmsWithRachitJain
✅https://linkedin.com/in/rachitiitr
_xD835__xDDE3__xD835__xDDE5__xD835__xDDE2__xD835__xDDDA__xD835__xDDE5__xD835__xDDD4__xD835__xDDE0__xD835__xDDE0__xD835__xDDDC__xD835__xDDE1__xD835__xDDDA_ _xD835__xDDE3__xD835__xDDE5__xD835__xDDE2__xD835__xDDD9__xD835__xDDDC__xD835__xDDDF__xD835__xDDD8__xD835__xDDE6_
✅ Github ► https://github.com/rachitiitr/DataStructures-Algorithms
✅ Programming Blog ► http://rachitiitr.blogspot.com 
✅ CodeForces ► http://www.codeforces.com/profile/rachitjain
✅ CodeChef ► http://www.codechef.com/users/rachitiitr</t>
  </si>
  <si>
    <t>Ex-Google TechLead explains why "leetcode" alone won't land you a software engineer job, and gives you a few tips &amp; tricks on the behind the scenes of the technical interview process.
_xD83D__xDC68_‍_xD83D__xDCBB_ Join ex-Google/ex-Facebook engineers for my coding interview training: http://techinterviewpro.com/
_xD83D__xDC68_‍_xD83D__xDCBB_ Videos of 100+ programming interview problems explained:  https://coderpro.com/
_xD83D__xDC68_‍_xD83D__xDCBB_ Sign up for my FREE daily coding interview practice: http://dailyinterviewpro.com/
_xD83C__xDFAC_ Learn how I built a $1,000,000+ business on YouTube: http://youtubebackstage.com/
_xD83D__xDCB0_ Get a FREE stock on Webull (up to $1600) when you deposit $100: https://act.webull.com/k/S4oOH2yGOtHk/main (LIMITED TIME)
_xD83D__xDED2_ My computer/camera gear: http://amazon.com/shop/techlead
_xD83D__xDCB3_ The TechLead "ultra-thin" wallet https://amzn.to/2WNhqEP
☕ The TechLead custom coffee-maker: https://amzn.to/3dxwrzr
_xD83C__xDF89_ Party up:
http://instagram.com/techleadhd/
http://twitter.com/techleadhd/
https://discord.gg/pFUBUtE
Disclosure: Some links are affiliate links to products. I may receive a small commission for purchases made through these links. #techlead</t>
  </si>
  <si>
    <t>Screencast with some commentary of Codechef September Lunchtime contest https://www.codechef.com/LTIME88A
Follow me on Twitch for regular problem-solving streams! https://www.twitch.tv/errichto
- Main YT channel with educational videos: https://www.youtube.com/errichto
- FAQ &amp; GitHub Wiki: https://github.com/Errichto/youtube/wiki/FAQ</t>
  </si>
  <si>
    <t>Go to https://www.twitch.tv/errichto for live chat.
I'm facing gamegame in 1v1 coding tournament. 45 minutes, 5 problems, first to solve a problem gets points. Read more here https://codeforces.com/blog/entry/81395 and see brackets https://challonge.com/2020_lockout_championship_open
Subscribe for more educational videos on algorithms, coding interviews and competitive programming.
- Main YT channel with educational videos: https://www.youtube.com/errichto
- FAQ &amp; GitHub Wiki: https://github.com/Errichto/youtube/wiki/FAQ
- Twitch: https://www.twitch.tv/errichto</t>
  </si>
  <si>
    <t>(Technical Interview Study Guide Available)
Patreon - https://www.patreon.com/nick_white?al...
___
Discord - https://discord.gg/2f2Tgy3
Twitch - https://www.twitch.tv/nickwhitettv
Twitter - https://twitter.com/nicholaswwhite
Instagram - https://instagram.com/nickwwhite
LinkedIn - https://bit.ly/37AEo5j
Github - https://github.com/white105
Become a member of the channel! https://www.youtube.com/channel/UC1fLEeYICmo3O9cUsqIi7HA/join</t>
  </si>
  <si>
    <t>I will upsolve Atcoder Grand Contest 45 https://atcoder.jp/contests/agc045
Subscribe for more educational videos on algorithms, coding interviews and competitive programming.
- Main YT channel with educational videos: https://www.youtube.com/errichto
- FAQ &amp; GitHub Wiki: https://github.com/Errichto/youtube/wiki/FAQ
- Twitch: https://www.twitch.tv/errichto</t>
  </si>
  <si>
    <t>System design: Design a scalable service which supports tiny url use case.</t>
  </si>
  <si>
    <t>Just after CF Grobal Round 11 ends, I will go live to explain my solutions to all problems that I manage to solve.
Contest link: https://codeforces.com/contest/1427
Live chat: https://www.twitch.tv/errichto
Subscribe for more educational videos on algorithms, coding interviews and competitive programming.
- Main YT channel with educational videos: https://www.youtube.com/errichto
- FAQ &amp; GitHub Wiki: https://github.com/Errichto/youtube/wiki/FAQ
- Twitch: https://www.twitch.tv/errichto</t>
  </si>
  <si>
    <t>I will continue reading various tutorials online and checking which one explains the topic best. In particular, I want to go through some part of Handbook by Antti Laaksonen (https://codeforces.com/blog/entry/50728). Copypaste: This will be a longer stream, still related to competitive programming and algorithms. I might upsolve some problems, prepare my lectures or posts, write some old editorials, and maybe learn a new algorithm. Join me if you want to hang out or just lurk around.
I'm going to stream on Twitch at the same time: https://www.twitch.tv/errichto.
- Frequently Asked Questions: https://github.com/Errichto/youtube/wiki/FAQ
- Github repository: https://github.com/Errichto/youtube
- Facebook: https://www.facebook.com/errichto
- Twitter: https://twitter.com/errichto
- Competitive Programming Discord: https://discordapp.com/invite/UzaURu7
- Youtube channel 1: https://www.youtube.com/errichto (mainly short videos)
- Youtube channel 2: https://www.youtube.com/errichto2 (streams)
I’m Kamil Dębowski, better known as Errichto. I compete in and organize programming competitions. I make educational streams on Youtube and Twitch. I'm a finalist of ACM-ICPC, Topcoder Open, Facebook Hacker Cup and Google Code Jam. I got a second place in Google Code Jam 2018. I am/was nutella in Codeforces and target in Topcoder.
Watch me if you want to practice for coding interviews, competitive programming or just algorithms in general. I share my thought process, explain everything, and mention similar problems and techniques/algorithms.</t>
  </si>
  <si>
    <t>Solving coding interview problems from https://leetcode.com/ and https://binarysearch.com/
Subscribe for more educational videos on algorithms, coding interviews and competitive programming.
- Main YT channel with educational videos: https://www.youtube.com/errichto
- FAQ &amp; GitHub Wiki: https://github.com/Errichto/youtube/wiki/FAQ
- Twitch: https://www.twitch.tv/errichto</t>
  </si>
  <si>
    <t>This how-to exercise for COM/SOC 375 -- the undergraduate Social Networks at the University of Maine at Augusta -- proceeds step-by-step through the process of importing and visualizing Twitter and Facebook data using the Excel template NodeXL available free online at http://nodexl.codeplex.com . With software like this in constant development, the process is not without potholes; we consider some strategies for navigating around them.</t>
  </si>
  <si>
    <t>This walkthrough video about connecting the social network analysis software package NodeXL to the social media platform Twitter can afford to be brief because connecting the two is a very brief, relatively simple process. Follow along with me and you'll see how painless the process can be.</t>
  </si>
  <si>
    <t>An introduction to the Network Overview Discovery and Exploration add-in for Excel 2007/2010.  NodeXL allows users to create network diagrams as easily as they can generate pie charts in a spreadsheet.  Social media networks from Twitter, email, YouTube, flickr, WWW, wikis, and Facebook are all available through NodeXL. Network metrics and visualizations are easy to generate with no programming skills required.  This video illustrates the use of NodeXL by mapping the connections among people who tweet the term "NodeXL".</t>
  </si>
  <si>
    <t>Online surveys and other methods that generate unrepresentative samples may be convenient for the early researcher, but they generate results that don't tell us much.  Fortunately, there are other options out there.  In this video, we consider one of them: examining the entirety of content and interaction in an online Reddit community.  Using R, R Studio, and an R package called RedditExtractoR, it's possible to collect complete data for analysis without much trouble.  Here's how.</t>
  </si>
  <si>
    <t>This video, produced for the Undergraduate Social Network Analysis course at the University of Maine at Augusta, shows how simple and quick installing NodeXL software can be.  Within minutes, you can be entering network information and playing with network visualization.
Update: it's been more than three years since this video was shot, and in the meantime the link to download and install NodeXL has changed to https://www.smrfoundation.org/nodexl/installation/ .</t>
  </si>
  <si>
    <t>This video shows you hope to create a "Group in a box" output in NodeXL. I also demonstrate how to identify influencers and how to create sub-graphs.</t>
  </si>
  <si>
    <t>Learn to make social media network maps in just a few clicks in this short How-To guide to using NodeXL Pro Automation features. Get professional insights into networks like hashtags and other connected structures using the free "data recipes" we provide.</t>
  </si>
  <si>
    <t>- The Development of Social Network Analysis
- Social (media) Network Analysis
- Tutorial NodeXL (Basic Twitter &amp; Manual)</t>
  </si>
  <si>
    <t>This is part one of a three-part introduction to NodeXL and its use for network analysis and visualization. Part one covers the visualization of a sample workbook.</t>
  </si>
  <si>
    <t>This video, created for the undergraduate social networks course at the University of Maine at Augusta ( http://uma.edu ), uses the example of the Maine Politics hashtag #mepolitics to demonstrate methods for searching, extracting and visualizing twitter relations as social networks using free and open-source NodeXL software ( http://nodexl.codeplex.com ).</t>
  </si>
  <si>
    <t>This video was made for a presentation at the INSNA Sunbelt conference 2020 with the title: A framework for mapping political networks using the tweets from members of a national legislature: the case of the German Bundestag.</t>
  </si>
  <si>
    <t>In this how-to video for the undergraduate social networks course at the University of Maine at Augusta, we work through installing, entering edge lists, and visualizing tie strength with NodeXL, an Excel template available from the Social Media Research Foundation at http://nodexl.codeplex.com on the web.</t>
  </si>
  <si>
    <t>This brief video for the University of Maine at Augusta Analyzing Social Media course walks through a session of entering edge lists and using some elementary visualization techniques with the software package NodeXL, available for free at http://nodexl.codeplex.com .  University of Maine at Augusta is on the web at http://uma.edu .</t>
  </si>
  <si>
    <t>This walkthrough video demonstrates one variety of user-friendly social media data mining -- how to uncover meaning in Twitter search networks using the software package NodeXL Pro.  Three applications: NodeXL's ready-made Top Ten function, working with word pairs in the text of Tweets to generate semantic networks, and characterizing hashtag overlaps for a more concentrated account of meaning in network form.  I work with the example of the hashtag #Paris. Created for the undergraduate social network analysis course at the University of Maine at Augusta.</t>
  </si>
  <si>
    <t>This panel covers the relevance of social network analysis and social media to understand serious violence and its potential as a tool in addressing and disrupting violence dynamics in cities implementing the National Network's violence reduction strategies. 
Moderator: Louisa Aviles, Strategic Operations and Policy Specialist at the National Network for Safe Communities
Andrew Papachristos, Associate Professor of Sociology at Yale University​
Kevin O'Connor, Assistant Commissioner at the New York City Police Department</t>
  </si>
  <si>
    <t>Using the library resources and free open source software, American University students can create rich detailed citation network analyses and better understand how their academic sources are related.
See gexf graph: http://dsliberty.github.io/gephi/index.html</t>
  </si>
  <si>
    <t>An introduction to social network analysis and network structure measures, like density and centrality.
Table of Contents:
00:00 - Network Structure
00:12 - Degree Distribution
02:42 - Degree Distribution
06:17 - Density
10:31 - Clustering Coefficient
11:24 - Which Node is Most Important?
12:10 - Which Node is Most Important?
13:27 - Closeness Centrality
15:01 - Closeness Centrality
16:17 - Closeness Centrality
16:36 - Degree Centrality
17:33 - Betweenness Centrality
17:53 - Betweenness Centrality
20:55 - Eigenvector Centrality
23:02 - Connectivity and Cohesion
24:24 - Small Worlds
26:28 - Random Graphs and Small Worlds</t>
  </si>
  <si>
    <t>Social network analysis with several simple examples in R. 
R file: https://goo.gl/CKUuNt
Data file: https://goo.gl/Ygt1rg 
TIMESTAMPS:
00:00 Overview
00:40 Social Network example
06:33 Network measure
12:07 Read data file
14:42 Create network
16:20 Histogram of Node node degree
17:13 Network diagram.
18:56 Highlighting degree and changing layouts
21:01 Hubs and Authorities
24:43 Community detection 
Machine Learning videos: https://goo.gl/WHHqWP
Becoming Data Scientist: https://goo.gl/JWyyQc
Introductory R Videos:  https://goo.gl/NZ55SJ
Deep Learning with TensorFlow: https://goo.gl/5VtSuC
Image Analysis &amp; Classification:  https://goo.gl/Md3fMi
Text mining: https://goo.gl/7FJGmd
Data Visualization: https://goo.gl/Q7Q2A8
Playlist: https://goo.gl/iwbhnE
R is a free software environment for statistical computing and graphics, and is widely used by both academia and industry.  R software works on both Windows and Mac-OS. It was ranked no. 1 in a KDnuggets poll on top languages for analytics, data mining, and data science. RStudio is a user friendly environment for R that has become popular.</t>
  </si>
  <si>
    <t>Node centrality metrics, degree centrality, closeness centrality,
betweenness centrality, eigenvector centrality. Katz status index and Bonacich centrality, alpha centrality. 
Spearman rho and Kendall-Tau ranking distance.
Lecture slides: http://www.leonidzhukov.net/hse/2015/networks/lectures/lecture5.pdf</t>
  </si>
  <si>
    <t>Polinode and the Social Media Research Foundation recently announced an integration between NodeXL Pro and Polinode’s Networks product. Polinode Networks is a tool for visualising and analysing network data in a web-browser. NodeXL Pro is an Microsoft Office Excel add-in that performs advanced social network analysis with the ability to connect directly to many social networks including Facebook, Twitter and YouTube.
In this video, Marc Smith, Co-Founder of the Social Media Research Foundation, and Andrew Pitts, Founder &amp; CEO of Polinode, run a joint webinar where they provided some background and demonstrated the integration live.
Marc and Andrew cover:
1. A brief introduction to NodeXL and Polinode;
2. How to create a network in NodeXL and export it to Polinode. 
3. Analysing that same network in Polinode and sharing it with other users; 
4. Some Q&amp;A and discussion with the webinar attendees.
The live network from the demo is available at: http://bit.ly/polinodeNodeXLDemo.</t>
  </si>
  <si>
    <t>This how-to video for the undergraduate Analyzing Social Media course at the University of Maine at Augusta walks you through three ways to uncover meaningful patterns in the content of Twitter posts through open source NodeXL software.  Method 1: the built-in "Top Ten" metrics function of NodeXL.  Method 2: generating semantic networks.  Method 3: generating hashtag networks.  Learn more about social media education at the University of Maine at Augusta through our Social Media Certificate page, http://www.uma.edu/uma-social-media-certificate.html on the web.</t>
  </si>
  <si>
    <t>Learn to make social media network maps in just a few clicks in this short How-To guide to using NodeXL Pro Automation features. Get professional insights into networks like hashtags and other connected structures using the free "data recipes" we provide on: http://www.smrfoundation.org/nodexl/automation/</t>
  </si>
  <si>
    <t>5G. A14 Bionic, the fastest chip in a smartphone. An all-new design. A Ceramic Shield front cover that’s tougher than any smartphone glass. A custom LiDAR Scanner. The first camera ever to record in Dolby Vision. An advanced Pro camera system for next-level low-light photography. And connect accessories in a whole new way with MagSafe. iPhone 12 Pro, the most powerful iPhone ever. 
Learn more: http://apple.com/iphone-12-pro
“Tomato Soup” by Hark Madley http://apple.co/TomatoSoup
 iPhone 12 Pro Max has not been authorized as required by the rules of the Federal Communications Commission. This device is not, and may not be, offered for sale or lease, or sold or leased, until authorization is obtained.</t>
  </si>
  <si>
    <t>Apple Maldives iPhoneXS Ocean Earth EarthMonth sharks WhaleSharks conservation protect marine research water science divers protectourspecies underwater photography</t>
  </si>
  <si>
    <t>Underdogs Apple Apple at Work work workplace Apple business Apple enterprise Apple products Apple devices iPhone iPad Mac MacBook business applications apps round pizza box Apple for employees creative work work together collaboration deadline building a presentation AR at work Group FaceTime at work Continuity Camera at work apps for work working from home working as a team meeting with boss apple pizza box</t>
  </si>
  <si>
    <t>Apple Apple iPhone Introducing iPhone 12 Pro iPhone 12 Pro Max Three camera iPhone Triple camera iPhone iPhone video quality iPhone video demo Shot on iPhone iPhone cinematography iPhone cinematic video Incredible quality video iPhone 12 highest quality video iPhone 12 video performance Highest quality video Video shot on iPhone Dolby Vision Professional video on iPhone New iPhone 2020 Emmanuel Lubezki Chivo BTS Behind The Scenes Make movie on iPhone</t>
  </si>
  <si>
    <t>Apple Event Keynote Tim Cook October 2020 Launch Announcement Video Introducing iPhone iPhone 12 mini Pro iPro Max HomePod Mini New iPhone iPhone Release Speed Home Privacy Photography Smart Phone Siri smart home intelligent assistant home kit intercom speaker Ceramic Shield MagSafe Super Retina XDR A14 Bionic Camera ProRaw HDR Dolby Vision 5G Night Mode LiDAR Low light photos Portraits OLED Screen Durability Strong glass Water resistance Verizon</t>
  </si>
  <si>
    <t>Apple iPad Air iPad Apple Pencil Magic Keyboard 10.9-inch Liquid Retina display A14 Bionic chip sky blue green rose gold space gray silver Touch ID 12MP back camera FaceTime camera Scribble Take Note Notes note taking</t>
  </si>
  <si>
    <t>Apple Apple Event Special Event Keynote Tim Cook October Event 2020 Apple Launch Apple Keynote Recap Introducing iPhone iPhone 12 iPhone 12 mini iPhone 12 Pro iPhone 12 Pro Max HomePod HomePod Mini New iPhone Speed Home Privacy Photography new phone smartphone Secure Siri smart home intelligent assistant home kit intercom speaker Ceramic Shield MagSafe Super Retina XDR A14 Bionic Pro Camera Apple ProRaw LiDAR Scanner Pacific Blue</t>
  </si>
  <si>
    <t>Apple iPhone SE Apple iPhone SE New iPhone SE iPhone SE Camera iPhone SE 2020 iPhone SE size iPhone SE First Look iPhone SE reveal Portrait Mode Portrait Mode iPhone SE 4K video 4K video iPhone 4K video iPhone SE Touch ID Touch ID iPhone Touch ID iPhone SE iPhone SE battery small iPhone 4.7 inch 4.7 inch iPhone A13 Bionic A13 Bionic Chip A13 Chip iOS 13 iOS 13 iPhone iOS 13 iPhone SE red iPhone black iPhone white iPhone iPhone SE design</t>
  </si>
  <si>
    <t>Introducing Apple iPhone iPhone 12 iPhone 12 Mini 5G on iPhone Low-light photography Ceramic Shield Tough glass iPhone iPhone with two cameras iPhone video quality iPhone photography iPhone new design Dolby Vision Night Mode A14 Bionic Chip MagSafe Spill resistant iOS 14 iPhone colors New iPhone iPhone 2020 Eat Them Apples by Suzi Wu Upgrade iPhone New iPhone 2020 New Apple iPhone iPhone release iPhone Announcement OLED New iPhone display video</t>
  </si>
  <si>
    <t>WWDC Apple iPhone iOS Worldwide Developers Conference Apple TV Apple Watch iPad Mac Macbook tvOS Swift Apple Developer Software Developer Software Engineer Code Coding macOS xCode watchOS SwiftUI xcode11 Xcode 11 Augmented Reality AR ARKit RealityKit Machine Learning Core ML 3 Create ML Siri WatchOS 6 WWDC 2020 TestFlight memoji animoji coder developer engineer Keynote</t>
  </si>
  <si>
    <t>Apple iOS iPhone Mac Apple Watch Series 5 Series 6 iPad iPad Air Macbook iMac MacBook Pro Fitness Wellness Illustration Apple TV Digital Art AirPods Apple Event Apple Keynote WWDC September Apple Special Event Apple Launch</t>
  </si>
  <si>
    <t>kotlin serverside kotless lambda aws</t>
  </si>
  <si>
    <t>JetBrains software development developer tools programming developer kotlinx-datetime kotlin 1.4 online event kotlin Ilya Gorbunov datetime kotlin libraries</t>
  </si>
  <si>
    <t>JetBrains software development developer tools programming developer kotlin kotlinconf kotlinconf 19 native concurrency concurrency kotlin native multiplatform jvm ojbective c swift Kevin Galligan touchlab</t>
  </si>
  <si>
    <t>KotlinConf</t>
  </si>
  <si>
    <t>kotlin coroutines debugging flow</t>
  </si>
  <si>
    <t>unit testing kotlin kotlinconf kotlinconf18 kotlinconf 2018 Philipp Hauer data classes spring integration</t>
  </si>
  <si>
    <t>JetBrains software development developer tools programming developer kts gradle kotlin servless framework dsl terraform sam cloudgormation cdk jax-rs rest api kotless client api demo vladislav tankov</t>
  </si>
  <si>
    <t>JetBrains software development developer tools programming developer kotlin future of kotlin kotlin 1.4 online event</t>
  </si>
  <si>
    <t>JetBrains software development developer tools programming developer Kotlin KotlinConf KotlinConf 19 ktor mobile app development building mobile apps Java API</t>
  </si>
  <si>
    <t>JetBrains software development developer tools programming developer kotlin online event 1.4 keynote andrey breslav kotlin</t>
  </si>
  <si>
    <t>JetBrains software development developer tools programming developer kotlin kotlinconf kotlinconf 19 Spring Sebastien Deleuze spring boot junit mockk dsl spring mvc couroutines webflux rsocket spring data mockmvc kotlin dsl livecoding kofu spring fu</t>
  </si>
  <si>
    <t>HashiCorp HashiCorp Vault Vault Digital Transformation</t>
  </si>
  <si>
    <t>HashiCorp AWS</t>
  </si>
  <si>
    <t>HashiCorp Secrets Management HashiCorp Vault Vault HashiCorp Cloud Platform HCP InfoSec Cloud Security Password Rotation Credential Management</t>
  </si>
  <si>
    <t>HashiCorp</t>
  </si>
  <si>
    <t>HashiCorp HashiCorp Terraform Terraform Cloud Terraform HCS on Azure HCS Azure</t>
  </si>
  <si>
    <t>HashiCorp HashiCorp Boundary Boundary PAM Access Management AuthN AuthZ Privileged Access Management Secure sessions management Zero Trust Zero Trust Networking SecOps InfoSec Cybersecurity Network Security NetSec</t>
  </si>
  <si>
    <t>SQL Server SQL (Programming Language) Microsoft SQL Server (Software) Software (Industry) troubleshooting Database (Software Genre) Paul Randal SQL Server Threading Model Latches SpinLocks</t>
  </si>
  <si>
    <t>tutorials how-tos online education e-learning tech training dev training IT training creative training Alan Turing (Computer Scientist) alan turing machine on computable numbers Pluralsight Learn understand wonderful machine enigma enigma code programming Theory (Quotation Subject)</t>
  </si>
  <si>
    <t>User Experience UX User Experience Design (Industry) Design (Industry) Billy Hollis archetypes</t>
  </si>
  <si>
    <t>tech training dev training IT training tech skills tech skills platform technology learning technology learning platform pluralsight course pluralsight</t>
  </si>
  <si>
    <t>[tag all relevant keywords] tutorials how-tos online education e-learning tech training dev training IT training creative training Amazon Web Services (Website) Windows Azure (Brand) Microsoft Corporation (Venture Funded Company) Amazon.com (Venture Funded Company) Cloud Computing (Industry) public cloud Elias Khnaser IT webinar cloud webinar Amazon AWS IT Management data center</t>
  </si>
  <si>
    <t>tutorials how-tos online education e-learning tech training dev training IT training creative training tech skills tech skills platform technology learning technology learning platform Angular Serverless NgRx Preload strategies John Papa Angular in the cloud JavaScript</t>
  </si>
  <si>
    <t>tech training dev training IT training tech skills tech skills platform technology learning technology learning platform pluralsight course pluralsight pluralsight live 2019 pluralsight live north america 2019 pluralsight ceo aaron skonnard aaron skonnard pluralsight aaron skonnard keynote</t>
  </si>
  <si>
    <t>web developer web developer career web developer portfolio web developer salary web developer interview web developer freelance web dev software developer question and answer coder foundry coding bootcamp web software developer career developer portfolio web developer interview questions and answers web developer course bobby davis web development job prep web development interview</t>
  </si>
  <si>
    <t>coding bootcamp learn to code dotnet .net c# software developer coder foundry coding bootcamp in north carolina web development Ageism ml.net coding project frontend framework .net core dotnet core ai .net beginner webassembly blazor bobby davis web dev programming web development for beginners web developer career web developer portfolio coding bootcamp online</t>
  </si>
  <si>
    <t>coding bootcamp learn to code dotnet .net c# programming software developer coder foundry coding bootcamp in north carolina amazon web services aws cloud software development how to learn to code algorithm Auth0 React Identity microsoft identity data structures and algorithms asp.net core identity scaffolding bobby davis coding bootcamp 2020</t>
  </si>
  <si>
    <t>coding bootcamp learn to code dotnet .net c# programming software developer coder foundry coding bootcamp in north carolina learn programming software development how long does it take to learn programming how long does it take to learn to code how long does it take to learn to program how long does it take to learn coding learning to code how to program how to code how much time it takes to learn programming how long does it take to learn programming to get a job</t>
  </si>
  <si>
    <t>coding bootcamp learn to code dotnet .net c# programming software developer coder foundry coding bootcamp in north carolina software development web developer programming jobs first programming job web development job plan how to get your first programming job web developer portfolio web development 2020 web development career job roadmpap software job marketing plan</t>
  </si>
  <si>
    <t>Git patterns and anti-patterns for successful developers THR2017 Tools Build2018</t>
  </si>
  <si>
    <t>An Introduction to Blockchain with Mark Russinovich BRK2507 Azure Cloud Build2018</t>
  </si>
  <si>
    <t>b19 msbuild19 microsoft build 2019 'Look Back' on C# - BDL2046 App Dev Developer Tools Build Live Intermediate (200)</t>
  </si>
  <si>
    <t>docker docker certification training learn docker online learn docker for free docker course for beginner to advanced full docker course available free docker training videos docker course training docker training India Docker online free course docker containers for beginners docker beginner tutorial why Docker in DevOps hands on docker course docker for beginers online classes free docker devops online online docker setup Docker devops labs online</t>
  </si>
  <si>
    <t>b19 msbuild19 microsoft build 2019 .NET Platform Overview and Roadmap - BRK3015 App Dev Developer Tools Breakout Advanced (300)</t>
  </si>
  <si>
    <t>channel9</t>
  </si>
  <si>
    <t>Technology Keynote: Microsoft Azure TK01 Build2018</t>
  </si>
  <si>
    <t>programming coding errichto algorithms competitive programming lockout codeforces</t>
  </si>
  <si>
    <t>leetcode leetcode solutions leetcode coding interview coding interviews algoexpert dailycodingproblem goldman sachs flipkart microsoft google interview questions software engineering coding interview problems data sturctures algorithms ds algo coding interview prep</t>
  </si>
  <si>
    <t>coding interview leetcode java solutions amazon coding interview google interview coding interview preparation programming interview dynamic programming data structures leetcode python leetcode java leetcode python solutions microsoft coding interview coding interview problems python tutorial microsoft interview</t>
  </si>
  <si>
    <t>competitive programming errichto codechef screencast lunchtime</t>
  </si>
  <si>
    <t>longest palindromic substring palindrome substring leetcode hacker rank cracking the coding interview coding programming computer science technology math science education tutorial how to python java web development software engineering algorithms data structures interview technical interview coding questions palindromes substrings expand around center Leetcode Longest Palindromic Substring</t>
  </si>
  <si>
    <t>tinyurl shorturl system design large scale system scalable system</t>
  </si>
  <si>
    <t>programming coding stream bps programming stream errichto codeforces algorithm c++ CPH competitive programming competitive programmer's handbook algo</t>
  </si>
  <si>
    <t>coding interviews leetcode binarysearch.com errichto algorithms programming coding</t>
  </si>
  <si>
    <t>facebook twitter nodexl com/soc 375 university maine social networks how to import troubleshooting social media</t>
  </si>
  <si>
    <t>NodeXL twitter social media data mining how-to</t>
  </si>
  <si>
    <t>NodeXL Video SNA Social Network Analysis Social Network Visualization Chart Graph Connection Collection Map</t>
  </si>
  <si>
    <t>R studio RedditExtractoR online methods social science</t>
  </si>
  <si>
    <t>nodexl Network Analysis social networks software how to walkthrough install</t>
  </si>
  <si>
    <t>Graph in a box NodeXL. sub-graphs.</t>
  </si>
  <si>
    <t>NodeXL SNA Social Media Social Network Network Visualization Graph Map Chart Automate NodeXL Pro</t>
  </si>
  <si>
    <t>NodeXL Social Network Millennials Research Center Kopi Udara MRC Indobig</t>
  </si>
  <si>
    <t>NodeXL tutorial network analysis visualization</t>
  </si>
  <si>
    <t>nodexl walkthrough twitter social media visualization autofill groups social networks maine politics</t>
  </si>
  <si>
    <t>nodexl university social networks edge list visualization tie strength installing homework maine augusta social science</t>
  </si>
  <si>
    <t>how to nodexl networks edge lists visualization</t>
  </si>
  <si>
    <t>NodeXL Twitter social media semantic networks hashtags trends data mining analysis how-to walkthrough social networks network analysis</t>
  </si>
  <si>
    <t>social media social network facebook gangs violence criminal justice police technology social science network law enforcement monitoring software gun violence</t>
  </si>
  <si>
    <t>bibliometrics gephi Data Visualization (Industry) academic research American University (College/University) Scopus (Publisher) Analytics (Industry) Citation (Literature Subject) Citation Network Data (Website Category) Web Design (Interest) JavaScript (Programming Language)</t>
  </si>
  <si>
    <t>social network analysis centrality</t>
  </si>
  <si>
    <t>data science big data social media analytics social network</t>
  </si>
  <si>
    <t>Social Network Analysis (Interest) Social Network (Industry) Centrality Computer Science (Field Of Study) Lecture (Type Of Public Presentation)</t>
  </si>
  <si>
    <t>Hashtag (Invention) social media nodexl How-to (Media Genre) walkthrough content analysis sociology University Of Maine At Augusta (Organization) social networks edge lists semantic network</t>
  </si>
  <si>
    <t>NodeXL SNA social media networks</t>
  </si>
  <si>
    <t>Introducing Apple iPhone iPhone 12 iPhone 12 Pro iPhone 12 Pro Max 5G on iPhone iPhone with 5G Low-light photography Ceramic Shield Tough glass iPhone video quality iPhone photography iPhone new design Dolby Vision Night Mode Portraits Low-light portrait mode A14 Bionic Chip MagSafe New iPhone 2020 iPhone 2020 iOS 14 Upgrade iPhone “Tomato Soup” by Hark Madley New iPhone Announcement Release Latest iPhone Colors Video lidar</t>
  </si>
  <si>
    <t>Apple</t>
  </si>
  <si>
    <t>JetBrainsTV</t>
  </si>
  <si>
    <t>Pluralsight</t>
  </si>
  <si>
    <t>Coder Foundry</t>
  </si>
  <si>
    <t>Microsoft Developer</t>
  </si>
  <si>
    <t>Double-Barrel Gaming</t>
  </si>
  <si>
    <t>Pat Flynn</t>
  </si>
  <si>
    <t>KodeKloud</t>
  </si>
  <si>
    <t>Errichto 2</t>
  </si>
  <si>
    <t>Rachit Jain</t>
  </si>
  <si>
    <t>TechLead</t>
  </si>
  <si>
    <t>Nick White</t>
  </si>
  <si>
    <t>Tushar Roy - Coding Made Simple</t>
  </si>
  <si>
    <t>James Cook</t>
  </si>
  <si>
    <t>Shaun Kellogg</t>
  </si>
  <si>
    <t>Marc Smith</t>
  </si>
  <si>
    <t>Dr Alan Shaw</t>
  </si>
  <si>
    <t>Yanu Prasetyo</t>
  </si>
  <si>
    <t>brianbritt87</t>
  </si>
  <si>
    <t>NodeXL</t>
  </si>
  <si>
    <t>National Network for Safe Communities</t>
  </si>
  <si>
    <t>ds6428a</t>
  </si>
  <si>
    <t>jengolbeck</t>
  </si>
  <si>
    <t>Dr. Bharatendra Rai</t>
  </si>
  <si>
    <t>Leonid Zhukov</t>
  </si>
  <si>
    <t>Polinode</t>
  </si>
  <si>
    <t>2019-04-15T19:00:02Z</t>
  </si>
  <si>
    <t>2015-06-15T22:46:15Z</t>
  </si>
  <si>
    <t>2019-04-02T22:00:01Z</t>
  </si>
  <si>
    <t>2013-10-23T17:36:21Z</t>
  </si>
  <si>
    <t>2020-10-14T14:57:04Z</t>
  </si>
  <si>
    <t>2020-10-13T18:15:12Z</t>
  </si>
  <si>
    <t>2020-09-15T18:30:34Z</t>
  </si>
  <si>
    <t>2020-10-13T19:31:44Z</t>
  </si>
  <si>
    <t>2014-06-03T23:46:12Z</t>
  </si>
  <si>
    <t>2020-04-15T15:09:24Z</t>
  </si>
  <si>
    <t>2020-10-13T20:01:22Z</t>
  </si>
  <si>
    <t>2020-06-22T19:07:56Z</t>
  </si>
  <si>
    <t>2020-09-15T18:14:08Z</t>
  </si>
  <si>
    <t>2014-09-11T04:26:17Z</t>
  </si>
  <si>
    <t>2020-10-09T15:45:27Z</t>
  </si>
  <si>
    <t>2020-10-13T16:49:33Z</t>
  </si>
  <si>
    <t>2019-12-16T09:25:57Z</t>
  </si>
  <si>
    <t>2017-11-15T12:09:26Z</t>
  </si>
  <si>
    <t>2020-10-13T16:51:50Z</t>
  </si>
  <si>
    <t>2018-10-15T08:51:46Z</t>
  </si>
  <si>
    <t>2019-12-16T09:26:00Z</t>
  </si>
  <si>
    <t>2020-10-12T17:49:50Z</t>
  </si>
  <si>
    <t>2019-12-16T09:26:08Z</t>
  </si>
  <si>
    <t>2020-10-12T17:51:42Z</t>
  </si>
  <si>
    <t>2019-12-18T10:04:52Z</t>
  </si>
  <si>
    <t>2020-10-15T15:31:40Z</t>
  </si>
  <si>
    <t>2020-10-02T15:56:57Z</t>
  </si>
  <si>
    <t>2020-10-13T16:06:00Z</t>
  </si>
  <si>
    <t>2020-10-14T21:35:56Z</t>
  </si>
  <si>
    <t>2020-10-01T17:11:20Z</t>
  </si>
  <si>
    <t>2020-10-12T20:04:36Z</t>
  </si>
  <si>
    <t>2020-10-14T19:17:24Z</t>
  </si>
  <si>
    <t>2020-10-12T20:17:41Z</t>
  </si>
  <si>
    <t>2020-08-13T18:05:55Z</t>
  </si>
  <si>
    <t>2012-07-16T05:32:17Z</t>
  </si>
  <si>
    <t>2015-06-23T14:41:19Z</t>
  </si>
  <si>
    <t>2020-04-17T07:05:01Z</t>
  </si>
  <si>
    <t>2012-05-15T06:06:49Z</t>
  </si>
  <si>
    <t>2020-09-03T15:17:24Z</t>
  </si>
  <si>
    <t>2014-11-10T22:08:26Z</t>
  </si>
  <si>
    <t>2019-07-17T22:51:20Z</t>
  </si>
  <si>
    <t>2019-10-07T23:15:32Z</t>
  </si>
  <si>
    <t>2020-10-15T13:26:27Z</t>
  </si>
  <si>
    <t>2020-09-29T12:00:00Z</t>
  </si>
  <si>
    <t>2020-10-02T12:00:26Z</t>
  </si>
  <si>
    <t>2020-10-14T05:06:41Z</t>
  </si>
  <si>
    <t>2020-09-10T05:06:32Z</t>
  </si>
  <si>
    <t>2020-10-12T12:00:28Z</t>
  </si>
  <si>
    <t>2020-09-04T05:15:18Z</t>
  </si>
  <si>
    <t>2020-09-30T05:14:16Z</t>
  </si>
  <si>
    <t>2020-09-17T05:13:07Z</t>
  </si>
  <si>
    <t>2020-09-18T12:00:13Z</t>
  </si>
  <si>
    <t>2020-10-07T05:13:52Z</t>
  </si>
  <si>
    <t>2020-10-12T23:30:22Z</t>
  </si>
  <si>
    <t>2018-05-09T10:02:58Z</t>
  </si>
  <si>
    <t>2020-10-13T23:57:48Z</t>
  </si>
  <si>
    <t>2018-05-10T02:31:13Z</t>
  </si>
  <si>
    <t>2020-10-15T06:43:29Z</t>
  </si>
  <si>
    <t>2019-05-06T19:39:32Z</t>
  </si>
  <si>
    <t>2019-08-09T06:19:02Z</t>
  </si>
  <si>
    <t>2019-05-07T00:10:58Z</t>
  </si>
  <si>
    <t>2018-08-30T18:17:24Z</t>
  </si>
  <si>
    <t>2018-05-08T03:29:06Z</t>
  </si>
  <si>
    <t>2020-10-14T19:30:37Z</t>
  </si>
  <si>
    <t>2020-05-17T14:15:12Z</t>
  </si>
  <si>
    <t>2019-12-26T15:07:39Z</t>
  </si>
  <si>
    <t>2020-09-26T18:05:19Z</t>
  </si>
  <si>
    <t>2020-09-23T14:43:05Z</t>
  </si>
  <si>
    <t>2019-11-28T01:06:33Z</t>
  </si>
  <si>
    <t>2020-09-29T19:28:03Z</t>
  </si>
  <si>
    <t>2017-05-27T07:59:03Z</t>
  </si>
  <si>
    <t>2020-10-10T19:18:25Z</t>
  </si>
  <si>
    <t>2019-06-03T09:52:36Z</t>
  </si>
  <si>
    <t>2020-09-22T21:38:44Z</t>
  </si>
  <si>
    <t>2012-09-30T11:27:42Z</t>
  </si>
  <si>
    <t>2015-11-10T04:55:32Z</t>
  </si>
  <si>
    <t>2016-02-23T13:03:10Z</t>
  </si>
  <si>
    <t>2010-09-15T22:38:19Z</t>
  </si>
  <si>
    <t>2020-02-09T00:21:17Z</t>
  </si>
  <si>
    <t>2015-09-14T02:14:21Z</t>
  </si>
  <si>
    <t>2019-04-09T16:37:18Z</t>
  </si>
  <si>
    <t>2017-06-12T22:24:38Z</t>
  </si>
  <si>
    <t>2018-05-06T19:32:24Z</t>
  </si>
  <si>
    <t>2012-04-06T20:36:35Z</t>
  </si>
  <si>
    <t>2013-04-08T10:07:29Z</t>
  </si>
  <si>
    <t>2020-07-14T13:58:43Z</t>
  </si>
  <si>
    <t>2013-03-24T20:45:10Z</t>
  </si>
  <si>
    <t>2013-09-23T21:40:52Z</t>
  </si>
  <si>
    <t>2015-11-17T04:22:34Z</t>
  </si>
  <si>
    <t>2015-07-17T19:55:40Z</t>
  </si>
  <si>
    <t>2015-06-21T14:42:54Z</t>
  </si>
  <si>
    <t>2013-07-04T21:18:46Z</t>
  </si>
  <si>
    <t>2017-09-07T03:07:15Z</t>
  </si>
  <si>
    <t>2015-02-11T07:34:43Z</t>
  </si>
  <si>
    <t>2017-06-29T23:35:10Z</t>
  </si>
  <si>
    <t>2013-10-31T18:52:13Z</t>
  </si>
  <si>
    <t>2017-07-06T13:50:05Z</t>
  </si>
  <si>
    <t>2020-10-13T19:22:34Z</t>
  </si>
  <si>
    <t>Play Video in Browser</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</si>
  <si>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</si>
  <si>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</si>
  <si>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</si>
  <si>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</si>
  <si>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</si>
  <si>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</si>
  <si>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</si>
  <si>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</si>
  <si>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</si>
  <si>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</si>
  <si>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</si>
  <si>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</si>
  <si>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</si>
  <si>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</si>
  <si>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</si>
  <si>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</si>
  <si>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</si>
  <si>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</si>
  <si>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</si>
  <si>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</si>
  <si>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</si>
  <si>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</si>
  <si>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</si>
  <si>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</si>
  <si>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</si>
  <si>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</si>
  <si>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</si>
  <si>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</si>
  <si>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</si>
  <si>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</si>
  <si>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</si>
  <si>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</si>
  <si>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kotlin</t>
  </si>
  <si>
    <t>docker</t>
  </si>
  <si>
    <t>support</t>
  </si>
  <si>
    <t>twitter</t>
  </si>
  <si>
    <t>code</t>
  </si>
  <si>
    <t>network</t>
  </si>
  <si>
    <t>learn</t>
  </si>
  <si>
    <t>social</t>
  </si>
  <si>
    <t>00</t>
  </si>
  <si>
    <t>links</t>
  </si>
  <si>
    <t>data</t>
  </si>
  <si>
    <t>coding</t>
  </si>
  <si>
    <t>discord</t>
  </si>
  <si>
    <t>grab</t>
  </si>
  <si>
    <t>nodexl</t>
  </si>
  <si>
    <t>join</t>
  </si>
  <si>
    <t>like</t>
  </si>
  <si>
    <t>course</t>
  </si>
  <si>
    <t>iphone</t>
  </si>
  <si>
    <t>software</t>
  </si>
  <si>
    <t>event</t>
  </si>
  <si>
    <t>10</t>
  </si>
  <si>
    <t>12</t>
  </si>
  <si>
    <t>apple</t>
  </si>
  <si>
    <t>developer</t>
  </si>
  <si>
    <t>programming</t>
  </si>
  <si>
    <t>networks</t>
  </si>
  <si>
    <t>commission</t>
  </si>
  <si>
    <t>click</t>
  </si>
  <si>
    <t>pluralsight</t>
  </si>
  <si>
    <t>centrality</t>
  </si>
  <si>
    <t>pro</t>
  </si>
  <si>
    <t>american</t>
  </si>
  <si>
    <t>15</t>
  </si>
  <si>
    <t>product</t>
  </si>
  <si>
    <t>azure</t>
  </si>
  <si>
    <t>ll</t>
  </si>
  <si>
    <t>member</t>
  </si>
  <si>
    <t>job</t>
  </si>
  <si>
    <t>media</t>
  </si>
  <si>
    <t>live</t>
  </si>
  <si>
    <t>online</t>
  </si>
  <si>
    <t>session</t>
  </si>
  <si>
    <t>blog</t>
  </si>
  <si>
    <t>cloud</t>
  </si>
  <si>
    <t>equipment</t>
  </si>
  <si>
    <t>affiliate</t>
  </si>
  <si>
    <t>design</t>
  </si>
  <si>
    <t>breaking</t>
  </si>
  <si>
    <t>best</t>
  </si>
  <si>
    <t>create</t>
  </si>
  <si>
    <t>server</t>
  </si>
  <si>
    <t>development</t>
  </si>
  <si>
    <t>spring</t>
  </si>
  <si>
    <t>questions</t>
  </si>
  <si>
    <t>helps</t>
  </si>
  <si>
    <t>react</t>
  </si>
  <si>
    <t>cf</t>
  </si>
  <si>
    <t>description</t>
  </si>
  <si>
    <t>receive</t>
  </si>
  <si>
    <t>continue</t>
  </si>
  <si>
    <t>github</t>
  </si>
  <si>
    <t>university</t>
  </si>
  <si>
    <t>educational</t>
  </si>
  <si>
    <t>analysis</t>
  </si>
  <si>
    <t>work</t>
  </si>
  <si>
    <t>time</t>
  </si>
  <si>
    <t>16</t>
  </si>
  <si>
    <t>talk</t>
  </si>
  <si>
    <t>service</t>
  </si>
  <si>
    <t>facebook</t>
  </si>
  <si>
    <t>buy</t>
  </si>
  <si>
    <t>bobby's</t>
  </si>
  <si>
    <t>book</t>
  </si>
  <si>
    <t>gg</t>
  </si>
  <si>
    <t>qurq7ny</t>
  </si>
  <si>
    <t>merch</t>
  </si>
  <si>
    <t>fizz</t>
  </si>
  <si>
    <t>buzz</t>
  </si>
  <si>
    <t>energy</t>
  </si>
  <si>
    <t>drink</t>
  </si>
  <si>
    <t>coder</t>
  </si>
  <si>
    <t>foundry</t>
  </si>
  <si>
    <t>disclaimer</t>
  </si>
  <si>
    <t>algorithms</t>
  </si>
  <si>
    <t>introduction</t>
  </si>
  <si>
    <t>14</t>
  </si>
  <si>
    <t>recording</t>
  </si>
  <si>
    <t>brought</t>
  </si>
  <si>
    <t>express</t>
  </si>
  <si>
    <t>utc</t>
  </si>
  <si>
    <t>overview</t>
  </si>
  <si>
    <t>hashicorp</t>
  </si>
  <si>
    <t>maine</t>
  </si>
  <si>
    <t>01</t>
  </si>
  <si>
    <t>state</t>
  </si>
  <si>
    <t>framework</t>
  </si>
  <si>
    <t>40</t>
  </si>
  <si>
    <t>part</t>
  </si>
  <si>
    <t>aws</t>
  </si>
  <si>
    <t>process</t>
  </si>
  <si>
    <t>user</t>
  </si>
  <si>
    <t>interview</t>
  </si>
  <si>
    <t>twitch</t>
  </si>
  <si>
    <t>augusta</t>
  </si>
  <si>
    <t>language</t>
  </si>
  <si>
    <t>13</t>
  </si>
  <si>
    <t>available</t>
  </si>
  <si>
    <t>model</t>
  </si>
  <si>
    <t>works</t>
  </si>
  <si>
    <t>kotlinconf</t>
  </si>
  <si>
    <t>website</t>
  </si>
  <si>
    <t>platform</t>
  </si>
  <si>
    <t>based</t>
  </si>
  <si>
    <t>application</t>
  </si>
  <si>
    <t>amazon</t>
  </si>
  <si>
    <t>google</t>
  </si>
  <si>
    <t>instagram</t>
  </si>
  <si>
    <t>xamarin</t>
  </si>
  <si>
    <t>interviews</t>
  </si>
  <si>
    <t>competitive</t>
  </si>
  <si>
    <t>cover</t>
  </si>
  <si>
    <t>team</t>
  </si>
  <si>
    <t>mac</t>
  </si>
  <si>
    <t>build</t>
  </si>
  <si>
    <t>library</t>
  </si>
  <si>
    <t>simple</t>
  </si>
  <si>
    <t>#kotlin</t>
  </si>
  <si>
    <t>features</t>
  </si>
  <si>
    <t>show</t>
  </si>
  <si>
    <t>concepts</t>
  </si>
  <si>
    <t>start</t>
  </si>
  <si>
    <t>skills</t>
  </si>
  <si>
    <t>environment</t>
  </si>
  <si>
    <t>learning</t>
  </si>
  <si>
    <t>linkedin</t>
  </si>
  <si>
    <t>bring</t>
  </si>
  <si>
    <t>main</t>
  </si>
  <si>
    <t>labs</t>
  </si>
  <si>
    <t>problems</t>
  </si>
  <si>
    <t>polinode</t>
  </si>
  <si>
    <t>rules</t>
  </si>
  <si>
    <t>research</t>
  </si>
  <si>
    <t>ios</t>
  </si>
  <si>
    <t>app</t>
  </si>
  <si>
    <t>developers</t>
  </si>
  <si>
    <t>created</t>
  </si>
  <si>
    <t>mini</t>
  </si>
  <si>
    <t>24</t>
  </si>
  <si>
    <t>ipad</t>
  </si>
  <si>
    <t>including</t>
  </si>
  <si>
    <t>world</t>
  </si>
  <si>
    <t>02</t>
  </si>
  <si>
    <t>42</t>
  </si>
  <si>
    <t>11</t>
  </si>
  <si>
    <t>06</t>
  </si>
  <si>
    <t>17</t>
  </si>
  <si>
    <t>20</t>
  </si>
  <si>
    <t>future</t>
  </si>
  <si>
    <t>hashtag</t>
  </si>
  <si>
    <t>answers</t>
  </si>
  <si>
    <t>libraries</t>
  </si>
  <si>
    <t>presenter</t>
  </si>
  <si>
    <t>experience</t>
  </si>
  <si>
    <t>working</t>
  </si>
  <si>
    <t>tools</t>
  </si>
  <si>
    <t>building</t>
  </si>
  <si>
    <t>components</t>
  </si>
  <si>
    <t>practices</t>
  </si>
  <si>
    <t>short</t>
  </si>
  <si>
    <t>designed</t>
  </si>
  <si>
    <t>technical</t>
  </si>
  <si>
    <t>access</t>
  </si>
  <si>
    <t>right</t>
  </si>
  <si>
    <t>expert</t>
  </si>
  <si>
    <t>sql</t>
  </si>
  <si>
    <t>courses</t>
  </si>
  <si>
    <t>business</t>
  </si>
  <si>
    <t>microsoft</t>
  </si>
  <si>
    <t>source</t>
  </si>
  <si>
    <t>yt</t>
  </si>
  <si>
    <t>faq</t>
  </si>
  <si>
    <t>wiki</t>
  </si>
  <si>
    <t>rachit</t>
  </si>
  <si>
    <t>list</t>
  </si>
  <si>
    <t>undergraduate</t>
  </si>
  <si>
    <t>degree</t>
  </si>
  <si>
    <t>smartphone</t>
  </si>
  <si>
    <t>powerful</t>
  </si>
  <si>
    <t>required</t>
  </si>
  <si>
    <t>community</t>
  </si>
  <si>
    <t>chance</t>
  </si>
  <si>
    <t>help</t>
  </si>
  <si>
    <t>set</t>
  </si>
  <si>
    <t>45</t>
  </si>
  <si>
    <t>apps</t>
  </si>
  <si>
    <t>55</t>
  </si>
  <si>
    <t>08</t>
  </si>
  <si>
    <t>performance</t>
  </si>
  <si>
    <t>ktor</t>
  </si>
  <si>
    <t>serverless</t>
  </si>
  <si>
    <t>kotless</t>
  </si>
  <si>
    <t>hear</t>
  </si>
  <si>
    <t>mobile</t>
  </si>
  <si>
    <t>resources</t>
  </si>
  <si>
    <t>android</t>
  </si>
  <si>
    <t>javascript</t>
  </si>
  <si>
    <t>dsl</t>
  </si>
  <si>
    <t>applications</t>
  </si>
  <si>
    <t>api</t>
  </si>
  <si>
    <t>understand</t>
  </si>
  <si>
    <t>started</t>
  </si>
  <si>
    <t>visit</t>
  </si>
  <si>
    <t>potential</t>
  </si>
  <si>
    <t>tutorial</t>
  </si>
  <si>
    <t>c#</t>
  </si>
  <si>
    <t>step</t>
  </si>
  <si>
    <t>gaming</t>
  </si>
  <si>
    <t>content</t>
  </si>
  <si>
    <t>open</t>
  </si>
  <si>
    <t>rachitiitr</t>
  </si>
  <si>
    <t>generate</t>
  </si>
  <si>
    <t>visualization</t>
  </si>
  <si>
    <t>node</t>
  </si>
  <si>
    <t>bionic</t>
  </si>
  <si>
    <t>chip</t>
  </si>
  <si>
    <t>camera</t>
  </si>
  <si>
    <t>vision</t>
  </si>
  <si>
    <t>advanced</t>
  </si>
  <si>
    <t>hark</t>
  </si>
  <si>
    <t>madley</t>
  </si>
  <si>
    <t>max</t>
  </si>
  <si>
    <t>special</t>
  </si>
  <si>
    <t>air</t>
  </si>
  <si>
    <t>operating</t>
  </si>
  <si>
    <t>built</t>
  </si>
  <si>
    <t>big</t>
  </si>
  <si>
    <t>33</t>
  </si>
  <si>
    <t>36</t>
  </si>
  <si>
    <t>50</t>
  </si>
  <si>
    <t>lead</t>
  </si>
  <si>
    <t>complete</t>
  </si>
  <si>
    <t>kotlinx</t>
  </si>
  <si>
    <t>lot</t>
  </si>
  <si>
    <t>native</t>
  </si>
  <si>
    <t>discuss</t>
  </si>
  <si>
    <t>#kotlinconf19</t>
  </si>
  <si>
    <t>#jetbrains</t>
  </si>
  <si>
    <t>kevin</t>
  </si>
  <si>
    <t>professional</t>
  </si>
  <si>
    <t>share</t>
  </si>
  <si>
    <t>write</t>
  </si>
  <si>
    <t>test</t>
  </si>
  <si>
    <t>place</t>
  </si>
  <si>
    <t>problem</t>
  </si>
  <si>
    <t>real</t>
  </si>
  <si>
    <t>basic</t>
  </si>
  <si>
    <t>end</t>
  </si>
  <si>
    <t>conference</t>
  </si>
  <si>
    <t>chat</t>
  </si>
  <si>
    <t>founder</t>
  </si>
  <si>
    <t>solutions</t>
  </si>
  <si>
    <t>manage</t>
  </si>
  <si>
    <t>provide</t>
  </si>
  <si>
    <t>solve</t>
  </si>
  <si>
    <t>template</t>
  </si>
  <si>
    <t>wait</t>
  </si>
  <si>
    <t>analyzing</t>
  </si>
  <si>
    <t>500</t>
  </si>
  <si>
    <t>unlimited</t>
  </si>
  <si>
    <t>trial</t>
  </si>
  <si>
    <t>push</t>
  </si>
  <si>
    <t>limits</t>
  </si>
  <si>
    <t>expand</t>
  </si>
  <si>
    <t>smarter</t>
  </si>
  <si>
    <t>yesterday</t>
  </si>
  <si>
    <t>machine</t>
  </si>
  <si>
    <t>webinar</t>
  </si>
  <si>
    <t>andrew</t>
  </si>
  <si>
    <t>panel</t>
  </si>
  <si>
    <t>information</t>
  </si>
  <si>
    <t>core</t>
  </si>
  <si>
    <t>angular</t>
  </si>
  <si>
    <t>hands</t>
  </si>
  <si>
    <t>explains</t>
  </si>
  <si>
    <t>host</t>
  </si>
  <si>
    <t>double</t>
  </si>
  <si>
    <t>produced</t>
  </si>
  <si>
    <t>account</t>
  </si>
  <si>
    <t>container</t>
  </si>
  <si>
    <t>forms</t>
  </si>
  <si>
    <t>ex</t>
  </si>
  <si>
    <t>excel</t>
  </si>
  <si>
    <t>package</t>
  </si>
  <si>
    <t>brief</t>
  </si>
  <si>
    <t>closeness</t>
  </si>
  <si>
    <t>5g</t>
  </si>
  <si>
    <t>a14</t>
  </si>
  <si>
    <t>fastest</t>
  </si>
  <si>
    <t>glass</t>
  </si>
  <si>
    <t>custom</t>
  </si>
  <si>
    <t>dolby</t>
  </si>
  <si>
    <t>level</t>
  </si>
  <si>
    <t>connect</t>
  </si>
  <si>
    <t>accessories</t>
  </si>
  <si>
    <t>authorized</t>
  </si>
  <si>
    <t>federal</t>
  </si>
  <si>
    <t>communications</t>
  </si>
  <si>
    <t>device</t>
  </si>
  <si>
    <t>offered</t>
  </si>
  <si>
    <t>sale</t>
  </si>
  <si>
    <t>lease</t>
  </si>
  <si>
    <t>sold</t>
  </si>
  <si>
    <t>leased</t>
  </si>
  <si>
    <t>authorization</t>
  </si>
  <si>
    <t>whale</t>
  </si>
  <si>
    <t>mwsrp</t>
  </si>
  <si>
    <t>sven</t>
  </si>
  <si>
    <t>dreesbach</t>
  </si>
  <si>
    <t>xs</t>
  </si>
  <si>
    <t>products</t>
  </si>
  <si>
    <t>computer</t>
  </si>
  <si>
    <t>techniques</t>
  </si>
  <si>
    <t>updates</t>
  </si>
  <si>
    <t>homepod</t>
  </si>
  <si>
    <t>sign</t>
  </si>
  <si>
    <t>59</t>
  </si>
  <si>
    <t>ready</t>
  </si>
  <si>
    <t>sam</t>
  </si>
  <si>
    <t>love</t>
  </si>
  <si>
    <t>touch</t>
  </si>
  <si>
    <t>october</t>
  </si>
  <si>
    <t>studio</t>
  </si>
  <si>
    <t>long</t>
  </si>
  <si>
    <t>privacy</t>
  </si>
  <si>
    <t>2020</t>
  </si>
  <si>
    <t>depth</t>
  </si>
  <si>
    <t>57</t>
  </si>
  <si>
    <t>28</t>
  </si>
  <si>
    <t>26</t>
  </si>
  <si>
    <t>down</t>
  </si>
  <si>
    <t>43</t>
  </si>
  <si>
    <t>advocate</t>
  </si>
  <si>
    <t>past</t>
  </si>
  <si>
    <t>ask</t>
  </si>
  <si>
    <t>release</t>
  </si>
  <si>
    <t>quizzes</t>
  </si>
  <si>
    <t>datetime</t>
  </si>
  <si>
    <t>multiplatform</t>
  </si>
  <si>
    <t>shared</t>
  </si>
  <si>
    <t>jvm</t>
  </si>
  <si>
    <t>better</t>
  </si>
  <si>
    <t>examples</t>
  </si>
  <si>
    <t>explain</t>
  </si>
  <si>
    <t>developing</t>
  </si>
  <si>
    <t>tool</t>
  </si>
  <si>
    <t>safe</t>
  </si>
  <si>
    <t>worlds</t>
  </si>
  <si>
    <t>kotlin's</t>
  </si>
  <si>
    <t>languages</t>
  </si>
  <si>
    <t>news</t>
  </si>
  <si>
    <t>unit</t>
  </si>
  <si>
    <t>fun</t>
  </si>
  <si>
    <t>power</t>
  </si>
  <si>
    <t>integration</t>
  </si>
  <si>
    <t>tweets</t>
  </si>
  <si>
    <t>deployment</t>
  </si>
  <si>
    <t>terraform</t>
  </si>
  <si>
    <t>demo</t>
  </si>
  <si>
    <t>things</t>
  </si>
  <si>
    <t>idea</t>
  </si>
  <si>
    <t>devops</t>
  </si>
  <si>
    <t>quick</t>
  </si>
  <si>
    <t>walk</t>
  </si>
  <si>
    <t>well</t>
  </si>
  <si>
    <t>authentication</t>
  </si>
  <si>
    <t>good</t>
  </si>
  <si>
    <t>boot</t>
  </si>
  <si>
    <t>topics</t>
  </si>
  <si>
    <t>hashiconf</t>
  </si>
  <si>
    <t>digital</t>
  </si>
  <si>
    <t>die</t>
  </si>
  <si>
    <t>transformation</t>
  </si>
  <si>
    <t>services</t>
  </si>
  <si>
    <t>teams</t>
  </si>
  <si>
    <t>co</t>
  </si>
  <si>
    <t>cto</t>
  </si>
  <si>
    <t>networking</t>
  </si>
  <si>
    <t>enable</t>
  </si>
  <si>
    <t>kubernetes</t>
  </si>
  <si>
    <t>answer</t>
  </si>
  <si>
    <t>audience</t>
  </si>
  <si>
    <t>identity</t>
  </si>
  <si>
    <t>management</t>
  </si>
  <si>
    <t>jam</t>
  </si>
  <si>
    <t>register</t>
  </si>
  <si>
    <t>author</t>
  </si>
  <si>
    <t>john</t>
  </si>
  <si>
    <t>vue</t>
  </si>
  <si>
    <t>today's</t>
  </si>
  <si>
    <t>related</t>
  </si>
  <si>
    <t>statistics</t>
  </si>
  <si>
    <t>view</t>
  </si>
  <si>
    <t>alan</t>
  </si>
  <si>
    <t>turing</t>
  </si>
  <si>
    <t>party</t>
  </si>
  <si>
    <t>options</t>
  </si>
  <si>
    <t>35</t>
  </si>
  <si>
    <t>000</t>
  </si>
  <si>
    <t>april</t>
  </si>
  <si>
    <t>creating</t>
  </si>
  <si>
    <t>experiences</t>
  </si>
  <si>
    <t>fundamental</t>
  </si>
  <si>
    <t>principles</t>
  </si>
  <si>
    <t>billy</t>
  </si>
  <si>
    <t>walks</t>
  </si>
  <si>
    <t>strategies</t>
  </si>
  <si>
    <t>stream</t>
  </si>
  <si>
    <t>54</t>
  </si>
  <si>
    <t>engineer</t>
  </si>
  <si>
    <t>44</t>
  </si>
  <si>
    <t>structures</t>
  </si>
  <si>
    <t>journey</t>
  </si>
  <si>
    <t>solving</t>
  </si>
  <si>
    <t>practice</t>
  </si>
  <si>
    <t>intro</t>
  </si>
  <si>
    <t>beginners</t>
  </si>
  <si>
    <t>barrel</t>
  </si>
  <si>
    <t>case</t>
  </si>
  <si>
    <t>shows</t>
  </si>
  <si>
    <t>link</t>
  </si>
  <si>
    <t>podcast</t>
  </si>
  <si>
    <t>podcasting</t>
  </si>
  <si>
    <t>browser</t>
  </si>
  <si>
    <t>registry</t>
  </si>
  <si>
    <t>windows</t>
  </si>
  <si>
    <t>quiz</t>
  </si>
  <si>
    <t>portal</t>
  </si>
  <si>
    <t>mvvm</t>
  </si>
  <si>
    <t>binding</t>
  </si>
  <si>
    <t>text</t>
  </si>
  <si>
    <t>important</t>
  </si>
  <si>
    <t>codeforces</t>
  </si>
  <si>
    <t>techlead</t>
  </si>
  <si>
    <t>contest</t>
  </si>
  <si>
    <t>streams</t>
  </si>
  <si>
    <t>guide</t>
  </si>
  <si>
    <t>visualizing</t>
  </si>
  <si>
    <t>metrics</t>
  </si>
  <si>
    <t>entering</t>
  </si>
  <si>
    <t>national</t>
  </si>
  <si>
    <t>foundation</t>
  </si>
  <si>
    <t>mining</t>
  </si>
  <si>
    <t>violence</t>
  </si>
  <si>
    <t>betweenness</t>
  </si>
  <si>
    <t>file</t>
  </si>
  <si>
    <t>method</t>
  </si>
  <si>
    <t>ceramic</t>
  </si>
  <si>
    <t>shield</t>
  </si>
  <si>
    <t>tougher</t>
  </si>
  <si>
    <t>record</t>
  </si>
  <si>
    <t>system</t>
  </si>
  <si>
    <t>magsafe</t>
  </si>
  <si>
    <t>shark</t>
  </si>
  <si>
    <t>ground</t>
  </si>
  <si>
    <t>focused</t>
  </si>
  <si>
    <t>field</t>
  </si>
  <si>
    <t>music</t>
  </si>
  <si>
    <t>shot</t>
  </si>
  <si>
    <t>download</t>
  </si>
  <si>
    <t>song</t>
  </si>
  <si>
    <t>processes</t>
  </si>
  <si>
    <t>original</t>
  </si>
  <si>
    <t>hanan</t>
  </si>
  <si>
    <t>townshend</t>
  </si>
  <si>
    <t>interpreted</t>
  </si>
  <si>
    <t>asl</t>
  </si>
  <si>
    <t>bond</t>
  </si>
  <si>
    <t>james</t>
  </si>
  <si>
    <t>suzi</t>
  </si>
  <si>
    <t>wu</t>
  </si>
  <si>
    <t>introducing</t>
  </si>
  <si>
    <t>wonderful</t>
  </si>
  <si>
    <t>retina</t>
  </si>
  <si>
    <t>display</t>
  </si>
  <si>
    <t>powered</t>
  </si>
  <si>
    <t>engine</t>
  </si>
  <si>
    <t>easy</t>
  </si>
  <si>
    <t>secure</t>
  </si>
  <si>
    <t>id</t>
  </si>
  <si>
    <t>cameras</t>
  </si>
  <si>
    <t>bass</t>
  </si>
  <si>
    <t>brain</t>
  </si>
  <si>
    <t>dresage</t>
  </si>
  <si>
    <t>wi</t>
  </si>
  <si>
    <t>fi</t>
  </si>
  <si>
    <t>cellular</t>
  </si>
  <si>
    <t>excitement</t>
  </si>
  <si>
    <t>wwdc</t>
  </si>
  <si>
    <t>life</t>
  </si>
  <si>
    <t>security</t>
  </si>
  <si>
    <t>super</t>
  </si>
  <si>
    <t>announcements</t>
  </si>
  <si>
    <t>exciting</t>
  </si>
  <si>
    <t>inspiration</t>
  </si>
  <si>
    <t>keynote</t>
  </si>
  <si>
    <t>ipados</t>
  </si>
  <si>
    <t>watchos</t>
  </si>
  <si>
    <t>tvos</t>
  </si>
  <si>
    <t>macos</t>
  </si>
  <si>
    <t>05</t>
  </si>
  <si>
    <t>31</t>
  </si>
  <si>
    <t>03</t>
  </si>
  <si>
    <t>u2</t>
  </si>
  <si>
    <t>anton</t>
  </si>
  <si>
    <t>sébastien</t>
  </si>
  <si>
    <t>committer</t>
  </si>
  <si>
    <t>present</t>
  </si>
  <si>
    <t>agenda</t>
  </si>
  <si>
    <t>kotl</t>
  </si>
  <si>
    <t>14event</t>
  </si>
  <si>
    <t>pose</t>
  </si>
  <si>
    <t>#kotlin14ask</t>
  </si>
  <si>
    <t>quizquest</t>
  </si>
  <si>
    <t>win</t>
  </si>
  <si>
    <t>exclusive</t>
  </si>
  <si>
    <t>swag</t>
  </si>
  <si>
    <t>types</t>
  </si>
  <si>
    <t>tricky</t>
  </si>
  <si>
    <t>category</t>
  </si>
  <si>
    <t>native's</t>
  </si>
  <si>
    <t>concurrency</t>
  </si>
  <si>
    <t>sense</t>
  </si>
  <si>
    <t>decisions</t>
  </si>
  <si>
    <t>architecture</t>
  </si>
  <si>
    <t>context</t>
  </si>
  <si>
    <t>public</t>
  </si>
  <si>
    <t>great</t>
  </si>
  <si>
    <t>type</t>
  </si>
  <si>
    <t>capabilities</t>
  </si>
  <si>
    <t>coroutines</t>
  </si>
  <si>
    <t>update</t>
  </si>
  <si>
    <t>testing</t>
  </si>
  <si>
    <t>readable</t>
  </si>
  <si>
    <t>concise</t>
  </si>
  <si>
    <t>idiomatic</t>
  </si>
  <si>
    <t>challenges</t>
  </si>
  <si>
    <t>proper</t>
  </si>
  <si>
    <t>classes</t>
  </si>
  <si>
    <t>philipp</t>
  </si>
  <si>
    <t>focuses</t>
  </si>
  <si>
    <t>architectures</t>
  </si>
  <si>
    <t>sociology</t>
  </si>
  <si>
    <t>easily</t>
  </si>
  <si>
    <t>familiar</t>
  </si>
  <si>
    <t>deploy</t>
  </si>
  <si>
    <t>enthusiast</t>
  </si>
  <si>
    <t>term</t>
  </si>
  <si>
    <t>complex</t>
  </si>
  <si>
    <t>existing</t>
  </si>
  <si>
    <t>running</t>
  </si>
  <si>
    <t>dan</t>
  </si>
  <si>
    <t>communities</t>
  </si>
  <si>
    <t>fu</t>
  </si>
  <si>
    <t>auto</t>
  </si>
  <si>
    <t>configuration</t>
  </si>
  <si>
    <t>supporting</t>
  </si>
  <si>
    <t>portfolio</t>
  </si>
  <si>
    <t>project</t>
  </si>
  <si>
    <t>login</t>
  </si>
  <si>
    <t>welcome</t>
  </si>
  <si>
    <t>proteção</t>
  </si>
  <si>
    <t>dados</t>
  </si>
  <si>
    <t>regras</t>
  </si>
  <si>
    <t>transcript</t>
  </si>
  <si>
    <t>whiteboard</t>
  </si>
  <si>
    <t>armon</t>
  </si>
  <si>
    <t>dadgar</t>
  </si>
  <si>
    <t>introduces</t>
  </si>
  <si>
    <t>managed</t>
  </si>
  <si>
    <t>vault</t>
  </si>
  <si>
    <t>hcp</t>
  </si>
  <si>
    <t>lays</t>
  </si>
  <si>
    <t>infrastructure</t>
  </si>
  <si>
    <t>provisioning</t>
  </si>
  <si>
    <t>consul</t>
  </si>
  <si>
    <t>discovery</t>
  </si>
  <si>
    <t>workloads</t>
  </si>
  <si>
    <t>marketing</t>
  </si>
  <si>
    <t>manager</t>
  </si>
  <si>
    <t>solution</t>
  </si>
  <si>
    <t>people</t>
  </si>
  <si>
    <t>establish</t>
  </si>
  <si>
    <t>longer</t>
  </si>
  <si>
    <t>operations</t>
  </si>
  <si>
    <t>organization</t>
  </si>
  <si>
    <t>leverage</t>
  </si>
  <si>
    <t>cup</t>
  </si>
  <si>
    <t>coffee</t>
  </si>
  <si>
    <t>packed</t>
  </si>
  <si>
    <t>papa</t>
  </si>
  <si>
    <t>produce</t>
  </si>
  <si>
    <t>attendees</t>
  </si>
  <si>
    <t>troubleshooting</t>
  </si>
  <si>
    <t>excerpt</t>
  </si>
  <si>
    <t>paul</t>
  </si>
  <si>
    <t>waits</t>
  </si>
  <si>
    <t>various</t>
  </si>
  <si>
    <t>describes</t>
  </si>
  <si>
    <t>named</t>
  </si>
  <si>
    <t>turing's</t>
  </si>
  <si>
    <t>cassidy</t>
  </si>
  <si>
    <t>williams</t>
  </si>
  <si>
    <t>stay</t>
  </si>
  <si>
    <t>women</t>
  </si>
  <si>
    <t>changing</t>
  </si>
  <si>
    <t>tech</t>
  </si>
  <si>
    <t>industry</t>
  </si>
  <si>
    <t>celebration</t>
  </si>
  <si>
    <t>computing</t>
  </si>
  <si>
    <t>science</t>
  </si>
  <si>
    <t>keyboards</t>
  </si>
  <si>
    <t>entire</t>
  </si>
  <si>
    <t>skill</t>
  </si>
  <si>
    <t>introduce</t>
  </si>
  <si>
    <t>visual</t>
  </si>
  <si>
    <t>elias</t>
  </si>
  <si>
    <t>khnaser</t>
  </si>
  <si>
    <t>architectural</t>
  </si>
  <si>
    <t>challenging</t>
  </si>
  <si>
    <t>scratch</t>
  </si>
  <si>
    <t>popular</t>
  </si>
  <si>
    <t>discussion</t>
  </si>
  <si>
    <t>ceo</t>
  </si>
  <si>
    <t>address</t>
  </si>
  <si>
    <t>flow</t>
  </si>
  <si>
    <t>useful</t>
  </si>
  <si>
    <t>page</t>
  </si>
  <si>
    <t>question</t>
  </si>
  <si>
    <t>common</t>
  </si>
  <si>
    <t>23</t>
  </si>
  <si>
    <t>git</t>
  </si>
  <si>
    <t>21</t>
  </si>
  <si>
    <t>27</t>
  </si>
  <si>
    <t>change</t>
  </si>
  <si>
    <t>virtual</t>
  </si>
  <si>
    <t>introductory</t>
  </si>
  <si>
    <t>success</t>
  </si>
  <si>
    <t>prepare</t>
  </si>
  <si>
    <t>being</t>
  </si>
  <si>
    <t>adult</t>
  </si>
  <si>
    <t>theme</t>
  </si>
  <si>
    <t>email</t>
  </si>
  <si>
    <t>graphics</t>
  </si>
  <si>
    <t>hit</t>
  </si>
  <si>
    <t>blockchains</t>
  </si>
  <si>
    <t>blocks</t>
  </si>
  <si>
    <t>distributed</t>
  </si>
  <si>
    <t>variety</t>
  </si>
  <si>
    <t>week</t>
  </si>
  <si>
    <t>couple</t>
  </si>
  <si>
    <t>sharing</t>
  </si>
  <si>
    <t>podcasts</t>
  </si>
  <si>
    <t>check</t>
  </si>
  <si>
    <t>personal</t>
  </si>
  <si>
    <t>center</t>
  </si>
  <si>
    <t>lectures</t>
  </si>
  <si>
    <t>install</t>
  </si>
  <si>
    <t>try</t>
  </si>
  <si>
    <t>containers</t>
  </si>
  <si>
    <t>image</t>
  </si>
  <si>
    <t>compose</t>
  </si>
  <si>
    <t>orchestration</t>
  </si>
  <si>
    <t>swarm</t>
  </si>
  <si>
    <t>asked</t>
  </si>
  <si>
    <t>lecture</t>
  </si>
  <si>
    <t>hope</t>
  </si>
  <si>
    <t>commands</t>
  </si>
  <si>
    <t>58</t>
  </si>
  <si>
    <t>30</t>
  </si>
  <si>
    <t>53</t>
  </si>
  <si>
    <t>scott</t>
  </si>
  <si>
    <t>patterns</t>
  </si>
  <si>
    <t>xaml</t>
  </si>
  <si>
    <t>tips</t>
  </si>
  <si>
    <t>tricks</t>
  </si>
  <si>
    <t>control</t>
  </si>
  <si>
    <t>leetcode</t>
  </si>
  <si>
    <t>coupon</t>
  </si>
  <si>
    <t>0vmtmqa9og0</t>
  </si>
  <si>
    <t>plfbjlb6t2eouuaof03sqflucrk_bc7joa</t>
  </si>
  <si>
    <t>codechef</t>
  </si>
  <si>
    <t>100</t>
  </si>
  <si>
    <t>minutes</t>
  </si>
  <si>
    <t>read</t>
  </si>
  <si>
    <t>upsolve</t>
  </si>
  <si>
    <t>posts</t>
  </si>
  <si>
    <t>topcoder</t>
  </si>
  <si>
    <t>consider</t>
  </si>
  <si>
    <t>walkthrough</t>
  </si>
  <si>
    <t>connecting</t>
  </si>
  <si>
    <t>add</t>
  </si>
  <si>
    <t>users</t>
  </si>
  <si>
    <t>mapping</t>
  </si>
  <si>
    <t>methods</t>
  </si>
  <si>
    <t>installing</t>
  </si>
  <si>
    <t>demonstrate</t>
  </si>
  <si>
    <t>graphs</t>
  </si>
  <si>
    <t>maps</t>
  </si>
  <si>
    <t>clicks</t>
  </si>
  <si>
    <t>automation</t>
  </si>
  <si>
    <t>insights</t>
  </si>
  <si>
    <t>hashtags</t>
  </si>
  <si>
    <t>connected</t>
  </si>
  <si>
    <t>recipes</t>
  </si>
  <si>
    <t>covers</t>
  </si>
  <si>
    <t>edge</t>
  </si>
  <si>
    <t>lists</t>
  </si>
  <si>
    <t>friendly</t>
  </si>
  <si>
    <t>uncover</t>
  </si>
  <si>
    <t>meaning</t>
  </si>
  <si>
    <t>function</t>
  </si>
  <si>
    <t>semantic</t>
  </si>
  <si>
    <t>structure</t>
  </si>
  <si>
    <t>density</t>
  </si>
  <si>
    <t>distribution</t>
  </si>
  <si>
    <t>eigenvector</t>
  </si>
  <si>
    <t>analysing</t>
  </si>
  <si>
    <t>marc</t>
  </si>
  <si>
    <t>generating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</si>
  <si>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</si>
  <si>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</si>
  <si>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</si>
  <si>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</si>
  <si>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</si>
  <si>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</si>
  <si>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</si>
  <si>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</si>
  <si>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</si>
  <si>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</si>
  <si>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</si>
  <si>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</si>
  <si>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</si>
  <si>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</si>
  <si>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</si>
  <si>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</si>
  <si>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</si>
  <si>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</si>
  <si>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</si>
  <si>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</si>
  <si>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</si>
  <si>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</si>
  <si>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</si>
  <si>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</si>
  <si>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</si>
  <si>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</si>
  <si>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</si>
  <si>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</si>
  <si>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</si>
  <si>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</si>
  <si>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</si>
  <si>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</si>
  <si>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</si>
  <si>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</si>
  <si>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</si>
  <si>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</si>
  <si>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</si>
  <si>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</si>
  <si>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</si>
  <si>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</si>
  <si>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</si>
  <si>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</si>
  <si>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</si>
  <si>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</si>
  <si>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</si>
  <si>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</si>
  <si>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</si>
  <si>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</si>
  <si>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</si>
  <si>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</si>
  <si>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</si>
  <si>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</si>
  <si>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</si>
  <si>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</si>
  <si>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</si>
  <si>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</si>
  <si>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</si>
  <si>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</si>
  <si>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</si>
  <si>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</si>
  <si>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</si>
  <si>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</si>
  <si>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Words in Tags in Entire Graph</t>
  </si>
  <si>
    <t>training</t>
  </si>
  <si>
    <t>Entire Graph Count</t>
  </si>
  <si>
    <t>Top Words in Tags in G1</t>
  </si>
  <si>
    <t>home</t>
  </si>
  <si>
    <t>photography</t>
  </si>
  <si>
    <t>Top Words in Tags in G2</t>
  </si>
  <si>
    <t>G1 Count</t>
  </si>
  <si>
    <t>Top Words in Tags in G3</t>
  </si>
  <si>
    <t>G2 Count</t>
  </si>
  <si>
    <t>graph</t>
  </si>
  <si>
    <t>Top Words in Tags in G4</t>
  </si>
  <si>
    <t>G3 Count</t>
  </si>
  <si>
    <t>errichto</t>
  </si>
  <si>
    <t>lockout</t>
  </si>
  <si>
    <t>python</t>
  </si>
  <si>
    <t>Top Words in Tags in G5</t>
  </si>
  <si>
    <t>G4 Count</t>
  </si>
  <si>
    <t>bootcamp</t>
  </si>
  <si>
    <t>career</t>
  </si>
  <si>
    <t>Top Words in Tags in G6</t>
  </si>
  <si>
    <t>G5 Count</t>
  </si>
  <si>
    <t>jetbrains</t>
  </si>
  <si>
    <t>19</t>
  </si>
  <si>
    <t>Top Words in Tags in G7</t>
  </si>
  <si>
    <t>G6 Count</t>
  </si>
  <si>
    <t>build2018</t>
  </si>
  <si>
    <t>Top Words in Tags in G8</t>
  </si>
  <si>
    <t>G7 Count</t>
  </si>
  <si>
    <t>technology</t>
  </si>
  <si>
    <t>dev</t>
  </si>
  <si>
    <t>Top Words in Tags in G9</t>
  </si>
  <si>
    <t>G8 Count</t>
  </si>
  <si>
    <t>boundary</t>
  </si>
  <si>
    <t>zero</t>
  </si>
  <si>
    <t>trust</t>
  </si>
  <si>
    <t>infosec</t>
  </si>
  <si>
    <t>G9 Count</t>
  </si>
  <si>
    <t>Top Words in Tags</t>
  </si>
  <si>
    <t>iphone apple 12 2020 pro camera work home photography bionic</t>
  </si>
  <si>
    <t>social network media analysis networks data nodexl university science edge</t>
  </si>
  <si>
    <t>social nodexl network media visualization twitter networks analysis graph maine</t>
  </si>
  <si>
    <t>coding programming interview leetcode errichto algorithms competitive codeforces lockout python</t>
  </si>
  <si>
    <t>developer coding software development bootcamp learn programming interview job career</t>
  </si>
  <si>
    <t>kotlin developer kotlinconf development jetbrains software tools programming spring 19</t>
  </si>
  <si>
    <t>docker online course training microsoft build2018 build tools devops azure</t>
  </si>
  <si>
    <t>training tech learning pluralsight skills platform technology dev cloud industry</t>
  </si>
  <si>
    <t>hashicorp management vault terraform cloud boundary access zero trust infosec</t>
  </si>
  <si>
    <t>Top Word Pairs in Tags in Entire Graph</t>
  </si>
  <si>
    <t>iphone,iphone</t>
  </si>
  <si>
    <t>iphone,12</t>
  </si>
  <si>
    <t>coding,bootcamp</t>
  </si>
  <si>
    <t>software,developer</t>
  </si>
  <si>
    <t>software,development</t>
  </si>
  <si>
    <t>developer,tools</t>
  </si>
  <si>
    <t>coding,interview</t>
  </si>
  <si>
    <t>social,media</t>
  </si>
  <si>
    <t>social,network</t>
  </si>
  <si>
    <t>development,developer</t>
  </si>
  <si>
    <t>Top Word Pairs in Tags in G1</t>
  </si>
  <si>
    <t>apple,iphone</t>
  </si>
  <si>
    <t>12,pro</t>
  </si>
  <si>
    <t>iphone,2020</t>
  </si>
  <si>
    <t>a14,bionic</t>
  </si>
  <si>
    <t>quality,iphone</t>
  </si>
  <si>
    <t>ceramic,shield</t>
  </si>
  <si>
    <t>dolby,vision</t>
  </si>
  <si>
    <t>bionic,chip</t>
  </si>
  <si>
    <t>Top Word Pairs in Tags in G2</t>
  </si>
  <si>
    <t>social,networks</t>
  </si>
  <si>
    <t>networks,edge</t>
  </si>
  <si>
    <t>network,analysis</t>
  </si>
  <si>
    <t>maine,augusta</t>
  </si>
  <si>
    <t>edge,lists</t>
  </si>
  <si>
    <t>social,science</t>
  </si>
  <si>
    <t>Top Word Pairs in Tags in G3</t>
  </si>
  <si>
    <t>twitter,social</t>
  </si>
  <si>
    <t>nodexl,sna</t>
  </si>
  <si>
    <t>sna,social</t>
  </si>
  <si>
    <t>network,visualization</t>
  </si>
  <si>
    <t>analysis,social</t>
  </si>
  <si>
    <t>Top Word Pairs in Tags in G4</t>
  </si>
  <si>
    <t>programming,coding</t>
  </si>
  <si>
    <t>competitive,programming</t>
  </si>
  <si>
    <t>errichto,algorithms</t>
  </si>
  <si>
    <t>interview,coding</t>
  </si>
  <si>
    <t>coding,errichto</t>
  </si>
  <si>
    <t>algorithms,competitive</t>
  </si>
  <si>
    <t>programming,lockout</t>
  </si>
  <si>
    <t>lockout,codeforces</t>
  </si>
  <si>
    <t>coding,interviews</t>
  </si>
  <si>
    <t>Top Word Pairs in Tags in G5</t>
  </si>
  <si>
    <t>developer,portfolio</t>
  </si>
  <si>
    <t>developer,career</t>
  </si>
  <si>
    <t>career,developer</t>
  </si>
  <si>
    <t>coder,foundry</t>
  </si>
  <si>
    <t>foundry,coding</t>
  </si>
  <si>
    <t>portfolio,developer</t>
  </si>
  <si>
    <t>developer,interview</t>
  </si>
  <si>
    <t>learn,code</t>
  </si>
  <si>
    <t>Top Word Pairs in Tags in G6</t>
  </si>
  <si>
    <t>jetbrains,software</t>
  </si>
  <si>
    <t>tools,programming</t>
  </si>
  <si>
    <t>programming,developer</t>
  </si>
  <si>
    <t>developer,kotlin</t>
  </si>
  <si>
    <t>kotlin,kotlinconf</t>
  </si>
  <si>
    <t>kotlinconf,kotlinconf</t>
  </si>
  <si>
    <t>kotlinconf,19</t>
  </si>
  <si>
    <t>Top Word Pairs in Tags in G7</t>
  </si>
  <si>
    <t>docker,course</t>
  </si>
  <si>
    <t>docker,devops</t>
  </si>
  <si>
    <t>b19,msbuild19</t>
  </si>
  <si>
    <t>msbuild19,microsoft</t>
  </si>
  <si>
    <t>microsoft,build</t>
  </si>
  <si>
    <t>build,2019</t>
  </si>
  <si>
    <t>app,dev</t>
  </si>
  <si>
    <t>dev,developer</t>
  </si>
  <si>
    <t>docker,docker</t>
  </si>
  <si>
    <t>Top Word Pairs in Tags in G8</t>
  </si>
  <si>
    <t>tech,skills</t>
  </si>
  <si>
    <t>technology,learning</t>
  </si>
  <si>
    <t>tech,training</t>
  </si>
  <si>
    <t>training,dev</t>
  </si>
  <si>
    <t>dev,training</t>
  </si>
  <si>
    <t>training,training</t>
  </si>
  <si>
    <t>training,tech</t>
  </si>
  <si>
    <t>skills,tech</t>
  </si>
  <si>
    <t>skills,platform</t>
  </si>
  <si>
    <t>platform,technology</t>
  </si>
  <si>
    <t>Top Word Pairs in Tags in G9</t>
  </si>
  <si>
    <t>hashicorp,hashicorp</t>
  </si>
  <si>
    <t>access,management</t>
  </si>
  <si>
    <t>zero,trust</t>
  </si>
  <si>
    <t>hcs,azure</t>
  </si>
  <si>
    <t>hashicorp,vault</t>
  </si>
  <si>
    <t>vault,vault</t>
  </si>
  <si>
    <t>Top Word Pairs in Tags</t>
  </si>
  <si>
    <t>iphone,iphone  iphone,12  apple,iphone  12,pro  iphone,2020  a14,bionic  quality,iphone  ceramic,shield  dolby,vision  bionic,chip</t>
  </si>
  <si>
    <t>social,network  social,media  social,networks  networks,edge  network,analysis  maine,augusta  edge,lists  social,science</t>
  </si>
  <si>
    <t>social,media  social,network  social,networks  network,analysis  twitter,social  nodexl,sna  sna,social  network,visualization  analysis,social</t>
  </si>
  <si>
    <t>coding,interview  programming,coding  competitive,programming  errichto,algorithms  interview,coding  coding,errichto  algorithms,competitive  programming,lockout  lockout,codeforces  coding,interviews</t>
  </si>
  <si>
    <t>coding,bootcamp  software,developer  developer,portfolio  developer,career  career,developer  coder,foundry  foundry,coding  portfolio,developer  developer,interview  learn,code</t>
  </si>
  <si>
    <t>jetbrains,software  software,development  development,developer  developer,tools  tools,programming  programming,developer  developer,kotlin  kotlin,kotlinconf  kotlinconf,kotlinconf  kotlinconf,19</t>
  </si>
  <si>
    <t>docker,course  docker,devops  b19,msbuild19  msbuild19,microsoft  microsoft,build  build,2019  app,dev  dev,developer  developer,tools  docker,docker</t>
  </si>
  <si>
    <t>tech,skills  technology,learning  tech,training  training,dev  dev,training  training,training  training,tech  skills,tech  skills,platform  platform,technology</t>
  </si>
  <si>
    <t>hashicorp,hashicorp  access,management  zero,trust  hcs,azure  hashicorp,vault  vault,vault</t>
  </si>
  <si>
    <t>Top Words in Tags by Count</t>
  </si>
  <si>
    <t/>
  </si>
  <si>
    <t>Top Words in Tags by Salience</t>
  </si>
  <si>
    <t>Top Word Pairs in Tags by Count</t>
  </si>
  <si>
    <t>Top Word Pairs in Tags by Salience</t>
  </si>
  <si>
    <t>128, 128, 128</t>
  </si>
  <si>
    <t>G1: iphone apple 12 2020 pro camera work home photography bionic</t>
  </si>
  <si>
    <t>G2: social network media analysis networks data nodexl university science edge</t>
  </si>
  <si>
    <t>G3: social nodexl network media visualization twitter networks analysis graph maine</t>
  </si>
  <si>
    <t>G4: coding programming interview leetcode errichto algorithms competitive codeforces lockout python</t>
  </si>
  <si>
    <t>G5: developer coding software development bootcamp learn programming interview job career</t>
  </si>
  <si>
    <t>G6: kotlin developer kotlinconf development jetbrains software tools programming spring 19</t>
  </si>
  <si>
    <t>G7: docker online course training microsoft build2018 build tools devops azure</t>
  </si>
  <si>
    <t>G8: training tech learning pluralsight skills platform technology dev cloud industry</t>
  </si>
  <si>
    <t>G9: hashicorp management vault terraform cloud boundary access zero trust infosec</t>
  </si>
  <si>
    <t>Edge Weight▓1▓1▓0▓True▓Gray▓Red▓▓Edge Weight▓1▓1▓0▓3▓10▓False▓Edge Weight▓1▓1▓0▓40▓15▓False▓▓0▓0▓0▓True▓Black▓Black▓▓Betweenness Centrality▓0▓0▓3▓150▓1000▓False▓▓0▓0▓0▓0▓0▓False▓▓0▓0▓0▓0▓0▓False▓▓0▓0▓0▓0▓0▓False</t>
  </si>
  <si>
    <t>GraphSource░YouTubeVideo▓GraphTerm░Video IDs▓ImportDescription░The graph represents the network of YouTube videos whose title, keywords, description, categories, or author's username contain "NodeXL".  The network was obtained from YouTube on Thursday, 15 October 2020 at 17:01 UTC.
The network was limited to 100 videos.
There is an edge for each pair of videos that have the same category.▓ImportSuggestedTitle░YouTube Video IDs ▓ImportSuggestedFileNameNoExtension░2020-10-15 17-00-35 NodeXL YouTube Video IDs ▓GroupingDescription░The graph's vertices were grouped by cluster using the Clauset-Newman-Moore cluster algorithm.▓LayoutAlgorithm░The graph was laid out using the Harel-Koren Fast Multiscale layout algorithm.▓GraphDirectedness░The graph is directed.</t>
  </si>
  <si>
    <t xml:space="preserve">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32 2147483647 Black True 414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t>
  </si>
  <si>
    <t>YouTubeVideo</t>
  </si>
  <si>
    <t>Video IDs</t>
  </si>
  <si>
    <t>The graph represents the network of YouTube videos whose title, keywords, description, categories, or author's username contain "NodeXL".  The network was obtained from YouTube on Thursday, 15 October 2020 at 17:01 UTC.
The network was limited to 100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</si>
  <si>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</si>
  <si>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</si>
  <si>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https://nodexlgraphgallery.org/Pages/Graph.aspx?graphID=238006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</si>
</sst>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6"/>
      <tableStyleElement type="headerRow" dxfId="225"/>
    </tableStyle>
    <tableStyle name="NodeXL Table" pivot="0" count="1">
      <tableStyleElement type="headerRow" dxfId="2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95743"/>
        <c:axId val="53099640"/>
      </c:barChart>
      <c:catAx>
        <c:axId val="580957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099640"/>
        <c:crosses val="autoZero"/>
        <c:auto val="1"/>
        <c:lblOffset val="100"/>
        <c:noMultiLvlLbl val="0"/>
      </c:catAx>
      <c:valAx>
        <c:axId val="5309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95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134713"/>
        <c:axId val="6103554"/>
      </c:barChart>
      <c:catAx>
        <c:axId val="81347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3554"/>
        <c:crosses val="autoZero"/>
        <c:auto val="1"/>
        <c:lblOffset val="100"/>
        <c:noMultiLvlLbl val="0"/>
      </c:catAx>
      <c:valAx>
        <c:axId val="6103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34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31987"/>
        <c:axId val="24625836"/>
      </c:barChart>
      <c:catAx>
        <c:axId val="54931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625836"/>
        <c:crosses val="autoZero"/>
        <c:auto val="1"/>
        <c:lblOffset val="100"/>
        <c:noMultiLvlLbl val="0"/>
      </c:catAx>
      <c:valAx>
        <c:axId val="24625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1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305933"/>
        <c:axId val="48535670"/>
      </c:barChart>
      <c:catAx>
        <c:axId val="203059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535670"/>
        <c:crosses val="autoZero"/>
        <c:auto val="1"/>
        <c:lblOffset val="100"/>
        <c:noMultiLvlLbl val="0"/>
      </c:catAx>
      <c:valAx>
        <c:axId val="4853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05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67847"/>
        <c:axId val="39075168"/>
      </c:barChart>
      <c:catAx>
        <c:axId val="341678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075168"/>
        <c:crosses val="autoZero"/>
        <c:auto val="1"/>
        <c:lblOffset val="100"/>
        <c:noMultiLvlLbl val="0"/>
      </c:catAx>
      <c:valAx>
        <c:axId val="39075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67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32193"/>
        <c:axId val="10972010"/>
      </c:barChart>
      <c:catAx>
        <c:axId val="16132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972010"/>
        <c:crosses val="autoZero"/>
        <c:auto val="1"/>
        <c:lblOffset val="100"/>
        <c:noMultiLvlLbl val="0"/>
      </c:catAx>
      <c:valAx>
        <c:axId val="10972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32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39227"/>
        <c:axId val="16317588"/>
      </c:barChart>
      <c:catAx>
        <c:axId val="316392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317588"/>
        <c:crosses val="autoZero"/>
        <c:auto val="1"/>
        <c:lblOffset val="100"/>
        <c:noMultiLvlLbl val="0"/>
      </c:catAx>
      <c:valAx>
        <c:axId val="16317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9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40565"/>
        <c:axId val="46656222"/>
      </c:barChart>
      <c:catAx>
        <c:axId val="126405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56222"/>
        <c:crosses val="autoZero"/>
        <c:auto val="1"/>
        <c:lblOffset val="100"/>
        <c:noMultiLvlLbl val="0"/>
      </c:catAx>
      <c:valAx>
        <c:axId val="46656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40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252815"/>
        <c:axId val="21057608"/>
      </c:barChart>
      <c:catAx>
        <c:axId val="17252815"/>
        <c:scaling>
          <c:orientation val="minMax"/>
        </c:scaling>
        <c:axPos val="b"/>
        <c:delete val="1"/>
        <c:majorTickMark val="out"/>
        <c:minorTickMark val="none"/>
        <c:tickLblPos val="none"/>
        <c:crossAx val="21057608"/>
        <c:crosses val="autoZero"/>
        <c:auto val="1"/>
        <c:lblOffset val="100"/>
        <c:noMultiLvlLbl val="0"/>
      </c:catAx>
      <c:valAx>
        <c:axId val="21057608"/>
        <c:scaling>
          <c:orientation val="minMax"/>
        </c:scaling>
        <c:axPos val="l"/>
        <c:delete val="1"/>
        <c:majorTickMark val="out"/>
        <c:minorTickMark val="none"/>
        <c:tickLblPos val="none"/>
        <c:crossAx val="172528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113" totalsRowShown="0" headerRowDxfId="223" dataDxfId="187">
  <autoFilter ref="A2:AA113"/>
  <tableColumns count="27">
    <tableColumn id="1" name="Vertex 1" dataDxfId="172"/>
    <tableColumn id="2" name="Vertex 2" dataDxfId="170"/>
    <tableColumn id="3" name="Color" dataDxfId="171"/>
    <tableColumn id="4" name="Width" dataDxfId="196"/>
    <tableColumn id="11" name="Style" dataDxfId="195"/>
    <tableColumn id="5" name="Opacity" dataDxfId="194"/>
    <tableColumn id="6" name="Visibility" dataDxfId="193"/>
    <tableColumn id="10" name="Label" dataDxfId="192"/>
    <tableColumn id="12" name="Label Text Color" dataDxfId="191"/>
    <tableColumn id="13" name="Label Font Size" dataDxfId="190"/>
    <tableColumn id="14" name="Reciprocated?" dataDxfId="127"/>
    <tableColumn id="7" name="ID" dataDxfId="189"/>
    <tableColumn id="9" name="Dynamic Filter" dataDxfId="188"/>
    <tableColumn id="8" name="Add Your Own Columns Here" dataDxfId="169"/>
    <tableColumn id="15" name="Relationship" dataDxfId="168"/>
    <tableColumn id="16" name="Edge Weight"/>
    <tableColumn id="17" name="Vertex 1 Group" dataDxfId="142">
      <calculatedColumnFormula>REPLACE(INDEX(GroupVertices[Group], MATCH(Edges[[#This Row],[Vertex 1]],GroupVertices[Vertex],0)),1,1,"")</calculatedColumnFormula>
    </tableColumn>
    <tableColumn id="18" name="Vertex 2 Group" dataDxfId="103">
      <calculatedColumnFormula>REPLACE(INDEX(GroupVertices[Group], MATCH(Edges[[#This Row],[Vertex 2]],GroupVertices[Vertex],0)),1,1,"")</calculatedColumnFormula>
    </tableColumn>
    <tableColumn id="19" name="Sentiment List #1: List1 Word Count" dataDxfId="102"/>
    <tableColumn id="20" name="Sentiment List #1: List1 Word Percentage (%)" dataDxfId="101"/>
    <tableColumn id="21" name="Sentiment List #2: List2 Word Count" dataDxfId="100"/>
    <tableColumn id="22" name="Sentiment List #2: List2 Word Percentage (%)" dataDxfId="99"/>
    <tableColumn id="23" name="Sentiment List #3: List3 Word Count" dataDxfId="98"/>
    <tableColumn id="24" name="Sentiment List #3: List3 Word Percentage (%)" dataDxfId="97"/>
    <tableColumn id="25" name="Non-categorized Word Count" dataDxfId="96"/>
    <tableColumn id="26" name="Non-categorized Word Percentage (%)" dataDxfId="95"/>
    <tableColumn id="27"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4" totalsRowShown="0" headerRowDxfId="126" dataDxfId="125">
  <autoFilter ref="A1:G1494"/>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2" totalsRowShown="0" headerRowDxfId="117" dataDxfId="116">
  <autoFilter ref="A1:L762"/>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6" totalsRowShown="0" headerRowDxfId="75" dataDxfId="74">
  <autoFilter ref="A2:C26"/>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3"/>
    <tableColumn id="2" name="Value" dataDxfId="5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7" dataDxfId="56">
  <autoFilter ref="A1:B11"/>
  <tableColumns count="2">
    <tableColumn id="1" name="Top 10 Vertices, Ranked by Betweenness Centrality" dataDxfId="55"/>
    <tableColumn id="2" name="Betweenness Centrality" dataDxfId="5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T11" totalsRowShown="0" headerRowDxfId="51" dataDxfId="50">
  <autoFilter ref="A1:T11"/>
  <tableColumns count="20">
    <tableColumn id="1" name="Top Words in Tags in Entire Graph" dataDxfId="49"/>
    <tableColumn id="2" name="Entire Graph Count" dataDxfId="48"/>
    <tableColumn id="3" name="Top Words in Tags in G1" dataDxfId="47"/>
    <tableColumn id="4" name="G1 Count" dataDxfId="46"/>
    <tableColumn id="5" name="Top Words in Tags in G2" dataDxfId="45"/>
    <tableColumn id="6" name="G2 Count" dataDxfId="44"/>
    <tableColumn id="7" name="Top Words in Tags in G3" dataDxfId="43"/>
    <tableColumn id="8" name="G3 Count" dataDxfId="42"/>
    <tableColumn id="9" name="Top Words in Tags in G4" dataDxfId="41"/>
    <tableColumn id="10" name="G4 Count" dataDxfId="40"/>
    <tableColumn id="11" name="Top Words in Tags in G5" dataDxfId="39"/>
    <tableColumn id="12" name="G5 Count" dataDxfId="38"/>
    <tableColumn id="13" name="Top Words in Tags in G6" dataDxfId="37"/>
    <tableColumn id="14" name="G6 Count" dataDxfId="36"/>
    <tableColumn id="15" name="Top Words in Tags in G7" dataDxfId="35"/>
    <tableColumn id="16" name="G7 Count" dataDxfId="34"/>
    <tableColumn id="17" name="Top Words in Tags in G8" dataDxfId="33"/>
    <tableColumn id="18" name="G8 Count" dataDxfId="32"/>
    <tableColumn id="19" name="Top Words in Tags in G9" dataDxfId="31"/>
    <tableColumn id="20" name="G9 Count" dataDxfId="3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T24" totalsRowShown="0" headerRowDxfId="28" dataDxfId="27">
  <autoFilter ref="A14:T24"/>
  <tableColumns count="20">
    <tableColumn id="1" name="Top Word Pairs in Tags in Entire Graph" dataDxfId="26"/>
    <tableColumn id="2" name="Entire Graph Count" dataDxfId="25"/>
    <tableColumn id="3" name="Top Word Pairs in Tags in G1" dataDxfId="24"/>
    <tableColumn id="4" name="G1 Count" dataDxfId="23"/>
    <tableColumn id="5" name="Top Word Pairs in Tags in G2" dataDxfId="22"/>
    <tableColumn id="6" name="G2 Count" dataDxfId="21"/>
    <tableColumn id="7" name="Top Word Pairs in Tags in G3" dataDxfId="20"/>
    <tableColumn id="8" name="G3 Count" dataDxfId="19"/>
    <tableColumn id="9" name="Top Word Pairs in Tags in G4" dataDxfId="18"/>
    <tableColumn id="10" name="G4 Count" dataDxfId="17"/>
    <tableColumn id="11" name="Top Word Pairs in Tags in G5" dataDxfId="16"/>
    <tableColumn id="12" name="G5 Count" dataDxfId="15"/>
    <tableColumn id="13" name="Top Word Pairs in Tags in G6" dataDxfId="14"/>
    <tableColumn id="14" name="G6 Count" dataDxfId="13"/>
    <tableColumn id="15" name="Top Word Pairs in Tags in G7" dataDxfId="12"/>
    <tableColumn id="16" name="G7 Count" dataDxfId="11"/>
    <tableColumn id="17" name="Top Word Pairs in Tags in G8" dataDxfId="10"/>
    <tableColumn id="18" name="G8 Count" dataDxfId="9"/>
    <tableColumn id="19" name="Top Word Pairs in Tags in G9" dataDxfId="8"/>
    <tableColumn id="20" name="G9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01" totalsRowShown="0" headerRowDxfId="222" dataDxfId="173">
  <autoFilter ref="A2:BB101"/>
  <tableColumns count="54">
    <tableColumn id="1" name="Vertex" dataDxfId="186"/>
    <tableColumn id="2" name="Color" dataDxfId="185"/>
    <tableColumn id="5" name="Shape" dataDxfId="184"/>
    <tableColumn id="6" name="Size" dataDxfId="183"/>
    <tableColumn id="4" name="Opacity" dataDxfId="155"/>
    <tableColumn id="7" name="Image File" dataDxfId="153"/>
    <tableColumn id="3" name="Visibility" dataDxfId="154"/>
    <tableColumn id="10" name="Label" dataDxfId="182"/>
    <tableColumn id="16" name="Label Fill Color" dataDxfId="181"/>
    <tableColumn id="9" name="Label Position" dataDxfId="167"/>
    <tableColumn id="8" name="Tooltip" dataDxfId="165"/>
    <tableColumn id="18" name="Layout Order" dataDxfId="166"/>
    <tableColumn id="13" name="X" dataDxfId="180"/>
    <tableColumn id="14" name="Y" dataDxfId="179"/>
    <tableColumn id="12" name="Locked?" dataDxfId="178"/>
    <tableColumn id="19" name="Polar R" dataDxfId="177"/>
    <tableColumn id="20" name="Polar Angle" dataDxfId="176"/>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75"/>
    <tableColumn id="28" name="Dynamic Filter" dataDxfId="174"/>
    <tableColumn id="17" name="Add Your Own Columns Here" dataDxfId="164"/>
    <tableColumn id="30" name="Title" dataDxfId="163"/>
    <tableColumn id="31" name="Description" dataDxfId="162"/>
    <tableColumn id="32" name="Tags" dataDxfId="161"/>
    <tableColumn id="33" name="Author" dataDxfId="160"/>
    <tableColumn id="34" name="Created Date (UTC)" dataDxfId="159"/>
    <tableColumn id="35" name="Views" dataDxfId="158"/>
    <tableColumn id="36" name="Comments" dataDxfId="157"/>
    <tableColumn id="37" name="Likes Count" dataDxfId="156"/>
    <tableColumn id="38" name="Dislikes Count" dataDxfId="152"/>
    <tableColumn id="39" name="Custom Menu Item Text" dataDxfId="151"/>
    <tableColumn id="40" name="Custom Menu Item Action" dataDxfId="143"/>
    <tableColumn id="41" name="Vertex Group" dataDxfId="93">
      <calculatedColumnFormula>REPLACE(INDEX(GroupVertices[Group], MATCH(Vertices[[#This Row],[Vertex]],GroupVertices[Vertex],0)),1,1,"")</calculatedColumnFormula>
    </tableColumn>
    <tableColumn id="42" name="Sentiment List #1: List1 Word Count" dataDxfId="92"/>
    <tableColumn id="43" name="Sentiment List #1: List1 Word Percentage (%)" dataDxfId="91"/>
    <tableColumn id="44" name="Sentiment List #2: List2 Word Count" dataDxfId="90"/>
    <tableColumn id="45" name="Sentiment List #2: List2 Word Percentage (%)" dataDxfId="89"/>
    <tableColumn id="46" name="Sentiment List #3: List3 Word Count" dataDxfId="88"/>
    <tableColumn id="47" name="Sentiment List #3: List3 Word Percentage (%)" dataDxfId="87"/>
    <tableColumn id="48" name="Non-categorized Word Count" dataDxfId="86"/>
    <tableColumn id="49" name="Non-categorized Word Percentage (%)" dataDxfId="85"/>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1" totalsRowShown="0" headerRowDxfId="221">
  <autoFilter ref="A2:AI11"/>
  <tableColumns count="35">
    <tableColumn id="1" name="Group" dataDxfId="150"/>
    <tableColumn id="2" name="Vertex Color" dataDxfId="149"/>
    <tableColumn id="3" name="Vertex Shape" dataDxfId="147"/>
    <tableColumn id="22" name="Visibility" dataDxfId="148"/>
    <tableColumn id="4" name="Collapsed?"/>
    <tableColumn id="18" name="Label" dataDxfId="220"/>
    <tableColumn id="20" name="Collapsed X"/>
    <tableColumn id="21" name="Collapsed Y"/>
    <tableColumn id="6" name="ID" dataDxfId="219"/>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29"/>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218" dataDxfId="217">
  <autoFilter ref="A1:C100"/>
  <tableColumns count="3">
    <tableColumn id="1" name="Group" dataDxfId="146"/>
    <tableColumn id="2" name="Vertex" dataDxfId="145"/>
    <tableColumn id="3" name="Vertex ID" dataDxfId="1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16"/>
    <tableColumn id="2" name="Degree Frequency" dataDxfId="215">
      <calculatedColumnFormula>COUNTIF(Vertices[Degree], "&gt;= " &amp; D2) - COUNTIF(Vertices[Degree], "&gt;=" &amp; D3)</calculatedColumnFormula>
    </tableColumn>
    <tableColumn id="3" name="In-Degree Bin" dataDxfId="214"/>
    <tableColumn id="4" name="In-Degree Frequency" dataDxfId="213">
      <calculatedColumnFormula>COUNTIF(Vertices[In-Degree], "&gt;= " &amp; F2) - COUNTIF(Vertices[In-Degree], "&gt;=" &amp; F3)</calculatedColumnFormula>
    </tableColumn>
    <tableColumn id="5" name="Out-Degree Bin" dataDxfId="212"/>
    <tableColumn id="6" name="Out-Degree Frequency" dataDxfId="211">
      <calculatedColumnFormula>COUNTIF(Vertices[Out-Degree], "&gt;= " &amp; H2) - COUNTIF(Vertices[Out-Degree], "&gt;=" &amp; H3)</calculatedColumnFormula>
    </tableColumn>
    <tableColumn id="7" name="Betweenness Centrality Bin" dataDxfId="210"/>
    <tableColumn id="8" name="Betweenness Centrality Frequency" dataDxfId="209">
      <calculatedColumnFormula>COUNTIF(Vertices[Betweenness Centrality], "&gt;= " &amp; J2) - COUNTIF(Vertices[Betweenness Centrality], "&gt;=" &amp; J3)</calculatedColumnFormula>
    </tableColumn>
    <tableColumn id="9" name="Closeness Centrality Bin" dataDxfId="208"/>
    <tableColumn id="10" name="Closeness Centrality Frequency" dataDxfId="207">
      <calculatedColumnFormula>COUNTIF(Vertices[Closeness Centrality], "&gt;= " &amp; L2) - COUNTIF(Vertices[Closeness Centrality], "&gt;=" &amp; L3)</calculatedColumnFormula>
    </tableColumn>
    <tableColumn id="11" name="Eigenvector Centrality Bin" dataDxfId="206"/>
    <tableColumn id="12" name="Eigenvector Centrality Frequency" dataDxfId="205">
      <calculatedColumnFormula>COUNTIF(Vertices[Eigenvector Centrality], "&gt;= " &amp; N2) - COUNTIF(Vertices[Eigenvector Centrality], "&gt;=" &amp; N3)</calculatedColumnFormula>
    </tableColumn>
    <tableColumn id="18" name="PageRank Bin" dataDxfId="204"/>
    <tableColumn id="17" name="PageRank Frequency" dataDxfId="203">
      <calculatedColumnFormula>COUNTIF(Vertices[Eigenvector Centrality], "&gt;= " &amp; P2) - COUNTIF(Vertices[Eigenvector Centrality], "&gt;=" &amp; P3)</calculatedColumnFormula>
    </tableColumn>
    <tableColumn id="13" name="Clustering Coefficient Bin" dataDxfId="202"/>
    <tableColumn id="14" name="Clustering Coefficient Frequency" dataDxfId="201">
      <calculatedColumnFormula>COUNTIF(Vertices[Clustering Coefficient], "&gt;= " &amp; R2) - COUNTIF(Vertices[Clustering Coefficient], "&gt;=" &amp; R3)</calculatedColumnFormula>
    </tableColumn>
    <tableColumn id="15" name="Dynamic Filter Bin" dataDxfId="200"/>
    <tableColumn id="16" name="Dynamic Filter Frequency" dataDxfId="1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7" t="s">
        <v>39</v>
      </c>
      <c r="D1" s="18"/>
      <c r="E1" s="18"/>
      <c r="F1" s="18"/>
      <c r="G1" s="17"/>
      <c r="H1" s="15" t="s">
        <v>43</v>
      </c>
      <c r="I1" s="52"/>
      <c r="J1" s="52"/>
      <c r="K1" s="34" t="s">
        <v>42</v>
      </c>
      <c r="L1" s="19" t="s">
        <v>40</v>
      </c>
      <c r="M1" s="19"/>
      <c r="N1" s="16"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t="s">
        <v>722</v>
      </c>
      <c r="Q2" s="13" t="s">
        <v>742</v>
      </c>
      <c r="R2" s="13" t="s">
        <v>743</v>
      </c>
      <c r="S2" s="54" t="s">
        <v>1501</v>
      </c>
      <c r="T2" s="54" t="s">
        <v>1502</v>
      </c>
      <c r="U2" s="54" t="s">
        <v>1503</v>
      </c>
      <c r="V2" s="54" t="s">
        <v>1504</v>
      </c>
      <c r="W2" s="54" t="s">
        <v>1505</v>
      </c>
      <c r="X2" s="54" t="s">
        <v>1506</v>
      </c>
      <c r="Y2" s="54" t="s">
        <v>1507</v>
      </c>
      <c r="Z2" s="54" t="s">
        <v>1508</v>
      </c>
      <c r="AA2" s="54" t="s">
        <v>1509</v>
      </c>
    </row>
    <row r="3" spans="1:27" ht="15" customHeight="1">
      <c r="A3" s="65" t="s">
        <v>213</v>
      </c>
      <c r="B3" s="65" t="s">
        <v>311</v>
      </c>
      <c r="C3" s="66" t="s">
        <v>1696</v>
      </c>
      <c r="D3" s="67">
        <v>3</v>
      </c>
      <c r="E3" s="68"/>
      <c r="F3" s="69">
        <v>40</v>
      </c>
      <c r="G3" s="66"/>
      <c r="H3" s="70"/>
      <c r="I3" s="71"/>
      <c r="J3" s="71"/>
      <c r="K3" s="35" t="s">
        <v>65</v>
      </c>
      <c r="L3" s="72">
        <v>3</v>
      </c>
      <c r="M3" s="72"/>
      <c r="N3" s="73"/>
      <c r="O3" s="80" t="s">
        <v>312</v>
      </c>
      <c r="P3">
        <v>1</v>
      </c>
      <c r="Q3" s="80" t="str">
        <f>REPLACE(INDEX(GroupVertices[Group],MATCH(Edges[[#This Row],[Vertex 1]],GroupVertices[Vertex],0)),1,1,"")</f>
        <v>1</v>
      </c>
      <c r="R3" s="80" t="str">
        <f>REPLACE(INDEX(GroupVertices[Group],MATCH(Edges[[#This Row],[Vertex 2]],GroupVertices[Vertex],0)),1,1,"")</f>
        <v>1</v>
      </c>
      <c r="S3" s="35"/>
      <c r="T3" s="35"/>
      <c r="U3" s="35"/>
      <c r="V3" s="35"/>
      <c r="W3" s="35"/>
      <c r="X3" s="35"/>
      <c r="Y3" s="35"/>
      <c r="Z3" s="35"/>
      <c r="AA3" s="35"/>
    </row>
    <row r="4" spans="1:27" ht="15" customHeight="1">
      <c r="A4" s="65" t="s">
        <v>213</v>
      </c>
      <c r="B4" s="65" t="s">
        <v>224</v>
      </c>
      <c r="C4" s="66" t="s">
        <v>1696</v>
      </c>
      <c r="D4" s="67">
        <v>3</v>
      </c>
      <c r="E4" s="68"/>
      <c r="F4" s="69">
        <v>40</v>
      </c>
      <c r="G4" s="66"/>
      <c r="H4" s="70"/>
      <c r="I4" s="71"/>
      <c r="J4" s="71"/>
      <c r="K4" s="35" t="s">
        <v>65</v>
      </c>
      <c r="L4" s="79">
        <v>4</v>
      </c>
      <c r="M4" s="79"/>
      <c r="N4" s="73"/>
      <c r="O4" s="81" t="s">
        <v>312</v>
      </c>
      <c r="P4">
        <v>1</v>
      </c>
      <c r="Q4" s="80" t="str">
        <f>REPLACE(INDEX(GroupVertices[Group],MATCH(Edges[[#This Row],[Vertex 1]],GroupVertices[Vertex],0)),1,1,"")</f>
        <v>1</v>
      </c>
      <c r="R4" s="80" t="str">
        <f>REPLACE(INDEX(GroupVertices[Group],MATCH(Edges[[#This Row],[Vertex 2]],GroupVertices[Vertex],0)),1,1,"")</f>
        <v>1</v>
      </c>
      <c r="S4" s="35"/>
      <c r="T4" s="35"/>
      <c r="U4" s="35"/>
      <c r="V4" s="35"/>
      <c r="W4" s="35"/>
      <c r="X4" s="35"/>
      <c r="Y4" s="35"/>
      <c r="Z4" s="35"/>
      <c r="AA4" s="35"/>
    </row>
    <row r="5" spans="1:27" ht="15">
      <c r="A5" s="65" t="s">
        <v>213</v>
      </c>
      <c r="B5" s="65" t="s">
        <v>225</v>
      </c>
      <c r="C5" s="66" t="s">
        <v>1696</v>
      </c>
      <c r="D5" s="67">
        <v>3</v>
      </c>
      <c r="E5" s="68"/>
      <c r="F5" s="69">
        <v>40</v>
      </c>
      <c r="G5" s="66"/>
      <c r="H5" s="70"/>
      <c r="I5" s="71"/>
      <c r="J5" s="71"/>
      <c r="K5" s="35" t="s">
        <v>65</v>
      </c>
      <c r="L5" s="79">
        <v>5</v>
      </c>
      <c r="M5" s="79"/>
      <c r="N5" s="73"/>
      <c r="O5" s="81" t="s">
        <v>312</v>
      </c>
      <c r="P5">
        <v>1</v>
      </c>
      <c r="Q5" s="80" t="str">
        <f>REPLACE(INDEX(GroupVertices[Group],MATCH(Edges[[#This Row],[Vertex 1]],GroupVertices[Vertex],0)),1,1,"")</f>
        <v>1</v>
      </c>
      <c r="R5" s="80" t="str">
        <f>REPLACE(INDEX(GroupVertices[Group],MATCH(Edges[[#This Row],[Vertex 2]],GroupVertices[Vertex],0)),1,1,"")</f>
        <v>1</v>
      </c>
      <c r="S5" s="35"/>
      <c r="T5" s="35"/>
      <c r="U5" s="35"/>
      <c r="V5" s="35"/>
      <c r="W5" s="35"/>
      <c r="X5" s="35"/>
      <c r="Y5" s="35"/>
      <c r="Z5" s="35"/>
      <c r="AA5" s="35"/>
    </row>
    <row r="6" spans="1:27" ht="15">
      <c r="A6" s="65" t="s">
        <v>213</v>
      </c>
      <c r="B6" s="65" t="s">
        <v>226</v>
      </c>
      <c r="C6" s="66" t="s">
        <v>1696</v>
      </c>
      <c r="D6" s="67">
        <v>3</v>
      </c>
      <c r="E6" s="68"/>
      <c r="F6" s="69">
        <v>40</v>
      </c>
      <c r="G6" s="66"/>
      <c r="H6" s="70"/>
      <c r="I6" s="71"/>
      <c r="J6" s="71"/>
      <c r="K6" s="35" t="s">
        <v>65</v>
      </c>
      <c r="L6" s="79">
        <v>6</v>
      </c>
      <c r="M6" s="79"/>
      <c r="N6" s="73"/>
      <c r="O6" s="81" t="s">
        <v>312</v>
      </c>
      <c r="P6">
        <v>1</v>
      </c>
      <c r="Q6" s="80" t="str">
        <f>REPLACE(INDEX(GroupVertices[Group],MATCH(Edges[[#This Row],[Vertex 1]],GroupVertices[Vertex],0)),1,1,"")</f>
        <v>1</v>
      </c>
      <c r="R6" s="80" t="str">
        <f>REPLACE(INDEX(GroupVertices[Group],MATCH(Edges[[#This Row],[Vertex 2]],GroupVertices[Vertex],0)),1,1,"")</f>
        <v>1</v>
      </c>
      <c r="S6" s="35"/>
      <c r="T6" s="35"/>
      <c r="U6" s="35"/>
      <c r="V6" s="35"/>
      <c r="W6" s="35"/>
      <c r="X6" s="35"/>
      <c r="Y6" s="35"/>
      <c r="Z6" s="35"/>
      <c r="AA6" s="35"/>
    </row>
    <row r="7" spans="1:27" ht="15">
      <c r="A7" s="65" t="s">
        <v>213</v>
      </c>
      <c r="B7" s="65" t="s">
        <v>227</v>
      </c>
      <c r="C7" s="66" t="s">
        <v>1696</v>
      </c>
      <c r="D7" s="67">
        <v>3</v>
      </c>
      <c r="E7" s="68"/>
      <c r="F7" s="69">
        <v>40</v>
      </c>
      <c r="G7" s="66"/>
      <c r="H7" s="70"/>
      <c r="I7" s="71"/>
      <c r="J7" s="71"/>
      <c r="K7" s="35" t="s">
        <v>65</v>
      </c>
      <c r="L7" s="79">
        <v>7</v>
      </c>
      <c r="M7" s="79"/>
      <c r="N7" s="73"/>
      <c r="O7" s="81" t="s">
        <v>312</v>
      </c>
      <c r="P7">
        <v>1</v>
      </c>
      <c r="Q7" s="80" t="str">
        <f>REPLACE(INDEX(GroupVertices[Group],MATCH(Edges[[#This Row],[Vertex 1]],GroupVertices[Vertex],0)),1,1,"")</f>
        <v>1</v>
      </c>
      <c r="R7" s="80" t="str">
        <f>REPLACE(INDEX(GroupVertices[Group],MATCH(Edges[[#This Row],[Vertex 2]],GroupVertices[Vertex],0)),1,1,"")</f>
        <v>1</v>
      </c>
      <c r="S7" s="35"/>
      <c r="T7" s="35"/>
      <c r="U7" s="35"/>
      <c r="V7" s="35"/>
      <c r="W7" s="35"/>
      <c r="X7" s="35"/>
      <c r="Y7" s="35"/>
      <c r="Z7" s="35"/>
      <c r="AA7" s="35"/>
    </row>
    <row r="8" spans="1:27" ht="15">
      <c r="A8" s="65" t="s">
        <v>214</v>
      </c>
      <c r="B8" s="65" t="s">
        <v>227</v>
      </c>
      <c r="C8" s="66" t="s">
        <v>1696</v>
      </c>
      <c r="D8" s="67">
        <v>3</v>
      </c>
      <c r="E8" s="68"/>
      <c r="F8" s="69">
        <v>40</v>
      </c>
      <c r="G8" s="66"/>
      <c r="H8" s="70"/>
      <c r="I8" s="71"/>
      <c r="J8" s="71"/>
      <c r="K8" s="35" t="s">
        <v>65</v>
      </c>
      <c r="L8" s="79">
        <v>8</v>
      </c>
      <c r="M8" s="79"/>
      <c r="N8" s="73"/>
      <c r="O8" s="81" t="s">
        <v>312</v>
      </c>
      <c r="P8">
        <v>1</v>
      </c>
      <c r="Q8" s="80" t="str">
        <f>REPLACE(INDEX(GroupVertices[Group],MATCH(Edges[[#This Row],[Vertex 1]],GroupVertices[Vertex],0)),1,1,"")</f>
        <v>1</v>
      </c>
      <c r="R8" s="80" t="str">
        <f>REPLACE(INDEX(GroupVertices[Group],MATCH(Edges[[#This Row],[Vertex 2]],GroupVertices[Vertex],0)),1,1,"")</f>
        <v>1</v>
      </c>
      <c r="S8" s="35"/>
      <c r="T8" s="35"/>
      <c r="U8" s="35"/>
      <c r="V8" s="35"/>
      <c r="W8" s="35"/>
      <c r="X8" s="35"/>
      <c r="Y8" s="35"/>
      <c r="Z8" s="35"/>
      <c r="AA8" s="35"/>
    </row>
    <row r="9" spans="1:27" ht="15">
      <c r="A9" s="65" t="s">
        <v>214</v>
      </c>
      <c r="B9" s="65" t="s">
        <v>228</v>
      </c>
      <c r="C9" s="66" t="s">
        <v>1696</v>
      </c>
      <c r="D9" s="67">
        <v>3</v>
      </c>
      <c r="E9" s="68"/>
      <c r="F9" s="69">
        <v>40</v>
      </c>
      <c r="G9" s="66"/>
      <c r="H9" s="70"/>
      <c r="I9" s="71"/>
      <c r="J9" s="71"/>
      <c r="K9" s="35" t="s">
        <v>65</v>
      </c>
      <c r="L9" s="79">
        <v>9</v>
      </c>
      <c r="M9" s="79"/>
      <c r="N9" s="73"/>
      <c r="O9" s="81" t="s">
        <v>312</v>
      </c>
      <c r="P9">
        <v>1</v>
      </c>
      <c r="Q9" s="80" t="str">
        <f>REPLACE(INDEX(GroupVertices[Group],MATCH(Edges[[#This Row],[Vertex 1]],GroupVertices[Vertex],0)),1,1,"")</f>
        <v>1</v>
      </c>
      <c r="R9" s="80" t="str">
        <f>REPLACE(INDEX(GroupVertices[Group],MATCH(Edges[[#This Row],[Vertex 2]],GroupVertices[Vertex],0)),1,1,"")</f>
        <v>1</v>
      </c>
      <c r="S9" s="35"/>
      <c r="T9" s="35"/>
      <c r="U9" s="35"/>
      <c r="V9" s="35"/>
      <c r="W9" s="35"/>
      <c r="X9" s="35"/>
      <c r="Y9" s="35"/>
      <c r="Z9" s="35"/>
      <c r="AA9" s="35"/>
    </row>
    <row r="10" spans="1:27" ht="15">
      <c r="A10" s="65" t="s">
        <v>213</v>
      </c>
      <c r="B10" s="65" t="s">
        <v>229</v>
      </c>
      <c r="C10" s="66" t="s">
        <v>1696</v>
      </c>
      <c r="D10" s="67">
        <v>3</v>
      </c>
      <c r="E10" s="68"/>
      <c r="F10" s="69">
        <v>40</v>
      </c>
      <c r="G10" s="66"/>
      <c r="H10" s="70"/>
      <c r="I10" s="71"/>
      <c r="J10" s="71"/>
      <c r="K10" s="35" t="s">
        <v>65</v>
      </c>
      <c r="L10" s="79">
        <v>10</v>
      </c>
      <c r="M10" s="79"/>
      <c r="N10" s="73"/>
      <c r="O10" s="81" t="s">
        <v>312</v>
      </c>
      <c r="P10">
        <v>1</v>
      </c>
      <c r="Q10" s="80" t="str">
        <f>REPLACE(INDEX(GroupVertices[Group],MATCH(Edges[[#This Row],[Vertex 1]],GroupVertices[Vertex],0)),1,1,"")</f>
        <v>1</v>
      </c>
      <c r="R10" s="80" t="str">
        <f>REPLACE(INDEX(GroupVertices[Group],MATCH(Edges[[#This Row],[Vertex 2]],GroupVertices[Vertex],0)),1,1,"")</f>
        <v>1</v>
      </c>
      <c r="S10" s="35"/>
      <c r="T10" s="35"/>
      <c r="U10" s="35"/>
      <c r="V10" s="35"/>
      <c r="W10" s="35"/>
      <c r="X10" s="35"/>
      <c r="Y10" s="35"/>
      <c r="Z10" s="35"/>
      <c r="AA10" s="35"/>
    </row>
    <row r="11" spans="1:27" ht="15">
      <c r="A11" s="65" t="s">
        <v>214</v>
      </c>
      <c r="B11" s="65" t="s">
        <v>229</v>
      </c>
      <c r="C11" s="66" t="s">
        <v>1696</v>
      </c>
      <c r="D11" s="67">
        <v>3</v>
      </c>
      <c r="E11" s="68"/>
      <c r="F11" s="69">
        <v>40</v>
      </c>
      <c r="G11" s="66"/>
      <c r="H11" s="70"/>
      <c r="I11" s="71"/>
      <c r="J11" s="71"/>
      <c r="K11" s="35" t="s">
        <v>65</v>
      </c>
      <c r="L11" s="79">
        <v>11</v>
      </c>
      <c r="M11" s="79"/>
      <c r="N11" s="73"/>
      <c r="O11" s="81" t="s">
        <v>312</v>
      </c>
      <c r="P11">
        <v>1</v>
      </c>
      <c r="Q11" s="80" t="str">
        <f>REPLACE(INDEX(GroupVertices[Group],MATCH(Edges[[#This Row],[Vertex 1]],GroupVertices[Vertex],0)),1,1,"")</f>
        <v>1</v>
      </c>
      <c r="R11" s="80" t="str">
        <f>REPLACE(INDEX(GroupVertices[Group],MATCH(Edges[[#This Row],[Vertex 2]],GroupVertices[Vertex],0)),1,1,"")</f>
        <v>1</v>
      </c>
      <c r="S11" s="35"/>
      <c r="T11" s="35"/>
      <c r="U11" s="35"/>
      <c r="V11" s="35"/>
      <c r="W11" s="35"/>
      <c r="X11" s="35"/>
      <c r="Y11" s="35"/>
      <c r="Z11" s="35"/>
      <c r="AA11" s="35"/>
    </row>
    <row r="12" spans="1:27" ht="15">
      <c r="A12" s="65" t="s">
        <v>214</v>
      </c>
      <c r="B12" s="65" t="s">
        <v>230</v>
      </c>
      <c r="C12" s="66" t="s">
        <v>1696</v>
      </c>
      <c r="D12" s="67">
        <v>3</v>
      </c>
      <c r="E12" s="68"/>
      <c r="F12" s="69">
        <v>40</v>
      </c>
      <c r="G12" s="66"/>
      <c r="H12" s="70"/>
      <c r="I12" s="71"/>
      <c r="J12" s="71"/>
      <c r="K12" s="35" t="s">
        <v>65</v>
      </c>
      <c r="L12" s="79">
        <v>12</v>
      </c>
      <c r="M12" s="79"/>
      <c r="N12" s="73"/>
      <c r="O12" s="81" t="s">
        <v>312</v>
      </c>
      <c r="P12">
        <v>1</v>
      </c>
      <c r="Q12" s="80" t="str">
        <f>REPLACE(INDEX(GroupVertices[Group],MATCH(Edges[[#This Row],[Vertex 1]],GroupVertices[Vertex],0)),1,1,"")</f>
        <v>1</v>
      </c>
      <c r="R12" s="80" t="str">
        <f>REPLACE(INDEX(GroupVertices[Group],MATCH(Edges[[#This Row],[Vertex 2]],GroupVertices[Vertex],0)),1,1,"")</f>
        <v>1</v>
      </c>
      <c r="S12" s="35"/>
      <c r="T12" s="35"/>
      <c r="U12" s="35"/>
      <c r="V12" s="35"/>
      <c r="W12" s="35"/>
      <c r="X12" s="35"/>
      <c r="Y12" s="35"/>
      <c r="Z12" s="35"/>
      <c r="AA12" s="35"/>
    </row>
    <row r="13" spans="1:27" ht="15">
      <c r="A13" s="65" t="s">
        <v>213</v>
      </c>
      <c r="B13" s="65" t="s">
        <v>231</v>
      </c>
      <c r="C13" s="66" t="s">
        <v>1696</v>
      </c>
      <c r="D13" s="67">
        <v>3</v>
      </c>
      <c r="E13" s="68"/>
      <c r="F13" s="69">
        <v>40</v>
      </c>
      <c r="G13" s="66"/>
      <c r="H13" s="70"/>
      <c r="I13" s="71"/>
      <c r="J13" s="71"/>
      <c r="K13" s="35" t="s">
        <v>65</v>
      </c>
      <c r="L13" s="79">
        <v>13</v>
      </c>
      <c r="M13" s="79"/>
      <c r="N13" s="73"/>
      <c r="O13" s="81" t="s">
        <v>312</v>
      </c>
      <c r="P13">
        <v>1</v>
      </c>
      <c r="Q13" s="80" t="str">
        <f>REPLACE(INDEX(GroupVertices[Group],MATCH(Edges[[#This Row],[Vertex 1]],GroupVertices[Vertex],0)),1,1,"")</f>
        <v>1</v>
      </c>
      <c r="R13" s="80" t="str">
        <f>REPLACE(INDEX(GroupVertices[Group],MATCH(Edges[[#This Row],[Vertex 2]],GroupVertices[Vertex],0)),1,1,"")</f>
        <v>1</v>
      </c>
      <c r="S13" s="35"/>
      <c r="T13" s="35"/>
      <c r="U13" s="35"/>
      <c r="V13" s="35"/>
      <c r="W13" s="35"/>
      <c r="X13" s="35"/>
      <c r="Y13" s="35"/>
      <c r="Z13" s="35"/>
      <c r="AA13" s="35"/>
    </row>
    <row r="14" spans="1:27" ht="15">
      <c r="A14" s="65" t="s">
        <v>214</v>
      </c>
      <c r="B14" s="65" t="s">
        <v>231</v>
      </c>
      <c r="C14" s="66" t="s">
        <v>1696</v>
      </c>
      <c r="D14" s="67">
        <v>3</v>
      </c>
      <c r="E14" s="68"/>
      <c r="F14" s="69">
        <v>40</v>
      </c>
      <c r="G14" s="66"/>
      <c r="H14" s="70"/>
      <c r="I14" s="71"/>
      <c r="J14" s="71"/>
      <c r="K14" s="35" t="s">
        <v>65</v>
      </c>
      <c r="L14" s="79">
        <v>14</v>
      </c>
      <c r="M14" s="79"/>
      <c r="N14" s="73"/>
      <c r="O14" s="81" t="s">
        <v>312</v>
      </c>
      <c r="P14">
        <v>1</v>
      </c>
      <c r="Q14" s="80" t="str">
        <f>REPLACE(INDEX(GroupVertices[Group],MATCH(Edges[[#This Row],[Vertex 1]],GroupVertices[Vertex],0)),1,1,"")</f>
        <v>1</v>
      </c>
      <c r="R14" s="80" t="str">
        <f>REPLACE(INDEX(GroupVertices[Group],MATCH(Edges[[#This Row],[Vertex 2]],GroupVertices[Vertex],0)),1,1,"")</f>
        <v>1</v>
      </c>
      <c r="S14" s="35"/>
      <c r="T14" s="35"/>
      <c r="U14" s="35"/>
      <c r="V14" s="35"/>
      <c r="W14" s="35"/>
      <c r="X14" s="35"/>
      <c r="Y14" s="35"/>
      <c r="Z14" s="35"/>
      <c r="AA14" s="35"/>
    </row>
    <row r="15" spans="1:27" ht="15">
      <c r="A15" s="65" t="s">
        <v>213</v>
      </c>
      <c r="B15" s="65" t="s">
        <v>232</v>
      </c>
      <c r="C15" s="66" t="s">
        <v>1696</v>
      </c>
      <c r="D15" s="67">
        <v>3</v>
      </c>
      <c r="E15" s="68"/>
      <c r="F15" s="69">
        <v>40</v>
      </c>
      <c r="G15" s="66"/>
      <c r="H15" s="70"/>
      <c r="I15" s="71"/>
      <c r="J15" s="71"/>
      <c r="K15" s="35" t="s">
        <v>65</v>
      </c>
      <c r="L15" s="79">
        <v>15</v>
      </c>
      <c r="M15" s="79"/>
      <c r="N15" s="73"/>
      <c r="O15" s="81" t="s">
        <v>312</v>
      </c>
      <c r="P15">
        <v>1</v>
      </c>
      <c r="Q15" s="80" t="str">
        <f>REPLACE(INDEX(GroupVertices[Group],MATCH(Edges[[#This Row],[Vertex 1]],GroupVertices[Vertex],0)),1,1,"")</f>
        <v>1</v>
      </c>
      <c r="R15" s="80" t="str">
        <f>REPLACE(INDEX(GroupVertices[Group],MATCH(Edges[[#This Row],[Vertex 2]],GroupVertices[Vertex],0)),1,1,"")</f>
        <v>1</v>
      </c>
      <c r="S15" s="35"/>
      <c r="T15" s="35"/>
      <c r="U15" s="35"/>
      <c r="V15" s="35"/>
      <c r="W15" s="35"/>
      <c r="X15" s="35"/>
      <c r="Y15" s="35"/>
      <c r="Z15" s="35"/>
      <c r="AA15" s="35"/>
    </row>
    <row r="16" spans="1:27" ht="15">
      <c r="A16" s="65" t="s">
        <v>214</v>
      </c>
      <c r="B16" s="65" t="s">
        <v>232</v>
      </c>
      <c r="C16" s="66" t="s">
        <v>1696</v>
      </c>
      <c r="D16" s="67">
        <v>3</v>
      </c>
      <c r="E16" s="68"/>
      <c r="F16" s="69">
        <v>40</v>
      </c>
      <c r="G16" s="66"/>
      <c r="H16" s="70"/>
      <c r="I16" s="71"/>
      <c r="J16" s="71"/>
      <c r="K16" s="35" t="s">
        <v>65</v>
      </c>
      <c r="L16" s="79">
        <v>16</v>
      </c>
      <c r="M16" s="79"/>
      <c r="N16" s="73"/>
      <c r="O16" s="81" t="s">
        <v>312</v>
      </c>
      <c r="P16">
        <v>1</v>
      </c>
      <c r="Q16" s="80" t="str">
        <f>REPLACE(INDEX(GroupVertices[Group],MATCH(Edges[[#This Row],[Vertex 1]],GroupVertices[Vertex],0)),1,1,"")</f>
        <v>1</v>
      </c>
      <c r="R16" s="80" t="str">
        <f>REPLACE(INDEX(GroupVertices[Group],MATCH(Edges[[#This Row],[Vertex 2]],GroupVertices[Vertex],0)),1,1,"")</f>
        <v>1</v>
      </c>
      <c r="S16" s="35"/>
      <c r="T16" s="35"/>
      <c r="U16" s="35"/>
      <c r="V16" s="35"/>
      <c r="W16" s="35"/>
      <c r="X16" s="35"/>
      <c r="Y16" s="35"/>
      <c r="Z16" s="35"/>
      <c r="AA16" s="35"/>
    </row>
    <row r="17" spans="1:27" ht="15">
      <c r="A17" s="65" t="s">
        <v>214</v>
      </c>
      <c r="B17" s="65" t="s">
        <v>233</v>
      </c>
      <c r="C17" s="66" t="s">
        <v>1696</v>
      </c>
      <c r="D17" s="67">
        <v>3</v>
      </c>
      <c r="E17" s="68"/>
      <c r="F17" s="69">
        <v>40</v>
      </c>
      <c r="G17" s="66"/>
      <c r="H17" s="70"/>
      <c r="I17" s="71"/>
      <c r="J17" s="71"/>
      <c r="K17" s="35" t="s">
        <v>65</v>
      </c>
      <c r="L17" s="79">
        <v>17</v>
      </c>
      <c r="M17" s="79"/>
      <c r="N17" s="73"/>
      <c r="O17" s="81" t="s">
        <v>312</v>
      </c>
      <c r="P17">
        <v>1</v>
      </c>
      <c r="Q17" s="80" t="str">
        <f>REPLACE(INDEX(GroupVertices[Group],MATCH(Edges[[#This Row],[Vertex 1]],GroupVertices[Vertex],0)),1,1,"")</f>
        <v>1</v>
      </c>
      <c r="R17" s="80" t="str">
        <f>REPLACE(INDEX(GroupVertices[Group],MATCH(Edges[[#This Row],[Vertex 2]],GroupVertices[Vertex],0)),1,1,"")</f>
        <v>1</v>
      </c>
      <c r="S17" s="35"/>
      <c r="T17" s="35"/>
      <c r="U17" s="35"/>
      <c r="V17" s="35"/>
      <c r="W17" s="35"/>
      <c r="X17" s="35"/>
      <c r="Y17" s="35"/>
      <c r="Z17" s="35"/>
      <c r="AA17" s="35"/>
    </row>
    <row r="18" spans="1:27" ht="15">
      <c r="A18" s="65" t="s">
        <v>214</v>
      </c>
      <c r="B18" s="65" t="s">
        <v>234</v>
      </c>
      <c r="C18" s="66" t="s">
        <v>1696</v>
      </c>
      <c r="D18" s="67">
        <v>3</v>
      </c>
      <c r="E18" s="68"/>
      <c r="F18" s="69">
        <v>40</v>
      </c>
      <c r="G18" s="66"/>
      <c r="H18" s="70"/>
      <c r="I18" s="71"/>
      <c r="J18" s="71"/>
      <c r="K18" s="35" t="s">
        <v>65</v>
      </c>
      <c r="L18" s="79">
        <v>18</v>
      </c>
      <c r="M18" s="79"/>
      <c r="N18" s="73"/>
      <c r="O18" s="81" t="s">
        <v>312</v>
      </c>
      <c r="P18">
        <v>1</v>
      </c>
      <c r="Q18" s="80" t="str">
        <f>REPLACE(INDEX(GroupVertices[Group],MATCH(Edges[[#This Row],[Vertex 1]],GroupVertices[Vertex],0)),1,1,"")</f>
        <v>1</v>
      </c>
      <c r="R18" s="80" t="str">
        <f>REPLACE(INDEX(GroupVertices[Group],MATCH(Edges[[#This Row],[Vertex 2]],GroupVertices[Vertex],0)),1,1,"")</f>
        <v>1</v>
      </c>
      <c r="S18" s="35"/>
      <c r="T18" s="35"/>
      <c r="U18" s="35"/>
      <c r="V18" s="35"/>
      <c r="W18" s="35"/>
      <c r="X18" s="35"/>
      <c r="Y18" s="35"/>
      <c r="Z18" s="35"/>
      <c r="AA18" s="35"/>
    </row>
    <row r="19" spans="1:27" ht="15">
      <c r="A19" s="65" t="s">
        <v>214</v>
      </c>
      <c r="B19" s="65" t="s">
        <v>235</v>
      </c>
      <c r="C19" s="66" t="s">
        <v>1696</v>
      </c>
      <c r="D19" s="67">
        <v>3</v>
      </c>
      <c r="E19" s="68"/>
      <c r="F19" s="69">
        <v>40</v>
      </c>
      <c r="G19" s="66"/>
      <c r="H19" s="70"/>
      <c r="I19" s="71"/>
      <c r="J19" s="71"/>
      <c r="K19" s="35" t="s">
        <v>65</v>
      </c>
      <c r="L19" s="79">
        <v>19</v>
      </c>
      <c r="M19" s="79"/>
      <c r="N19" s="73"/>
      <c r="O19" s="81" t="s">
        <v>312</v>
      </c>
      <c r="P19">
        <v>1</v>
      </c>
      <c r="Q19" s="80" t="str">
        <f>REPLACE(INDEX(GroupVertices[Group],MATCH(Edges[[#This Row],[Vertex 1]],GroupVertices[Vertex],0)),1,1,"")</f>
        <v>1</v>
      </c>
      <c r="R19" s="80" t="str">
        <f>REPLACE(INDEX(GroupVertices[Group],MATCH(Edges[[#This Row],[Vertex 2]],GroupVertices[Vertex],0)),1,1,"")</f>
        <v>1</v>
      </c>
      <c r="S19" s="35"/>
      <c r="T19" s="35"/>
      <c r="U19" s="35"/>
      <c r="V19" s="35"/>
      <c r="W19" s="35"/>
      <c r="X19" s="35"/>
      <c r="Y19" s="35"/>
      <c r="Z19" s="35"/>
      <c r="AA19" s="35"/>
    </row>
    <row r="20" spans="1:27" ht="15">
      <c r="A20" s="65" t="s">
        <v>215</v>
      </c>
      <c r="B20" s="65" t="s">
        <v>236</v>
      </c>
      <c r="C20" s="66" t="s">
        <v>1696</v>
      </c>
      <c r="D20" s="67">
        <v>3</v>
      </c>
      <c r="E20" s="68"/>
      <c r="F20" s="69">
        <v>40</v>
      </c>
      <c r="G20" s="66"/>
      <c r="H20" s="70"/>
      <c r="I20" s="71"/>
      <c r="J20" s="71"/>
      <c r="K20" s="35" t="s">
        <v>65</v>
      </c>
      <c r="L20" s="79">
        <v>20</v>
      </c>
      <c r="M20" s="79"/>
      <c r="N20" s="73"/>
      <c r="O20" s="81" t="s">
        <v>312</v>
      </c>
      <c r="P20">
        <v>1</v>
      </c>
      <c r="Q20" s="80" t="str">
        <f>REPLACE(INDEX(GroupVertices[Group],MATCH(Edges[[#This Row],[Vertex 1]],GroupVertices[Vertex],0)),1,1,"")</f>
        <v>6</v>
      </c>
      <c r="R20" s="80" t="str">
        <f>REPLACE(INDEX(GroupVertices[Group],MATCH(Edges[[#This Row],[Vertex 2]],GroupVertices[Vertex],0)),1,1,"")</f>
        <v>6</v>
      </c>
      <c r="S20" s="35"/>
      <c r="T20" s="35"/>
      <c r="U20" s="35"/>
      <c r="V20" s="35"/>
      <c r="W20" s="35"/>
      <c r="X20" s="35"/>
      <c r="Y20" s="35"/>
      <c r="Z20" s="35"/>
      <c r="AA20" s="35"/>
    </row>
    <row r="21" spans="1:27" ht="15">
      <c r="A21" s="65" t="s">
        <v>215</v>
      </c>
      <c r="B21" s="65" t="s">
        <v>237</v>
      </c>
      <c r="C21" s="66" t="s">
        <v>1696</v>
      </c>
      <c r="D21" s="67">
        <v>3</v>
      </c>
      <c r="E21" s="68"/>
      <c r="F21" s="69">
        <v>40</v>
      </c>
      <c r="G21" s="66"/>
      <c r="H21" s="70"/>
      <c r="I21" s="71"/>
      <c r="J21" s="71"/>
      <c r="K21" s="35" t="s">
        <v>65</v>
      </c>
      <c r="L21" s="79">
        <v>21</v>
      </c>
      <c r="M21" s="79"/>
      <c r="N21" s="73"/>
      <c r="O21" s="81" t="s">
        <v>312</v>
      </c>
      <c r="P21">
        <v>1</v>
      </c>
      <c r="Q21" s="80" t="str">
        <f>REPLACE(INDEX(GroupVertices[Group],MATCH(Edges[[#This Row],[Vertex 1]],GroupVertices[Vertex],0)),1,1,"")</f>
        <v>6</v>
      </c>
      <c r="R21" s="80" t="str">
        <f>REPLACE(INDEX(GroupVertices[Group],MATCH(Edges[[#This Row],[Vertex 2]],GroupVertices[Vertex],0)),1,1,"")</f>
        <v>6</v>
      </c>
      <c r="S21" s="35"/>
      <c r="T21" s="35"/>
      <c r="U21" s="35"/>
      <c r="V21" s="35"/>
      <c r="W21" s="35"/>
      <c r="X21" s="35"/>
      <c r="Y21" s="35"/>
      <c r="Z21" s="35"/>
      <c r="AA21" s="35"/>
    </row>
    <row r="22" spans="1:27" ht="15">
      <c r="A22" s="65" t="s">
        <v>215</v>
      </c>
      <c r="B22" s="65" t="s">
        <v>238</v>
      </c>
      <c r="C22" s="66" t="s">
        <v>1696</v>
      </c>
      <c r="D22" s="67">
        <v>3</v>
      </c>
      <c r="E22" s="68"/>
      <c r="F22" s="69">
        <v>40</v>
      </c>
      <c r="G22" s="66"/>
      <c r="H22" s="70"/>
      <c r="I22" s="71"/>
      <c r="J22" s="71"/>
      <c r="K22" s="35" t="s">
        <v>65</v>
      </c>
      <c r="L22" s="79">
        <v>22</v>
      </c>
      <c r="M22" s="79"/>
      <c r="N22" s="73"/>
      <c r="O22" s="81" t="s">
        <v>312</v>
      </c>
      <c r="P22">
        <v>1</v>
      </c>
      <c r="Q22" s="80" t="str">
        <f>REPLACE(INDEX(GroupVertices[Group],MATCH(Edges[[#This Row],[Vertex 1]],GroupVertices[Vertex],0)),1,1,"")</f>
        <v>6</v>
      </c>
      <c r="R22" s="80" t="str">
        <f>REPLACE(INDEX(GroupVertices[Group],MATCH(Edges[[#This Row],[Vertex 2]],GroupVertices[Vertex],0)),1,1,"")</f>
        <v>6</v>
      </c>
      <c r="S22" s="35"/>
      <c r="T22" s="35"/>
      <c r="U22" s="35"/>
      <c r="V22" s="35"/>
      <c r="W22" s="35"/>
      <c r="X22" s="35"/>
      <c r="Y22" s="35"/>
      <c r="Z22" s="35"/>
      <c r="AA22" s="35"/>
    </row>
    <row r="23" spans="1:27" ht="15">
      <c r="A23" s="65" t="s">
        <v>215</v>
      </c>
      <c r="B23" s="65" t="s">
        <v>239</v>
      </c>
      <c r="C23" s="66" t="s">
        <v>1696</v>
      </c>
      <c r="D23" s="67">
        <v>3</v>
      </c>
      <c r="E23" s="68"/>
      <c r="F23" s="69">
        <v>40</v>
      </c>
      <c r="G23" s="66"/>
      <c r="H23" s="70"/>
      <c r="I23" s="71"/>
      <c r="J23" s="71"/>
      <c r="K23" s="35" t="s">
        <v>65</v>
      </c>
      <c r="L23" s="79">
        <v>23</v>
      </c>
      <c r="M23" s="79"/>
      <c r="N23" s="73"/>
      <c r="O23" s="81" t="s">
        <v>312</v>
      </c>
      <c r="P23">
        <v>1</v>
      </c>
      <c r="Q23" s="80" t="str">
        <f>REPLACE(INDEX(GroupVertices[Group],MATCH(Edges[[#This Row],[Vertex 1]],GroupVertices[Vertex],0)),1,1,"")</f>
        <v>6</v>
      </c>
      <c r="R23" s="80" t="str">
        <f>REPLACE(INDEX(GroupVertices[Group],MATCH(Edges[[#This Row],[Vertex 2]],GroupVertices[Vertex],0)),1,1,"")</f>
        <v>6</v>
      </c>
      <c r="S23" s="35"/>
      <c r="T23" s="35"/>
      <c r="U23" s="35"/>
      <c r="V23" s="35"/>
      <c r="W23" s="35"/>
      <c r="X23" s="35"/>
      <c r="Y23" s="35"/>
      <c r="Z23" s="35"/>
      <c r="AA23" s="35"/>
    </row>
    <row r="24" spans="1:27" ht="15">
      <c r="A24" s="65" t="s">
        <v>215</v>
      </c>
      <c r="B24" s="65" t="s">
        <v>240</v>
      </c>
      <c r="C24" s="66" t="s">
        <v>1696</v>
      </c>
      <c r="D24" s="67">
        <v>3</v>
      </c>
      <c r="E24" s="68"/>
      <c r="F24" s="69">
        <v>40</v>
      </c>
      <c r="G24" s="66"/>
      <c r="H24" s="70"/>
      <c r="I24" s="71"/>
      <c r="J24" s="71"/>
      <c r="K24" s="35" t="s">
        <v>65</v>
      </c>
      <c r="L24" s="79">
        <v>24</v>
      </c>
      <c r="M24" s="79"/>
      <c r="N24" s="73"/>
      <c r="O24" s="81" t="s">
        <v>312</v>
      </c>
      <c r="P24">
        <v>1</v>
      </c>
      <c r="Q24" s="80" t="str">
        <f>REPLACE(INDEX(GroupVertices[Group],MATCH(Edges[[#This Row],[Vertex 1]],GroupVertices[Vertex],0)),1,1,"")</f>
        <v>6</v>
      </c>
      <c r="R24" s="80" t="str">
        <f>REPLACE(INDEX(GroupVertices[Group],MATCH(Edges[[#This Row],[Vertex 2]],GroupVertices[Vertex],0)),1,1,"")</f>
        <v>6</v>
      </c>
      <c r="S24" s="35"/>
      <c r="T24" s="35"/>
      <c r="U24" s="35"/>
      <c r="V24" s="35"/>
      <c r="W24" s="35"/>
      <c r="X24" s="35"/>
      <c r="Y24" s="35"/>
      <c r="Z24" s="35"/>
      <c r="AA24" s="35"/>
    </row>
    <row r="25" spans="1:27" ht="15">
      <c r="A25" s="65" t="s">
        <v>215</v>
      </c>
      <c r="B25" s="65" t="s">
        <v>241</v>
      </c>
      <c r="C25" s="66" t="s">
        <v>1696</v>
      </c>
      <c r="D25" s="67">
        <v>3</v>
      </c>
      <c r="E25" s="68"/>
      <c r="F25" s="69">
        <v>40</v>
      </c>
      <c r="G25" s="66"/>
      <c r="H25" s="70"/>
      <c r="I25" s="71"/>
      <c r="J25" s="71"/>
      <c r="K25" s="35" t="s">
        <v>65</v>
      </c>
      <c r="L25" s="79">
        <v>25</v>
      </c>
      <c r="M25" s="79"/>
      <c r="N25" s="73"/>
      <c r="O25" s="81" t="s">
        <v>312</v>
      </c>
      <c r="P25">
        <v>1</v>
      </c>
      <c r="Q25" s="80" t="str">
        <f>REPLACE(INDEX(GroupVertices[Group],MATCH(Edges[[#This Row],[Vertex 1]],GroupVertices[Vertex],0)),1,1,"")</f>
        <v>6</v>
      </c>
      <c r="R25" s="80" t="str">
        <f>REPLACE(INDEX(GroupVertices[Group],MATCH(Edges[[#This Row],[Vertex 2]],GroupVertices[Vertex],0)),1,1,"")</f>
        <v>6</v>
      </c>
      <c r="S25" s="35"/>
      <c r="T25" s="35"/>
      <c r="U25" s="35"/>
      <c r="V25" s="35"/>
      <c r="W25" s="35"/>
      <c r="X25" s="35"/>
      <c r="Y25" s="35"/>
      <c r="Z25" s="35"/>
      <c r="AA25" s="35"/>
    </row>
    <row r="26" spans="1:27" ht="15">
      <c r="A26" s="65" t="s">
        <v>215</v>
      </c>
      <c r="B26" s="65" t="s">
        <v>242</v>
      </c>
      <c r="C26" s="66" t="s">
        <v>1696</v>
      </c>
      <c r="D26" s="67">
        <v>3</v>
      </c>
      <c r="E26" s="68"/>
      <c r="F26" s="69">
        <v>40</v>
      </c>
      <c r="G26" s="66"/>
      <c r="H26" s="70"/>
      <c r="I26" s="71"/>
      <c r="J26" s="71"/>
      <c r="K26" s="35" t="s">
        <v>65</v>
      </c>
      <c r="L26" s="79">
        <v>26</v>
      </c>
      <c r="M26" s="79"/>
      <c r="N26" s="73"/>
      <c r="O26" s="81" t="s">
        <v>312</v>
      </c>
      <c r="P26">
        <v>1</v>
      </c>
      <c r="Q26" s="80" t="str">
        <f>REPLACE(INDEX(GroupVertices[Group],MATCH(Edges[[#This Row],[Vertex 1]],GroupVertices[Vertex],0)),1,1,"")</f>
        <v>6</v>
      </c>
      <c r="R26" s="80" t="str">
        <f>REPLACE(INDEX(GroupVertices[Group],MATCH(Edges[[#This Row],[Vertex 2]],GroupVertices[Vertex],0)),1,1,"")</f>
        <v>6</v>
      </c>
      <c r="S26" s="35"/>
      <c r="T26" s="35"/>
      <c r="U26" s="35"/>
      <c r="V26" s="35"/>
      <c r="W26" s="35"/>
      <c r="X26" s="35"/>
      <c r="Y26" s="35"/>
      <c r="Z26" s="35"/>
      <c r="AA26" s="35"/>
    </row>
    <row r="27" spans="1:27" ht="15">
      <c r="A27" s="65" t="s">
        <v>215</v>
      </c>
      <c r="B27" s="65" t="s">
        <v>243</v>
      </c>
      <c r="C27" s="66" t="s">
        <v>1696</v>
      </c>
      <c r="D27" s="67">
        <v>3</v>
      </c>
      <c r="E27" s="68"/>
      <c r="F27" s="69">
        <v>40</v>
      </c>
      <c r="G27" s="66"/>
      <c r="H27" s="70"/>
      <c r="I27" s="71"/>
      <c r="J27" s="71"/>
      <c r="K27" s="35" t="s">
        <v>65</v>
      </c>
      <c r="L27" s="79">
        <v>27</v>
      </c>
      <c r="M27" s="79"/>
      <c r="N27" s="73"/>
      <c r="O27" s="81" t="s">
        <v>312</v>
      </c>
      <c r="P27">
        <v>1</v>
      </c>
      <c r="Q27" s="80" t="str">
        <f>REPLACE(INDEX(GroupVertices[Group],MATCH(Edges[[#This Row],[Vertex 1]],GroupVertices[Vertex],0)),1,1,"")</f>
        <v>6</v>
      </c>
      <c r="R27" s="80" t="str">
        <f>REPLACE(INDEX(GroupVertices[Group],MATCH(Edges[[#This Row],[Vertex 2]],GroupVertices[Vertex],0)),1,1,"")</f>
        <v>6</v>
      </c>
      <c r="S27" s="35"/>
      <c r="T27" s="35"/>
      <c r="U27" s="35"/>
      <c r="V27" s="35"/>
      <c r="W27" s="35"/>
      <c r="X27" s="35"/>
      <c r="Y27" s="35"/>
      <c r="Z27" s="35"/>
      <c r="AA27" s="35"/>
    </row>
    <row r="28" spans="1:27" ht="15">
      <c r="A28" s="65" t="s">
        <v>215</v>
      </c>
      <c r="B28" s="65" t="s">
        <v>244</v>
      </c>
      <c r="C28" s="66" t="s">
        <v>1696</v>
      </c>
      <c r="D28" s="67">
        <v>3</v>
      </c>
      <c r="E28" s="68"/>
      <c r="F28" s="69">
        <v>40</v>
      </c>
      <c r="G28" s="66"/>
      <c r="H28" s="70"/>
      <c r="I28" s="71"/>
      <c r="J28" s="71"/>
      <c r="K28" s="35" t="s">
        <v>65</v>
      </c>
      <c r="L28" s="79">
        <v>28</v>
      </c>
      <c r="M28" s="79"/>
      <c r="N28" s="73"/>
      <c r="O28" s="81" t="s">
        <v>312</v>
      </c>
      <c r="P28">
        <v>1</v>
      </c>
      <c r="Q28" s="80" t="str">
        <f>REPLACE(INDEX(GroupVertices[Group],MATCH(Edges[[#This Row],[Vertex 1]],GroupVertices[Vertex],0)),1,1,"")</f>
        <v>6</v>
      </c>
      <c r="R28" s="80" t="str">
        <f>REPLACE(INDEX(GroupVertices[Group],MATCH(Edges[[#This Row],[Vertex 2]],GroupVertices[Vertex],0)),1,1,"")</f>
        <v>6</v>
      </c>
      <c r="S28" s="35"/>
      <c r="T28" s="35"/>
      <c r="U28" s="35"/>
      <c r="V28" s="35"/>
      <c r="W28" s="35"/>
      <c r="X28" s="35"/>
      <c r="Y28" s="35"/>
      <c r="Z28" s="35"/>
      <c r="AA28" s="35"/>
    </row>
    <row r="29" spans="1:27" ht="15">
      <c r="A29" s="65" t="s">
        <v>215</v>
      </c>
      <c r="B29" s="65" t="s">
        <v>245</v>
      </c>
      <c r="C29" s="66" t="s">
        <v>1696</v>
      </c>
      <c r="D29" s="67">
        <v>3</v>
      </c>
      <c r="E29" s="68"/>
      <c r="F29" s="69">
        <v>40</v>
      </c>
      <c r="G29" s="66"/>
      <c r="H29" s="70"/>
      <c r="I29" s="71"/>
      <c r="J29" s="71"/>
      <c r="K29" s="35" t="s">
        <v>65</v>
      </c>
      <c r="L29" s="79">
        <v>29</v>
      </c>
      <c r="M29" s="79"/>
      <c r="N29" s="73"/>
      <c r="O29" s="81" t="s">
        <v>312</v>
      </c>
      <c r="P29">
        <v>1</v>
      </c>
      <c r="Q29" s="80" t="str">
        <f>REPLACE(INDEX(GroupVertices[Group],MATCH(Edges[[#This Row],[Vertex 1]],GroupVertices[Vertex],0)),1,1,"")</f>
        <v>6</v>
      </c>
      <c r="R29" s="80" t="str">
        <f>REPLACE(INDEX(GroupVertices[Group],MATCH(Edges[[#This Row],[Vertex 2]],GroupVertices[Vertex],0)),1,1,"")</f>
        <v>6</v>
      </c>
      <c r="S29" s="35"/>
      <c r="T29" s="35"/>
      <c r="U29" s="35"/>
      <c r="V29" s="35"/>
      <c r="W29" s="35"/>
      <c r="X29" s="35"/>
      <c r="Y29" s="35"/>
      <c r="Z29" s="35"/>
      <c r="AA29" s="35"/>
    </row>
    <row r="30" spans="1:27" ht="15">
      <c r="A30" s="65" t="s">
        <v>216</v>
      </c>
      <c r="B30" s="65" t="s">
        <v>246</v>
      </c>
      <c r="C30" s="66" t="s">
        <v>1696</v>
      </c>
      <c r="D30" s="67">
        <v>3</v>
      </c>
      <c r="E30" s="68"/>
      <c r="F30" s="69">
        <v>40</v>
      </c>
      <c r="G30" s="66"/>
      <c r="H30" s="70"/>
      <c r="I30" s="71"/>
      <c r="J30" s="71"/>
      <c r="K30" s="35" t="s">
        <v>65</v>
      </c>
      <c r="L30" s="79">
        <v>30</v>
      </c>
      <c r="M30" s="79"/>
      <c r="N30" s="73"/>
      <c r="O30" s="81" t="s">
        <v>312</v>
      </c>
      <c r="P30">
        <v>1</v>
      </c>
      <c r="Q30" s="80" t="str">
        <f>REPLACE(INDEX(GroupVertices[Group],MATCH(Edges[[#This Row],[Vertex 1]],GroupVertices[Vertex],0)),1,1,"")</f>
        <v>9</v>
      </c>
      <c r="R30" s="80" t="str">
        <f>REPLACE(INDEX(GroupVertices[Group],MATCH(Edges[[#This Row],[Vertex 2]],GroupVertices[Vertex],0)),1,1,"")</f>
        <v>9</v>
      </c>
      <c r="S30" s="35"/>
      <c r="T30" s="35"/>
      <c r="U30" s="35"/>
      <c r="V30" s="35"/>
      <c r="W30" s="35"/>
      <c r="X30" s="35"/>
      <c r="Y30" s="35"/>
      <c r="Z30" s="35"/>
      <c r="AA30" s="35"/>
    </row>
    <row r="31" spans="1:27" ht="15">
      <c r="A31" s="65" t="s">
        <v>216</v>
      </c>
      <c r="B31" s="65" t="s">
        <v>247</v>
      </c>
      <c r="C31" s="66" t="s">
        <v>1696</v>
      </c>
      <c r="D31" s="67">
        <v>3</v>
      </c>
      <c r="E31" s="68"/>
      <c r="F31" s="69">
        <v>40</v>
      </c>
      <c r="G31" s="66"/>
      <c r="H31" s="70"/>
      <c r="I31" s="71"/>
      <c r="J31" s="71"/>
      <c r="K31" s="35" t="s">
        <v>65</v>
      </c>
      <c r="L31" s="79">
        <v>31</v>
      </c>
      <c r="M31" s="79"/>
      <c r="N31" s="73"/>
      <c r="O31" s="81" t="s">
        <v>312</v>
      </c>
      <c r="P31">
        <v>1</v>
      </c>
      <c r="Q31" s="80" t="str">
        <f>REPLACE(INDEX(GroupVertices[Group],MATCH(Edges[[#This Row],[Vertex 1]],GroupVertices[Vertex],0)),1,1,"")</f>
        <v>9</v>
      </c>
      <c r="R31" s="80" t="str">
        <f>REPLACE(INDEX(GroupVertices[Group],MATCH(Edges[[#This Row],[Vertex 2]],GroupVertices[Vertex],0)),1,1,"")</f>
        <v>9</v>
      </c>
      <c r="S31" s="35"/>
      <c r="T31" s="35"/>
      <c r="U31" s="35"/>
      <c r="V31" s="35"/>
      <c r="W31" s="35"/>
      <c r="X31" s="35"/>
      <c r="Y31" s="35"/>
      <c r="Z31" s="35"/>
      <c r="AA31" s="35"/>
    </row>
    <row r="32" spans="1:27" ht="15">
      <c r="A32" s="65" t="s">
        <v>216</v>
      </c>
      <c r="B32" s="65" t="s">
        <v>248</v>
      </c>
      <c r="C32" s="66" t="s">
        <v>1696</v>
      </c>
      <c r="D32" s="67">
        <v>3</v>
      </c>
      <c r="E32" s="68"/>
      <c r="F32" s="69">
        <v>40</v>
      </c>
      <c r="G32" s="66"/>
      <c r="H32" s="70"/>
      <c r="I32" s="71"/>
      <c r="J32" s="71"/>
      <c r="K32" s="35" t="s">
        <v>65</v>
      </c>
      <c r="L32" s="79">
        <v>32</v>
      </c>
      <c r="M32" s="79"/>
      <c r="N32" s="73"/>
      <c r="O32" s="81" t="s">
        <v>312</v>
      </c>
      <c r="P32">
        <v>1</v>
      </c>
      <c r="Q32" s="80" t="str">
        <f>REPLACE(INDEX(GroupVertices[Group],MATCH(Edges[[#This Row],[Vertex 1]],GroupVertices[Vertex],0)),1,1,"")</f>
        <v>9</v>
      </c>
      <c r="R32" s="80" t="str">
        <f>REPLACE(INDEX(GroupVertices[Group],MATCH(Edges[[#This Row],[Vertex 2]],GroupVertices[Vertex],0)),1,1,"")</f>
        <v>9</v>
      </c>
      <c r="S32" s="35"/>
      <c r="T32" s="35"/>
      <c r="U32" s="35"/>
      <c r="V32" s="35"/>
      <c r="W32" s="35"/>
      <c r="X32" s="35"/>
      <c r="Y32" s="35"/>
      <c r="Z32" s="35"/>
      <c r="AA32" s="35"/>
    </row>
    <row r="33" spans="1:27" ht="15">
      <c r="A33" s="65" t="s">
        <v>216</v>
      </c>
      <c r="B33" s="65" t="s">
        <v>249</v>
      </c>
      <c r="C33" s="66" t="s">
        <v>1696</v>
      </c>
      <c r="D33" s="67">
        <v>3</v>
      </c>
      <c r="E33" s="68"/>
      <c r="F33" s="69">
        <v>40</v>
      </c>
      <c r="G33" s="66"/>
      <c r="H33" s="70"/>
      <c r="I33" s="71"/>
      <c r="J33" s="71"/>
      <c r="K33" s="35" t="s">
        <v>65</v>
      </c>
      <c r="L33" s="79">
        <v>33</v>
      </c>
      <c r="M33" s="79"/>
      <c r="N33" s="73"/>
      <c r="O33" s="81" t="s">
        <v>312</v>
      </c>
      <c r="P33">
        <v>1</v>
      </c>
      <c r="Q33" s="80" t="str">
        <f>REPLACE(INDEX(GroupVertices[Group],MATCH(Edges[[#This Row],[Vertex 1]],GroupVertices[Vertex],0)),1,1,"")</f>
        <v>9</v>
      </c>
      <c r="R33" s="80" t="str">
        <f>REPLACE(INDEX(GroupVertices[Group],MATCH(Edges[[#This Row],[Vertex 2]],GroupVertices[Vertex],0)),1,1,"")</f>
        <v>9</v>
      </c>
      <c r="S33" s="35"/>
      <c r="T33" s="35"/>
      <c r="U33" s="35"/>
      <c r="V33" s="35"/>
      <c r="W33" s="35"/>
      <c r="X33" s="35"/>
      <c r="Y33" s="35"/>
      <c r="Z33" s="35"/>
      <c r="AA33" s="35"/>
    </row>
    <row r="34" spans="1:27" ht="15">
      <c r="A34" s="65" t="s">
        <v>216</v>
      </c>
      <c r="B34" s="65" t="s">
        <v>250</v>
      </c>
      <c r="C34" s="66" t="s">
        <v>1696</v>
      </c>
      <c r="D34" s="67">
        <v>3</v>
      </c>
      <c r="E34" s="68"/>
      <c r="F34" s="69">
        <v>40</v>
      </c>
      <c r="G34" s="66"/>
      <c r="H34" s="70"/>
      <c r="I34" s="71"/>
      <c r="J34" s="71"/>
      <c r="K34" s="35" t="s">
        <v>65</v>
      </c>
      <c r="L34" s="79">
        <v>34</v>
      </c>
      <c r="M34" s="79"/>
      <c r="N34" s="73"/>
      <c r="O34" s="81" t="s">
        <v>312</v>
      </c>
      <c r="P34">
        <v>1</v>
      </c>
      <c r="Q34" s="80" t="str">
        <f>REPLACE(INDEX(GroupVertices[Group],MATCH(Edges[[#This Row],[Vertex 1]],GroupVertices[Vertex],0)),1,1,"")</f>
        <v>9</v>
      </c>
      <c r="R34" s="80" t="str">
        <f>REPLACE(INDEX(GroupVertices[Group],MATCH(Edges[[#This Row],[Vertex 2]],GroupVertices[Vertex],0)),1,1,"")</f>
        <v>9</v>
      </c>
      <c r="S34" s="35"/>
      <c r="T34" s="35"/>
      <c r="U34" s="35"/>
      <c r="V34" s="35"/>
      <c r="W34" s="35"/>
      <c r="X34" s="35"/>
      <c r="Y34" s="35"/>
      <c r="Z34" s="35"/>
      <c r="AA34" s="35"/>
    </row>
    <row r="35" spans="1:27" ht="15">
      <c r="A35" s="65" t="s">
        <v>216</v>
      </c>
      <c r="B35" s="65" t="s">
        <v>251</v>
      </c>
      <c r="C35" s="66" t="s">
        <v>1696</v>
      </c>
      <c r="D35" s="67">
        <v>3</v>
      </c>
      <c r="E35" s="68"/>
      <c r="F35" s="69">
        <v>40</v>
      </c>
      <c r="G35" s="66"/>
      <c r="H35" s="70"/>
      <c r="I35" s="71"/>
      <c r="J35" s="71"/>
      <c r="K35" s="35" t="s">
        <v>65</v>
      </c>
      <c r="L35" s="79">
        <v>35</v>
      </c>
      <c r="M35" s="79"/>
      <c r="N35" s="73"/>
      <c r="O35" s="81" t="s">
        <v>312</v>
      </c>
      <c r="P35">
        <v>1</v>
      </c>
      <c r="Q35" s="80" t="str">
        <f>REPLACE(INDEX(GroupVertices[Group],MATCH(Edges[[#This Row],[Vertex 1]],GroupVertices[Vertex],0)),1,1,"")</f>
        <v>9</v>
      </c>
      <c r="R35" s="80" t="str">
        <f>REPLACE(INDEX(GroupVertices[Group],MATCH(Edges[[#This Row],[Vertex 2]],GroupVertices[Vertex],0)),1,1,"")</f>
        <v>9</v>
      </c>
      <c r="S35" s="35"/>
      <c r="T35" s="35"/>
      <c r="U35" s="35"/>
      <c r="V35" s="35"/>
      <c r="W35" s="35"/>
      <c r="X35" s="35"/>
      <c r="Y35" s="35"/>
      <c r="Z35" s="35"/>
      <c r="AA35" s="35"/>
    </row>
    <row r="36" spans="1:27" ht="15">
      <c r="A36" s="65" t="s">
        <v>216</v>
      </c>
      <c r="B36" s="65" t="s">
        <v>252</v>
      </c>
      <c r="C36" s="66" t="s">
        <v>1696</v>
      </c>
      <c r="D36" s="67">
        <v>3</v>
      </c>
      <c r="E36" s="68"/>
      <c r="F36" s="69">
        <v>40</v>
      </c>
      <c r="G36" s="66"/>
      <c r="H36" s="70"/>
      <c r="I36" s="71"/>
      <c r="J36" s="71"/>
      <c r="K36" s="35" t="s">
        <v>65</v>
      </c>
      <c r="L36" s="79">
        <v>36</v>
      </c>
      <c r="M36" s="79"/>
      <c r="N36" s="73"/>
      <c r="O36" s="81" t="s">
        <v>312</v>
      </c>
      <c r="P36">
        <v>1</v>
      </c>
      <c r="Q36" s="80" t="str">
        <f>REPLACE(INDEX(GroupVertices[Group],MATCH(Edges[[#This Row],[Vertex 1]],GroupVertices[Vertex],0)),1,1,"")</f>
        <v>9</v>
      </c>
      <c r="R36" s="80" t="str">
        <f>REPLACE(INDEX(GroupVertices[Group],MATCH(Edges[[#This Row],[Vertex 2]],GroupVertices[Vertex],0)),1,1,"")</f>
        <v>9</v>
      </c>
      <c r="S36" s="35"/>
      <c r="T36" s="35"/>
      <c r="U36" s="35"/>
      <c r="V36" s="35"/>
      <c r="W36" s="35"/>
      <c r="X36" s="35"/>
      <c r="Y36" s="35"/>
      <c r="Z36" s="35"/>
      <c r="AA36" s="35"/>
    </row>
    <row r="37" spans="1:27" ht="15">
      <c r="A37" s="65" t="s">
        <v>217</v>
      </c>
      <c r="B37" s="65" t="s">
        <v>253</v>
      </c>
      <c r="C37" s="66" t="s">
        <v>1696</v>
      </c>
      <c r="D37" s="67">
        <v>3</v>
      </c>
      <c r="E37" s="68"/>
      <c r="F37" s="69">
        <v>40</v>
      </c>
      <c r="G37" s="66"/>
      <c r="H37" s="70"/>
      <c r="I37" s="71"/>
      <c r="J37" s="71"/>
      <c r="K37" s="35" t="s">
        <v>65</v>
      </c>
      <c r="L37" s="79">
        <v>37</v>
      </c>
      <c r="M37" s="79"/>
      <c r="N37" s="73"/>
      <c r="O37" s="81" t="s">
        <v>312</v>
      </c>
      <c r="P37">
        <v>1</v>
      </c>
      <c r="Q37" s="80" t="str">
        <f>REPLACE(INDEX(GroupVertices[Group],MATCH(Edges[[#This Row],[Vertex 1]],GroupVertices[Vertex],0)),1,1,"")</f>
        <v>8</v>
      </c>
      <c r="R37" s="80" t="str">
        <f>REPLACE(INDEX(GroupVertices[Group],MATCH(Edges[[#This Row],[Vertex 2]],GroupVertices[Vertex],0)),1,1,"")</f>
        <v>8</v>
      </c>
      <c r="S37" s="35"/>
      <c r="T37" s="35"/>
      <c r="U37" s="35"/>
      <c r="V37" s="35"/>
      <c r="W37" s="35"/>
      <c r="X37" s="35"/>
      <c r="Y37" s="35"/>
      <c r="Z37" s="35"/>
      <c r="AA37" s="35"/>
    </row>
    <row r="38" spans="1:27" ht="15">
      <c r="A38" s="65" t="s">
        <v>217</v>
      </c>
      <c r="B38" s="65" t="s">
        <v>254</v>
      </c>
      <c r="C38" s="66" t="s">
        <v>1696</v>
      </c>
      <c r="D38" s="67">
        <v>3</v>
      </c>
      <c r="E38" s="68"/>
      <c r="F38" s="69">
        <v>40</v>
      </c>
      <c r="G38" s="66"/>
      <c r="H38" s="70"/>
      <c r="I38" s="71"/>
      <c r="J38" s="71"/>
      <c r="K38" s="35" t="s">
        <v>65</v>
      </c>
      <c r="L38" s="79">
        <v>38</v>
      </c>
      <c r="M38" s="79"/>
      <c r="N38" s="73"/>
      <c r="O38" s="81" t="s">
        <v>312</v>
      </c>
      <c r="P38">
        <v>1</v>
      </c>
      <c r="Q38" s="80" t="str">
        <f>REPLACE(INDEX(GroupVertices[Group],MATCH(Edges[[#This Row],[Vertex 1]],GroupVertices[Vertex],0)),1,1,"")</f>
        <v>8</v>
      </c>
      <c r="R38" s="80" t="str">
        <f>REPLACE(INDEX(GroupVertices[Group],MATCH(Edges[[#This Row],[Vertex 2]],GroupVertices[Vertex],0)),1,1,"")</f>
        <v>8</v>
      </c>
      <c r="S38" s="35"/>
      <c r="T38" s="35"/>
      <c r="U38" s="35"/>
      <c r="V38" s="35"/>
      <c r="W38" s="35"/>
      <c r="X38" s="35"/>
      <c r="Y38" s="35"/>
      <c r="Z38" s="35"/>
      <c r="AA38" s="35"/>
    </row>
    <row r="39" spans="1:27" ht="15">
      <c r="A39" s="65" t="s">
        <v>217</v>
      </c>
      <c r="B39" s="65" t="s">
        <v>255</v>
      </c>
      <c r="C39" s="66" t="s">
        <v>1696</v>
      </c>
      <c r="D39" s="67">
        <v>3</v>
      </c>
      <c r="E39" s="68"/>
      <c r="F39" s="69">
        <v>40</v>
      </c>
      <c r="G39" s="66"/>
      <c r="H39" s="70"/>
      <c r="I39" s="71"/>
      <c r="J39" s="71"/>
      <c r="K39" s="35" t="s">
        <v>65</v>
      </c>
      <c r="L39" s="79">
        <v>39</v>
      </c>
      <c r="M39" s="79"/>
      <c r="N39" s="73"/>
      <c r="O39" s="81" t="s">
        <v>312</v>
      </c>
      <c r="P39">
        <v>1</v>
      </c>
      <c r="Q39" s="80" t="str">
        <f>REPLACE(INDEX(GroupVertices[Group],MATCH(Edges[[#This Row],[Vertex 1]],GroupVertices[Vertex],0)),1,1,"")</f>
        <v>8</v>
      </c>
      <c r="R39" s="80" t="str">
        <f>REPLACE(INDEX(GroupVertices[Group],MATCH(Edges[[#This Row],[Vertex 2]],GroupVertices[Vertex],0)),1,1,"")</f>
        <v>8</v>
      </c>
      <c r="S39" s="35"/>
      <c r="T39" s="35"/>
      <c r="U39" s="35"/>
      <c r="V39" s="35"/>
      <c r="W39" s="35"/>
      <c r="X39" s="35"/>
      <c r="Y39" s="35"/>
      <c r="Z39" s="35"/>
      <c r="AA39" s="35"/>
    </row>
    <row r="40" spans="1:27" ht="15">
      <c r="A40" s="65" t="s">
        <v>217</v>
      </c>
      <c r="B40" s="65" t="s">
        <v>256</v>
      </c>
      <c r="C40" s="66" t="s">
        <v>1696</v>
      </c>
      <c r="D40" s="67">
        <v>3</v>
      </c>
      <c r="E40" s="68"/>
      <c r="F40" s="69">
        <v>40</v>
      </c>
      <c r="G40" s="66"/>
      <c r="H40" s="70"/>
      <c r="I40" s="71"/>
      <c r="J40" s="71"/>
      <c r="K40" s="35" t="s">
        <v>65</v>
      </c>
      <c r="L40" s="79">
        <v>40</v>
      </c>
      <c r="M40" s="79"/>
      <c r="N40" s="73"/>
      <c r="O40" s="81" t="s">
        <v>312</v>
      </c>
      <c r="P40">
        <v>1</v>
      </c>
      <c r="Q40" s="80" t="str">
        <f>REPLACE(INDEX(GroupVertices[Group],MATCH(Edges[[#This Row],[Vertex 1]],GroupVertices[Vertex],0)),1,1,"")</f>
        <v>8</v>
      </c>
      <c r="R40" s="80" t="str">
        <f>REPLACE(INDEX(GroupVertices[Group],MATCH(Edges[[#This Row],[Vertex 2]],GroupVertices[Vertex],0)),1,1,"")</f>
        <v>8</v>
      </c>
      <c r="S40" s="35"/>
      <c r="T40" s="35"/>
      <c r="U40" s="35"/>
      <c r="V40" s="35"/>
      <c r="W40" s="35"/>
      <c r="X40" s="35"/>
      <c r="Y40" s="35"/>
      <c r="Z40" s="35"/>
      <c r="AA40" s="35"/>
    </row>
    <row r="41" spans="1:27" ht="15">
      <c r="A41" s="65" t="s">
        <v>217</v>
      </c>
      <c r="B41" s="65" t="s">
        <v>257</v>
      </c>
      <c r="C41" s="66" t="s">
        <v>1696</v>
      </c>
      <c r="D41" s="67">
        <v>3</v>
      </c>
      <c r="E41" s="68"/>
      <c r="F41" s="69">
        <v>40</v>
      </c>
      <c r="G41" s="66"/>
      <c r="H41" s="70"/>
      <c r="I41" s="71"/>
      <c r="J41" s="71"/>
      <c r="K41" s="35" t="s">
        <v>65</v>
      </c>
      <c r="L41" s="79">
        <v>41</v>
      </c>
      <c r="M41" s="79"/>
      <c r="N41" s="73"/>
      <c r="O41" s="81" t="s">
        <v>312</v>
      </c>
      <c r="P41">
        <v>1</v>
      </c>
      <c r="Q41" s="80" t="str">
        <f>REPLACE(INDEX(GroupVertices[Group],MATCH(Edges[[#This Row],[Vertex 1]],GroupVertices[Vertex],0)),1,1,"")</f>
        <v>8</v>
      </c>
      <c r="R41" s="80" t="str">
        <f>REPLACE(INDEX(GroupVertices[Group],MATCH(Edges[[#This Row],[Vertex 2]],GroupVertices[Vertex],0)),1,1,"")</f>
        <v>8</v>
      </c>
      <c r="S41" s="35"/>
      <c r="T41" s="35"/>
      <c r="U41" s="35"/>
      <c r="V41" s="35"/>
      <c r="W41" s="35"/>
      <c r="X41" s="35"/>
      <c r="Y41" s="35"/>
      <c r="Z41" s="35"/>
      <c r="AA41" s="35"/>
    </row>
    <row r="42" spans="1:27" ht="15">
      <c r="A42" s="65" t="s">
        <v>217</v>
      </c>
      <c r="B42" s="65" t="s">
        <v>258</v>
      </c>
      <c r="C42" s="66" t="s">
        <v>1696</v>
      </c>
      <c r="D42" s="67">
        <v>3</v>
      </c>
      <c r="E42" s="68"/>
      <c r="F42" s="69">
        <v>40</v>
      </c>
      <c r="G42" s="66"/>
      <c r="H42" s="70"/>
      <c r="I42" s="71"/>
      <c r="J42" s="71"/>
      <c r="K42" s="35" t="s">
        <v>65</v>
      </c>
      <c r="L42" s="79">
        <v>42</v>
      </c>
      <c r="M42" s="79"/>
      <c r="N42" s="73"/>
      <c r="O42" s="81" t="s">
        <v>312</v>
      </c>
      <c r="P42">
        <v>1</v>
      </c>
      <c r="Q42" s="80" t="str">
        <f>REPLACE(INDEX(GroupVertices[Group],MATCH(Edges[[#This Row],[Vertex 1]],GroupVertices[Vertex],0)),1,1,"")</f>
        <v>8</v>
      </c>
      <c r="R42" s="80" t="str">
        <f>REPLACE(INDEX(GroupVertices[Group],MATCH(Edges[[#This Row],[Vertex 2]],GroupVertices[Vertex],0)),1,1,"")</f>
        <v>8</v>
      </c>
      <c r="S42" s="35"/>
      <c r="T42" s="35"/>
      <c r="U42" s="35"/>
      <c r="V42" s="35"/>
      <c r="W42" s="35"/>
      <c r="X42" s="35"/>
      <c r="Y42" s="35"/>
      <c r="Z42" s="35"/>
      <c r="AA42" s="35"/>
    </row>
    <row r="43" spans="1:27" ht="15">
      <c r="A43" s="65" t="s">
        <v>217</v>
      </c>
      <c r="B43" s="65" t="s">
        <v>259</v>
      </c>
      <c r="C43" s="66" t="s">
        <v>1696</v>
      </c>
      <c r="D43" s="67">
        <v>3</v>
      </c>
      <c r="E43" s="68"/>
      <c r="F43" s="69">
        <v>40</v>
      </c>
      <c r="G43" s="66"/>
      <c r="H43" s="70"/>
      <c r="I43" s="71"/>
      <c r="J43" s="71"/>
      <c r="K43" s="35" t="s">
        <v>65</v>
      </c>
      <c r="L43" s="79">
        <v>43</v>
      </c>
      <c r="M43" s="79"/>
      <c r="N43" s="73"/>
      <c r="O43" s="81" t="s">
        <v>312</v>
      </c>
      <c r="P43">
        <v>1</v>
      </c>
      <c r="Q43" s="80" t="str">
        <f>REPLACE(INDEX(GroupVertices[Group],MATCH(Edges[[#This Row],[Vertex 1]],GroupVertices[Vertex],0)),1,1,"")</f>
        <v>8</v>
      </c>
      <c r="R43" s="80" t="str">
        <f>REPLACE(INDEX(GroupVertices[Group],MATCH(Edges[[#This Row],[Vertex 2]],GroupVertices[Vertex],0)),1,1,"")</f>
        <v>8</v>
      </c>
      <c r="S43" s="35"/>
      <c r="T43" s="35"/>
      <c r="U43" s="35"/>
      <c r="V43" s="35"/>
      <c r="W43" s="35"/>
      <c r="X43" s="35"/>
      <c r="Y43" s="35"/>
      <c r="Z43" s="35"/>
      <c r="AA43" s="35"/>
    </row>
    <row r="44" spans="1:27" ht="15">
      <c r="A44" s="65" t="s">
        <v>217</v>
      </c>
      <c r="B44" s="65" t="s">
        <v>260</v>
      </c>
      <c r="C44" s="66" t="s">
        <v>1696</v>
      </c>
      <c r="D44" s="67">
        <v>3</v>
      </c>
      <c r="E44" s="68"/>
      <c r="F44" s="69">
        <v>40</v>
      </c>
      <c r="G44" s="66"/>
      <c r="H44" s="70"/>
      <c r="I44" s="71"/>
      <c r="J44" s="71"/>
      <c r="K44" s="35" t="s">
        <v>65</v>
      </c>
      <c r="L44" s="79">
        <v>44</v>
      </c>
      <c r="M44" s="79"/>
      <c r="N44" s="73"/>
      <c r="O44" s="81" t="s">
        <v>312</v>
      </c>
      <c r="P44">
        <v>1</v>
      </c>
      <c r="Q44" s="80" t="str">
        <f>REPLACE(INDEX(GroupVertices[Group],MATCH(Edges[[#This Row],[Vertex 1]],GroupVertices[Vertex],0)),1,1,"")</f>
        <v>8</v>
      </c>
      <c r="R44" s="80" t="str">
        <f>REPLACE(INDEX(GroupVertices[Group],MATCH(Edges[[#This Row],[Vertex 2]],GroupVertices[Vertex],0)),1,1,"")</f>
        <v>8</v>
      </c>
      <c r="S44" s="35"/>
      <c r="T44" s="35"/>
      <c r="U44" s="35"/>
      <c r="V44" s="35"/>
      <c r="W44" s="35"/>
      <c r="X44" s="35"/>
      <c r="Y44" s="35"/>
      <c r="Z44" s="35"/>
      <c r="AA44" s="35"/>
    </row>
    <row r="45" spans="1:27" ht="15">
      <c r="A45" s="65" t="s">
        <v>217</v>
      </c>
      <c r="B45" s="65" t="s">
        <v>261</v>
      </c>
      <c r="C45" s="66" t="s">
        <v>1696</v>
      </c>
      <c r="D45" s="67">
        <v>3</v>
      </c>
      <c r="E45" s="68"/>
      <c r="F45" s="69">
        <v>40</v>
      </c>
      <c r="G45" s="66"/>
      <c r="H45" s="70"/>
      <c r="I45" s="71"/>
      <c r="J45" s="71"/>
      <c r="K45" s="35" t="s">
        <v>65</v>
      </c>
      <c r="L45" s="79">
        <v>45</v>
      </c>
      <c r="M45" s="79"/>
      <c r="N45" s="73"/>
      <c r="O45" s="81" t="s">
        <v>312</v>
      </c>
      <c r="P45">
        <v>1</v>
      </c>
      <c r="Q45" s="80" t="str">
        <f>REPLACE(INDEX(GroupVertices[Group],MATCH(Edges[[#This Row],[Vertex 1]],GroupVertices[Vertex],0)),1,1,"")</f>
        <v>8</v>
      </c>
      <c r="R45" s="80" t="str">
        <f>REPLACE(INDEX(GroupVertices[Group],MATCH(Edges[[#This Row],[Vertex 2]],GroupVertices[Vertex],0)),1,1,"")</f>
        <v>8</v>
      </c>
      <c r="S45" s="35"/>
      <c r="T45" s="35"/>
      <c r="U45" s="35"/>
      <c r="V45" s="35"/>
      <c r="W45" s="35"/>
      <c r="X45" s="35"/>
      <c r="Y45" s="35"/>
      <c r="Z45" s="35"/>
      <c r="AA45" s="35"/>
    </row>
    <row r="46" spans="1:27" ht="15">
      <c r="A46" s="65" t="s">
        <v>218</v>
      </c>
      <c r="B46" s="65" t="s">
        <v>262</v>
      </c>
      <c r="C46" s="66" t="s">
        <v>1696</v>
      </c>
      <c r="D46" s="67">
        <v>3</v>
      </c>
      <c r="E46" s="68"/>
      <c r="F46" s="69">
        <v>40</v>
      </c>
      <c r="G46" s="66"/>
      <c r="H46" s="70"/>
      <c r="I46" s="71"/>
      <c r="J46" s="71"/>
      <c r="K46" s="35" t="s">
        <v>65</v>
      </c>
      <c r="L46" s="79">
        <v>46</v>
      </c>
      <c r="M46" s="79"/>
      <c r="N46" s="73"/>
      <c r="O46" s="81" t="s">
        <v>312</v>
      </c>
      <c r="P46">
        <v>1</v>
      </c>
      <c r="Q46" s="80" t="str">
        <f>REPLACE(INDEX(GroupVertices[Group],MATCH(Edges[[#This Row],[Vertex 1]],GroupVertices[Vertex],0)),1,1,"")</f>
        <v>5</v>
      </c>
      <c r="R46" s="80" t="str">
        <f>REPLACE(INDEX(GroupVertices[Group],MATCH(Edges[[#This Row],[Vertex 2]],GroupVertices[Vertex],0)),1,1,"")</f>
        <v>5</v>
      </c>
      <c r="S46" s="35"/>
      <c r="T46" s="35"/>
      <c r="U46" s="35"/>
      <c r="V46" s="35"/>
      <c r="W46" s="35"/>
      <c r="X46" s="35"/>
      <c r="Y46" s="35"/>
      <c r="Z46" s="35"/>
      <c r="AA46" s="35"/>
    </row>
    <row r="47" spans="1:27" ht="15">
      <c r="A47" s="65" t="s">
        <v>218</v>
      </c>
      <c r="B47" s="65" t="s">
        <v>263</v>
      </c>
      <c r="C47" s="66" t="s">
        <v>1696</v>
      </c>
      <c r="D47" s="67">
        <v>3</v>
      </c>
      <c r="E47" s="68"/>
      <c r="F47" s="69">
        <v>40</v>
      </c>
      <c r="G47" s="66"/>
      <c r="H47" s="70"/>
      <c r="I47" s="71"/>
      <c r="J47" s="71"/>
      <c r="K47" s="35" t="s">
        <v>65</v>
      </c>
      <c r="L47" s="79">
        <v>47</v>
      </c>
      <c r="M47" s="79"/>
      <c r="N47" s="73"/>
      <c r="O47" s="81" t="s">
        <v>312</v>
      </c>
      <c r="P47">
        <v>1</v>
      </c>
      <c r="Q47" s="80" t="str">
        <f>REPLACE(INDEX(GroupVertices[Group],MATCH(Edges[[#This Row],[Vertex 1]],GroupVertices[Vertex],0)),1,1,"")</f>
        <v>5</v>
      </c>
      <c r="R47" s="80" t="str">
        <f>REPLACE(INDEX(GroupVertices[Group],MATCH(Edges[[#This Row],[Vertex 2]],GroupVertices[Vertex],0)),1,1,"")</f>
        <v>5</v>
      </c>
      <c r="S47" s="35"/>
      <c r="T47" s="35"/>
      <c r="U47" s="35"/>
      <c r="V47" s="35"/>
      <c r="W47" s="35"/>
      <c r="X47" s="35"/>
      <c r="Y47" s="35"/>
      <c r="Z47" s="35"/>
      <c r="AA47" s="35"/>
    </row>
    <row r="48" spans="1:27" ht="15">
      <c r="A48" s="65" t="s">
        <v>218</v>
      </c>
      <c r="B48" s="65" t="s">
        <v>264</v>
      </c>
      <c r="C48" s="66" t="s">
        <v>1696</v>
      </c>
      <c r="D48" s="67">
        <v>3</v>
      </c>
      <c r="E48" s="68"/>
      <c r="F48" s="69">
        <v>40</v>
      </c>
      <c r="G48" s="66"/>
      <c r="H48" s="70"/>
      <c r="I48" s="71"/>
      <c r="J48" s="71"/>
      <c r="K48" s="35" t="s">
        <v>65</v>
      </c>
      <c r="L48" s="79">
        <v>48</v>
      </c>
      <c r="M48" s="79"/>
      <c r="N48" s="73"/>
      <c r="O48" s="81" t="s">
        <v>312</v>
      </c>
      <c r="P48">
        <v>1</v>
      </c>
      <c r="Q48" s="80" t="str">
        <f>REPLACE(INDEX(GroupVertices[Group],MATCH(Edges[[#This Row],[Vertex 1]],GroupVertices[Vertex],0)),1,1,"")</f>
        <v>5</v>
      </c>
      <c r="R48" s="80" t="str">
        <f>REPLACE(INDEX(GroupVertices[Group],MATCH(Edges[[#This Row],[Vertex 2]],GroupVertices[Vertex],0)),1,1,"")</f>
        <v>5</v>
      </c>
      <c r="S48" s="35"/>
      <c r="T48" s="35"/>
      <c r="U48" s="35"/>
      <c r="V48" s="35"/>
      <c r="W48" s="35"/>
      <c r="X48" s="35"/>
      <c r="Y48" s="35"/>
      <c r="Z48" s="35"/>
      <c r="AA48" s="35"/>
    </row>
    <row r="49" spans="1:27" ht="15">
      <c r="A49" s="65" t="s">
        <v>218</v>
      </c>
      <c r="B49" s="65" t="s">
        <v>265</v>
      </c>
      <c r="C49" s="66" t="s">
        <v>1696</v>
      </c>
      <c r="D49" s="67">
        <v>3</v>
      </c>
      <c r="E49" s="68"/>
      <c r="F49" s="69">
        <v>40</v>
      </c>
      <c r="G49" s="66"/>
      <c r="H49" s="70"/>
      <c r="I49" s="71"/>
      <c r="J49" s="71"/>
      <c r="K49" s="35" t="s">
        <v>65</v>
      </c>
      <c r="L49" s="79">
        <v>49</v>
      </c>
      <c r="M49" s="79"/>
      <c r="N49" s="73"/>
      <c r="O49" s="81" t="s">
        <v>312</v>
      </c>
      <c r="P49">
        <v>1</v>
      </c>
      <c r="Q49" s="80" t="str">
        <f>REPLACE(INDEX(GroupVertices[Group],MATCH(Edges[[#This Row],[Vertex 1]],GroupVertices[Vertex],0)),1,1,"")</f>
        <v>5</v>
      </c>
      <c r="R49" s="80" t="str">
        <f>REPLACE(INDEX(GroupVertices[Group],MATCH(Edges[[#This Row],[Vertex 2]],GroupVertices[Vertex],0)),1,1,"")</f>
        <v>5</v>
      </c>
      <c r="S49" s="35"/>
      <c r="T49" s="35"/>
      <c r="U49" s="35"/>
      <c r="V49" s="35"/>
      <c r="W49" s="35"/>
      <c r="X49" s="35"/>
      <c r="Y49" s="35"/>
      <c r="Z49" s="35"/>
      <c r="AA49" s="35"/>
    </row>
    <row r="50" spans="1:27" ht="15">
      <c r="A50" s="65" t="s">
        <v>218</v>
      </c>
      <c r="B50" s="65" t="s">
        <v>266</v>
      </c>
      <c r="C50" s="66" t="s">
        <v>1696</v>
      </c>
      <c r="D50" s="67">
        <v>3</v>
      </c>
      <c r="E50" s="68"/>
      <c r="F50" s="69">
        <v>40</v>
      </c>
      <c r="G50" s="66"/>
      <c r="H50" s="70"/>
      <c r="I50" s="71"/>
      <c r="J50" s="71"/>
      <c r="K50" s="35" t="s">
        <v>65</v>
      </c>
      <c r="L50" s="79">
        <v>50</v>
      </c>
      <c r="M50" s="79"/>
      <c r="N50" s="73"/>
      <c r="O50" s="81" t="s">
        <v>312</v>
      </c>
      <c r="P50">
        <v>1</v>
      </c>
      <c r="Q50" s="80" t="str">
        <f>REPLACE(INDEX(GroupVertices[Group],MATCH(Edges[[#This Row],[Vertex 1]],GroupVertices[Vertex],0)),1,1,"")</f>
        <v>5</v>
      </c>
      <c r="R50" s="80" t="str">
        <f>REPLACE(INDEX(GroupVertices[Group],MATCH(Edges[[#This Row],[Vertex 2]],GroupVertices[Vertex],0)),1,1,"")</f>
        <v>5</v>
      </c>
      <c r="S50" s="35"/>
      <c r="T50" s="35"/>
      <c r="U50" s="35"/>
      <c r="V50" s="35"/>
      <c r="W50" s="35"/>
      <c r="X50" s="35"/>
      <c r="Y50" s="35"/>
      <c r="Z50" s="35"/>
      <c r="AA50" s="35"/>
    </row>
    <row r="51" spans="1:27" ht="15">
      <c r="A51" s="65" t="s">
        <v>218</v>
      </c>
      <c r="B51" s="65" t="s">
        <v>267</v>
      </c>
      <c r="C51" s="66" t="s">
        <v>1696</v>
      </c>
      <c r="D51" s="67">
        <v>3</v>
      </c>
      <c r="E51" s="68"/>
      <c r="F51" s="69">
        <v>40</v>
      </c>
      <c r="G51" s="66"/>
      <c r="H51" s="70"/>
      <c r="I51" s="71"/>
      <c r="J51" s="71"/>
      <c r="K51" s="35" t="s">
        <v>65</v>
      </c>
      <c r="L51" s="79">
        <v>51</v>
      </c>
      <c r="M51" s="79"/>
      <c r="N51" s="73"/>
      <c r="O51" s="81" t="s">
        <v>312</v>
      </c>
      <c r="P51">
        <v>1</v>
      </c>
      <c r="Q51" s="80" t="str">
        <f>REPLACE(INDEX(GroupVertices[Group],MATCH(Edges[[#This Row],[Vertex 1]],GroupVertices[Vertex],0)),1,1,"")</f>
        <v>5</v>
      </c>
      <c r="R51" s="80" t="str">
        <f>REPLACE(INDEX(GroupVertices[Group],MATCH(Edges[[#This Row],[Vertex 2]],GroupVertices[Vertex],0)),1,1,"")</f>
        <v>5</v>
      </c>
      <c r="S51" s="35"/>
      <c r="T51" s="35"/>
      <c r="U51" s="35"/>
      <c r="V51" s="35"/>
      <c r="W51" s="35"/>
      <c r="X51" s="35"/>
      <c r="Y51" s="35"/>
      <c r="Z51" s="35"/>
      <c r="AA51" s="35"/>
    </row>
    <row r="52" spans="1:27" ht="15">
      <c r="A52" s="65" t="s">
        <v>218</v>
      </c>
      <c r="B52" s="65" t="s">
        <v>268</v>
      </c>
      <c r="C52" s="66" t="s">
        <v>1696</v>
      </c>
      <c r="D52" s="67">
        <v>3</v>
      </c>
      <c r="E52" s="68"/>
      <c r="F52" s="69">
        <v>40</v>
      </c>
      <c r="G52" s="66"/>
      <c r="H52" s="70"/>
      <c r="I52" s="71"/>
      <c r="J52" s="71"/>
      <c r="K52" s="35" t="s">
        <v>65</v>
      </c>
      <c r="L52" s="79">
        <v>52</v>
      </c>
      <c r="M52" s="79"/>
      <c r="N52" s="73"/>
      <c r="O52" s="81" t="s">
        <v>312</v>
      </c>
      <c r="P52">
        <v>1</v>
      </c>
      <c r="Q52" s="80" t="str">
        <f>REPLACE(INDEX(GroupVertices[Group],MATCH(Edges[[#This Row],[Vertex 1]],GroupVertices[Vertex],0)),1,1,"")</f>
        <v>5</v>
      </c>
      <c r="R52" s="80" t="str">
        <f>REPLACE(INDEX(GroupVertices[Group],MATCH(Edges[[#This Row],[Vertex 2]],GroupVertices[Vertex],0)),1,1,"")</f>
        <v>5</v>
      </c>
      <c r="S52" s="35"/>
      <c r="T52" s="35"/>
      <c r="U52" s="35"/>
      <c r="V52" s="35"/>
      <c r="W52" s="35"/>
      <c r="X52" s="35"/>
      <c r="Y52" s="35"/>
      <c r="Z52" s="35"/>
      <c r="AA52" s="35"/>
    </row>
    <row r="53" spans="1:27" ht="15">
      <c r="A53" s="65" t="s">
        <v>218</v>
      </c>
      <c r="B53" s="65" t="s">
        <v>269</v>
      </c>
      <c r="C53" s="66" t="s">
        <v>1696</v>
      </c>
      <c r="D53" s="67">
        <v>3</v>
      </c>
      <c r="E53" s="68"/>
      <c r="F53" s="69">
        <v>40</v>
      </c>
      <c r="G53" s="66"/>
      <c r="H53" s="70"/>
      <c r="I53" s="71"/>
      <c r="J53" s="71"/>
      <c r="K53" s="35" t="s">
        <v>65</v>
      </c>
      <c r="L53" s="79">
        <v>53</v>
      </c>
      <c r="M53" s="79"/>
      <c r="N53" s="73"/>
      <c r="O53" s="81" t="s">
        <v>312</v>
      </c>
      <c r="P53">
        <v>1</v>
      </c>
      <c r="Q53" s="80" t="str">
        <f>REPLACE(INDEX(GroupVertices[Group],MATCH(Edges[[#This Row],[Vertex 1]],GroupVertices[Vertex],0)),1,1,"")</f>
        <v>5</v>
      </c>
      <c r="R53" s="80" t="str">
        <f>REPLACE(INDEX(GroupVertices[Group],MATCH(Edges[[#This Row],[Vertex 2]],GroupVertices[Vertex],0)),1,1,"")</f>
        <v>5</v>
      </c>
      <c r="S53" s="35"/>
      <c r="T53" s="35"/>
      <c r="U53" s="35"/>
      <c r="V53" s="35"/>
      <c r="W53" s="35"/>
      <c r="X53" s="35"/>
      <c r="Y53" s="35"/>
      <c r="Z53" s="35"/>
      <c r="AA53" s="35"/>
    </row>
    <row r="54" spans="1:27" ht="15">
      <c r="A54" s="65" t="s">
        <v>218</v>
      </c>
      <c r="B54" s="65" t="s">
        <v>270</v>
      </c>
      <c r="C54" s="66" t="s">
        <v>1696</v>
      </c>
      <c r="D54" s="67">
        <v>3</v>
      </c>
      <c r="E54" s="68"/>
      <c r="F54" s="69">
        <v>40</v>
      </c>
      <c r="G54" s="66"/>
      <c r="H54" s="70"/>
      <c r="I54" s="71"/>
      <c r="J54" s="71"/>
      <c r="K54" s="35" t="s">
        <v>65</v>
      </c>
      <c r="L54" s="79">
        <v>54</v>
      </c>
      <c r="M54" s="79"/>
      <c r="N54" s="73"/>
      <c r="O54" s="81" t="s">
        <v>312</v>
      </c>
      <c r="P54">
        <v>1</v>
      </c>
      <c r="Q54" s="80" t="str">
        <f>REPLACE(INDEX(GroupVertices[Group],MATCH(Edges[[#This Row],[Vertex 1]],GroupVertices[Vertex],0)),1,1,"")</f>
        <v>5</v>
      </c>
      <c r="R54" s="80" t="str">
        <f>REPLACE(INDEX(GroupVertices[Group],MATCH(Edges[[#This Row],[Vertex 2]],GroupVertices[Vertex],0)),1,1,"")</f>
        <v>5</v>
      </c>
      <c r="S54" s="35"/>
      <c r="T54" s="35"/>
      <c r="U54" s="35"/>
      <c r="V54" s="35"/>
      <c r="W54" s="35"/>
      <c r="X54" s="35"/>
      <c r="Y54" s="35"/>
      <c r="Z54" s="35"/>
      <c r="AA54" s="35"/>
    </row>
    <row r="55" spans="1:27" ht="15">
      <c r="A55" s="65" t="s">
        <v>218</v>
      </c>
      <c r="B55" s="65" t="s">
        <v>271</v>
      </c>
      <c r="C55" s="66" t="s">
        <v>1696</v>
      </c>
      <c r="D55" s="67">
        <v>3</v>
      </c>
      <c r="E55" s="68"/>
      <c r="F55" s="69">
        <v>40</v>
      </c>
      <c r="G55" s="66"/>
      <c r="H55" s="70"/>
      <c r="I55" s="71"/>
      <c r="J55" s="71"/>
      <c r="K55" s="35" t="s">
        <v>65</v>
      </c>
      <c r="L55" s="79">
        <v>55</v>
      </c>
      <c r="M55" s="79"/>
      <c r="N55" s="73"/>
      <c r="O55" s="81" t="s">
        <v>312</v>
      </c>
      <c r="P55">
        <v>1</v>
      </c>
      <c r="Q55" s="80" t="str">
        <f>REPLACE(INDEX(GroupVertices[Group],MATCH(Edges[[#This Row],[Vertex 1]],GroupVertices[Vertex],0)),1,1,"")</f>
        <v>5</v>
      </c>
      <c r="R55" s="80" t="str">
        <f>REPLACE(INDEX(GroupVertices[Group],MATCH(Edges[[#This Row],[Vertex 2]],GroupVertices[Vertex],0)),1,1,"")</f>
        <v>5</v>
      </c>
      <c r="S55" s="35"/>
      <c r="T55" s="35"/>
      <c r="U55" s="35"/>
      <c r="V55" s="35"/>
      <c r="W55" s="35"/>
      <c r="X55" s="35"/>
      <c r="Y55" s="35"/>
      <c r="Z55" s="35"/>
      <c r="AA55" s="35"/>
    </row>
    <row r="56" spans="1:27" ht="15">
      <c r="A56" s="65" t="s">
        <v>219</v>
      </c>
      <c r="B56" s="65" t="s">
        <v>272</v>
      </c>
      <c r="C56" s="66" t="s">
        <v>1696</v>
      </c>
      <c r="D56" s="67">
        <v>3</v>
      </c>
      <c r="E56" s="68"/>
      <c r="F56" s="69">
        <v>40</v>
      </c>
      <c r="G56" s="66"/>
      <c r="H56" s="70"/>
      <c r="I56" s="71"/>
      <c r="J56" s="71"/>
      <c r="K56" s="35" t="s">
        <v>65</v>
      </c>
      <c r="L56" s="79">
        <v>56</v>
      </c>
      <c r="M56" s="79"/>
      <c r="N56" s="73"/>
      <c r="O56" s="81" t="s">
        <v>312</v>
      </c>
      <c r="P56">
        <v>1</v>
      </c>
      <c r="Q56" s="80" t="str">
        <f>REPLACE(INDEX(GroupVertices[Group],MATCH(Edges[[#This Row],[Vertex 1]],GroupVertices[Vertex],0)),1,1,"")</f>
        <v>7</v>
      </c>
      <c r="R56" s="80" t="str">
        <f>REPLACE(INDEX(GroupVertices[Group],MATCH(Edges[[#This Row],[Vertex 2]],GroupVertices[Vertex],0)),1,1,"")</f>
        <v>7</v>
      </c>
      <c r="S56" s="35"/>
      <c r="T56" s="35"/>
      <c r="U56" s="35"/>
      <c r="V56" s="35"/>
      <c r="W56" s="35"/>
      <c r="X56" s="35"/>
      <c r="Y56" s="35"/>
      <c r="Z56" s="35"/>
      <c r="AA56" s="35"/>
    </row>
    <row r="57" spans="1:27" ht="15">
      <c r="A57" s="65" t="s">
        <v>219</v>
      </c>
      <c r="B57" s="65" t="s">
        <v>273</v>
      </c>
      <c r="C57" s="66" t="s">
        <v>1696</v>
      </c>
      <c r="D57" s="67">
        <v>3</v>
      </c>
      <c r="E57" s="68"/>
      <c r="F57" s="69">
        <v>40</v>
      </c>
      <c r="G57" s="66"/>
      <c r="H57" s="70"/>
      <c r="I57" s="71"/>
      <c r="J57" s="71"/>
      <c r="K57" s="35" t="s">
        <v>65</v>
      </c>
      <c r="L57" s="79">
        <v>57</v>
      </c>
      <c r="M57" s="79"/>
      <c r="N57" s="73"/>
      <c r="O57" s="81" t="s">
        <v>312</v>
      </c>
      <c r="P57">
        <v>1</v>
      </c>
      <c r="Q57" s="80" t="str">
        <f>REPLACE(INDEX(GroupVertices[Group],MATCH(Edges[[#This Row],[Vertex 1]],GroupVertices[Vertex],0)),1,1,"")</f>
        <v>7</v>
      </c>
      <c r="R57" s="80" t="str">
        <f>REPLACE(INDEX(GroupVertices[Group],MATCH(Edges[[#This Row],[Vertex 2]],GroupVertices[Vertex],0)),1,1,"")</f>
        <v>7</v>
      </c>
      <c r="S57" s="35"/>
      <c r="T57" s="35"/>
      <c r="U57" s="35"/>
      <c r="V57" s="35"/>
      <c r="W57" s="35"/>
      <c r="X57" s="35"/>
      <c r="Y57" s="35"/>
      <c r="Z57" s="35"/>
      <c r="AA57" s="35"/>
    </row>
    <row r="58" spans="1:27" ht="15">
      <c r="A58" s="65" t="s">
        <v>219</v>
      </c>
      <c r="B58" s="65" t="s">
        <v>274</v>
      </c>
      <c r="C58" s="66" t="s">
        <v>1696</v>
      </c>
      <c r="D58" s="67">
        <v>3</v>
      </c>
      <c r="E58" s="68"/>
      <c r="F58" s="69">
        <v>40</v>
      </c>
      <c r="G58" s="66"/>
      <c r="H58" s="70"/>
      <c r="I58" s="71"/>
      <c r="J58" s="71"/>
      <c r="K58" s="35" t="s">
        <v>65</v>
      </c>
      <c r="L58" s="79">
        <v>58</v>
      </c>
      <c r="M58" s="79"/>
      <c r="N58" s="73"/>
      <c r="O58" s="81" t="s">
        <v>312</v>
      </c>
      <c r="P58">
        <v>1</v>
      </c>
      <c r="Q58" s="80" t="str">
        <f>REPLACE(INDEX(GroupVertices[Group],MATCH(Edges[[#This Row],[Vertex 1]],GroupVertices[Vertex],0)),1,1,"")</f>
        <v>7</v>
      </c>
      <c r="R58" s="80" t="str">
        <f>REPLACE(INDEX(GroupVertices[Group],MATCH(Edges[[#This Row],[Vertex 2]],GroupVertices[Vertex],0)),1,1,"")</f>
        <v>7</v>
      </c>
      <c r="S58" s="35"/>
      <c r="T58" s="35"/>
      <c r="U58" s="35"/>
      <c r="V58" s="35"/>
      <c r="W58" s="35"/>
      <c r="X58" s="35"/>
      <c r="Y58" s="35"/>
      <c r="Z58" s="35"/>
      <c r="AA58" s="35"/>
    </row>
    <row r="59" spans="1:27" ht="15">
      <c r="A59" s="65" t="s">
        <v>219</v>
      </c>
      <c r="B59" s="65" t="s">
        <v>275</v>
      </c>
      <c r="C59" s="66" t="s">
        <v>1696</v>
      </c>
      <c r="D59" s="67">
        <v>3</v>
      </c>
      <c r="E59" s="68"/>
      <c r="F59" s="69">
        <v>40</v>
      </c>
      <c r="G59" s="66"/>
      <c r="H59" s="70"/>
      <c r="I59" s="71"/>
      <c r="J59" s="71"/>
      <c r="K59" s="35" t="s">
        <v>65</v>
      </c>
      <c r="L59" s="79">
        <v>59</v>
      </c>
      <c r="M59" s="79"/>
      <c r="N59" s="73"/>
      <c r="O59" s="81" t="s">
        <v>312</v>
      </c>
      <c r="P59">
        <v>1</v>
      </c>
      <c r="Q59" s="80" t="str">
        <f>REPLACE(INDEX(GroupVertices[Group],MATCH(Edges[[#This Row],[Vertex 1]],GroupVertices[Vertex],0)),1,1,"")</f>
        <v>7</v>
      </c>
      <c r="R59" s="80" t="str">
        <f>REPLACE(INDEX(GroupVertices[Group],MATCH(Edges[[#This Row],[Vertex 2]],GroupVertices[Vertex],0)),1,1,"")</f>
        <v>7</v>
      </c>
      <c r="S59" s="35"/>
      <c r="T59" s="35"/>
      <c r="U59" s="35"/>
      <c r="V59" s="35"/>
      <c r="W59" s="35"/>
      <c r="X59" s="35"/>
      <c r="Y59" s="35"/>
      <c r="Z59" s="35"/>
      <c r="AA59" s="35"/>
    </row>
    <row r="60" spans="1:27" ht="15">
      <c r="A60" s="65" t="s">
        <v>219</v>
      </c>
      <c r="B60" s="65" t="s">
        <v>276</v>
      </c>
      <c r="C60" s="66" t="s">
        <v>1696</v>
      </c>
      <c r="D60" s="67">
        <v>3</v>
      </c>
      <c r="E60" s="68"/>
      <c r="F60" s="69">
        <v>40</v>
      </c>
      <c r="G60" s="66"/>
      <c r="H60" s="70"/>
      <c r="I60" s="71"/>
      <c r="J60" s="71"/>
      <c r="K60" s="35" t="s">
        <v>65</v>
      </c>
      <c r="L60" s="79">
        <v>60</v>
      </c>
      <c r="M60" s="79"/>
      <c r="N60" s="73"/>
      <c r="O60" s="81" t="s">
        <v>312</v>
      </c>
      <c r="P60">
        <v>1</v>
      </c>
      <c r="Q60" s="80" t="str">
        <f>REPLACE(INDEX(GroupVertices[Group],MATCH(Edges[[#This Row],[Vertex 1]],GroupVertices[Vertex],0)),1,1,"")</f>
        <v>7</v>
      </c>
      <c r="R60" s="80" t="str">
        <f>REPLACE(INDEX(GroupVertices[Group],MATCH(Edges[[#This Row],[Vertex 2]],GroupVertices[Vertex],0)),1,1,"")</f>
        <v>7</v>
      </c>
      <c r="S60" s="35"/>
      <c r="T60" s="35"/>
      <c r="U60" s="35"/>
      <c r="V60" s="35"/>
      <c r="W60" s="35"/>
      <c r="X60" s="35"/>
      <c r="Y60" s="35"/>
      <c r="Z60" s="35"/>
      <c r="AA60" s="35"/>
    </row>
    <row r="61" spans="1:27" ht="15">
      <c r="A61" s="65" t="s">
        <v>219</v>
      </c>
      <c r="B61" s="65" t="s">
        <v>277</v>
      </c>
      <c r="C61" s="66" t="s">
        <v>1696</v>
      </c>
      <c r="D61" s="67">
        <v>3</v>
      </c>
      <c r="E61" s="68"/>
      <c r="F61" s="69">
        <v>40</v>
      </c>
      <c r="G61" s="66"/>
      <c r="H61" s="70"/>
      <c r="I61" s="71"/>
      <c r="J61" s="71"/>
      <c r="K61" s="35" t="s">
        <v>65</v>
      </c>
      <c r="L61" s="79">
        <v>61</v>
      </c>
      <c r="M61" s="79"/>
      <c r="N61" s="73"/>
      <c r="O61" s="81" t="s">
        <v>312</v>
      </c>
      <c r="P61">
        <v>1</v>
      </c>
      <c r="Q61" s="80" t="str">
        <f>REPLACE(INDEX(GroupVertices[Group],MATCH(Edges[[#This Row],[Vertex 1]],GroupVertices[Vertex],0)),1,1,"")</f>
        <v>7</v>
      </c>
      <c r="R61" s="80" t="str">
        <f>REPLACE(INDEX(GroupVertices[Group],MATCH(Edges[[#This Row],[Vertex 2]],GroupVertices[Vertex],0)),1,1,"")</f>
        <v>7</v>
      </c>
      <c r="S61" s="35"/>
      <c r="T61" s="35"/>
      <c r="U61" s="35"/>
      <c r="V61" s="35"/>
      <c r="W61" s="35"/>
      <c r="X61" s="35"/>
      <c r="Y61" s="35"/>
      <c r="Z61" s="35"/>
      <c r="AA61" s="35"/>
    </row>
    <row r="62" spans="1:27" ht="15">
      <c r="A62" s="65" t="s">
        <v>219</v>
      </c>
      <c r="B62" s="65" t="s">
        <v>278</v>
      </c>
      <c r="C62" s="66" t="s">
        <v>1696</v>
      </c>
      <c r="D62" s="67">
        <v>3</v>
      </c>
      <c r="E62" s="68"/>
      <c r="F62" s="69">
        <v>40</v>
      </c>
      <c r="G62" s="66"/>
      <c r="H62" s="70"/>
      <c r="I62" s="71"/>
      <c r="J62" s="71"/>
      <c r="K62" s="35" t="s">
        <v>65</v>
      </c>
      <c r="L62" s="79">
        <v>62</v>
      </c>
      <c r="M62" s="79"/>
      <c r="N62" s="73"/>
      <c r="O62" s="81" t="s">
        <v>312</v>
      </c>
      <c r="P62">
        <v>1</v>
      </c>
      <c r="Q62" s="80" t="str">
        <f>REPLACE(INDEX(GroupVertices[Group],MATCH(Edges[[#This Row],[Vertex 1]],GroupVertices[Vertex],0)),1,1,"")</f>
        <v>7</v>
      </c>
      <c r="R62" s="80" t="str">
        <f>REPLACE(INDEX(GroupVertices[Group],MATCH(Edges[[#This Row],[Vertex 2]],GroupVertices[Vertex],0)),1,1,"")</f>
        <v>7</v>
      </c>
      <c r="S62" s="35"/>
      <c r="T62" s="35"/>
      <c r="U62" s="35"/>
      <c r="V62" s="35"/>
      <c r="W62" s="35"/>
      <c r="X62" s="35"/>
      <c r="Y62" s="35"/>
      <c r="Z62" s="35"/>
      <c r="AA62" s="35"/>
    </row>
    <row r="63" spans="1:27" ht="15">
      <c r="A63" s="65" t="s">
        <v>219</v>
      </c>
      <c r="B63" s="65" t="s">
        <v>279</v>
      </c>
      <c r="C63" s="66" t="s">
        <v>1696</v>
      </c>
      <c r="D63" s="67">
        <v>3</v>
      </c>
      <c r="E63" s="68"/>
      <c r="F63" s="69">
        <v>40</v>
      </c>
      <c r="G63" s="66"/>
      <c r="H63" s="70"/>
      <c r="I63" s="71"/>
      <c r="J63" s="71"/>
      <c r="K63" s="35" t="s">
        <v>65</v>
      </c>
      <c r="L63" s="79">
        <v>63</v>
      </c>
      <c r="M63" s="79"/>
      <c r="N63" s="73"/>
      <c r="O63" s="81" t="s">
        <v>312</v>
      </c>
      <c r="P63">
        <v>1</v>
      </c>
      <c r="Q63" s="80" t="str">
        <f>REPLACE(INDEX(GroupVertices[Group],MATCH(Edges[[#This Row],[Vertex 1]],GroupVertices[Vertex],0)),1,1,"")</f>
        <v>7</v>
      </c>
      <c r="R63" s="80" t="str">
        <f>REPLACE(INDEX(GroupVertices[Group],MATCH(Edges[[#This Row],[Vertex 2]],GroupVertices[Vertex],0)),1,1,"")</f>
        <v>7</v>
      </c>
      <c r="S63" s="35"/>
      <c r="T63" s="35"/>
      <c r="U63" s="35"/>
      <c r="V63" s="35"/>
      <c r="W63" s="35"/>
      <c r="X63" s="35"/>
      <c r="Y63" s="35"/>
      <c r="Z63" s="35"/>
      <c r="AA63" s="35"/>
    </row>
    <row r="64" spans="1:27" ht="15">
      <c r="A64" s="65" t="s">
        <v>219</v>
      </c>
      <c r="B64" s="65" t="s">
        <v>280</v>
      </c>
      <c r="C64" s="66" t="s">
        <v>1696</v>
      </c>
      <c r="D64" s="67">
        <v>3</v>
      </c>
      <c r="E64" s="68"/>
      <c r="F64" s="69">
        <v>40</v>
      </c>
      <c r="G64" s="66"/>
      <c r="H64" s="70"/>
      <c r="I64" s="71"/>
      <c r="J64" s="71"/>
      <c r="K64" s="35" t="s">
        <v>65</v>
      </c>
      <c r="L64" s="79">
        <v>64</v>
      </c>
      <c r="M64" s="79"/>
      <c r="N64" s="73"/>
      <c r="O64" s="81" t="s">
        <v>312</v>
      </c>
      <c r="P64">
        <v>1</v>
      </c>
      <c r="Q64" s="80" t="str">
        <f>REPLACE(INDEX(GroupVertices[Group],MATCH(Edges[[#This Row],[Vertex 1]],GroupVertices[Vertex],0)),1,1,"")</f>
        <v>7</v>
      </c>
      <c r="R64" s="80" t="str">
        <f>REPLACE(INDEX(GroupVertices[Group],MATCH(Edges[[#This Row],[Vertex 2]],GroupVertices[Vertex],0)),1,1,"")</f>
        <v>7</v>
      </c>
      <c r="S64" s="35"/>
      <c r="T64" s="35"/>
      <c r="U64" s="35"/>
      <c r="V64" s="35"/>
      <c r="W64" s="35"/>
      <c r="X64" s="35"/>
      <c r="Y64" s="35"/>
      <c r="Z64" s="35"/>
      <c r="AA64" s="35"/>
    </row>
    <row r="65" spans="1:27" ht="15">
      <c r="A65" s="65" t="s">
        <v>220</v>
      </c>
      <c r="B65" s="65" t="s">
        <v>281</v>
      </c>
      <c r="C65" s="66" t="s">
        <v>1696</v>
      </c>
      <c r="D65" s="67">
        <v>3</v>
      </c>
      <c r="E65" s="68"/>
      <c r="F65" s="69">
        <v>40</v>
      </c>
      <c r="G65" s="66"/>
      <c r="H65" s="70"/>
      <c r="I65" s="71"/>
      <c r="J65" s="71"/>
      <c r="K65" s="35" t="s">
        <v>65</v>
      </c>
      <c r="L65" s="79">
        <v>65</v>
      </c>
      <c r="M65" s="79"/>
      <c r="N65" s="73"/>
      <c r="O65" s="81" t="s">
        <v>312</v>
      </c>
      <c r="P65">
        <v>1</v>
      </c>
      <c r="Q65" s="80" t="str">
        <f>REPLACE(INDEX(GroupVertices[Group],MATCH(Edges[[#This Row],[Vertex 1]],GroupVertices[Vertex],0)),1,1,"")</f>
        <v>4</v>
      </c>
      <c r="R65" s="80" t="str">
        <f>REPLACE(INDEX(GroupVertices[Group],MATCH(Edges[[#This Row],[Vertex 2]],GroupVertices[Vertex],0)),1,1,"")</f>
        <v>4</v>
      </c>
      <c r="S65" s="35"/>
      <c r="T65" s="35"/>
      <c r="U65" s="35"/>
      <c r="V65" s="35"/>
      <c r="W65" s="35"/>
      <c r="X65" s="35"/>
      <c r="Y65" s="35"/>
      <c r="Z65" s="35"/>
      <c r="AA65" s="35"/>
    </row>
    <row r="66" spans="1:27" ht="15">
      <c r="A66" s="65" t="s">
        <v>220</v>
      </c>
      <c r="B66" s="65" t="s">
        <v>282</v>
      </c>
      <c r="C66" s="66" t="s">
        <v>1696</v>
      </c>
      <c r="D66" s="67">
        <v>3</v>
      </c>
      <c r="E66" s="68"/>
      <c r="F66" s="69">
        <v>40</v>
      </c>
      <c r="G66" s="66"/>
      <c r="H66" s="70"/>
      <c r="I66" s="71"/>
      <c r="J66" s="71"/>
      <c r="K66" s="35" t="s">
        <v>65</v>
      </c>
      <c r="L66" s="79">
        <v>66</v>
      </c>
      <c r="M66" s="79"/>
      <c r="N66" s="73"/>
      <c r="O66" s="81" t="s">
        <v>312</v>
      </c>
      <c r="P66">
        <v>1</v>
      </c>
      <c r="Q66" s="80" t="str">
        <f>REPLACE(INDEX(GroupVertices[Group],MATCH(Edges[[#This Row],[Vertex 1]],GroupVertices[Vertex],0)),1,1,"")</f>
        <v>4</v>
      </c>
      <c r="R66" s="80" t="str">
        <f>REPLACE(INDEX(GroupVertices[Group],MATCH(Edges[[#This Row],[Vertex 2]],GroupVertices[Vertex],0)),1,1,"")</f>
        <v>4</v>
      </c>
      <c r="S66" s="35"/>
      <c r="T66" s="35"/>
      <c r="U66" s="35"/>
      <c r="V66" s="35"/>
      <c r="W66" s="35"/>
      <c r="X66" s="35"/>
      <c r="Y66" s="35"/>
      <c r="Z66" s="35"/>
      <c r="AA66" s="35"/>
    </row>
    <row r="67" spans="1:27" ht="15">
      <c r="A67" s="65" t="s">
        <v>220</v>
      </c>
      <c r="B67" s="65" t="s">
        <v>283</v>
      </c>
      <c r="C67" s="66" t="s">
        <v>1696</v>
      </c>
      <c r="D67" s="67">
        <v>3</v>
      </c>
      <c r="E67" s="68"/>
      <c r="F67" s="69">
        <v>40</v>
      </c>
      <c r="G67" s="66"/>
      <c r="H67" s="70"/>
      <c r="I67" s="71"/>
      <c r="J67" s="71"/>
      <c r="K67" s="35" t="s">
        <v>65</v>
      </c>
      <c r="L67" s="79">
        <v>67</v>
      </c>
      <c r="M67" s="79"/>
      <c r="N67" s="73"/>
      <c r="O67" s="81" t="s">
        <v>312</v>
      </c>
      <c r="P67">
        <v>1</v>
      </c>
      <c r="Q67" s="80" t="str">
        <f>REPLACE(INDEX(GroupVertices[Group],MATCH(Edges[[#This Row],[Vertex 1]],GroupVertices[Vertex],0)),1,1,"")</f>
        <v>4</v>
      </c>
      <c r="R67" s="80" t="str">
        <f>REPLACE(INDEX(GroupVertices[Group],MATCH(Edges[[#This Row],[Vertex 2]],GroupVertices[Vertex],0)),1,1,"")</f>
        <v>4</v>
      </c>
      <c r="S67" s="35"/>
      <c r="T67" s="35"/>
      <c r="U67" s="35"/>
      <c r="V67" s="35"/>
      <c r="W67" s="35"/>
      <c r="X67" s="35"/>
      <c r="Y67" s="35"/>
      <c r="Z67" s="35"/>
      <c r="AA67" s="35"/>
    </row>
    <row r="68" spans="1:27" ht="15">
      <c r="A68" s="65" t="s">
        <v>220</v>
      </c>
      <c r="B68" s="65" t="s">
        <v>284</v>
      </c>
      <c r="C68" s="66" t="s">
        <v>1696</v>
      </c>
      <c r="D68" s="67">
        <v>3</v>
      </c>
      <c r="E68" s="68"/>
      <c r="F68" s="69">
        <v>40</v>
      </c>
      <c r="G68" s="66"/>
      <c r="H68" s="70"/>
      <c r="I68" s="71"/>
      <c r="J68" s="71"/>
      <c r="K68" s="35" t="s">
        <v>65</v>
      </c>
      <c r="L68" s="79">
        <v>68</v>
      </c>
      <c r="M68" s="79"/>
      <c r="N68" s="73"/>
      <c r="O68" s="81" t="s">
        <v>312</v>
      </c>
      <c r="P68">
        <v>1</v>
      </c>
      <c r="Q68" s="80" t="str">
        <f>REPLACE(INDEX(GroupVertices[Group],MATCH(Edges[[#This Row],[Vertex 1]],GroupVertices[Vertex],0)),1,1,"")</f>
        <v>4</v>
      </c>
      <c r="R68" s="80" t="str">
        <f>REPLACE(INDEX(GroupVertices[Group],MATCH(Edges[[#This Row],[Vertex 2]],GroupVertices[Vertex],0)),1,1,"")</f>
        <v>4</v>
      </c>
      <c r="S68" s="35"/>
      <c r="T68" s="35"/>
      <c r="U68" s="35"/>
      <c r="V68" s="35"/>
      <c r="W68" s="35"/>
      <c r="X68" s="35"/>
      <c r="Y68" s="35"/>
      <c r="Z68" s="35"/>
      <c r="AA68" s="35"/>
    </row>
    <row r="69" spans="1:27" ht="15">
      <c r="A69" s="65" t="s">
        <v>220</v>
      </c>
      <c r="B69" s="65" t="s">
        <v>285</v>
      </c>
      <c r="C69" s="66" t="s">
        <v>1696</v>
      </c>
      <c r="D69" s="67">
        <v>3</v>
      </c>
      <c r="E69" s="68"/>
      <c r="F69" s="69">
        <v>40</v>
      </c>
      <c r="G69" s="66"/>
      <c r="H69" s="70"/>
      <c r="I69" s="71"/>
      <c r="J69" s="71"/>
      <c r="K69" s="35" t="s">
        <v>65</v>
      </c>
      <c r="L69" s="79">
        <v>69</v>
      </c>
      <c r="M69" s="79"/>
      <c r="N69" s="73"/>
      <c r="O69" s="81" t="s">
        <v>312</v>
      </c>
      <c r="P69">
        <v>1</v>
      </c>
      <c r="Q69" s="80" t="str">
        <f>REPLACE(INDEX(GroupVertices[Group],MATCH(Edges[[#This Row],[Vertex 1]],GroupVertices[Vertex],0)),1,1,"")</f>
        <v>4</v>
      </c>
      <c r="R69" s="80" t="str">
        <f>REPLACE(INDEX(GroupVertices[Group],MATCH(Edges[[#This Row],[Vertex 2]],GroupVertices[Vertex],0)),1,1,"")</f>
        <v>4</v>
      </c>
      <c r="S69" s="35"/>
      <c r="T69" s="35"/>
      <c r="U69" s="35"/>
      <c r="V69" s="35"/>
      <c r="W69" s="35"/>
      <c r="X69" s="35"/>
      <c r="Y69" s="35"/>
      <c r="Z69" s="35"/>
      <c r="AA69" s="35"/>
    </row>
    <row r="70" spans="1:27" ht="15">
      <c r="A70" s="65" t="s">
        <v>220</v>
      </c>
      <c r="B70" s="65" t="s">
        <v>286</v>
      </c>
      <c r="C70" s="66" t="s">
        <v>1696</v>
      </c>
      <c r="D70" s="67">
        <v>3</v>
      </c>
      <c r="E70" s="68"/>
      <c r="F70" s="69">
        <v>40</v>
      </c>
      <c r="G70" s="66"/>
      <c r="H70" s="70"/>
      <c r="I70" s="71"/>
      <c r="J70" s="71"/>
      <c r="K70" s="35" t="s">
        <v>65</v>
      </c>
      <c r="L70" s="79">
        <v>70</v>
      </c>
      <c r="M70" s="79"/>
      <c r="N70" s="73"/>
      <c r="O70" s="81" t="s">
        <v>312</v>
      </c>
      <c r="P70">
        <v>1</v>
      </c>
      <c r="Q70" s="80" t="str">
        <f>REPLACE(INDEX(GroupVertices[Group],MATCH(Edges[[#This Row],[Vertex 1]],GroupVertices[Vertex],0)),1,1,"")</f>
        <v>4</v>
      </c>
      <c r="R70" s="80" t="str">
        <f>REPLACE(INDEX(GroupVertices[Group],MATCH(Edges[[#This Row],[Vertex 2]],GroupVertices[Vertex],0)),1,1,"")</f>
        <v>4</v>
      </c>
      <c r="S70" s="35"/>
      <c r="T70" s="35"/>
      <c r="U70" s="35"/>
      <c r="V70" s="35"/>
      <c r="W70" s="35"/>
      <c r="X70" s="35"/>
      <c r="Y70" s="35"/>
      <c r="Z70" s="35"/>
      <c r="AA70" s="35"/>
    </row>
    <row r="71" spans="1:27" ht="15">
      <c r="A71" s="65" t="s">
        <v>220</v>
      </c>
      <c r="B71" s="65" t="s">
        <v>287</v>
      </c>
      <c r="C71" s="66" t="s">
        <v>1696</v>
      </c>
      <c r="D71" s="67">
        <v>3</v>
      </c>
      <c r="E71" s="68"/>
      <c r="F71" s="69">
        <v>40</v>
      </c>
      <c r="G71" s="66"/>
      <c r="H71" s="70"/>
      <c r="I71" s="71"/>
      <c r="J71" s="71"/>
      <c r="K71" s="35" t="s">
        <v>65</v>
      </c>
      <c r="L71" s="79">
        <v>71</v>
      </c>
      <c r="M71" s="79"/>
      <c r="N71" s="73"/>
      <c r="O71" s="81" t="s">
        <v>312</v>
      </c>
      <c r="P71">
        <v>1</v>
      </c>
      <c r="Q71" s="80" t="str">
        <f>REPLACE(INDEX(GroupVertices[Group],MATCH(Edges[[#This Row],[Vertex 1]],GroupVertices[Vertex],0)),1,1,"")</f>
        <v>4</v>
      </c>
      <c r="R71" s="80" t="str">
        <f>REPLACE(INDEX(GroupVertices[Group],MATCH(Edges[[#This Row],[Vertex 2]],GroupVertices[Vertex],0)),1,1,"")</f>
        <v>4</v>
      </c>
      <c r="S71" s="35"/>
      <c r="T71" s="35"/>
      <c r="U71" s="35"/>
      <c r="V71" s="35"/>
      <c r="W71" s="35"/>
      <c r="X71" s="35"/>
      <c r="Y71" s="35"/>
      <c r="Z71" s="35"/>
      <c r="AA71" s="35"/>
    </row>
    <row r="72" spans="1:27" ht="15">
      <c r="A72" s="65" t="s">
        <v>220</v>
      </c>
      <c r="B72" s="65" t="s">
        <v>288</v>
      </c>
      <c r="C72" s="66" t="s">
        <v>1696</v>
      </c>
      <c r="D72" s="67">
        <v>3</v>
      </c>
      <c r="E72" s="68"/>
      <c r="F72" s="69">
        <v>40</v>
      </c>
      <c r="G72" s="66"/>
      <c r="H72" s="70"/>
      <c r="I72" s="71"/>
      <c r="J72" s="71"/>
      <c r="K72" s="35" t="s">
        <v>65</v>
      </c>
      <c r="L72" s="79">
        <v>72</v>
      </c>
      <c r="M72" s="79"/>
      <c r="N72" s="73"/>
      <c r="O72" s="81" t="s">
        <v>312</v>
      </c>
      <c r="P72">
        <v>1</v>
      </c>
      <c r="Q72" s="80" t="str">
        <f>REPLACE(INDEX(GroupVertices[Group],MATCH(Edges[[#This Row],[Vertex 1]],GroupVertices[Vertex],0)),1,1,"")</f>
        <v>4</v>
      </c>
      <c r="R72" s="80" t="str">
        <f>REPLACE(INDEX(GroupVertices[Group],MATCH(Edges[[#This Row],[Vertex 2]],GroupVertices[Vertex],0)),1,1,"")</f>
        <v>4</v>
      </c>
      <c r="S72" s="35"/>
      <c r="T72" s="35"/>
      <c r="U72" s="35"/>
      <c r="V72" s="35"/>
      <c r="W72" s="35"/>
      <c r="X72" s="35"/>
      <c r="Y72" s="35"/>
      <c r="Z72" s="35"/>
      <c r="AA72" s="35"/>
    </row>
    <row r="73" spans="1:27" ht="15">
      <c r="A73" s="65" t="s">
        <v>220</v>
      </c>
      <c r="B73" s="65" t="s">
        <v>289</v>
      </c>
      <c r="C73" s="66" t="s">
        <v>1696</v>
      </c>
      <c r="D73" s="67">
        <v>3</v>
      </c>
      <c r="E73" s="68"/>
      <c r="F73" s="69">
        <v>40</v>
      </c>
      <c r="G73" s="66"/>
      <c r="H73" s="70"/>
      <c r="I73" s="71"/>
      <c r="J73" s="71"/>
      <c r="K73" s="35" t="s">
        <v>65</v>
      </c>
      <c r="L73" s="79">
        <v>73</v>
      </c>
      <c r="M73" s="79"/>
      <c r="N73" s="73"/>
      <c r="O73" s="81" t="s">
        <v>312</v>
      </c>
      <c r="P73">
        <v>1</v>
      </c>
      <c r="Q73" s="80" t="str">
        <f>REPLACE(INDEX(GroupVertices[Group],MATCH(Edges[[#This Row],[Vertex 1]],GroupVertices[Vertex],0)),1,1,"")</f>
        <v>4</v>
      </c>
      <c r="R73" s="80" t="str">
        <f>REPLACE(INDEX(GroupVertices[Group],MATCH(Edges[[#This Row],[Vertex 2]],GroupVertices[Vertex],0)),1,1,"")</f>
        <v>4</v>
      </c>
      <c r="S73" s="35"/>
      <c r="T73" s="35"/>
      <c r="U73" s="35"/>
      <c r="V73" s="35"/>
      <c r="W73" s="35"/>
      <c r="X73" s="35"/>
      <c r="Y73" s="35"/>
      <c r="Z73" s="35"/>
      <c r="AA73" s="35"/>
    </row>
    <row r="74" spans="1:27" ht="15">
      <c r="A74" s="65" t="s">
        <v>220</v>
      </c>
      <c r="B74" s="65" t="s">
        <v>290</v>
      </c>
      <c r="C74" s="66" t="s">
        <v>1696</v>
      </c>
      <c r="D74" s="67">
        <v>3</v>
      </c>
      <c r="E74" s="68"/>
      <c r="F74" s="69">
        <v>40</v>
      </c>
      <c r="G74" s="66"/>
      <c r="H74" s="70"/>
      <c r="I74" s="71"/>
      <c r="J74" s="71"/>
      <c r="K74" s="35" t="s">
        <v>65</v>
      </c>
      <c r="L74" s="79">
        <v>74</v>
      </c>
      <c r="M74" s="79"/>
      <c r="N74" s="73"/>
      <c r="O74" s="81" t="s">
        <v>312</v>
      </c>
      <c r="P74">
        <v>1</v>
      </c>
      <c r="Q74" s="80" t="str">
        <f>REPLACE(INDEX(GroupVertices[Group],MATCH(Edges[[#This Row],[Vertex 1]],GroupVertices[Vertex],0)),1,1,"")</f>
        <v>4</v>
      </c>
      <c r="R74" s="80" t="str">
        <f>REPLACE(INDEX(GroupVertices[Group],MATCH(Edges[[#This Row],[Vertex 2]],GroupVertices[Vertex],0)),1,1,"")</f>
        <v>4</v>
      </c>
      <c r="S74" s="35"/>
      <c r="T74" s="35"/>
      <c r="U74" s="35"/>
      <c r="V74" s="35"/>
      <c r="W74" s="35"/>
      <c r="X74" s="35"/>
      <c r="Y74" s="35"/>
      <c r="Z74" s="35"/>
      <c r="AA74" s="35"/>
    </row>
    <row r="75" spans="1:27" ht="15">
      <c r="A75" s="65" t="s">
        <v>221</v>
      </c>
      <c r="B75" s="65" t="s">
        <v>291</v>
      </c>
      <c r="C75" s="66" t="s">
        <v>1696</v>
      </c>
      <c r="D75" s="67">
        <v>3</v>
      </c>
      <c r="E75" s="68"/>
      <c r="F75" s="69">
        <v>40</v>
      </c>
      <c r="G75" s="66"/>
      <c r="H75" s="70"/>
      <c r="I75" s="71"/>
      <c r="J75" s="71"/>
      <c r="K75" s="35" t="s">
        <v>65</v>
      </c>
      <c r="L75" s="79">
        <v>75</v>
      </c>
      <c r="M75" s="79"/>
      <c r="N75" s="73"/>
      <c r="O75" s="81" t="s">
        <v>312</v>
      </c>
      <c r="P75">
        <v>1</v>
      </c>
      <c r="Q75" s="80" t="str">
        <f>REPLACE(INDEX(GroupVertices[Group],MATCH(Edges[[#This Row],[Vertex 1]],GroupVertices[Vertex],0)),1,1,"")</f>
        <v>3</v>
      </c>
      <c r="R75" s="80" t="str">
        <f>REPLACE(INDEX(GroupVertices[Group],MATCH(Edges[[#This Row],[Vertex 2]],GroupVertices[Vertex],0)),1,1,"")</f>
        <v>3</v>
      </c>
      <c r="S75" s="35"/>
      <c r="T75" s="35"/>
      <c r="U75" s="35"/>
      <c r="V75" s="35"/>
      <c r="W75" s="35"/>
      <c r="X75" s="35"/>
      <c r="Y75" s="35"/>
      <c r="Z75" s="35"/>
      <c r="AA75" s="35"/>
    </row>
    <row r="76" spans="1:27" ht="15">
      <c r="A76" s="65" t="s">
        <v>221</v>
      </c>
      <c r="B76" s="65" t="s">
        <v>292</v>
      </c>
      <c r="C76" s="66" t="s">
        <v>1696</v>
      </c>
      <c r="D76" s="67">
        <v>3</v>
      </c>
      <c r="E76" s="68"/>
      <c r="F76" s="69">
        <v>40</v>
      </c>
      <c r="G76" s="66"/>
      <c r="H76" s="70"/>
      <c r="I76" s="71"/>
      <c r="J76" s="71"/>
      <c r="K76" s="35" t="s">
        <v>65</v>
      </c>
      <c r="L76" s="79">
        <v>76</v>
      </c>
      <c r="M76" s="79"/>
      <c r="N76" s="73"/>
      <c r="O76" s="81" t="s">
        <v>312</v>
      </c>
      <c r="P76">
        <v>1</v>
      </c>
      <c r="Q76" s="80" t="str">
        <f>REPLACE(INDEX(GroupVertices[Group],MATCH(Edges[[#This Row],[Vertex 1]],GroupVertices[Vertex],0)),1,1,"")</f>
        <v>3</v>
      </c>
      <c r="R76" s="80" t="str">
        <f>REPLACE(INDEX(GroupVertices[Group],MATCH(Edges[[#This Row],[Vertex 2]],GroupVertices[Vertex],0)),1,1,"")</f>
        <v>3</v>
      </c>
      <c r="S76" s="35"/>
      <c r="T76" s="35"/>
      <c r="U76" s="35"/>
      <c r="V76" s="35"/>
      <c r="W76" s="35"/>
      <c r="X76" s="35"/>
      <c r="Y76" s="35"/>
      <c r="Z76" s="35"/>
      <c r="AA76" s="35"/>
    </row>
    <row r="77" spans="1:27" ht="15">
      <c r="A77" s="65" t="s">
        <v>221</v>
      </c>
      <c r="B77" s="65" t="s">
        <v>293</v>
      </c>
      <c r="C77" s="66" t="s">
        <v>1696</v>
      </c>
      <c r="D77" s="67">
        <v>3</v>
      </c>
      <c r="E77" s="68"/>
      <c r="F77" s="69">
        <v>40</v>
      </c>
      <c r="G77" s="66"/>
      <c r="H77" s="70"/>
      <c r="I77" s="71"/>
      <c r="J77" s="71"/>
      <c r="K77" s="35" t="s">
        <v>65</v>
      </c>
      <c r="L77" s="79">
        <v>77</v>
      </c>
      <c r="M77" s="79"/>
      <c r="N77" s="73"/>
      <c r="O77" s="81" t="s">
        <v>312</v>
      </c>
      <c r="P77">
        <v>1</v>
      </c>
      <c r="Q77" s="80" t="str">
        <f>REPLACE(INDEX(GroupVertices[Group],MATCH(Edges[[#This Row],[Vertex 1]],GroupVertices[Vertex],0)),1,1,"")</f>
        <v>3</v>
      </c>
      <c r="R77" s="80" t="str">
        <f>REPLACE(INDEX(GroupVertices[Group],MATCH(Edges[[#This Row],[Vertex 2]],GroupVertices[Vertex],0)),1,1,"")</f>
        <v>3</v>
      </c>
      <c r="S77" s="35"/>
      <c r="T77" s="35"/>
      <c r="U77" s="35"/>
      <c r="V77" s="35"/>
      <c r="W77" s="35"/>
      <c r="X77" s="35"/>
      <c r="Y77" s="35"/>
      <c r="Z77" s="35"/>
      <c r="AA77" s="35"/>
    </row>
    <row r="78" spans="1:27" ht="15">
      <c r="A78" s="65" t="s">
        <v>221</v>
      </c>
      <c r="B78" s="65" t="s">
        <v>294</v>
      </c>
      <c r="C78" s="66" t="s">
        <v>1696</v>
      </c>
      <c r="D78" s="67">
        <v>3</v>
      </c>
      <c r="E78" s="68"/>
      <c r="F78" s="69">
        <v>40</v>
      </c>
      <c r="G78" s="66"/>
      <c r="H78" s="70"/>
      <c r="I78" s="71"/>
      <c r="J78" s="71"/>
      <c r="K78" s="35" t="s">
        <v>65</v>
      </c>
      <c r="L78" s="79">
        <v>78</v>
      </c>
      <c r="M78" s="79"/>
      <c r="N78" s="73"/>
      <c r="O78" s="81" t="s">
        <v>312</v>
      </c>
      <c r="P78">
        <v>1</v>
      </c>
      <c r="Q78" s="80" t="str">
        <f>REPLACE(INDEX(GroupVertices[Group],MATCH(Edges[[#This Row],[Vertex 1]],GroupVertices[Vertex],0)),1,1,"")</f>
        <v>3</v>
      </c>
      <c r="R78" s="80" t="str">
        <f>REPLACE(INDEX(GroupVertices[Group],MATCH(Edges[[#This Row],[Vertex 2]],GroupVertices[Vertex],0)),1,1,"")</f>
        <v>3</v>
      </c>
      <c r="S78" s="35"/>
      <c r="T78" s="35"/>
      <c r="U78" s="35"/>
      <c r="V78" s="35"/>
      <c r="W78" s="35"/>
      <c r="X78" s="35"/>
      <c r="Y78" s="35"/>
      <c r="Z78" s="35"/>
      <c r="AA78" s="35"/>
    </row>
    <row r="79" spans="1:27" ht="15">
      <c r="A79" s="65" t="s">
        <v>221</v>
      </c>
      <c r="B79" s="65" t="s">
        <v>295</v>
      </c>
      <c r="C79" s="66" t="s">
        <v>1696</v>
      </c>
      <c r="D79" s="67">
        <v>3</v>
      </c>
      <c r="E79" s="68"/>
      <c r="F79" s="69">
        <v>40</v>
      </c>
      <c r="G79" s="66"/>
      <c r="H79" s="70"/>
      <c r="I79" s="71"/>
      <c r="J79" s="71"/>
      <c r="K79" s="35" t="s">
        <v>65</v>
      </c>
      <c r="L79" s="79">
        <v>79</v>
      </c>
      <c r="M79" s="79"/>
      <c r="N79" s="73"/>
      <c r="O79" s="81" t="s">
        <v>312</v>
      </c>
      <c r="P79">
        <v>1</v>
      </c>
      <c r="Q79" s="80" t="str">
        <f>REPLACE(INDEX(GroupVertices[Group],MATCH(Edges[[#This Row],[Vertex 1]],GroupVertices[Vertex],0)),1,1,"")</f>
        <v>3</v>
      </c>
      <c r="R79" s="80" t="str">
        <f>REPLACE(INDEX(GroupVertices[Group],MATCH(Edges[[#This Row],[Vertex 2]],GroupVertices[Vertex],0)),1,1,"")</f>
        <v>3</v>
      </c>
      <c r="S79" s="35"/>
      <c r="T79" s="35"/>
      <c r="U79" s="35"/>
      <c r="V79" s="35"/>
      <c r="W79" s="35"/>
      <c r="X79" s="35"/>
      <c r="Y79" s="35"/>
      <c r="Z79" s="35"/>
      <c r="AA79" s="35"/>
    </row>
    <row r="80" spans="1:27" ht="15">
      <c r="A80" s="65" t="s">
        <v>221</v>
      </c>
      <c r="B80" s="65" t="s">
        <v>296</v>
      </c>
      <c r="C80" s="66" t="s">
        <v>1696</v>
      </c>
      <c r="D80" s="67">
        <v>3</v>
      </c>
      <c r="E80" s="68"/>
      <c r="F80" s="69">
        <v>40</v>
      </c>
      <c r="G80" s="66"/>
      <c r="H80" s="70"/>
      <c r="I80" s="71"/>
      <c r="J80" s="71"/>
      <c r="K80" s="35" t="s">
        <v>65</v>
      </c>
      <c r="L80" s="79">
        <v>80</v>
      </c>
      <c r="M80" s="79"/>
      <c r="N80" s="73"/>
      <c r="O80" s="81" t="s">
        <v>312</v>
      </c>
      <c r="P80">
        <v>1</v>
      </c>
      <c r="Q80" s="80" t="str">
        <f>REPLACE(INDEX(GroupVertices[Group],MATCH(Edges[[#This Row],[Vertex 1]],GroupVertices[Vertex],0)),1,1,"")</f>
        <v>3</v>
      </c>
      <c r="R80" s="80" t="str">
        <f>REPLACE(INDEX(GroupVertices[Group],MATCH(Edges[[#This Row],[Vertex 2]],GroupVertices[Vertex],0)),1,1,"")</f>
        <v>3</v>
      </c>
      <c r="S80" s="35"/>
      <c r="T80" s="35"/>
      <c r="U80" s="35"/>
      <c r="V80" s="35"/>
      <c r="W80" s="35"/>
      <c r="X80" s="35"/>
      <c r="Y80" s="35"/>
      <c r="Z80" s="35"/>
      <c r="AA80" s="35"/>
    </row>
    <row r="81" spans="1:27" ht="15">
      <c r="A81" s="65" t="s">
        <v>221</v>
      </c>
      <c r="B81" s="65" t="s">
        <v>297</v>
      </c>
      <c r="C81" s="66" t="s">
        <v>1696</v>
      </c>
      <c r="D81" s="67">
        <v>3</v>
      </c>
      <c r="E81" s="68"/>
      <c r="F81" s="69">
        <v>40</v>
      </c>
      <c r="G81" s="66"/>
      <c r="H81" s="70"/>
      <c r="I81" s="71"/>
      <c r="J81" s="71"/>
      <c r="K81" s="35" t="s">
        <v>65</v>
      </c>
      <c r="L81" s="79">
        <v>81</v>
      </c>
      <c r="M81" s="79"/>
      <c r="N81" s="73"/>
      <c r="O81" s="81" t="s">
        <v>312</v>
      </c>
      <c r="P81">
        <v>1</v>
      </c>
      <c r="Q81" s="80" t="str">
        <f>REPLACE(INDEX(GroupVertices[Group],MATCH(Edges[[#This Row],[Vertex 1]],GroupVertices[Vertex],0)),1,1,"")</f>
        <v>3</v>
      </c>
      <c r="R81" s="80" t="str">
        <f>REPLACE(INDEX(GroupVertices[Group],MATCH(Edges[[#This Row],[Vertex 2]],GroupVertices[Vertex],0)),1,1,"")</f>
        <v>3</v>
      </c>
      <c r="S81" s="35"/>
      <c r="T81" s="35"/>
      <c r="U81" s="35"/>
      <c r="V81" s="35"/>
      <c r="W81" s="35"/>
      <c r="X81" s="35"/>
      <c r="Y81" s="35"/>
      <c r="Z81" s="35"/>
      <c r="AA81" s="35"/>
    </row>
    <row r="82" spans="1:27" ht="15">
      <c r="A82" s="65" t="s">
        <v>221</v>
      </c>
      <c r="B82" s="65" t="s">
        <v>298</v>
      </c>
      <c r="C82" s="66" t="s">
        <v>1696</v>
      </c>
      <c r="D82" s="67">
        <v>3</v>
      </c>
      <c r="E82" s="68"/>
      <c r="F82" s="69">
        <v>40</v>
      </c>
      <c r="G82" s="66"/>
      <c r="H82" s="70"/>
      <c r="I82" s="71"/>
      <c r="J82" s="71"/>
      <c r="K82" s="35" t="s">
        <v>65</v>
      </c>
      <c r="L82" s="79">
        <v>82</v>
      </c>
      <c r="M82" s="79"/>
      <c r="N82" s="73"/>
      <c r="O82" s="81" t="s">
        <v>312</v>
      </c>
      <c r="P82">
        <v>1</v>
      </c>
      <c r="Q82" s="80" t="str">
        <f>REPLACE(INDEX(GroupVertices[Group],MATCH(Edges[[#This Row],[Vertex 1]],GroupVertices[Vertex],0)),1,1,"")</f>
        <v>3</v>
      </c>
      <c r="R82" s="80" t="str">
        <f>REPLACE(INDEX(GroupVertices[Group],MATCH(Edges[[#This Row],[Vertex 2]],GroupVertices[Vertex],0)),1,1,"")</f>
        <v>3</v>
      </c>
      <c r="S82" s="35"/>
      <c r="T82" s="35"/>
      <c r="U82" s="35"/>
      <c r="V82" s="35"/>
      <c r="W82" s="35"/>
      <c r="X82" s="35"/>
      <c r="Y82" s="35"/>
      <c r="Z82" s="35"/>
      <c r="AA82" s="35"/>
    </row>
    <row r="83" spans="1:27" ht="15">
      <c r="A83" s="65" t="s">
        <v>221</v>
      </c>
      <c r="B83" s="65" t="s">
        <v>299</v>
      </c>
      <c r="C83" s="66" t="s">
        <v>1696</v>
      </c>
      <c r="D83" s="67">
        <v>3</v>
      </c>
      <c r="E83" s="68"/>
      <c r="F83" s="69">
        <v>40</v>
      </c>
      <c r="G83" s="66"/>
      <c r="H83" s="70"/>
      <c r="I83" s="71"/>
      <c r="J83" s="71"/>
      <c r="K83" s="35" t="s">
        <v>65</v>
      </c>
      <c r="L83" s="79">
        <v>83</v>
      </c>
      <c r="M83" s="79"/>
      <c r="N83" s="73"/>
      <c r="O83" s="81" t="s">
        <v>312</v>
      </c>
      <c r="P83">
        <v>1</v>
      </c>
      <c r="Q83" s="80" t="str">
        <f>REPLACE(INDEX(GroupVertices[Group],MATCH(Edges[[#This Row],[Vertex 1]],GroupVertices[Vertex],0)),1,1,"")</f>
        <v>3</v>
      </c>
      <c r="R83" s="80" t="str">
        <f>REPLACE(INDEX(GroupVertices[Group],MATCH(Edges[[#This Row],[Vertex 2]],GroupVertices[Vertex],0)),1,1,"")</f>
        <v>3</v>
      </c>
      <c r="S83" s="35"/>
      <c r="T83" s="35"/>
      <c r="U83" s="35"/>
      <c r="V83" s="35"/>
      <c r="W83" s="35"/>
      <c r="X83" s="35"/>
      <c r="Y83" s="35"/>
      <c r="Z83" s="35"/>
      <c r="AA83" s="35"/>
    </row>
    <row r="84" spans="1:27" ht="15">
      <c r="A84" s="65" t="s">
        <v>221</v>
      </c>
      <c r="B84" s="65" t="s">
        <v>300</v>
      </c>
      <c r="C84" s="66" t="s">
        <v>1696</v>
      </c>
      <c r="D84" s="67">
        <v>3</v>
      </c>
      <c r="E84" s="68"/>
      <c r="F84" s="69">
        <v>40</v>
      </c>
      <c r="G84" s="66"/>
      <c r="H84" s="70"/>
      <c r="I84" s="71"/>
      <c r="J84" s="71"/>
      <c r="K84" s="35" t="s">
        <v>65</v>
      </c>
      <c r="L84" s="79">
        <v>84</v>
      </c>
      <c r="M84" s="79"/>
      <c r="N84" s="73"/>
      <c r="O84" s="81" t="s">
        <v>312</v>
      </c>
      <c r="P84">
        <v>1</v>
      </c>
      <c r="Q84" s="80" t="str">
        <f>REPLACE(INDEX(GroupVertices[Group],MATCH(Edges[[#This Row],[Vertex 1]],GroupVertices[Vertex],0)),1,1,"")</f>
        <v>3</v>
      </c>
      <c r="R84" s="80" t="str">
        <f>REPLACE(INDEX(GroupVertices[Group],MATCH(Edges[[#This Row],[Vertex 2]],GroupVertices[Vertex],0)),1,1,"")</f>
        <v>3</v>
      </c>
      <c r="S84" s="35"/>
      <c r="T84" s="35"/>
      <c r="U84" s="35"/>
      <c r="V84" s="35"/>
      <c r="W84" s="35"/>
      <c r="X84" s="35"/>
      <c r="Y84" s="35"/>
      <c r="Z84" s="35"/>
      <c r="AA84" s="35"/>
    </row>
    <row r="85" spans="1:27" ht="15">
      <c r="A85" s="65" t="s">
        <v>222</v>
      </c>
      <c r="B85" s="65" t="s">
        <v>301</v>
      </c>
      <c r="C85" s="66" t="s">
        <v>1696</v>
      </c>
      <c r="D85" s="67">
        <v>3</v>
      </c>
      <c r="E85" s="68"/>
      <c r="F85" s="69">
        <v>40</v>
      </c>
      <c r="G85" s="66"/>
      <c r="H85" s="70"/>
      <c r="I85" s="71"/>
      <c r="J85" s="71"/>
      <c r="K85" s="35" t="s">
        <v>65</v>
      </c>
      <c r="L85" s="79">
        <v>85</v>
      </c>
      <c r="M85" s="79"/>
      <c r="N85" s="73"/>
      <c r="O85" s="81" t="s">
        <v>312</v>
      </c>
      <c r="P85">
        <v>1</v>
      </c>
      <c r="Q85" s="80" t="str">
        <f>REPLACE(INDEX(GroupVertices[Group],MATCH(Edges[[#This Row],[Vertex 1]],GroupVertices[Vertex],0)),1,1,"")</f>
        <v>2</v>
      </c>
      <c r="R85" s="80" t="str">
        <f>REPLACE(INDEX(GroupVertices[Group],MATCH(Edges[[#This Row],[Vertex 2]],GroupVertices[Vertex],0)),1,1,"")</f>
        <v>2</v>
      </c>
      <c r="S85" s="35"/>
      <c r="T85" s="35"/>
      <c r="U85" s="35"/>
      <c r="V85" s="35"/>
      <c r="W85" s="35"/>
      <c r="X85" s="35"/>
      <c r="Y85" s="35"/>
      <c r="Z85" s="35"/>
      <c r="AA85" s="35"/>
    </row>
    <row r="86" spans="1:27" ht="15">
      <c r="A86" s="65" t="s">
        <v>222</v>
      </c>
      <c r="B86" s="65" t="s">
        <v>302</v>
      </c>
      <c r="C86" s="66" t="s">
        <v>1696</v>
      </c>
      <c r="D86" s="67">
        <v>3</v>
      </c>
      <c r="E86" s="68"/>
      <c r="F86" s="69">
        <v>40</v>
      </c>
      <c r="G86" s="66"/>
      <c r="H86" s="70"/>
      <c r="I86" s="71"/>
      <c r="J86" s="71"/>
      <c r="K86" s="35" t="s">
        <v>65</v>
      </c>
      <c r="L86" s="79">
        <v>86</v>
      </c>
      <c r="M86" s="79"/>
      <c r="N86" s="73"/>
      <c r="O86" s="81" t="s">
        <v>312</v>
      </c>
      <c r="P86">
        <v>1</v>
      </c>
      <c r="Q86" s="80" t="str">
        <f>REPLACE(INDEX(GroupVertices[Group],MATCH(Edges[[#This Row],[Vertex 1]],GroupVertices[Vertex],0)),1,1,"")</f>
        <v>2</v>
      </c>
      <c r="R86" s="80" t="str">
        <f>REPLACE(INDEX(GroupVertices[Group],MATCH(Edges[[#This Row],[Vertex 2]],GroupVertices[Vertex],0)),1,1,"")</f>
        <v>2</v>
      </c>
      <c r="S86" s="35"/>
      <c r="T86" s="35"/>
      <c r="U86" s="35"/>
      <c r="V86" s="35"/>
      <c r="W86" s="35"/>
      <c r="X86" s="35"/>
      <c r="Y86" s="35"/>
      <c r="Z86" s="35"/>
      <c r="AA86" s="35"/>
    </row>
    <row r="87" spans="1:27" ht="15">
      <c r="A87" s="65" t="s">
        <v>222</v>
      </c>
      <c r="B87" s="65" t="s">
        <v>303</v>
      </c>
      <c r="C87" s="66" t="s">
        <v>1696</v>
      </c>
      <c r="D87" s="67">
        <v>3</v>
      </c>
      <c r="E87" s="68"/>
      <c r="F87" s="69">
        <v>40</v>
      </c>
      <c r="G87" s="66"/>
      <c r="H87" s="70"/>
      <c r="I87" s="71"/>
      <c r="J87" s="71"/>
      <c r="K87" s="35" t="s">
        <v>65</v>
      </c>
      <c r="L87" s="79">
        <v>87</v>
      </c>
      <c r="M87" s="79"/>
      <c r="N87" s="73"/>
      <c r="O87" s="81" t="s">
        <v>312</v>
      </c>
      <c r="P87">
        <v>1</v>
      </c>
      <c r="Q87" s="80" t="str">
        <f>REPLACE(INDEX(GroupVertices[Group],MATCH(Edges[[#This Row],[Vertex 1]],GroupVertices[Vertex],0)),1,1,"")</f>
        <v>2</v>
      </c>
      <c r="R87" s="80" t="str">
        <f>REPLACE(INDEX(GroupVertices[Group],MATCH(Edges[[#This Row],[Vertex 2]],GroupVertices[Vertex],0)),1,1,"")</f>
        <v>2</v>
      </c>
      <c r="S87" s="35"/>
      <c r="T87" s="35"/>
      <c r="U87" s="35"/>
      <c r="V87" s="35"/>
      <c r="W87" s="35"/>
      <c r="X87" s="35"/>
      <c r="Y87" s="35"/>
      <c r="Z87" s="35"/>
      <c r="AA87" s="35"/>
    </row>
    <row r="88" spans="1:27" ht="15">
      <c r="A88" s="65" t="s">
        <v>222</v>
      </c>
      <c r="B88" s="65" t="s">
        <v>304</v>
      </c>
      <c r="C88" s="66" t="s">
        <v>1696</v>
      </c>
      <c r="D88" s="67">
        <v>3</v>
      </c>
      <c r="E88" s="68"/>
      <c r="F88" s="69">
        <v>40</v>
      </c>
      <c r="G88" s="66"/>
      <c r="H88" s="70"/>
      <c r="I88" s="71"/>
      <c r="J88" s="71"/>
      <c r="K88" s="35" t="s">
        <v>65</v>
      </c>
      <c r="L88" s="79">
        <v>88</v>
      </c>
      <c r="M88" s="79"/>
      <c r="N88" s="73"/>
      <c r="O88" s="81" t="s">
        <v>312</v>
      </c>
      <c r="P88">
        <v>1</v>
      </c>
      <c r="Q88" s="80" t="str">
        <f>REPLACE(INDEX(GroupVertices[Group],MATCH(Edges[[#This Row],[Vertex 1]],GroupVertices[Vertex],0)),1,1,"")</f>
        <v>2</v>
      </c>
      <c r="R88" s="80" t="str">
        <f>REPLACE(INDEX(GroupVertices[Group],MATCH(Edges[[#This Row],[Vertex 2]],GroupVertices[Vertex],0)),1,1,"")</f>
        <v>2</v>
      </c>
      <c r="S88" s="35"/>
      <c r="T88" s="35"/>
      <c r="U88" s="35"/>
      <c r="V88" s="35"/>
      <c r="W88" s="35"/>
      <c r="X88" s="35"/>
      <c r="Y88" s="35"/>
      <c r="Z88" s="35"/>
      <c r="AA88" s="35"/>
    </row>
    <row r="89" spans="1:27" ht="15">
      <c r="A89" s="65" t="s">
        <v>222</v>
      </c>
      <c r="B89" s="65" t="s">
        <v>305</v>
      </c>
      <c r="C89" s="66" t="s">
        <v>1696</v>
      </c>
      <c r="D89" s="67">
        <v>3</v>
      </c>
      <c r="E89" s="68"/>
      <c r="F89" s="69">
        <v>40</v>
      </c>
      <c r="G89" s="66"/>
      <c r="H89" s="70"/>
      <c r="I89" s="71"/>
      <c r="J89" s="71"/>
      <c r="K89" s="35" t="s">
        <v>65</v>
      </c>
      <c r="L89" s="79">
        <v>89</v>
      </c>
      <c r="M89" s="79"/>
      <c r="N89" s="73"/>
      <c r="O89" s="81" t="s">
        <v>312</v>
      </c>
      <c r="P89">
        <v>1</v>
      </c>
      <c r="Q89" s="80" t="str">
        <f>REPLACE(INDEX(GroupVertices[Group],MATCH(Edges[[#This Row],[Vertex 1]],GroupVertices[Vertex],0)),1,1,"")</f>
        <v>2</v>
      </c>
      <c r="R89" s="80" t="str">
        <f>REPLACE(INDEX(GroupVertices[Group],MATCH(Edges[[#This Row],[Vertex 2]],GroupVertices[Vertex],0)),1,1,"")</f>
        <v>2</v>
      </c>
      <c r="S89" s="35"/>
      <c r="T89" s="35"/>
      <c r="U89" s="35"/>
      <c r="V89" s="35"/>
      <c r="W89" s="35"/>
      <c r="X89" s="35"/>
      <c r="Y89" s="35"/>
      <c r="Z89" s="35"/>
      <c r="AA89" s="35"/>
    </row>
    <row r="90" spans="1:27" ht="15">
      <c r="A90" s="65" t="s">
        <v>222</v>
      </c>
      <c r="B90" s="65" t="s">
        <v>306</v>
      </c>
      <c r="C90" s="66" t="s">
        <v>1696</v>
      </c>
      <c r="D90" s="67">
        <v>3</v>
      </c>
      <c r="E90" s="68"/>
      <c r="F90" s="69">
        <v>40</v>
      </c>
      <c r="G90" s="66"/>
      <c r="H90" s="70"/>
      <c r="I90" s="71"/>
      <c r="J90" s="71"/>
      <c r="K90" s="35" t="s">
        <v>65</v>
      </c>
      <c r="L90" s="79">
        <v>90</v>
      </c>
      <c r="M90" s="79"/>
      <c r="N90" s="73"/>
      <c r="O90" s="81" t="s">
        <v>312</v>
      </c>
      <c r="P90">
        <v>1</v>
      </c>
      <c r="Q90" s="80" t="str">
        <f>REPLACE(INDEX(GroupVertices[Group],MATCH(Edges[[#This Row],[Vertex 1]],GroupVertices[Vertex],0)),1,1,"")</f>
        <v>2</v>
      </c>
      <c r="R90" s="80" t="str">
        <f>REPLACE(INDEX(GroupVertices[Group],MATCH(Edges[[#This Row],[Vertex 2]],GroupVertices[Vertex],0)),1,1,"")</f>
        <v>2</v>
      </c>
      <c r="S90" s="35"/>
      <c r="T90" s="35"/>
      <c r="U90" s="35"/>
      <c r="V90" s="35"/>
      <c r="W90" s="35"/>
      <c r="X90" s="35"/>
      <c r="Y90" s="35"/>
      <c r="Z90" s="35"/>
      <c r="AA90" s="35"/>
    </row>
    <row r="91" spans="1:27" ht="15">
      <c r="A91" s="65" t="s">
        <v>222</v>
      </c>
      <c r="B91" s="65" t="s">
        <v>307</v>
      </c>
      <c r="C91" s="66" t="s">
        <v>1696</v>
      </c>
      <c r="D91" s="67">
        <v>3</v>
      </c>
      <c r="E91" s="68"/>
      <c r="F91" s="69">
        <v>40</v>
      </c>
      <c r="G91" s="66"/>
      <c r="H91" s="70"/>
      <c r="I91" s="71"/>
      <c r="J91" s="71"/>
      <c r="K91" s="35" t="s">
        <v>65</v>
      </c>
      <c r="L91" s="79">
        <v>91</v>
      </c>
      <c r="M91" s="79"/>
      <c r="N91" s="73"/>
      <c r="O91" s="81" t="s">
        <v>312</v>
      </c>
      <c r="P91">
        <v>1</v>
      </c>
      <c r="Q91" s="80" t="str">
        <f>REPLACE(INDEX(GroupVertices[Group],MATCH(Edges[[#This Row],[Vertex 1]],GroupVertices[Vertex],0)),1,1,"")</f>
        <v>2</v>
      </c>
      <c r="R91" s="80" t="str">
        <f>REPLACE(INDEX(GroupVertices[Group],MATCH(Edges[[#This Row],[Vertex 2]],GroupVertices[Vertex],0)),1,1,"")</f>
        <v>2</v>
      </c>
      <c r="S91" s="35"/>
      <c r="T91" s="35"/>
      <c r="U91" s="35"/>
      <c r="V91" s="35"/>
      <c r="W91" s="35"/>
      <c r="X91" s="35"/>
      <c r="Y91" s="35"/>
      <c r="Z91" s="35"/>
      <c r="AA91" s="35"/>
    </row>
    <row r="92" spans="1:27" ht="15">
      <c r="A92" s="65" t="s">
        <v>222</v>
      </c>
      <c r="B92" s="65" t="s">
        <v>308</v>
      </c>
      <c r="C92" s="66" t="s">
        <v>1696</v>
      </c>
      <c r="D92" s="67">
        <v>3</v>
      </c>
      <c r="E92" s="68"/>
      <c r="F92" s="69">
        <v>40</v>
      </c>
      <c r="G92" s="66"/>
      <c r="H92" s="70"/>
      <c r="I92" s="71"/>
      <c r="J92" s="71"/>
      <c r="K92" s="35" t="s">
        <v>65</v>
      </c>
      <c r="L92" s="79">
        <v>92</v>
      </c>
      <c r="M92" s="79"/>
      <c r="N92" s="73"/>
      <c r="O92" s="81" t="s">
        <v>312</v>
      </c>
      <c r="P92">
        <v>1</v>
      </c>
      <c r="Q92" s="80" t="str">
        <f>REPLACE(INDEX(GroupVertices[Group],MATCH(Edges[[#This Row],[Vertex 1]],GroupVertices[Vertex],0)),1,1,"")</f>
        <v>2</v>
      </c>
      <c r="R92" s="80" t="str">
        <f>REPLACE(INDEX(GroupVertices[Group],MATCH(Edges[[#This Row],[Vertex 2]],GroupVertices[Vertex],0)),1,1,"")</f>
        <v>2</v>
      </c>
      <c r="S92" s="35"/>
      <c r="T92" s="35"/>
      <c r="U92" s="35"/>
      <c r="V92" s="35"/>
      <c r="W92" s="35"/>
      <c r="X92" s="35"/>
      <c r="Y92" s="35"/>
      <c r="Z92" s="35"/>
      <c r="AA92" s="35"/>
    </row>
    <row r="93" spans="1:27" ht="15">
      <c r="A93" s="65" t="s">
        <v>222</v>
      </c>
      <c r="B93" s="65" t="s">
        <v>309</v>
      </c>
      <c r="C93" s="66" t="s">
        <v>1696</v>
      </c>
      <c r="D93" s="67">
        <v>3</v>
      </c>
      <c r="E93" s="68"/>
      <c r="F93" s="69">
        <v>40</v>
      </c>
      <c r="G93" s="66"/>
      <c r="H93" s="70"/>
      <c r="I93" s="71"/>
      <c r="J93" s="71"/>
      <c r="K93" s="35" t="s">
        <v>65</v>
      </c>
      <c r="L93" s="79">
        <v>93</v>
      </c>
      <c r="M93" s="79"/>
      <c r="N93" s="73"/>
      <c r="O93" s="81" t="s">
        <v>312</v>
      </c>
      <c r="P93">
        <v>1</v>
      </c>
      <c r="Q93" s="80" t="str">
        <f>REPLACE(INDEX(GroupVertices[Group],MATCH(Edges[[#This Row],[Vertex 1]],GroupVertices[Vertex],0)),1,1,"")</f>
        <v>2</v>
      </c>
      <c r="R93" s="80" t="str">
        <f>REPLACE(INDEX(GroupVertices[Group],MATCH(Edges[[#This Row],[Vertex 2]],GroupVertices[Vertex],0)),1,1,"")</f>
        <v>2</v>
      </c>
      <c r="S93" s="35"/>
      <c r="T93" s="35"/>
      <c r="U93" s="35"/>
      <c r="V93" s="35"/>
      <c r="W93" s="35"/>
      <c r="X93" s="35"/>
      <c r="Y93" s="35"/>
      <c r="Z93" s="35"/>
      <c r="AA93" s="35"/>
    </row>
    <row r="94" spans="1:27" ht="15">
      <c r="A94" s="65" t="s">
        <v>222</v>
      </c>
      <c r="B94" s="65" t="s">
        <v>310</v>
      </c>
      <c r="C94" s="66" t="s">
        <v>1696</v>
      </c>
      <c r="D94" s="67">
        <v>3</v>
      </c>
      <c r="E94" s="68"/>
      <c r="F94" s="69">
        <v>40</v>
      </c>
      <c r="G94" s="66"/>
      <c r="H94" s="70"/>
      <c r="I94" s="71"/>
      <c r="J94" s="71"/>
      <c r="K94" s="35" t="s">
        <v>65</v>
      </c>
      <c r="L94" s="79">
        <v>94</v>
      </c>
      <c r="M94" s="79"/>
      <c r="N94" s="73"/>
      <c r="O94" s="81" t="s">
        <v>312</v>
      </c>
      <c r="P94">
        <v>1</v>
      </c>
      <c r="Q94" s="80" t="str">
        <f>REPLACE(INDEX(GroupVertices[Group],MATCH(Edges[[#This Row],[Vertex 1]],GroupVertices[Vertex],0)),1,1,"")</f>
        <v>2</v>
      </c>
      <c r="R94" s="80" t="str">
        <f>REPLACE(INDEX(GroupVertices[Group],MATCH(Edges[[#This Row],[Vertex 2]],GroupVertices[Vertex],0)),1,1,"")</f>
        <v>2</v>
      </c>
      <c r="S94" s="35"/>
      <c r="T94" s="35"/>
      <c r="U94" s="35"/>
      <c r="V94" s="35"/>
      <c r="W94" s="35"/>
      <c r="X94" s="35"/>
      <c r="Y94" s="35"/>
      <c r="Z94" s="35"/>
      <c r="AA94" s="35"/>
    </row>
    <row r="95" spans="1:27" ht="15">
      <c r="A95" s="65" t="s">
        <v>213</v>
      </c>
      <c r="B95" s="65" t="s">
        <v>214</v>
      </c>
      <c r="C95" s="66" t="s">
        <v>1696</v>
      </c>
      <c r="D95" s="67">
        <v>3</v>
      </c>
      <c r="E95" s="68"/>
      <c r="F95" s="69">
        <v>40</v>
      </c>
      <c r="G95" s="66"/>
      <c r="H95" s="70"/>
      <c r="I95" s="71"/>
      <c r="J95" s="71"/>
      <c r="K95" s="35" t="s">
        <v>66</v>
      </c>
      <c r="L95" s="79">
        <v>95</v>
      </c>
      <c r="M95" s="79"/>
      <c r="N95" s="73"/>
      <c r="O95" s="81" t="s">
        <v>312</v>
      </c>
      <c r="P95">
        <v>1</v>
      </c>
      <c r="Q95" s="80" t="str">
        <f>REPLACE(INDEX(GroupVertices[Group],MATCH(Edges[[#This Row],[Vertex 1]],GroupVertices[Vertex],0)),1,1,"")</f>
        <v>1</v>
      </c>
      <c r="R95" s="80" t="str">
        <f>REPLACE(INDEX(GroupVertices[Group],MATCH(Edges[[#This Row],[Vertex 2]],GroupVertices[Vertex],0)),1,1,"")</f>
        <v>1</v>
      </c>
      <c r="S95" s="35"/>
      <c r="T95" s="35"/>
      <c r="U95" s="35"/>
      <c r="V95" s="35"/>
      <c r="W95" s="35"/>
      <c r="X95" s="35"/>
      <c r="Y95" s="35"/>
      <c r="Z95" s="35"/>
      <c r="AA95" s="35"/>
    </row>
    <row r="96" spans="1:27" ht="15">
      <c r="A96" s="65" t="s">
        <v>214</v>
      </c>
      <c r="B96" s="65" t="s">
        <v>213</v>
      </c>
      <c r="C96" s="66" t="s">
        <v>1696</v>
      </c>
      <c r="D96" s="67">
        <v>3</v>
      </c>
      <c r="E96" s="68"/>
      <c r="F96" s="69">
        <v>40</v>
      </c>
      <c r="G96" s="66"/>
      <c r="H96" s="70"/>
      <c r="I96" s="71"/>
      <c r="J96" s="71"/>
      <c r="K96" s="35" t="s">
        <v>66</v>
      </c>
      <c r="L96" s="79">
        <v>96</v>
      </c>
      <c r="M96" s="79"/>
      <c r="N96" s="73"/>
      <c r="O96" s="81" t="s">
        <v>313</v>
      </c>
      <c r="P96">
        <v>1</v>
      </c>
      <c r="Q96" s="80" t="str">
        <f>REPLACE(INDEX(GroupVertices[Group],MATCH(Edges[[#This Row],[Vertex 1]],GroupVertices[Vertex],0)),1,1,"")</f>
        <v>1</v>
      </c>
      <c r="R96" s="80" t="str">
        <f>REPLACE(INDEX(GroupVertices[Group],MATCH(Edges[[#This Row],[Vertex 2]],GroupVertices[Vertex],0)),1,1,"")</f>
        <v>1</v>
      </c>
      <c r="S96" s="35"/>
      <c r="T96" s="35"/>
      <c r="U96" s="35"/>
      <c r="V96" s="35"/>
      <c r="W96" s="35"/>
      <c r="X96" s="35"/>
      <c r="Y96" s="35"/>
      <c r="Z96" s="35"/>
      <c r="AA96" s="35"/>
    </row>
    <row r="97" spans="1:27" ht="15">
      <c r="A97" s="65" t="s">
        <v>223</v>
      </c>
      <c r="B97" s="65" t="s">
        <v>213</v>
      </c>
      <c r="C97" s="66" t="s">
        <v>1696</v>
      </c>
      <c r="D97" s="67">
        <v>3</v>
      </c>
      <c r="E97" s="68"/>
      <c r="F97" s="69">
        <v>40</v>
      </c>
      <c r="G97" s="66"/>
      <c r="H97" s="70"/>
      <c r="I97" s="71"/>
      <c r="J97" s="71"/>
      <c r="K97" s="35" t="s">
        <v>65</v>
      </c>
      <c r="L97" s="79">
        <v>97</v>
      </c>
      <c r="M97" s="79"/>
      <c r="N97" s="73"/>
      <c r="O97" s="81" t="s">
        <v>314</v>
      </c>
      <c r="P97">
        <v>1</v>
      </c>
      <c r="Q97" s="80" t="str">
        <f>REPLACE(INDEX(GroupVertices[Group],MATCH(Edges[[#This Row],[Vertex 1]],GroupVertices[Vertex],0)),1,1,"")</f>
        <v>1</v>
      </c>
      <c r="R97" s="80" t="str">
        <f>REPLACE(INDEX(GroupVertices[Group],MATCH(Edges[[#This Row],[Vertex 2]],GroupVertices[Vertex],0)),1,1,"")</f>
        <v>1</v>
      </c>
      <c r="S97" s="35"/>
      <c r="T97" s="35"/>
      <c r="U97" s="35"/>
      <c r="V97" s="35"/>
      <c r="W97" s="35"/>
      <c r="X97" s="35"/>
      <c r="Y97" s="35"/>
      <c r="Z97" s="35"/>
      <c r="AA97" s="35"/>
    </row>
    <row r="98" spans="1:27" ht="15">
      <c r="A98" s="65" t="s">
        <v>223</v>
      </c>
      <c r="B98" s="65" t="s">
        <v>214</v>
      </c>
      <c r="C98" s="66" t="s">
        <v>1696</v>
      </c>
      <c r="D98" s="67">
        <v>3</v>
      </c>
      <c r="E98" s="68"/>
      <c r="F98" s="69">
        <v>40</v>
      </c>
      <c r="G98" s="66"/>
      <c r="H98" s="70"/>
      <c r="I98" s="71"/>
      <c r="J98" s="71"/>
      <c r="K98" s="35" t="s">
        <v>65</v>
      </c>
      <c r="L98" s="79">
        <v>98</v>
      </c>
      <c r="M98" s="79"/>
      <c r="N98" s="73"/>
      <c r="O98" s="81" t="s">
        <v>314</v>
      </c>
      <c r="P98">
        <v>1</v>
      </c>
      <c r="Q98" s="80" t="str">
        <f>REPLACE(INDEX(GroupVertices[Group],MATCH(Edges[[#This Row],[Vertex 1]],GroupVertices[Vertex],0)),1,1,"")</f>
        <v>1</v>
      </c>
      <c r="R98" s="80" t="str">
        <f>REPLACE(INDEX(GroupVertices[Group],MATCH(Edges[[#This Row],[Vertex 2]],GroupVertices[Vertex],0)),1,1,"")</f>
        <v>1</v>
      </c>
      <c r="S98" s="35"/>
      <c r="T98" s="35"/>
      <c r="U98" s="35"/>
      <c r="V98" s="35"/>
      <c r="W98" s="35"/>
      <c r="X98" s="35"/>
      <c r="Y98" s="35"/>
      <c r="Z98" s="35"/>
      <c r="AA98" s="35"/>
    </row>
    <row r="99" spans="1:27" ht="15">
      <c r="A99" s="65" t="s">
        <v>223</v>
      </c>
      <c r="B99" s="65" t="s">
        <v>215</v>
      </c>
      <c r="C99" s="66" t="s">
        <v>1696</v>
      </c>
      <c r="D99" s="67">
        <v>3</v>
      </c>
      <c r="E99" s="68"/>
      <c r="F99" s="69">
        <v>40</v>
      </c>
      <c r="G99" s="66"/>
      <c r="H99" s="70"/>
      <c r="I99" s="71"/>
      <c r="J99" s="71"/>
      <c r="K99" s="35" t="s">
        <v>65</v>
      </c>
      <c r="L99" s="79">
        <v>99</v>
      </c>
      <c r="M99" s="79"/>
      <c r="N99" s="73"/>
      <c r="O99" s="81" t="s">
        <v>314</v>
      </c>
      <c r="P99">
        <v>1</v>
      </c>
      <c r="Q99" s="80" t="str">
        <f>REPLACE(INDEX(GroupVertices[Group],MATCH(Edges[[#This Row],[Vertex 1]],GroupVertices[Vertex],0)),1,1,"")</f>
        <v>1</v>
      </c>
      <c r="R99" s="80" t="str">
        <f>REPLACE(INDEX(GroupVertices[Group],MATCH(Edges[[#This Row],[Vertex 2]],GroupVertices[Vertex],0)),1,1,"")</f>
        <v>6</v>
      </c>
      <c r="S99" s="35"/>
      <c r="T99" s="35"/>
      <c r="U99" s="35"/>
      <c r="V99" s="35"/>
      <c r="W99" s="35"/>
      <c r="X99" s="35"/>
      <c r="Y99" s="35"/>
      <c r="Z99" s="35"/>
      <c r="AA99" s="35"/>
    </row>
    <row r="100" spans="1:27" ht="15">
      <c r="A100" s="65" t="s">
        <v>216</v>
      </c>
      <c r="B100" s="65" t="s">
        <v>218</v>
      </c>
      <c r="C100" s="66" t="s">
        <v>1696</v>
      </c>
      <c r="D100" s="67">
        <v>3</v>
      </c>
      <c r="E100" s="68"/>
      <c r="F100" s="69">
        <v>40</v>
      </c>
      <c r="G100" s="66"/>
      <c r="H100" s="70"/>
      <c r="I100" s="71"/>
      <c r="J100" s="71"/>
      <c r="K100" s="35" t="s">
        <v>65</v>
      </c>
      <c r="L100" s="79">
        <v>100</v>
      </c>
      <c r="M100" s="79"/>
      <c r="N100" s="73"/>
      <c r="O100" s="81" t="s">
        <v>312</v>
      </c>
      <c r="P100">
        <v>1</v>
      </c>
      <c r="Q100" s="80" t="str">
        <f>REPLACE(INDEX(GroupVertices[Group],MATCH(Edges[[#This Row],[Vertex 1]],GroupVertices[Vertex],0)),1,1,"")</f>
        <v>9</v>
      </c>
      <c r="R100" s="80" t="str">
        <f>REPLACE(INDEX(GroupVertices[Group],MATCH(Edges[[#This Row],[Vertex 2]],GroupVertices[Vertex],0)),1,1,"")</f>
        <v>5</v>
      </c>
      <c r="S100" s="35"/>
      <c r="T100" s="35"/>
      <c r="U100" s="35"/>
      <c r="V100" s="35"/>
      <c r="W100" s="35"/>
      <c r="X100" s="35"/>
      <c r="Y100" s="35"/>
      <c r="Z100" s="35"/>
      <c r="AA100" s="35"/>
    </row>
    <row r="101" spans="1:27" ht="15">
      <c r="A101" s="65" t="s">
        <v>216</v>
      </c>
      <c r="B101" s="65" t="s">
        <v>220</v>
      </c>
      <c r="C101" s="66" t="s">
        <v>1696</v>
      </c>
      <c r="D101" s="67">
        <v>3</v>
      </c>
      <c r="E101" s="68"/>
      <c r="F101" s="69">
        <v>40</v>
      </c>
      <c r="G101" s="66"/>
      <c r="H101" s="70"/>
      <c r="I101" s="71"/>
      <c r="J101" s="71"/>
      <c r="K101" s="35" t="s">
        <v>65</v>
      </c>
      <c r="L101" s="79">
        <v>101</v>
      </c>
      <c r="M101" s="79"/>
      <c r="N101" s="73"/>
      <c r="O101" s="81" t="s">
        <v>312</v>
      </c>
      <c r="P101">
        <v>1</v>
      </c>
      <c r="Q101" s="80" t="str">
        <f>REPLACE(INDEX(GroupVertices[Group],MATCH(Edges[[#This Row],[Vertex 1]],GroupVertices[Vertex],0)),1,1,"")</f>
        <v>9</v>
      </c>
      <c r="R101" s="80" t="str">
        <f>REPLACE(INDEX(GroupVertices[Group],MATCH(Edges[[#This Row],[Vertex 2]],GroupVertices[Vertex],0)),1,1,"")</f>
        <v>4</v>
      </c>
      <c r="S101" s="35"/>
      <c r="T101" s="35"/>
      <c r="U101" s="35"/>
      <c r="V101" s="35"/>
      <c r="W101" s="35"/>
      <c r="X101" s="35"/>
      <c r="Y101" s="35"/>
      <c r="Z101" s="35"/>
      <c r="AA101" s="35"/>
    </row>
    <row r="102" spans="1:27" ht="15">
      <c r="A102" s="65" t="s">
        <v>217</v>
      </c>
      <c r="B102" s="65" t="s">
        <v>216</v>
      </c>
      <c r="C102" s="66" t="s">
        <v>1696</v>
      </c>
      <c r="D102" s="67">
        <v>3</v>
      </c>
      <c r="E102" s="68"/>
      <c r="F102" s="69">
        <v>40</v>
      </c>
      <c r="G102" s="66"/>
      <c r="H102" s="70"/>
      <c r="I102" s="71"/>
      <c r="J102" s="71"/>
      <c r="K102" s="35" t="s">
        <v>65</v>
      </c>
      <c r="L102" s="79">
        <v>102</v>
      </c>
      <c r="M102" s="79"/>
      <c r="N102" s="73"/>
      <c r="O102" s="81" t="s">
        <v>313</v>
      </c>
      <c r="P102">
        <v>1</v>
      </c>
      <c r="Q102" s="80" t="str">
        <f>REPLACE(INDEX(GroupVertices[Group],MATCH(Edges[[#This Row],[Vertex 1]],GroupVertices[Vertex],0)),1,1,"")</f>
        <v>8</v>
      </c>
      <c r="R102" s="80" t="str">
        <f>REPLACE(INDEX(GroupVertices[Group],MATCH(Edges[[#This Row],[Vertex 2]],GroupVertices[Vertex],0)),1,1,"")</f>
        <v>9</v>
      </c>
      <c r="S102" s="35"/>
      <c r="T102" s="35"/>
      <c r="U102" s="35"/>
      <c r="V102" s="35"/>
      <c r="W102" s="35"/>
      <c r="X102" s="35"/>
      <c r="Y102" s="35"/>
      <c r="Z102" s="35"/>
      <c r="AA102" s="35"/>
    </row>
    <row r="103" spans="1:27" ht="15">
      <c r="A103" s="65" t="s">
        <v>219</v>
      </c>
      <c r="B103" s="65" t="s">
        <v>216</v>
      </c>
      <c r="C103" s="66" t="s">
        <v>1696</v>
      </c>
      <c r="D103" s="67">
        <v>3</v>
      </c>
      <c r="E103" s="68"/>
      <c r="F103" s="69">
        <v>40</v>
      </c>
      <c r="G103" s="66"/>
      <c r="H103" s="70"/>
      <c r="I103" s="71"/>
      <c r="J103" s="71"/>
      <c r="K103" s="35" t="s">
        <v>65</v>
      </c>
      <c r="L103" s="79">
        <v>103</v>
      </c>
      <c r="M103" s="79"/>
      <c r="N103" s="73"/>
      <c r="O103" s="81" t="s">
        <v>313</v>
      </c>
      <c r="P103">
        <v>1</v>
      </c>
      <c r="Q103" s="80" t="str">
        <f>REPLACE(INDEX(GroupVertices[Group],MATCH(Edges[[#This Row],[Vertex 1]],GroupVertices[Vertex],0)),1,1,"")</f>
        <v>7</v>
      </c>
      <c r="R103" s="80" t="str">
        <f>REPLACE(INDEX(GroupVertices[Group],MATCH(Edges[[#This Row],[Vertex 2]],GroupVertices[Vertex],0)),1,1,"")</f>
        <v>9</v>
      </c>
      <c r="S103" s="35"/>
      <c r="T103" s="35"/>
      <c r="U103" s="35"/>
      <c r="V103" s="35"/>
      <c r="W103" s="35"/>
      <c r="X103" s="35"/>
      <c r="Y103" s="35"/>
      <c r="Z103" s="35"/>
      <c r="AA103" s="35"/>
    </row>
    <row r="104" spans="1:27" ht="15">
      <c r="A104" s="65" t="s">
        <v>223</v>
      </c>
      <c r="B104" s="65" t="s">
        <v>216</v>
      </c>
      <c r="C104" s="66" t="s">
        <v>1696</v>
      </c>
      <c r="D104" s="67">
        <v>3</v>
      </c>
      <c r="E104" s="68"/>
      <c r="F104" s="69">
        <v>40</v>
      </c>
      <c r="G104" s="66"/>
      <c r="H104" s="70"/>
      <c r="I104" s="71"/>
      <c r="J104" s="71"/>
      <c r="K104" s="35" t="s">
        <v>65</v>
      </c>
      <c r="L104" s="79">
        <v>104</v>
      </c>
      <c r="M104" s="79"/>
      <c r="N104" s="73"/>
      <c r="O104" s="81" t="s">
        <v>314</v>
      </c>
      <c r="P104">
        <v>1</v>
      </c>
      <c r="Q104" s="80" t="str">
        <f>REPLACE(INDEX(GroupVertices[Group],MATCH(Edges[[#This Row],[Vertex 1]],GroupVertices[Vertex],0)),1,1,"")</f>
        <v>1</v>
      </c>
      <c r="R104" s="80" t="str">
        <f>REPLACE(INDEX(GroupVertices[Group],MATCH(Edges[[#This Row],[Vertex 2]],GroupVertices[Vertex],0)),1,1,"")</f>
        <v>9</v>
      </c>
      <c r="S104" s="35"/>
      <c r="T104" s="35"/>
      <c r="U104" s="35"/>
      <c r="V104" s="35"/>
      <c r="W104" s="35"/>
      <c r="X104" s="35"/>
      <c r="Y104" s="35"/>
      <c r="Z104" s="35"/>
      <c r="AA104" s="35"/>
    </row>
    <row r="105" spans="1:27" ht="15">
      <c r="A105" s="65" t="s">
        <v>217</v>
      </c>
      <c r="B105" s="65" t="s">
        <v>218</v>
      </c>
      <c r="C105" s="66" t="s">
        <v>1696</v>
      </c>
      <c r="D105" s="67">
        <v>3</v>
      </c>
      <c r="E105" s="68"/>
      <c r="F105" s="69">
        <v>40</v>
      </c>
      <c r="G105" s="66"/>
      <c r="H105" s="70"/>
      <c r="I105" s="71"/>
      <c r="J105" s="71"/>
      <c r="K105" s="35" t="s">
        <v>65</v>
      </c>
      <c r="L105" s="79">
        <v>105</v>
      </c>
      <c r="M105" s="79"/>
      <c r="N105" s="73"/>
      <c r="O105" s="81" t="s">
        <v>312</v>
      </c>
      <c r="P105">
        <v>1</v>
      </c>
      <c r="Q105" s="80" t="str">
        <f>REPLACE(INDEX(GroupVertices[Group],MATCH(Edges[[#This Row],[Vertex 1]],GroupVertices[Vertex],0)),1,1,"")</f>
        <v>8</v>
      </c>
      <c r="R105" s="80" t="str">
        <f>REPLACE(INDEX(GroupVertices[Group],MATCH(Edges[[#This Row],[Vertex 2]],GroupVertices[Vertex],0)),1,1,"")</f>
        <v>5</v>
      </c>
      <c r="S105" s="35"/>
      <c r="T105" s="35"/>
      <c r="U105" s="35"/>
      <c r="V105" s="35"/>
      <c r="W105" s="35"/>
      <c r="X105" s="35"/>
      <c r="Y105" s="35"/>
      <c r="Z105" s="35"/>
      <c r="AA105" s="35"/>
    </row>
    <row r="106" spans="1:27" ht="15">
      <c r="A106" s="65" t="s">
        <v>219</v>
      </c>
      <c r="B106" s="65" t="s">
        <v>217</v>
      </c>
      <c r="C106" s="66" t="s">
        <v>1696</v>
      </c>
      <c r="D106" s="67">
        <v>3</v>
      </c>
      <c r="E106" s="68"/>
      <c r="F106" s="69">
        <v>40</v>
      </c>
      <c r="G106" s="66"/>
      <c r="H106" s="70"/>
      <c r="I106" s="71"/>
      <c r="J106" s="71"/>
      <c r="K106" s="35" t="s">
        <v>65</v>
      </c>
      <c r="L106" s="79">
        <v>106</v>
      </c>
      <c r="M106" s="79"/>
      <c r="N106" s="73"/>
      <c r="O106" s="81" t="s">
        <v>313</v>
      </c>
      <c r="P106">
        <v>1</v>
      </c>
      <c r="Q106" s="80" t="str">
        <f>REPLACE(INDEX(GroupVertices[Group],MATCH(Edges[[#This Row],[Vertex 1]],GroupVertices[Vertex],0)),1,1,"")</f>
        <v>7</v>
      </c>
      <c r="R106" s="80" t="str">
        <f>REPLACE(INDEX(GroupVertices[Group],MATCH(Edges[[#This Row],[Vertex 2]],GroupVertices[Vertex],0)),1,1,"")</f>
        <v>8</v>
      </c>
      <c r="S106" s="35"/>
      <c r="T106" s="35"/>
      <c r="U106" s="35"/>
      <c r="V106" s="35"/>
      <c r="W106" s="35"/>
      <c r="X106" s="35"/>
      <c r="Y106" s="35"/>
      <c r="Z106" s="35"/>
      <c r="AA106" s="35"/>
    </row>
    <row r="107" spans="1:27" ht="15">
      <c r="A107" s="65" t="s">
        <v>223</v>
      </c>
      <c r="B107" s="65" t="s">
        <v>217</v>
      </c>
      <c r="C107" s="66" t="s">
        <v>1696</v>
      </c>
      <c r="D107" s="67">
        <v>3</v>
      </c>
      <c r="E107" s="68"/>
      <c r="F107" s="69">
        <v>40</v>
      </c>
      <c r="G107" s="66"/>
      <c r="H107" s="70"/>
      <c r="I107" s="71"/>
      <c r="J107" s="71"/>
      <c r="K107" s="35" t="s">
        <v>65</v>
      </c>
      <c r="L107" s="79">
        <v>107</v>
      </c>
      <c r="M107" s="79"/>
      <c r="N107" s="73"/>
      <c r="O107" s="81" t="s">
        <v>314</v>
      </c>
      <c r="P107">
        <v>1</v>
      </c>
      <c r="Q107" s="80" t="str">
        <f>REPLACE(INDEX(GroupVertices[Group],MATCH(Edges[[#This Row],[Vertex 1]],GroupVertices[Vertex],0)),1,1,"")</f>
        <v>1</v>
      </c>
      <c r="R107" s="80" t="str">
        <f>REPLACE(INDEX(GroupVertices[Group],MATCH(Edges[[#This Row],[Vertex 2]],GroupVertices[Vertex],0)),1,1,"")</f>
        <v>8</v>
      </c>
      <c r="S107" s="35"/>
      <c r="T107" s="35"/>
      <c r="U107" s="35"/>
      <c r="V107" s="35"/>
      <c r="W107" s="35"/>
      <c r="X107" s="35"/>
      <c r="Y107" s="35"/>
      <c r="Z107" s="35"/>
      <c r="AA107" s="35"/>
    </row>
    <row r="108" spans="1:27" ht="15">
      <c r="A108" s="65" t="s">
        <v>219</v>
      </c>
      <c r="B108" s="65" t="s">
        <v>218</v>
      </c>
      <c r="C108" s="66" t="s">
        <v>1696</v>
      </c>
      <c r="D108" s="67">
        <v>3</v>
      </c>
      <c r="E108" s="68"/>
      <c r="F108" s="69">
        <v>40</v>
      </c>
      <c r="G108" s="66"/>
      <c r="H108" s="70"/>
      <c r="I108" s="71"/>
      <c r="J108" s="71"/>
      <c r="K108" s="35" t="s">
        <v>65</v>
      </c>
      <c r="L108" s="79">
        <v>108</v>
      </c>
      <c r="M108" s="79"/>
      <c r="N108" s="73"/>
      <c r="O108" s="81" t="s">
        <v>312</v>
      </c>
      <c r="P108">
        <v>1</v>
      </c>
      <c r="Q108" s="80" t="str">
        <f>REPLACE(INDEX(GroupVertices[Group],MATCH(Edges[[#This Row],[Vertex 1]],GroupVertices[Vertex],0)),1,1,"")</f>
        <v>7</v>
      </c>
      <c r="R108" s="80" t="str">
        <f>REPLACE(INDEX(GroupVertices[Group],MATCH(Edges[[#This Row],[Vertex 2]],GroupVertices[Vertex],0)),1,1,"")</f>
        <v>5</v>
      </c>
      <c r="S108" s="35"/>
      <c r="T108" s="35"/>
      <c r="U108" s="35"/>
      <c r="V108" s="35"/>
      <c r="W108" s="35"/>
      <c r="X108" s="35"/>
      <c r="Y108" s="35"/>
      <c r="Z108" s="35"/>
      <c r="AA108" s="35"/>
    </row>
    <row r="109" spans="1:27" ht="15">
      <c r="A109" s="65" t="s">
        <v>223</v>
      </c>
      <c r="B109" s="65" t="s">
        <v>218</v>
      </c>
      <c r="C109" s="66" t="s">
        <v>1696</v>
      </c>
      <c r="D109" s="67">
        <v>3</v>
      </c>
      <c r="E109" s="68"/>
      <c r="F109" s="69">
        <v>40</v>
      </c>
      <c r="G109" s="66"/>
      <c r="H109" s="70"/>
      <c r="I109" s="71"/>
      <c r="J109" s="71"/>
      <c r="K109" s="35" t="s">
        <v>65</v>
      </c>
      <c r="L109" s="79">
        <v>109</v>
      </c>
      <c r="M109" s="79"/>
      <c r="N109" s="73"/>
      <c r="O109" s="81" t="s">
        <v>314</v>
      </c>
      <c r="P109">
        <v>1</v>
      </c>
      <c r="Q109" s="80" t="str">
        <f>REPLACE(INDEX(GroupVertices[Group],MATCH(Edges[[#This Row],[Vertex 1]],GroupVertices[Vertex],0)),1,1,"")</f>
        <v>1</v>
      </c>
      <c r="R109" s="80" t="str">
        <f>REPLACE(INDEX(GroupVertices[Group],MATCH(Edges[[#This Row],[Vertex 2]],GroupVertices[Vertex],0)),1,1,"")</f>
        <v>5</v>
      </c>
      <c r="S109" s="35"/>
      <c r="T109" s="35"/>
      <c r="U109" s="35"/>
      <c r="V109" s="35"/>
      <c r="W109" s="35"/>
      <c r="X109" s="35"/>
      <c r="Y109" s="35"/>
      <c r="Z109" s="35"/>
      <c r="AA109" s="35"/>
    </row>
    <row r="110" spans="1:27" ht="15">
      <c r="A110" s="65" t="s">
        <v>223</v>
      </c>
      <c r="B110" s="65" t="s">
        <v>219</v>
      </c>
      <c r="C110" s="66" t="s">
        <v>1696</v>
      </c>
      <c r="D110" s="67">
        <v>3</v>
      </c>
      <c r="E110" s="68"/>
      <c r="F110" s="69">
        <v>40</v>
      </c>
      <c r="G110" s="66"/>
      <c r="H110" s="70"/>
      <c r="I110" s="71"/>
      <c r="J110" s="71"/>
      <c r="K110" s="35" t="s">
        <v>65</v>
      </c>
      <c r="L110" s="79">
        <v>110</v>
      </c>
      <c r="M110" s="79"/>
      <c r="N110" s="73"/>
      <c r="O110" s="81" t="s">
        <v>314</v>
      </c>
      <c r="P110">
        <v>1</v>
      </c>
      <c r="Q110" s="80" t="str">
        <f>REPLACE(INDEX(GroupVertices[Group],MATCH(Edges[[#This Row],[Vertex 1]],GroupVertices[Vertex],0)),1,1,"")</f>
        <v>1</v>
      </c>
      <c r="R110" s="80" t="str">
        <f>REPLACE(INDEX(GroupVertices[Group],MATCH(Edges[[#This Row],[Vertex 2]],GroupVertices[Vertex],0)),1,1,"")</f>
        <v>7</v>
      </c>
      <c r="S110" s="35"/>
      <c r="T110" s="35"/>
      <c r="U110" s="35"/>
      <c r="V110" s="35"/>
      <c r="W110" s="35"/>
      <c r="X110" s="35"/>
      <c r="Y110" s="35"/>
      <c r="Z110" s="35"/>
      <c r="AA110" s="35"/>
    </row>
    <row r="111" spans="1:27" ht="15">
      <c r="A111" s="65" t="s">
        <v>223</v>
      </c>
      <c r="B111" s="65" t="s">
        <v>220</v>
      </c>
      <c r="C111" s="66" t="s">
        <v>1696</v>
      </c>
      <c r="D111" s="67">
        <v>3</v>
      </c>
      <c r="E111" s="68"/>
      <c r="F111" s="69">
        <v>40</v>
      </c>
      <c r="G111" s="66"/>
      <c r="H111" s="70"/>
      <c r="I111" s="71"/>
      <c r="J111" s="71"/>
      <c r="K111" s="35" t="s">
        <v>65</v>
      </c>
      <c r="L111" s="79">
        <v>111</v>
      </c>
      <c r="M111" s="79"/>
      <c r="N111" s="73"/>
      <c r="O111" s="81" t="s">
        <v>314</v>
      </c>
      <c r="P111">
        <v>1</v>
      </c>
      <c r="Q111" s="80" t="str">
        <f>REPLACE(INDEX(GroupVertices[Group],MATCH(Edges[[#This Row],[Vertex 1]],GroupVertices[Vertex],0)),1,1,"")</f>
        <v>1</v>
      </c>
      <c r="R111" s="80" t="str">
        <f>REPLACE(INDEX(GroupVertices[Group],MATCH(Edges[[#This Row],[Vertex 2]],GroupVertices[Vertex],0)),1,1,"")</f>
        <v>4</v>
      </c>
      <c r="S111" s="35"/>
      <c r="T111" s="35"/>
      <c r="U111" s="35"/>
      <c r="V111" s="35"/>
      <c r="W111" s="35"/>
      <c r="X111" s="35"/>
      <c r="Y111" s="35"/>
      <c r="Z111" s="35"/>
      <c r="AA111" s="35"/>
    </row>
    <row r="112" spans="1:27" ht="15">
      <c r="A112" s="65" t="s">
        <v>223</v>
      </c>
      <c r="B112" s="65" t="s">
        <v>221</v>
      </c>
      <c r="C112" s="66" t="s">
        <v>1696</v>
      </c>
      <c r="D112" s="67">
        <v>3</v>
      </c>
      <c r="E112" s="68"/>
      <c r="F112" s="69">
        <v>40</v>
      </c>
      <c r="G112" s="66"/>
      <c r="H112" s="70"/>
      <c r="I112" s="71"/>
      <c r="J112" s="71"/>
      <c r="K112" s="35" t="s">
        <v>65</v>
      </c>
      <c r="L112" s="79">
        <v>112</v>
      </c>
      <c r="M112" s="79"/>
      <c r="N112" s="73"/>
      <c r="O112" s="81" t="s">
        <v>314</v>
      </c>
      <c r="P112">
        <v>1</v>
      </c>
      <c r="Q112" s="80" t="str">
        <f>REPLACE(INDEX(GroupVertices[Group],MATCH(Edges[[#This Row],[Vertex 1]],GroupVertices[Vertex],0)),1,1,"")</f>
        <v>1</v>
      </c>
      <c r="R112" s="80" t="str">
        <f>REPLACE(INDEX(GroupVertices[Group],MATCH(Edges[[#This Row],[Vertex 2]],GroupVertices[Vertex],0)),1,1,"")</f>
        <v>3</v>
      </c>
      <c r="S112" s="35"/>
      <c r="T112" s="35"/>
      <c r="U112" s="35"/>
      <c r="V112" s="35"/>
      <c r="W112" s="35"/>
      <c r="X112" s="35"/>
      <c r="Y112" s="35"/>
      <c r="Z112" s="35"/>
      <c r="AA112" s="35"/>
    </row>
    <row r="113" spans="1:27" ht="15">
      <c r="A113" s="65" t="s">
        <v>223</v>
      </c>
      <c r="B113" s="65" t="s">
        <v>222</v>
      </c>
      <c r="C113" s="66" t="s">
        <v>1696</v>
      </c>
      <c r="D113" s="67">
        <v>3</v>
      </c>
      <c r="E113" s="68"/>
      <c r="F113" s="69">
        <v>40</v>
      </c>
      <c r="G113" s="66"/>
      <c r="H113" s="70"/>
      <c r="I113" s="71"/>
      <c r="J113" s="71"/>
      <c r="K113" s="35" t="s">
        <v>65</v>
      </c>
      <c r="L113" s="79">
        <v>113</v>
      </c>
      <c r="M113" s="79"/>
      <c r="N113" s="73"/>
      <c r="O113" s="81" t="s">
        <v>314</v>
      </c>
      <c r="P113">
        <v>1</v>
      </c>
      <c r="Q113" s="80" t="str">
        <f>REPLACE(INDEX(GroupVertices[Group],MATCH(Edges[[#This Row],[Vertex 1]],GroupVertices[Vertex],0)),1,1,"")</f>
        <v>1</v>
      </c>
      <c r="R113" s="80" t="str">
        <f>REPLACE(INDEX(GroupVertices[Group],MATCH(Edges[[#This Row],[Vertex 2]],GroupVertices[Vertex],0)),1,1,"")</f>
        <v>2</v>
      </c>
      <c r="S113" s="35"/>
      <c r="T113" s="35"/>
      <c r="U113" s="35"/>
      <c r="V113" s="35"/>
      <c r="W113" s="35"/>
      <c r="X113" s="35"/>
      <c r="Y113" s="35"/>
      <c r="Z113" s="35"/>
      <c r="AA113" s="3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E5F8-EF76-4832-832A-75CD79F59C01}">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1512</v>
      </c>
      <c r="B2" s="110" t="s">
        <v>1513</v>
      </c>
      <c r="C2" s="54" t="s">
        <v>1514</v>
      </c>
    </row>
    <row r="3" spans="1:3" ht="15">
      <c r="A3" s="109" t="s">
        <v>723</v>
      </c>
      <c r="B3" s="109" t="s">
        <v>723</v>
      </c>
      <c r="C3" s="35">
        <v>21</v>
      </c>
    </row>
    <row r="4" spans="1:3" ht="15">
      <c r="A4" s="109" t="s">
        <v>723</v>
      </c>
      <c r="B4" s="109" t="s">
        <v>724</v>
      </c>
      <c r="C4" s="35">
        <v>1</v>
      </c>
    </row>
    <row r="5" spans="1:3" ht="15">
      <c r="A5" s="109" t="s">
        <v>723</v>
      </c>
      <c r="B5" s="109" t="s">
        <v>725</v>
      </c>
      <c r="C5" s="35">
        <v>1</v>
      </c>
    </row>
    <row r="6" spans="1:3" ht="15">
      <c r="A6" s="109" t="s">
        <v>723</v>
      </c>
      <c r="B6" s="109" t="s">
        <v>726</v>
      </c>
      <c r="C6" s="35">
        <v>1</v>
      </c>
    </row>
    <row r="7" spans="1:3" ht="15">
      <c r="A7" s="109" t="s">
        <v>723</v>
      </c>
      <c r="B7" s="109" t="s">
        <v>727</v>
      </c>
      <c r="C7" s="35">
        <v>1</v>
      </c>
    </row>
    <row r="8" spans="1:3" ht="15">
      <c r="A8" s="109" t="s">
        <v>723</v>
      </c>
      <c r="B8" s="109" t="s">
        <v>728</v>
      </c>
      <c r="C8" s="35">
        <v>1</v>
      </c>
    </row>
    <row r="9" spans="1:3" ht="15">
      <c r="A9" s="109" t="s">
        <v>723</v>
      </c>
      <c r="B9" s="109" t="s">
        <v>729</v>
      </c>
      <c r="C9" s="35">
        <v>1</v>
      </c>
    </row>
    <row r="10" spans="1:3" ht="15">
      <c r="A10" s="109" t="s">
        <v>723</v>
      </c>
      <c r="B10" s="109" t="s">
        <v>730</v>
      </c>
      <c r="C10" s="35">
        <v>1</v>
      </c>
    </row>
    <row r="11" spans="1:3" ht="15">
      <c r="A11" s="109" t="s">
        <v>723</v>
      </c>
      <c r="B11" s="109" t="s">
        <v>731</v>
      </c>
      <c r="C11" s="35">
        <v>1</v>
      </c>
    </row>
    <row r="12" spans="1:3" ht="15">
      <c r="A12" s="109" t="s">
        <v>724</v>
      </c>
      <c r="B12" s="109" t="s">
        <v>724</v>
      </c>
      <c r="C12" s="35">
        <v>10</v>
      </c>
    </row>
    <row r="13" spans="1:3" ht="15">
      <c r="A13" s="109" t="s">
        <v>725</v>
      </c>
      <c r="B13" s="109" t="s">
        <v>725</v>
      </c>
      <c r="C13" s="35">
        <v>10</v>
      </c>
    </row>
    <row r="14" spans="1:3" ht="15">
      <c r="A14" s="109" t="s">
        <v>726</v>
      </c>
      <c r="B14" s="109" t="s">
        <v>726</v>
      </c>
      <c r="C14" s="35">
        <v>10</v>
      </c>
    </row>
    <row r="15" spans="1:3" ht="15">
      <c r="A15" s="109" t="s">
        <v>727</v>
      </c>
      <c r="B15" s="109" t="s">
        <v>727</v>
      </c>
      <c r="C15" s="35">
        <v>10</v>
      </c>
    </row>
    <row r="16" spans="1:3" ht="15">
      <c r="A16" s="109" t="s">
        <v>728</v>
      </c>
      <c r="B16" s="109" t="s">
        <v>728</v>
      </c>
      <c r="C16" s="35">
        <v>10</v>
      </c>
    </row>
    <row r="17" spans="1:3" ht="15">
      <c r="A17" s="109" t="s">
        <v>729</v>
      </c>
      <c r="B17" s="109" t="s">
        <v>727</v>
      </c>
      <c r="C17" s="35">
        <v>1</v>
      </c>
    </row>
    <row r="18" spans="1:3" ht="15">
      <c r="A18" s="109" t="s">
        <v>729</v>
      </c>
      <c r="B18" s="109" t="s">
        <v>729</v>
      </c>
      <c r="C18" s="35">
        <v>9</v>
      </c>
    </row>
    <row r="19" spans="1:3" ht="15">
      <c r="A19" s="109" t="s">
        <v>729</v>
      </c>
      <c r="B19" s="109" t="s">
        <v>730</v>
      </c>
      <c r="C19" s="35">
        <v>1</v>
      </c>
    </row>
    <row r="20" spans="1:3" ht="15">
      <c r="A20" s="109" t="s">
        <v>729</v>
      </c>
      <c r="B20" s="109" t="s">
        <v>731</v>
      </c>
      <c r="C20" s="35">
        <v>1</v>
      </c>
    </row>
    <row r="21" spans="1:3" ht="15">
      <c r="A21" s="109" t="s">
        <v>730</v>
      </c>
      <c r="B21" s="109" t="s">
        <v>727</v>
      </c>
      <c r="C21" s="35">
        <v>1</v>
      </c>
    </row>
    <row r="22" spans="1:3" ht="15">
      <c r="A22" s="109" t="s">
        <v>730</v>
      </c>
      <c r="B22" s="109" t="s">
        <v>730</v>
      </c>
      <c r="C22" s="35">
        <v>9</v>
      </c>
    </row>
    <row r="23" spans="1:3" ht="15">
      <c r="A23" s="109" t="s">
        <v>730</v>
      </c>
      <c r="B23" s="109" t="s">
        <v>731</v>
      </c>
      <c r="C23" s="35">
        <v>1</v>
      </c>
    </row>
    <row r="24" spans="1:3" ht="15">
      <c r="A24" s="109" t="s">
        <v>731</v>
      </c>
      <c r="B24" s="109" t="s">
        <v>726</v>
      </c>
      <c r="C24" s="35">
        <v>1</v>
      </c>
    </row>
    <row r="25" spans="1:3" ht="15">
      <c r="A25" s="109" t="s">
        <v>731</v>
      </c>
      <c r="B25" s="109" t="s">
        <v>727</v>
      </c>
      <c r="C25" s="35">
        <v>1</v>
      </c>
    </row>
    <row r="26" spans="1:3" ht="15">
      <c r="A26" s="109" t="s">
        <v>731</v>
      </c>
      <c r="B26" s="109" t="s">
        <v>731</v>
      </c>
      <c r="C26" s="35">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71EB2-F610-48FD-BBA0-138E5D3B1B4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1532</v>
      </c>
      <c r="B1" s="13" t="s">
        <v>17</v>
      </c>
    </row>
    <row r="2" spans="1:2" ht="15">
      <c r="A2" s="80" t="s">
        <v>1533</v>
      </c>
      <c r="B2" s="80" t="s">
        <v>1539</v>
      </c>
    </row>
    <row r="3" spans="1:2" ht="15">
      <c r="A3" s="81" t="s">
        <v>1534</v>
      </c>
      <c r="B3" s="80" t="s">
        <v>1540</v>
      </c>
    </row>
    <row r="4" spans="1:2" ht="15">
      <c r="A4" s="81" t="s">
        <v>1535</v>
      </c>
      <c r="B4" s="80" t="s">
        <v>1541</v>
      </c>
    </row>
    <row r="5" spans="1:2" ht="15">
      <c r="A5" s="81" t="s">
        <v>1536</v>
      </c>
      <c r="B5" s="80" t="s">
        <v>1542</v>
      </c>
    </row>
    <row r="6" spans="1:2" ht="15">
      <c r="A6" s="81" t="s">
        <v>1537</v>
      </c>
      <c r="B6" s="80" t="s">
        <v>1543</v>
      </c>
    </row>
    <row r="7" spans="1:2" ht="15">
      <c r="A7" s="81" t="s">
        <v>1538</v>
      </c>
      <c r="B7" s="8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6EA94-5CA2-4BFC-9F3F-885BF2836A9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1544</v>
      </c>
      <c r="B1" s="13" t="s">
        <v>34</v>
      </c>
    </row>
    <row r="2" spans="1:2" ht="15">
      <c r="A2" s="101" t="s">
        <v>223</v>
      </c>
      <c r="B2" s="80">
        <v>6857</v>
      </c>
    </row>
    <row r="3" spans="1:2" ht="15">
      <c r="A3" s="104" t="s">
        <v>215</v>
      </c>
      <c r="B3" s="80">
        <v>1850</v>
      </c>
    </row>
    <row r="4" spans="1:2" ht="15">
      <c r="A4" s="104" t="s">
        <v>218</v>
      </c>
      <c r="B4" s="80">
        <v>1850</v>
      </c>
    </row>
    <row r="5" spans="1:2" ht="15">
      <c r="A5" s="104" t="s">
        <v>220</v>
      </c>
      <c r="B5" s="80">
        <v>1850</v>
      </c>
    </row>
    <row r="6" spans="1:2" ht="15">
      <c r="A6" s="104" t="s">
        <v>221</v>
      </c>
      <c r="B6" s="80">
        <v>1850</v>
      </c>
    </row>
    <row r="7" spans="1:2" ht="15">
      <c r="A7" s="104" t="s">
        <v>222</v>
      </c>
      <c r="B7" s="80">
        <v>1850</v>
      </c>
    </row>
    <row r="8" spans="1:2" ht="15">
      <c r="A8" s="104" t="s">
        <v>217</v>
      </c>
      <c r="B8" s="80">
        <v>1674</v>
      </c>
    </row>
    <row r="9" spans="1:2" ht="15">
      <c r="A9" s="104" t="s">
        <v>219</v>
      </c>
      <c r="B9" s="80">
        <v>1674</v>
      </c>
    </row>
    <row r="10" spans="1:2" ht="15">
      <c r="A10" s="104" t="s">
        <v>216</v>
      </c>
      <c r="B10" s="80">
        <v>1657</v>
      </c>
    </row>
    <row r="11" spans="1:2" ht="15">
      <c r="A11" s="104" t="s">
        <v>214</v>
      </c>
      <c r="B11" s="80">
        <v>1292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8928-379D-4D61-9917-27A844AD2FC5}">
  <dimension ref="A1:T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s>
  <sheetData>
    <row r="1" spans="1:20" ht="15" customHeight="1">
      <c r="A1" s="13" t="s">
        <v>1545</v>
      </c>
      <c r="B1" s="13" t="s">
        <v>1547</v>
      </c>
      <c r="C1" s="13" t="s">
        <v>1548</v>
      </c>
      <c r="D1" s="13" t="s">
        <v>1552</v>
      </c>
      <c r="E1" s="13" t="s">
        <v>1551</v>
      </c>
      <c r="F1" s="13" t="s">
        <v>1554</v>
      </c>
      <c r="G1" s="13" t="s">
        <v>1553</v>
      </c>
      <c r="H1" s="13" t="s">
        <v>1557</v>
      </c>
      <c r="I1" s="13" t="s">
        <v>1556</v>
      </c>
      <c r="J1" s="13" t="s">
        <v>1562</v>
      </c>
      <c r="K1" s="13" t="s">
        <v>1561</v>
      </c>
      <c r="L1" s="13" t="s">
        <v>1566</v>
      </c>
      <c r="M1" s="13" t="s">
        <v>1565</v>
      </c>
      <c r="N1" s="13" t="s">
        <v>1570</v>
      </c>
      <c r="O1" s="13" t="s">
        <v>1569</v>
      </c>
      <c r="P1" s="13" t="s">
        <v>1573</v>
      </c>
      <c r="Q1" s="13" t="s">
        <v>1572</v>
      </c>
      <c r="R1" s="13" t="s">
        <v>1577</v>
      </c>
      <c r="S1" s="13" t="s">
        <v>1576</v>
      </c>
      <c r="T1" s="13" t="s">
        <v>1582</v>
      </c>
    </row>
    <row r="2" spans="1:20" ht="15">
      <c r="A2" s="97" t="s">
        <v>771</v>
      </c>
      <c r="B2" s="97">
        <v>83</v>
      </c>
      <c r="C2" s="97" t="s">
        <v>771</v>
      </c>
      <c r="D2" s="97">
        <v>83</v>
      </c>
      <c r="E2" s="97" t="s">
        <v>760</v>
      </c>
      <c r="F2" s="97">
        <v>14</v>
      </c>
      <c r="G2" s="97" t="s">
        <v>760</v>
      </c>
      <c r="H2" s="97">
        <v>12</v>
      </c>
      <c r="I2" s="97" t="s">
        <v>764</v>
      </c>
      <c r="J2" s="97">
        <v>19</v>
      </c>
      <c r="K2" s="97" t="s">
        <v>777</v>
      </c>
      <c r="L2" s="97">
        <v>41</v>
      </c>
      <c r="M2" s="97" t="s">
        <v>753</v>
      </c>
      <c r="N2" s="97">
        <v>17</v>
      </c>
      <c r="O2" s="97" t="s">
        <v>754</v>
      </c>
      <c r="P2" s="97">
        <v>18</v>
      </c>
      <c r="Q2" s="97" t="s">
        <v>1546</v>
      </c>
      <c r="R2" s="97">
        <v>18</v>
      </c>
      <c r="S2" s="97" t="s">
        <v>845</v>
      </c>
      <c r="T2" s="97">
        <v>12</v>
      </c>
    </row>
    <row r="3" spans="1:20" ht="15">
      <c r="A3" s="105" t="s">
        <v>777</v>
      </c>
      <c r="B3" s="97">
        <v>60</v>
      </c>
      <c r="C3" s="97" t="s">
        <v>776</v>
      </c>
      <c r="D3" s="97">
        <v>35</v>
      </c>
      <c r="E3" s="97" t="s">
        <v>758</v>
      </c>
      <c r="F3" s="97">
        <v>9</v>
      </c>
      <c r="G3" s="97" t="s">
        <v>767</v>
      </c>
      <c r="H3" s="97">
        <v>10</v>
      </c>
      <c r="I3" s="97" t="s">
        <v>778</v>
      </c>
      <c r="J3" s="97">
        <v>16</v>
      </c>
      <c r="K3" s="97" t="s">
        <v>764</v>
      </c>
      <c r="L3" s="97">
        <v>15</v>
      </c>
      <c r="M3" s="97" t="s">
        <v>777</v>
      </c>
      <c r="N3" s="97">
        <v>14</v>
      </c>
      <c r="O3" s="97" t="s">
        <v>794</v>
      </c>
      <c r="P3" s="97">
        <v>6</v>
      </c>
      <c r="Q3" s="97" t="s">
        <v>1369</v>
      </c>
      <c r="R3" s="97">
        <v>11</v>
      </c>
      <c r="S3" s="97" t="s">
        <v>1146</v>
      </c>
      <c r="T3" s="97">
        <v>5</v>
      </c>
    </row>
    <row r="4" spans="1:20" ht="15">
      <c r="A4" s="105" t="s">
        <v>778</v>
      </c>
      <c r="B4" s="97">
        <v>37</v>
      </c>
      <c r="C4" s="97" t="s">
        <v>775</v>
      </c>
      <c r="D4" s="97">
        <v>14</v>
      </c>
      <c r="E4" s="97" t="s">
        <v>792</v>
      </c>
      <c r="F4" s="97">
        <v>5</v>
      </c>
      <c r="G4" s="97" t="s">
        <v>758</v>
      </c>
      <c r="H4" s="97">
        <v>7</v>
      </c>
      <c r="I4" s="97" t="s">
        <v>855</v>
      </c>
      <c r="J4" s="97">
        <v>15</v>
      </c>
      <c r="K4" s="97" t="s">
        <v>772</v>
      </c>
      <c r="L4" s="97">
        <v>14</v>
      </c>
      <c r="M4" s="97" t="s">
        <v>863</v>
      </c>
      <c r="N4" s="97">
        <v>9</v>
      </c>
      <c r="O4" s="97" t="s">
        <v>770</v>
      </c>
      <c r="P4" s="97">
        <v>5</v>
      </c>
      <c r="Q4" s="97" t="s">
        <v>887</v>
      </c>
      <c r="R4" s="97">
        <v>9</v>
      </c>
      <c r="S4" s="97" t="s">
        <v>1333</v>
      </c>
      <c r="T4" s="97">
        <v>4</v>
      </c>
    </row>
    <row r="5" spans="1:20" ht="15">
      <c r="A5" s="105" t="s">
        <v>776</v>
      </c>
      <c r="B5" s="97">
        <v>35</v>
      </c>
      <c r="C5" s="97" t="s">
        <v>1088</v>
      </c>
      <c r="D5" s="97">
        <v>9</v>
      </c>
      <c r="E5" s="97" t="s">
        <v>817</v>
      </c>
      <c r="F5" s="97">
        <v>5</v>
      </c>
      <c r="G5" s="97" t="s">
        <v>792</v>
      </c>
      <c r="H5" s="97">
        <v>4</v>
      </c>
      <c r="I5" s="97" t="s">
        <v>1440</v>
      </c>
      <c r="J5" s="97">
        <v>10</v>
      </c>
      <c r="K5" s="97" t="s">
        <v>805</v>
      </c>
      <c r="L5" s="97">
        <v>14</v>
      </c>
      <c r="M5" s="97" t="s">
        <v>805</v>
      </c>
      <c r="N5" s="97">
        <v>8</v>
      </c>
      <c r="O5" s="97" t="s">
        <v>1546</v>
      </c>
      <c r="P5" s="97">
        <v>4</v>
      </c>
      <c r="Q5" s="97" t="s">
        <v>782</v>
      </c>
      <c r="R5" s="97">
        <v>9</v>
      </c>
      <c r="S5" s="97" t="s">
        <v>1120</v>
      </c>
      <c r="T5" s="97">
        <v>3</v>
      </c>
    </row>
    <row r="6" spans="1:20" ht="15">
      <c r="A6" s="105" t="s">
        <v>764</v>
      </c>
      <c r="B6" s="97">
        <v>35</v>
      </c>
      <c r="C6" s="97" t="s">
        <v>784</v>
      </c>
      <c r="D6" s="97">
        <v>9</v>
      </c>
      <c r="E6" s="97" t="s">
        <v>779</v>
      </c>
      <c r="F6" s="97">
        <v>5</v>
      </c>
      <c r="G6" s="97" t="s">
        <v>975</v>
      </c>
      <c r="H6" s="97">
        <v>4</v>
      </c>
      <c r="I6" s="97" t="s">
        <v>1558</v>
      </c>
      <c r="J6" s="97">
        <v>7</v>
      </c>
      <c r="K6" s="97" t="s">
        <v>1563</v>
      </c>
      <c r="L6" s="97">
        <v>13</v>
      </c>
      <c r="M6" s="97" t="s">
        <v>1567</v>
      </c>
      <c r="N6" s="97">
        <v>7</v>
      </c>
      <c r="O6" s="97" t="s">
        <v>931</v>
      </c>
      <c r="P6" s="97">
        <v>3</v>
      </c>
      <c r="Q6" s="97" t="s">
        <v>885</v>
      </c>
      <c r="R6" s="97">
        <v>6</v>
      </c>
      <c r="S6" s="97" t="s">
        <v>797</v>
      </c>
      <c r="T6" s="97">
        <v>3</v>
      </c>
    </row>
    <row r="7" spans="1:20" ht="15">
      <c r="A7" s="105" t="s">
        <v>772</v>
      </c>
      <c r="B7" s="97">
        <v>30</v>
      </c>
      <c r="C7" s="97" t="s">
        <v>979</v>
      </c>
      <c r="D7" s="97">
        <v>8</v>
      </c>
      <c r="E7" s="97" t="s">
        <v>763</v>
      </c>
      <c r="F7" s="97">
        <v>5</v>
      </c>
      <c r="G7" s="97" t="s">
        <v>756</v>
      </c>
      <c r="H7" s="97">
        <v>3</v>
      </c>
      <c r="I7" s="97" t="s">
        <v>837</v>
      </c>
      <c r="J7" s="97">
        <v>7</v>
      </c>
      <c r="K7" s="97" t="s">
        <v>759</v>
      </c>
      <c r="L7" s="97">
        <v>12</v>
      </c>
      <c r="M7" s="97" t="s">
        <v>772</v>
      </c>
      <c r="N7" s="97">
        <v>7</v>
      </c>
      <c r="O7" s="97" t="s">
        <v>1571</v>
      </c>
      <c r="P7" s="97">
        <v>3</v>
      </c>
      <c r="Q7" s="97" t="s">
        <v>865</v>
      </c>
      <c r="R7" s="97">
        <v>6</v>
      </c>
      <c r="S7" s="97" t="s">
        <v>1578</v>
      </c>
      <c r="T7" s="97">
        <v>2</v>
      </c>
    </row>
    <row r="8" spans="1:20" ht="15">
      <c r="A8" s="105" t="s">
        <v>760</v>
      </c>
      <c r="B8" s="97">
        <v>27</v>
      </c>
      <c r="C8" s="97" t="s">
        <v>818</v>
      </c>
      <c r="D8" s="97">
        <v>8</v>
      </c>
      <c r="E8" s="97" t="s">
        <v>767</v>
      </c>
      <c r="F8" s="97">
        <v>4</v>
      </c>
      <c r="G8" s="97" t="s">
        <v>779</v>
      </c>
      <c r="H8" s="97">
        <v>3</v>
      </c>
      <c r="I8" s="97" t="s">
        <v>873</v>
      </c>
      <c r="J8" s="97">
        <v>7</v>
      </c>
      <c r="K8" s="97" t="s">
        <v>778</v>
      </c>
      <c r="L8" s="97">
        <v>11</v>
      </c>
      <c r="M8" s="97" t="s">
        <v>918</v>
      </c>
      <c r="N8" s="97">
        <v>7</v>
      </c>
      <c r="O8" s="97" t="s">
        <v>877</v>
      </c>
      <c r="P8" s="97">
        <v>3</v>
      </c>
      <c r="Q8" s="97" t="s">
        <v>1574</v>
      </c>
      <c r="R8" s="97">
        <v>6</v>
      </c>
      <c r="S8" s="97" t="s">
        <v>925</v>
      </c>
      <c r="T8" s="97">
        <v>2</v>
      </c>
    </row>
    <row r="9" spans="1:20" ht="15">
      <c r="A9" s="105" t="s">
        <v>855</v>
      </c>
      <c r="B9" s="97">
        <v>24</v>
      </c>
      <c r="C9" s="97" t="s">
        <v>1549</v>
      </c>
      <c r="D9" s="97">
        <v>7</v>
      </c>
      <c r="E9" s="97" t="s">
        <v>815</v>
      </c>
      <c r="F9" s="97">
        <v>4</v>
      </c>
      <c r="G9" s="97" t="s">
        <v>817</v>
      </c>
      <c r="H9" s="97">
        <v>3</v>
      </c>
      <c r="I9" s="97" t="s">
        <v>1195</v>
      </c>
      <c r="J9" s="97">
        <v>5</v>
      </c>
      <c r="K9" s="97" t="s">
        <v>855</v>
      </c>
      <c r="L9" s="97">
        <v>9</v>
      </c>
      <c r="M9" s="97" t="s">
        <v>778</v>
      </c>
      <c r="N9" s="97">
        <v>7</v>
      </c>
      <c r="O9" s="97" t="s">
        <v>918</v>
      </c>
      <c r="P9" s="97">
        <v>3</v>
      </c>
      <c r="Q9" s="97" t="s">
        <v>1575</v>
      </c>
      <c r="R9" s="97">
        <v>5</v>
      </c>
      <c r="S9" s="97" t="s">
        <v>1579</v>
      </c>
      <c r="T9" s="97">
        <v>2</v>
      </c>
    </row>
    <row r="10" spans="1:20" ht="15">
      <c r="A10" s="105" t="s">
        <v>805</v>
      </c>
      <c r="B10" s="97">
        <v>23</v>
      </c>
      <c r="C10" s="97" t="s">
        <v>1550</v>
      </c>
      <c r="D10" s="97">
        <v>7</v>
      </c>
      <c r="E10" s="97" t="s">
        <v>1373</v>
      </c>
      <c r="F10" s="97">
        <v>4</v>
      </c>
      <c r="G10" s="97" t="s">
        <v>1555</v>
      </c>
      <c r="H10" s="97">
        <v>3</v>
      </c>
      <c r="I10" s="97" t="s">
        <v>1559</v>
      </c>
      <c r="J10" s="97">
        <v>4</v>
      </c>
      <c r="K10" s="97" t="s">
        <v>791</v>
      </c>
      <c r="L10" s="97">
        <v>9</v>
      </c>
      <c r="M10" s="97" t="s">
        <v>806</v>
      </c>
      <c r="N10" s="97">
        <v>6</v>
      </c>
      <c r="O10" s="97" t="s">
        <v>1124</v>
      </c>
      <c r="P10" s="97">
        <v>3</v>
      </c>
      <c r="Q10" s="97" t="s">
        <v>797</v>
      </c>
      <c r="R10" s="97">
        <v>4</v>
      </c>
      <c r="S10" s="97" t="s">
        <v>1580</v>
      </c>
      <c r="T10" s="97">
        <v>2</v>
      </c>
    </row>
    <row r="11" spans="1:20" ht="15">
      <c r="A11" s="105" t="s">
        <v>1546</v>
      </c>
      <c r="B11" s="97">
        <v>22</v>
      </c>
      <c r="C11" s="97" t="s">
        <v>977</v>
      </c>
      <c r="D11" s="97">
        <v>7</v>
      </c>
      <c r="E11" s="97" t="s">
        <v>1469</v>
      </c>
      <c r="F11" s="97">
        <v>3</v>
      </c>
      <c r="G11" s="97" t="s">
        <v>846</v>
      </c>
      <c r="H11" s="97">
        <v>2</v>
      </c>
      <c r="I11" s="97" t="s">
        <v>1560</v>
      </c>
      <c r="J11" s="97">
        <v>4</v>
      </c>
      <c r="K11" s="97" t="s">
        <v>1564</v>
      </c>
      <c r="L11" s="97">
        <v>8</v>
      </c>
      <c r="M11" s="97" t="s">
        <v>1568</v>
      </c>
      <c r="N11" s="97">
        <v>3</v>
      </c>
      <c r="O11" s="97" t="s">
        <v>788</v>
      </c>
      <c r="P11" s="97">
        <v>2</v>
      </c>
      <c r="Q11" s="97" t="s">
        <v>1370</v>
      </c>
      <c r="R11" s="97">
        <v>4</v>
      </c>
      <c r="S11" s="97" t="s">
        <v>1581</v>
      </c>
      <c r="T11" s="97">
        <v>2</v>
      </c>
    </row>
    <row r="14" spans="1:20" ht="15" customHeight="1">
      <c r="A14" s="13" t="s">
        <v>1593</v>
      </c>
      <c r="B14" s="13" t="s">
        <v>1547</v>
      </c>
      <c r="C14" s="13" t="s">
        <v>1604</v>
      </c>
      <c r="D14" s="13" t="s">
        <v>1552</v>
      </c>
      <c r="E14" s="13" t="s">
        <v>1613</v>
      </c>
      <c r="F14" s="13" t="s">
        <v>1554</v>
      </c>
      <c r="G14" s="13" t="s">
        <v>1620</v>
      </c>
      <c r="H14" s="13" t="s">
        <v>1557</v>
      </c>
      <c r="I14" s="13" t="s">
        <v>1626</v>
      </c>
      <c r="J14" s="13" t="s">
        <v>1562</v>
      </c>
      <c r="K14" s="13" t="s">
        <v>1636</v>
      </c>
      <c r="L14" s="13" t="s">
        <v>1566</v>
      </c>
      <c r="M14" s="13" t="s">
        <v>1645</v>
      </c>
      <c r="N14" s="13" t="s">
        <v>1570</v>
      </c>
      <c r="O14" s="13" t="s">
        <v>1653</v>
      </c>
      <c r="P14" s="13" t="s">
        <v>1573</v>
      </c>
      <c r="Q14" s="13" t="s">
        <v>1663</v>
      </c>
      <c r="R14" s="13" t="s">
        <v>1577</v>
      </c>
      <c r="S14" s="13" t="s">
        <v>1674</v>
      </c>
      <c r="T14" s="13" t="s">
        <v>1582</v>
      </c>
    </row>
    <row r="15" spans="1:20" ht="15">
      <c r="A15" s="97" t="s">
        <v>1594</v>
      </c>
      <c r="B15" s="97">
        <v>18</v>
      </c>
      <c r="C15" s="97" t="s">
        <v>1594</v>
      </c>
      <c r="D15" s="97">
        <v>18</v>
      </c>
      <c r="E15" s="97" t="s">
        <v>1602</v>
      </c>
      <c r="F15" s="97">
        <v>5</v>
      </c>
      <c r="G15" s="97" t="s">
        <v>1601</v>
      </c>
      <c r="H15" s="97">
        <v>4</v>
      </c>
      <c r="I15" s="97" t="s">
        <v>1600</v>
      </c>
      <c r="J15" s="97">
        <v>9</v>
      </c>
      <c r="K15" s="97" t="s">
        <v>1596</v>
      </c>
      <c r="L15" s="97">
        <v>13</v>
      </c>
      <c r="M15" s="97" t="s">
        <v>1646</v>
      </c>
      <c r="N15" s="97">
        <v>7</v>
      </c>
      <c r="O15" s="97" t="s">
        <v>1654</v>
      </c>
      <c r="P15" s="97">
        <v>4</v>
      </c>
      <c r="Q15" s="97" t="s">
        <v>1664</v>
      </c>
      <c r="R15" s="97">
        <v>6</v>
      </c>
      <c r="S15" s="97" t="s">
        <v>1675</v>
      </c>
      <c r="T15" s="97">
        <v>3</v>
      </c>
    </row>
    <row r="16" spans="1:20" ht="15">
      <c r="A16" s="105" t="s">
        <v>1595</v>
      </c>
      <c r="B16" s="97">
        <v>14</v>
      </c>
      <c r="C16" s="97" t="s">
        <v>1595</v>
      </c>
      <c r="D16" s="97">
        <v>14</v>
      </c>
      <c r="E16" s="97" t="s">
        <v>1601</v>
      </c>
      <c r="F16" s="97">
        <v>4</v>
      </c>
      <c r="G16" s="97" t="s">
        <v>1602</v>
      </c>
      <c r="H16" s="97">
        <v>4</v>
      </c>
      <c r="I16" s="97" t="s">
        <v>1627</v>
      </c>
      <c r="J16" s="97">
        <v>6</v>
      </c>
      <c r="K16" s="97" t="s">
        <v>1597</v>
      </c>
      <c r="L16" s="97">
        <v>10</v>
      </c>
      <c r="M16" s="97" t="s">
        <v>1598</v>
      </c>
      <c r="N16" s="97">
        <v>7</v>
      </c>
      <c r="O16" s="97" t="s">
        <v>1655</v>
      </c>
      <c r="P16" s="97">
        <v>3</v>
      </c>
      <c r="Q16" s="97" t="s">
        <v>1665</v>
      </c>
      <c r="R16" s="97">
        <v>6</v>
      </c>
      <c r="S16" s="97" t="s">
        <v>1676</v>
      </c>
      <c r="T16" s="97">
        <v>2</v>
      </c>
    </row>
    <row r="17" spans="1:20" ht="15">
      <c r="A17" s="105" t="s">
        <v>1596</v>
      </c>
      <c r="B17" s="97">
        <v>13</v>
      </c>
      <c r="C17" s="97" t="s">
        <v>1605</v>
      </c>
      <c r="D17" s="97">
        <v>7</v>
      </c>
      <c r="E17" s="97" t="s">
        <v>1614</v>
      </c>
      <c r="F17" s="97">
        <v>3</v>
      </c>
      <c r="G17" s="97" t="s">
        <v>1614</v>
      </c>
      <c r="H17" s="97">
        <v>3</v>
      </c>
      <c r="I17" s="97" t="s">
        <v>1628</v>
      </c>
      <c r="J17" s="97">
        <v>6</v>
      </c>
      <c r="K17" s="97" t="s">
        <v>1637</v>
      </c>
      <c r="L17" s="97">
        <v>8</v>
      </c>
      <c r="M17" s="97" t="s">
        <v>1603</v>
      </c>
      <c r="N17" s="97">
        <v>7</v>
      </c>
      <c r="O17" s="97" t="s">
        <v>1656</v>
      </c>
      <c r="P17" s="97">
        <v>2</v>
      </c>
      <c r="Q17" s="97" t="s">
        <v>1666</v>
      </c>
      <c r="R17" s="97">
        <v>5</v>
      </c>
      <c r="S17" s="97" t="s">
        <v>1677</v>
      </c>
      <c r="T17" s="97">
        <v>2</v>
      </c>
    </row>
    <row r="18" spans="1:20" ht="15">
      <c r="A18" s="105" t="s">
        <v>1597</v>
      </c>
      <c r="B18" s="97">
        <v>11</v>
      </c>
      <c r="C18" s="97" t="s">
        <v>1606</v>
      </c>
      <c r="D18" s="97">
        <v>6</v>
      </c>
      <c r="E18" s="97" t="s">
        <v>1615</v>
      </c>
      <c r="F18" s="97">
        <v>3</v>
      </c>
      <c r="G18" s="97" t="s">
        <v>1616</v>
      </c>
      <c r="H18" s="97">
        <v>3</v>
      </c>
      <c r="I18" s="97" t="s">
        <v>1629</v>
      </c>
      <c r="J18" s="97">
        <v>5</v>
      </c>
      <c r="K18" s="97" t="s">
        <v>1638</v>
      </c>
      <c r="L18" s="97">
        <v>7</v>
      </c>
      <c r="M18" s="97" t="s">
        <v>1599</v>
      </c>
      <c r="N18" s="97">
        <v>7</v>
      </c>
      <c r="O18" s="97" t="s">
        <v>1657</v>
      </c>
      <c r="P18" s="97">
        <v>2</v>
      </c>
      <c r="Q18" s="97" t="s">
        <v>1667</v>
      </c>
      <c r="R18" s="97">
        <v>5</v>
      </c>
      <c r="S18" s="97" t="s">
        <v>1678</v>
      </c>
      <c r="T18" s="97">
        <v>2</v>
      </c>
    </row>
    <row r="19" spans="1:20" ht="15">
      <c r="A19" s="105" t="s">
        <v>1598</v>
      </c>
      <c r="B19" s="97">
        <v>10</v>
      </c>
      <c r="C19" s="97" t="s">
        <v>1607</v>
      </c>
      <c r="D19" s="97">
        <v>6</v>
      </c>
      <c r="E19" s="97" t="s">
        <v>1616</v>
      </c>
      <c r="F19" s="97">
        <v>3</v>
      </c>
      <c r="G19" s="97" t="s">
        <v>1621</v>
      </c>
      <c r="H19" s="97">
        <v>2</v>
      </c>
      <c r="I19" s="97" t="s">
        <v>1630</v>
      </c>
      <c r="J19" s="97">
        <v>5</v>
      </c>
      <c r="K19" s="97" t="s">
        <v>1639</v>
      </c>
      <c r="L19" s="97">
        <v>7</v>
      </c>
      <c r="M19" s="97" t="s">
        <v>1647</v>
      </c>
      <c r="N19" s="97">
        <v>7</v>
      </c>
      <c r="O19" s="97" t="s">
        <v>1658</v>
      </c>
      <c r="P19" s="97">
        <v>2</v>
      </c>
      <c r="Q19" s="97" t="s">
        <v>1668</v>
      </c>
      <c r="R19" s="97">
        <v>5</v>
      </c>
      <c r="S19" s="97" t="s">
        <v>1679</v>
      </c>
      <c r="T19" s="97">
        <v>2</v>
      </c>
    </row>
    <row r="20" spans="1:20" ht="15">
      <c r="A20" s="105" t="s">
        <v>1599</v>
      </c>
      <c r="B20" s="97">
        <v>9</v>
      </c>
      <c r="C20" s="97" t="s">
        <v>1608</v>
      </c>
      <c r="D20" s="97">
        <v>5</v>
      </c>
      <c r="E20" s="97" t="s">
        <v>1617</v>
      </c>
      <c r="F20" s="97">
        <v>2</v>
      </c>
      <c r="G20" s="97" t="s">
        <v>1622</v>
      </c>
      <c r="H20" s="97">
        <v>2</v>
      </c>
      <c r="I20" s="97" t="s">
        <v>1631</v>
      </c>
      <c r="J20" s="97">
        <v>4</v>
      </c>
      <c r="K20" s="97" t="s">
        <v>1640</v>
      </c>
      <c r="L20" s="97">
        <v>7</v>
      </c>
      <c r="M20" s="97" t="s">
        <v>1648</v>
      </c>
      <c r="N20" s="97">
        <v>7</v>
      </c>
      <c r="O20" s="97" t="s">
        <v>1659</v>
      </c>
      <c r="P20" s="97">
        <v>2</v>
      </c>
      <c r="Q20" s="97" t="s">
        <v>1669</v>
      </c>
      <c r="R20" s="97">
        <v>5</v>
      </c>
      <c r="S20" s="97" t="s">
        <v>1680</v>
      </c>
      <c r="T20" s="97">
        <v>2</v>
      </c>
    </row>
    <row r="21" spans="1:20" ht="15">
      <c r="A21" s="105" t="s">
        <v>1600</v>
      </c>
      <c r="B21" s="97">
        <v>9</v>
      </c>
      <c r="C21" s="97" t="s">
        <v>1609</v>
      </c>
      <c r="D21" s="97">
        <v>5</v>
      </c>
      <c r="E21" s="97" t="s">
        <v>1618</v>
      </c>
      <c r="F21" s="97">
        <v>2</v>
      </c>
      <c r="G21" s="97" t="s">
        <v>1623</v>
      </c>
      <c r="H21" s="97">
        <v>2</v>
      </c>
      <c r="I21" s="97" t="s">
        <v>1632</v>
      </c>
      <c r="J21" s="97">
        <v>4</v>
      </c>
      <c r="K21" s="97" t="s">
        <v>1641</v>
      </c>
      <c r="L21" s="97">
        <v>7</v>
      </c>
      <c r="M21" s="97" t="s">
        <v>1649</v>
      </c>
      <c r="N21" s="97">
        <v>5</v>
      </c>
      <c r="O21" s="97" t="s">
        <v>1660</v>
      </c>
      <c r="P21" s="97">
        <v>2</v>
      </c>
      <c r="Q21" s="97" t="s">
        <v>1670</v>
      </c>
      <c r="R21" s="97">
        <v>3</v>
      </c>
      <c r="S21" s="97"/>
      <c r="T21" s="97"/>
    </row>
    <row r="22" spans="1:20" ht="15">
      <c r="A22" s="105" t="s">
        <v>1601</v>
      </c>
      <c r="B22" s="97">
        <v>9</v>
      </c>
      <c r="C22" s="97" t="s">
        <v>1610</v>
      </c>
      <c r="D22" s="97">
        <v>4</v>
      </c>
      <c r="E22" s="97" t="s">
        <v>1619</v>
      </c>
      <c r="F22" s="97">
        <v>2</v>
      </c>
      <c r="G22" s="97" t="s">
        <v>1624</v>
      </c>
      <c r="H22" s="97">
        <v>2</v>
      </c>
      <c r="I22" s="97" t="s">
        <v>1633</v>
      </c>
      <c r="J22" s="97">
        <v>4</v>
      </c>
      <c r="K22" s="97" t="s">
        <v>1642</v>
      </c>
      <c r="L22" s="97">
        <v>6</v>
      </c>
      <c r="M22" s="97" t="s">
        <v>1650</v>
      </c>
      <c r="N22" s="97">
        <v>4</v>
      </c>
      <c r="O22" s="97" t="s">
        <v>1661</v>
      </c>
      <c r="P22" s="97">
        <v>2</v>
      </c>
      <c r="Q22" s="97" t="s">
        <v>1671</v>
      </c>
      <c r="R22" s="97">
        <v>3</v>
      </c>
      <c r="S22" s="97"/>
      <c r="T22" s="97"/>
    </row>
    <row r="23" spans="1:20" ht="15">
      <c r="A23" s="105" t="s">
        <v>1602</v>
      </c>
      <c r="B23" s="97">
        <v>9</v>
      </c>
      <c r="C23" s="97" t="s">
        <v>1611</v>
      </c>
      <c r="D23" s="97">
        <v>4</v>
      </c>
      <c r="E23" s="97"/>
      <c r="F23" s="97"/>
      <c r="G23" s="97" t="s">
        <v>1625</v>
      </c>
      <c r="H23" s="97">
        <v>2</v>
      </c>
      <c r="I23" s="97" t="s">
        <v>1634</v>
      </c>
      <c r="J23" s="97">
        <v>4</v>
      </c>
      <c r="K23" s="97" t="s">
        <v>1643</v>
      </c>
      <c r="L23" s="97">
        <v>6</v>
      </c>
      <c r="M23" s="97" t="s">
        <v>1651</v>
      </c>
      <c r="N23" s="97">
        <v>3</v>
      </c>
      <c r="O23" s="97" t="s">
        <v>1599</v>
      </c>
      <c r="P23" s="97">
        <v>2</v>
      </c>
      <c r="Q23" s="97" t="s">
        <v>1672</v>
      </c>
      <c r="R23" s="97">
        <v>3</v>
      </c>
      <c r="S23" s="97"/>
      <c r="T23" s="97"/>
    </row>
    <row r="24" spans="1:20" ht="15">
      <c r="A24" s="105" t="s">
        <v>1603</v>
      </c>
      <c r="B24" s="97">
        <v>8</v>
      </c>
      <c r="C24" s="97" t="s">
        <v>1612</v>
      </c>
      <c r="D24" s="97">
        <v>4</v>
      </c>
      <c r="E24" s="97"/>
      <c r="F24" s="97"/>
      <c r="G24" s="97"/>
      <c r="H24" s="97"/>
      <c r="I24" s="97" t="s">
        <v>1635</v>
      </c>
      <c r="J24" s="97">
        <v>2</v>
      </c>
      <c r="K24" s="97" t="s">
        <v>1644</v>
      </c>
      <c r="L24" s="97">
        <v>6</v>
      </c>
      <c r="M24" s="97" t="s">
        <v>1652</v>
      </c>
      <c r="N24" s="97">
        <v>3</v>
      </c>
      <c r="O24" s="97" t="s">
        <v>1662</v>
      </c>
      <c r="P24" s="97">
        <v>2</v>
      </c>
      <c r="Q24" s="97" t="s">
        <v>1673</v>
      </c>
      <c r="R24" s="97">
        <v>3</v>
      </c>
      <c r="S24" s="97"/>
      <c r="T24" s="97"/>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0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741</v>
      </c>
      <c r="AP2" s="108" t="s">
        <v>1501</v>
      </c>
      <c r="AQ2" s="108" t="s">
        <v>1502</v>
      </c>
      <c r="AR2" s="108" t="s">
        <v>1503</v>
      </c>
      <c r="AS2" s="108" t="s">
        <v>1504</v>
      </c>
      <c r="AT2" s="108" t="s">
        <v>1505</v>
      </c>
      <c r="AU2" s="108" t="s">
        <v>1506</v>
      </c>
      <c r="AV2" s="108" t="s">
        <v>1507</v>
      </c>
      <c r="AW2" s="108" t="s">
        <v>1508</v>
      </c>
      <c r="AX2" s="108" t="s">
        <v>1510</v>
      </c>
      <c r="AY2" s="108" t="s">
        <v>1691</v>
      </c>
      <c r="AZ2" s="108" t="s">
        <v>1693</v>
      </c>
      <c r="BA2" s="108" t="s">
        <v>1694</v>
      </c>
      <c r="BB2" s="108" t="s">
        <v>1695</v>
      </c>
      <c r="BC2" s="3"/>
      <c r="BD2" s="3"/>
    </row>
    <row r="3" spans="1:56" ht="15" customHeight="1">
      <c r="A3" s="65" t="s">
        <v>213</v>
      </c>
      <c r="B3" s="66"/>
      <c r="C3" s="66"/>
      <c r="D3" s="67">
        <v>150</v>
      </c>
      <c r="E3" s="69"/>
      <c r="F3" s="98" t="str">
        <f>HYPERLINK("https://i.ytimg.com/vi/cnXapYkboRQ/default.jpg")</f>
        <v>https://i.ytimg.com/vi/cnXapYkboRQ/default.jpg</v>
      </c>
      <c r="G3" s="66"/>
      <c r="H3" s="70" t="s">
        <v>423</v>
      </c>
      <c r="I3" s="71"/>
      <c r="J3" s="71" t="s">
        <v>75</v>
      </c>
      <c r="K3" s="70" t="s">
        <v>423</v>
      </c>
      <c r="L3" s="74">
        <v>1613.627679743328</v>
      </c>
      <c r="M3" s="75">
        <v>1827.449951171875</v>
      </c>
      <c r="N3" s="75">
        <v>7540.73046875</v>
      </c>
      <c r="O3" s="76"/>
      <c r="P3" s="77"/>
      <c r="Q3" s="77"/>
      <c r="R3" s="49"/>
      <c r="S3" s="49">
        <v>2</v>
      </c>
      <c r="T3" s="49">
        <v>9</v>
      </c>
      <c r="U3" s="50">
        <v>1106</v>
      </c>
      <c r="V3" s="50">
        <v>0.003831</v>
      </c>
      <c r="W3" s="50">
        <v>0.024555</v>
      </c>
      <c r="X3" s="50">
        <v>3.669402</v>
      </c>
      <c r="Y3" s="50">
        <v>0.05555555555555555</v>
      </c>
      <c r="Z3" s="50">
        <v>0.1</v>
      </c>
      <c r="AA3" s="72">
        <v>3</v>
      </c>
      <c r="AB3" s="72"/>
      <c r="AC3" s="73"/>
      <c r="AD3" s="80" t="s">
        <v>423</v>
      </c>
      <c r="AE3" s="80" t="s">
        <v>520</v>
      </c>
      <c r="AF3" s="80" t="s">
        <v>595</v>
      </c>
      <c r="AG3" s="80" t="s">
        <v>596</v>
      </c>
      <c r="AH3" s="80" t="s">
        <v>719</v>
      </c>
      <c r="AI3" s="80">
        <v>11452198</v>
      </c>
      <c r="AJ3" s="80">
        <v>0</v>
      </c>
      <c r="AK3" s="80">
        <v>486325</v>
      </c>
      <c r="AL3" s="80">
        <v>33885</v>
      </c>
      <c r="AM3" s="80" t="s">
        <v>720</v>
      </c>
      <c r="AN3" s="100" t="str">
        <f>HYPERLINK("https://www.youtube.com/watch?v=cnXapYkboRQ")</f>
        <v>https://www.youtube.com/watch?v=cnXapYkboRQ</v>
      </c>
      <c r="AO3" s="80" t="str">
        <f>REPLACE(INDEX(GroupVertices[Group],MATCH(Vertices[[#This Row],[Vertex]],GroupVertices[Vertex],0)),1,1,"")</f>
        <v>1</v>
      </c>
      <c r="AP3" s="49">
        <v>4</v>
      </c>
      <c r="AQ3" s="50">
        <v>3.5398230088495577</v>
      </c>
      <c r="AR3" s="49">
        <v>0</v>
      </c>
      <c r="AS3" s="50">
        <v>0</v>
      </c>
      <c r="AT3" s="49">
        <v>0</v>
      </c>
      <c r="AU3" s="50">
        <v>0</v>
      </c>
      <c r="AV3" s="49">
        <v>109</v>
      </c>
      <c r="AW3" s="50">
        <v>96.46017699115045</v>
      </c>
      <c r="AX3" s="49">
        <v>113</v>
      </c>
      <c r="AY3" s="112" t="s">
        <v>1692</v>
      </c>
      <c r="AZ3" s="112" t="s">
        <v>1692</v>
      </c>
      <c r="BA3" s="112" t="s">
        <v>1692</v>
      </c>
      <c r="BB3" s="112" t="s">
        <v>1692</v>
      </c>
      <c r="BC3" s="3"/>
      <c r="BD3" s="3"/>
    </row>
    <row r="4" spans="1:59" ht="15">
      <c r="A4" s="65" t="s">
        <v>311</v>
      </c>
      <c r="B4" s="66"/>
      <c r="C4" s="66"/>
      <c r="D4" s="67">
        <v>150</v>
      </c>
      <c r="E4" s="69"/>
      <c r="F4" s="98" t="str">
        <f>HYPERLINK("https://i.ytimg.com/vi/8Ag_zvVl9RM/default.jpg")</f>
        <v>https://i.ytimg.com/vi/8Ag_zvVl9RM/default.jpg</v>
      </c>
      <c r="G4" s="66"/>
      <c r="H4" s="70" t="s">
        <v>326</v>
      </c>
      <c r="I4" s="71"/>
      <c r="J4" s="71" t="s">
        <v>159</v>
      </c>
      <c r="K4" s="70" t="s">
        <v>326</v>
      </c>
      <c r="L4" s="74">
        <v>1</v>
      </c>
      <c r="M4" s="75">
        <v>2690.024169921875</v>
      </c>
      <c r="N4" s="75">
        <v>7796.52587890625</v>
      </c>
      <c r="O4" s="76"/>
      <c r="P4" s="77"/>
      <c r="Q4" s="77"/>
      <c r="R4" s="82"/>
      <c r="S4" s="49">
        <v>1</v>
      </c>
      <c r="T4" s="49">
        <v>0</v>
      </c>
      <c r="U4" s="50">
        <v>0</v>
      </c>
      <c r="V4" s="50">
        <v>0.002793</v>
      </c>
      <c r="W4" s="50">
        <v>0.004282</v>
      </c>
      <c r="X4" s="50">
        <v>0.461899</v>
      </c>
      <c r="Y4" s="50">
        <v>0</v>
      </c>
      <c r="Z4" s="50">
        <v>0</v>
      </c>
      <c r="AA4" s="72">
        <v>4</v>
      </c>
      <c r="AB4" s="72"/>
      <c r="AC4" s="73"/>
      <c r="AD4" s="80" t="s">
        <v>326</v>
      </c>
      <c r="AE4" s="80" t="s">
        <v>424</v>
      </c>
      <c r="AF4" s="80" t="s">
        <v>521</v>
      </c>
      <c r="AG4" s="80" t="s">
        <v>596</v>
      </c>
      <c r="AH4" s="80" t="s">
        <v>622</v>
      </c>
      <c r="AI4" s="80">
        <v>1765152</v>
      </c>
      <c r="AJ4" s="80">
        <v>0</v>
      </c>
      <c r="AK4" s="80">
        <v>22242</v>
      </c>
      <c r="AL4" s="80">
        <v>3823</v>
      </c>
      <c r="AM4" s="80" t="s">
        <v>720</v>
      </c>
      <c r="AN4" s="100" t="str">
        <f>HYPERLINK("https://www.youtube.com/watch?v=8Ag_zvVl9RM")</f>
        <v>https://www.youtube.com/watch?v=8Ag_zvVl9RM</v>
      </c>
      <c r="AO4" s="80" t="str">
        <f>REPLACE(INDEX(GroupVertices[Group],MATCH(Vertices[[#This Row],[Vertex]],GroupVertices[Vertex],0)),1,1,"")</f>
        <v>1</v>
      </c>
      <c r="AP4" s="49">
        <v>1</v>
      </c>
      <c r="AQ4" s="50">
        <v>0.9523809523809523</v>
      </c>
      <c r="AR4" s="49">
        <v>3</v>
      </c>
      <c r="AS4" s="50">
        <v>2.857142857142857</v>
      </c>
      <c r="AT4" s="49">
        <v>0</v>
      </c>
      <c r="AU4" s="50">
        <v>0</v>
      </c>
      <c r="AV4" s="49">
        <v>101</v>
      </c>
      <c r="AW4" s="50">
        <v>96.19047619047619</v>
      </c>
      <c r="AX4" s="49">
        <v>105</v>
      </c>
      <c r="AY4" s="49"/>
      <c r="AZ4" s="49"/>
      <c r="BA4" s="49"/>
      <c r="BB4" s="49"/>
      <c r="BC4" s="2"/>
      <c r="BD4" s="3"/>
      <c r="BE4" s="3"/>
      <c r="BF4" s="3"/>
      <c r="BG4" s="3"/>
    </row>
    <row r="5" spans="1:59" ht="15">
      <c r="A5" s="65" t="s">
        <v>224</v>
      </c>
      <c r="B5" s="66"/>
      <c r="C5" s="66"/>
      <c r="D5" s="67">
        <v>150</v>
      </c>
      <c r="E5" s="69"/>
      <c r="F5" s="98" t="str">
        <f>HYPERLINK("https://i.ytimg.com/vi/_p8AsQhaVKI/default.jpg")</f>
        <v>https://i.ytimg.com/vi/_p8AsQhaVKI/default.jpg</v>
      </c>
      <c r="G5" s="66"/>
      <c r="H5" s="70" t="s">
        <v>327</v>
      </c>
      <c r="I5" s="71"/>
      <c r="J5" s="71" t="s">
        <v>159</v>
      </c>
      <c r="K5" s="70" t="s">
        <v>327</v>
      </c>
      <c r="L5" s="74">
        <v>1</v>
      </c>
      <c r="M5" s="75">
        <v>2696.12109375</v>
      </c>
      <c r="N5" s="75">
        <v>6344.96533203125</v>
      </c>
      <c r="O5" s="76"/>
      <c r="P5" s="77"/>
      <c r="Q5" s="77"/>
      <c r="R5" s="82"/>
      <c r="S5" s="49">
        <v>1</v>
      </c>
      <c r="T5" s="49">
        <v>0</v>
      </c>
      <c r="U5" s="50">
        <v>0</v>
      </c>
      <c r="V5" s="50">
        <v>0.002793</v>
      </c>
      <c r="W5" s="50">
        <v>0.004282</v>
      </c>
      <c r="X5" s="50">
        <v>0.461899</v>
      </c>
      <c r="Y5" s="50">
        <v>0</v>
      </c>
      <c r="Z5" s="50">
        <v>0</v>
      </c>
      <c r="AA5" s="72">
        <v>5</v>
      </c>
      <c r="AB5" s="72"/>
      <c r="AC5" s="73"/>
      <c r="AD5" s="80" t="s">
        <v>327</v>
      </c>
      <c r="AE5" s="80" t="s">
        <v>425</v>
      </c>
      <c r="AF5" s="80"/>
      <c r="AG5" s="80" t="s">
        <v>596</v>
      </c>
      <c r="AH5" s="80" t="s">
        <v>623</v>
      </c>
      <c r="AI5" s="80">
        <v>2181242</v>
      </c>
      <c r="AJ5" s="80">
        <v>0</v>
      </c>
      <c r="AK5" s="80">
        <v>15858</v>
      </c>
      <c r="AL5" s="80">
        <v>3385</v>
      </c>
      <c r="AM5" s="80" t="s">
        <v>720</v>
      </c>
      <c r="AN5" s="100" t="str">
        <f>HYPERLINK("https://www.youtube.com/watch?v=_p8AsQhaVKI")</f>
        <v>https://www.youtube.com/watch?v=_p8AsQhaVKI</v>
      </c>
      <c r="AO5" s="80" t="str">
        <f>REPLACE(INDEX(GroupVertices[Group],MATCH(Vertices[[#This Row],[Vertex]],GroupVertices[Vertex],0)),1,1,"")</f>
        <v>1</v>
      </c>
      <c r="AP5" s="49">
        <v>0</v>
      </c>
      <c r="AQ5" s="50">
        <v>0</v>
      </c>
      <c r="AR5" s="49">
        <v>0</v>
      </c>
      <c r="AS5" s="50">
        <v>0</v>
      </c>
      <c r="AT5" s="49">
        <v>0</v>
      </c>
      <c r="AU5" s="50">
        <v>0</v>
      </c>
      <c r="AV5" s="49">
        <v>27</v>
      </c>
      <c r="AW5" s="50">
        <v>100</v>
      </c>
      <c r="AX5" s="49">
        <v>27</v>
      </c>
      <c r="AY5" s="49"/>
      <c r="AZ5" s="49"/>
      <c r="BA5" s="49"/>
      <c r="BB5" s="49"/>
      <c r="BC5" s="2"/>
      <c r="BD5" s="3"/>
      <c r="BE5" s="3"/>
      <c r="BF5" s="3"/>
      <c r="BG5" s="3"/>
    </row>
    <row r="6" spans="1:59" ht="15">
      <c r="A6" s="65" t="s">
        <v>225</v>
      </c>
      <c r="B6" s="66"/>
      <c r="C6" s="66"/>
      <c r="D6" s="67">
        <v>150</v>
      </c>
      <c r="E6" s="69"/>
      <c r="F6" s="98" t="str">
        <f>HYPERLINK("https://i.ytimg.com/vi/G9TdA8d5aaU/default.jpg")</f>
        <v>https://i.ytimg.com/vi/G9TdA8d5aaU/default.jpg</v>
      </c>
      <c r="G6" s="66"/>
      <c r="H6" s="70" t="s">
        <v>328</v>
      </c>
      <c r="I6" s="71"/>
      <c r="J6" s="71" t="s">
        <v>159</v>
      </c>
      <c r="K6" s="70" t="s">
        <v>328</v>
      </c>
      <c r="L6" s="74">
        <v>1</v>
      </c>
      <c r="M6" s="75">
        <v>2399.999267578125</v>
      </c>
      <c r="N6" s="75">
        <v>9037.9072265625</v>
      </c>
      <c r="O6" s="76"/>
      <c r="P6" s="77"/>
      <c r="Q6" s="77"/>
      <c r="R6" s="82"/>
      <c r="S6" s="49">
        <v>1</v>
      </c>
      <c r="T6" s="49">
        <v>0</v>
      </c>
      <c r="U6" s="50">
        <v>0</v>
      </c>
      <c r="V6" s="50">
        <v>0.002793</v>
      </c>
      <c r="W6" s="50">
        <v>0.004282</v>
      </c>
      <c r="X6" s="50">
        <v>0.461899</v>
      </c>
      <c r="Y6" s="50">
        <v>0</v>
      </c>
      <c r="Z6" s="50">
        <v>0</v>
      </c>
      <c r="AA6" s="72">
        <v>6</v>
      </c>
      <c r="AB6" s="72"/>
      <c r="AC6" s="73"/>
      <c r="AD6" s="80" t="s">
        <v>328</v>
      </c>
      <c r="AE6" s="80" t="s">
        <v>426</v>
      </c>
      <c r="AF6" s="80" t="s">
        <v>522</v>
      </c>
      <c r="AG6" s="80" t="s">
        <v>596</v>
      </c>
      <c r="AH6" s="80" t="s">
        <v>624</v>
      </c>
      <c r="AI6" s="80">
        <v>7332846</v>
      </c>
      <c r="AJ6" s="80">
        <v>0</v>
      </c>
      <c r="AK6" s="80">
        <v>137254</v>
      </c>
      <c r="AL6" s="80">
        <v>15841</v>
      </c>
      <c r="AM6" s="80" t="s">
        <v>720</v>
      </c>
      <c r="AN6" s="100" t="str">
        <f>HYPERLINK("https://www.youtube.com/watch?v=G9TdA8d5aaU")</f>
        <v>https://www.youtube.com/watch?v=G9TdA8d5aaU</v>
      </c>
      <c r="AO6" s="80" t="str">
        <f>REPLACE(INDEX(GroupVertices[Group],MATCH(Vertices[[#This Row],[Vertex]],GroupVertices[Vertex],0)),1,1,"")</f>
        <v>1</v>
      </c>
      <c r="AP6" s="49">
        <v>2</v>
      </c>
      <c r="AQ6" s="50">
        <v>8.695652173913043</v>
      </c>
      <c r="AR6" s="49">
        <v>0</v>
      </c>
      <c r="AS6" s="50">
        <v>0</v>
      </c>
      <c r="AT6" s="49">
        <v>0</v>
      </c>
      <c r="AU6" s="50">
        <v>0</v>
      </c>
      <c r="AV6" s="49">
        <v>21</v>
      </c>
      <c r="AW6" s="50">
        <v>91.30434782608695</v>
      </c>
      <c r="AX6" s="49">
        <v>23</v>
      </c>
      <c r="AY6" s="49"/>
      <c r="AZ6" s="49"/>
      <c r="BA6" s="49"/>
      <c r="BB6" s="49"/>
      <c r="BC6" s="2"/>
      <c r="BD6" s="3"/>
      <c r="BE6" s="3"/>
      <c r="BF6" s="3"/>
      <c r="BG6" s="3"/>
    </row>
    <row r="7" spans="1:59" ht="15">
      <c r="A7" s="65" t="s">
        <v>226</v>
      </c>
      <c r="B7" s="66"/>
      <c r="C7" s="66"/>
      <c r="D7" s="67">
        <v>150</v>
      </c>
      <c r="E7" s="69"/>
      <c r="F7" s="98" t="str">
        <f>HYPERLINK("https://i.ytimg.com/vi/IbWOQWw1wkM/default.jpg")</f>
        <v>https://i.ytimg.com/vi/IbWOQWw1wkM/default.jpg</v>
      </c>
      <c r="G7" s="66"/>
      <c r="H7" s="70" t="s">
        <v>329</v>
      </c>
      <c r="I7" s="71"/>
      <c r="J7" s="71" t="s">
        <v>159</v>
      </c>
      <c r="K7" s="70" t="s">
        <v>329</v>
      </c>
      <c r="L7" s="74">
        <v>1</v>
      </c>
      <c r="M7" s="75">
        <v>1879.2652587890625</v>
      </c>
      <c r="N7" s="75">
        <v>9806.4609375</v>
      </c>
      <c r="O7" s="76"/>
      <c r="P7" s="77"/>
      <c r="Q7" s="77"/>
      <c r="R7" s="82"/>
      <c r="S7" s="49">
        <v>1</v>
      </c>
      <c r="T7" s="49">
        <v>0</v>
      </c>
      <c r="U7" s="50">
        <v>0</v>
      </c>
      <c r="V7" s="50">
        <v>0.002793</v>
      </c>
      <c r="W7" s="50">
        <v>0.004282</v>
      </c>
      <c r="X7" s="50">
        <v>0.461899</v>
      </c>
      <c r="Y7" s="50">
        <v>0</v>
      </c>
      <c r="Z7" s="50">
        <v>0</v>
      </c>
      <c r="AA7" s="72">
        <v>7</v>
      </c>
      <c r="AB7" s="72"/>
      <c r="AC7" s="73"/>
      <c r="AD7" s="80" t="s">
        <v>329</v>
      </c>
      <c r="AE7" s="80" t="s">
        <v>427</v>
      </c>
      <c r="AF7" s="80"/>
      <c r="AG7" s="80" t="s">
        <v>596</v>
      </c>
      <c r="AH7" s="80" t="s">
        <v>625</v>
      </c>
      <c r="AI7" s="80">
        <v>6529624</v>
      </c>
      <c r="AJ7" s="80">
        <v>0</v>
      </c>
      <c r="AK7" s="80">
        <v>54194</v>
      </c>
      <c r="AL7" s="80">
        <v>8001</v>
      </c>
      <c r="AM7" s="80" t="s">
        <v>720</v>
      </c>
      <c r="AN7" s="100" t="str">
        <f>HYPERLINK("https://www.youtube.com/watch?v=IbWOQWw1wkM")</f>
        <v>https://www.youtube.com/watch?v=IbWOQWw1wkM</v>
      </c>
      <c r="AO7" s="80" t="str">
        <f>REPLACE(INDEX(GroupVertices[Group],MATCH(Vertices[[#This Row],[Vertex]],GroupVertices[Vertex],0)),1,1,"")</f>
        <v>1</v>
      </c>
      <c r="AP7" s="49">
        <v>0</v>
      </c>
      <c r="AQ7" s="50">
        <v>0</v>
      </c>
      <c r="AR7" s="49">
        <v>0</v>
      </c>
      <c r="AS7" s="50">
        <v>0</v>
      </c>
      <c r="AT7" s="49">
        <v>0</v>
      </c>
      <c r="AU7" s="50">
        <v>0</v>
      </c>
      <c r="AV7" s="49">
        <v>40</v>
      </c>
      <c r="AW7" s="50">
        <v>100</v>
      </c>
      <c r="AX7" s="49">
        <v>40</v>
      </c>
      <c r="AY7" s="49"/>
      <c r="AZ7" s="49"/>
      <c r="BA7" s="49"/>
      <c r="BB7" s="49"/>
      <c r="BC7" s="2"/>
      <c r="BD7" s="3"/>
      <c r="BE7" s="3"/>
      <c r="BF7" s="3"/>
      <c r="BG7" s="3"/>
    </row>
    <row r="8" spans="1:59" ht="15">
      <c r="A8" s="65" t="s">
        <v>227</v>
      </c>
      <c r="B8" s="66"/>
      <c r="C8" s="66"/>
      <c r="D8" s="67">
        <v>150</v>
      </c>
      <c r="E8" s="69"/>
      <c r="F8" s="98" t="str">
        <f>HYPERLINK("https://i.ytimg.com/vi/3m07zMRXXP0/default.jpg")</f>
        <v>https://i.ytimg.com/vi/3m07zMRXXP0/default.jpg</v>
      </c>
      <c r="G8" s="66"/>
      <c r="H8" s="70" t="s">
        <v>330</v>
      </c>
      <c r="I8" s="71"/>
      <c r="J8" s="71" t="s">
        <v>159</v>
      </c>
      <c r="K8" s="70" t="s">
        <v>330</v>
      </c>
      <c r="L8" s="74">
        <v>1</v>
      </c>
      <c r="M8" s="75">
        <v>966.4033203125</v>
      </c>
      <c r="N8" s="75">
        <v>8213.8330078125</v>
      </c>
      <c r="O8" s="76"/>
      <c r="P8" s="77"/>
      <c r="Q8" s="77"/>
      <c r="R8" s="82"/>
      <c r="S8" s="49">
        <v>2</v>
      </c>
      <c r="T8" s="49">
        <v>0</v>
      </c>
      <c r="U8" s="50">
        <v>0</v>
      </c>
      <c r="V8" s="50">
        <v>0.002841</v>
      </c>
      <c r="W8" s="50">
        <v>0.008692</v>
      </c>
      <c r="X8" s="50">
        <v>0.776447</v>
      </c>
      <c r="Y8" s="50">
        <v>1</v>
      </c>
      <c r="Z8" s="50">
        <v>0</v>
      </c>
      <c r="AA8" s="72">
        <v>8</v>
      </c>
      <c r="AB8" s="72"/>
      <c r="AC8" s="73"/>
      <c r="AD8" s="80" t="s">
        <v>330</v>
      </c>
      <c r="AE8" s="80" t="s">
        <v>428</v>
      </c>
      <c r="AF8" s="80" t="s">
        <v>523</v>
      </c>
      <c r="AG8" s="80" t="s">
        <v>596</v>
      </c>
      <c r="AH8" s="80" t="s">
        <v>626</v>
      </c>
      <c r="AI8" s="80">
        <v>1122835</v>
      </c>
      <c r="AJ8" s="80">
        <v>0</v>
      </c>
      <c r="AK8" s="80">
        <v>51660</v>
      </c>
      <c r="AL8" s="80">
        <v>2285</v>
      </c>
      <c r="AM8" s="80" t="s">
        <v>720</v>
      </c>
      <c r="AN8" s="100" t="str">
        <f>HYPERLINK("https://www.youtube.com/watch?v=3m07zMRXXP0")</f>
        <v>https://www.youtube.com/watch?v=3m07zMRXXP0</v>
      </c>
      <c r="AO8" s="80" t="str">
        <f>REPLACE(INDEX(GroupVertices[Group],MATCH(Vertices[[#This Row],[Vertex]],GroupVertices[Vertex],0)),1,1,"")</f>
        <v>1</v>
      </c>
      <c r="AP8" s="49">
        <v>2</v>
      </c>
      <c r="AQ8" s="50">
        <v>5.714285714285714</v>
      </c>
      <c r="AR8" s="49">
        <v>0</v>
      </c>
      <c r="AS8" s="50">
        <v>0</v>
      </c>
      <c r="AT8" s="49">
        <v>0</v>
      </c>
      <c r="AU8" s="50">
        <v>0</v>
      </c>
      <c r="AV8" s="49">
        <v>33</v>
      </c>
      <c r="AW8" s="50">
        <v>94.28571428571429</v>
      </c>
      <c r="AX8" s="49">
        <v>35</v>
      </c>
      <c r="AY8" s="49"/>
      <c r="AZ8" s="49"/>
      <c r="BA8" s="49"/>
      <c r="BB8" s="49"/>
      <c r="BC8" s="2"/>
      <c r="BD8" s="3"/>
      <c r="BE8" s="3"/>
      <c r="BF8" s="3"/>
      <c r="BG8" s="3"/>
    </row>
    <row r="9" spans="1:59" ht="15">
      <c r="A9" s="65" t="s">
        <v>214</v>
      </c>
      <c r="B9" s="66"/>
      <c r="C9" s="66"/>
      <c r="D9" s="67">
        <v>150</v>
      </c>
      <c r="E9" s="69"/>
      <c r="F9" s="98" t="str">
        <f>HYPERLINK("https://i.ytimg.com/vi/KR0g-1hnQPA/default.jpg")</f>
        <v>https://i.ytimg.com/vi/KR0g-1hnQPA/default.jpg</v>
      </c>
      <c r="G9" s="66"/>
      <c r="H9" s="70" t="s">
        <v>331</v>
      </c>
      <c r="I9" s="71"/>
      <c r="J9" s="71" t="s">
        <v>75</v>
      </c>
      <c r="K9" s="70" t="s">
        <v>331</v>
      </c>
      <c r="L9" s="74">
        <v>1884.8290797724953</v>
      </c>
      <c r="M9" s="75">
        <v>1002.3446044921875</v>
      </c>
      <c r="N9" s="75">
        <v>6530.84814453125</v>
      </c>
      <c r="O9" s="76"/>
      <c r="P9" s="77"/>
      <c r="Q9" s="77"/>
      <c r="R9" s="82"/>
      <c r="S9" s="49">
        <v>2</v>
      </c>
      <c r="T9" s="49">
        <v>10</v>
      </c>
      <c r="U9" s="50">
        <v>1292</v>
      </c>
      <c r="V9" s="50">
        <v>0.003846</v>
      </c>
      <c r="W9" s="50">
        <v>0.025286</v>
      </c>
      <c r="X9" s="50">
        <v>4.070625</v>
      </c>
      <c r="Y9" s="50">
        <v>0.045454545454545456</v>
      </c>
      <c r="Z9" s="50">
        <v>0.09090909090909091</v>
      </c>
      <c r="AA9" s="72">
        <v>9</v>
      </c>
      <c r="AB9" s="72"/>
      <c r="AC9" s="73"/>
      <c r="AD9" s="80" t="s">
        <v>331</v>
      </c>
      <c r="AE9" s="80" t="s">
        <v>429</v>
      </c>
      <c r="AF9" s="80" t="s">
        <v>524</v>
      </c>
      <c r="AG9" s="80" t="s">
        <v>596</v>
      </c>
      <c r="AH9" s="80" t="s">
        <v>627</v>
      </c>
      <c r="AI9" s="80">
        <v>46752238</v>
      </c>
      <c r="AJ9" s="80">
        <v>0</v>
      </c>
      <c r="AK9" s="80">
        <v>889113</v>
      </c>
      <c r="AL9" s="80">
        <v>43775</v>
      </c>
      <c r="AM9" s="80" t="s">
        <v>720</v>
      </c>
      <c r="AN9" s="100" t="str">
        <f>HYPERLINK("https://www.youtube.com/watch?v=KR0g-1hnQPA")</f>
        <v>https://www.youtube.com/watch?v=KR0g-1hnQPA</v>
      </c>
      <c r="AO9" s="80" t="str">
        <f>REPLACE(INDEX(GroupVertices[Group],MATCH(Vertices[[#This Row],[Vertex]],GroupVertices[Vertex],0)),1,1,"")</f>
        <v>1</v>
      </c>
      <c r="AP9" s="49">
        <v>3</v>
      </c>
      <c r="AQ9" s="50">
        <v>1.910828025477707</v>
      </c>
      <c r="AR9" s="49">
        <v>1</v>
      </c>
      <c r="AS9" s="50">
        <v>0.6369426751592356</v>
      </c>
      <c r="AT9" s="49">
        <v>0</v>
      </c>
      <c r="AU9" s="50">
        <v>0</v>
      </c>
      <c r="AV9" s="49">
        <v>153</v>
      </c>
      <c r="AW9" s="50">
        <v>97.45222929936305</v>
      </c>
      <c r="AX9" s="49">
        <v>157</v>
      </c>
      <c r="AY9" s="112" t="s">
        <v>1692</v>
      </c>
      <c r="AZ9" s="112" t="s">
        <v>1692</v>
      </c>
      <c r="BA9" s="112" t="s">
        <v>1692</v>
      </c>
      <c r="BB9" s="112" t="s">
        <v>1692</v>
      </c>
      <c r="BC9" s="2"/>
      <c r="BD9" s="3"/>
      <c r="BE9" s="3"/>
      <c r="BF9" s="3"/>
      <c r="BG9" s="3"/>
    </row>
    <row r="10" spans="1:59" ht="15">
      <c r="A10" s="65" t="s">
        <v>228</v>
      </c>
      <c r="B10" s="66"/>
      <c r="C10" s="66"/>
      <c r="D10" s="67">
        <v>150</v>
      </c>
      <c r="E10" s="69"/>
      <c r="F10" s="98" t="str">
        <f>HYPERLINK("https://i.ytimg.com/vi/r_VSll0WLZE/default.jpg")</f>
        <v>https://i.ytimg.com/vi/r_VSll0WLZE/default.jpg</v>
      </c>
      <c r="G10" s="66"/>
      <c r="H10" s="70" t="s">
        <v>332</v>
      </c>
      <c r="I10" s="71"/>
      <c r="J10" s="71" t="s">
        <v>159</v>
      </c>
      <c r="K10" s="70" t="s">
        <v>332</v>
      </c>
      <c r="L10" s="74">
        <v>1</v>
      </c>
      <c r="M10" s="75">
        <v>172.8595733642578</v>
      </c>
      <c r="N10" s="75">
        <v>6821.95068359375</v>
      </c>
      <c r="O10" s="76"/>
      <c r="P10" s="77"/>
      <c r="Q10" s="77"/>
      <c r="R10" s="82"/>
      <c r="S10" s="49">
        <v>1</v>
      </c>
      <c r="T10" s="49">
        <v>0</v>
      </c>
      <c r="U10" s="50">
        <v>0</v>
      </c>
      <c r="V10" s="50">
        <v>0.002801</v>
      </c>
      <c r="W10" s="50">
        <v>0.00441</v>
      </c>
      <c r="X10" s="50">
        <v>0.464548</v>
      </c>
      <c r="Y10" s="50">
        <v>0</v>
      </c>
      <c r="Z10" s="50">
        <v>0</v>
      </c>
      <c r="AA10" s="72">
        <v>10</v>
      </c>
      <c r="AB10" s="72"/>
      <c r="AC10" s="73"/>
      <c r="AD10" s="80" t="s">
        <v>332</v>
      </c>
      <c r="AE10" s="80" t="s">
        <v>430</v>
      </c>
      <c r="AF10" s="80" t="s">
        <v>525</v>
      </c>
      <c r="AG10" s="80" t="s">
        <v>596</v>
      </c>
      <c r="AH10" s="80" t="s">
        <v>628</v>
      </c>
      <c r="AI10" s="80">
        <v>12650381</v>
      </c>
      <c r="AJ10" s="80">
        <v>0</v>
      </c>
      <c r="AK10" s="80">
        <v>192538</v>
      </c>
      <c r="AL10" s="80">
        <v>15644</v>
      </c>
      <c r="AM10" s="80" t="s">
        <v>720</v>
      </c>
      <c r="AN10" s="100" t="str">
        <f>HYPERLINK("https://www.youtube.com/watch?v=r_VSll0WLZE")</f>
        <v>https://www.youtube.com/watch?v=r_VSll0WLZE</v>
      </c>
      <c r="AO10" s="80" t="str">
        <f>REPLACE(INDEX(GroupVertices[Group],MATCH(Vertices[[#This Row],[Vertex]],GroupVertices[Vertex],0)),1,1,"")</f>
        <v>1</v>
      </c>
      <c r="AP10" s="49">
        <v>13</v>
      </c>
      <c r="AQ10" s="50">
        <v>11.926605504587156</v>
      </c>
      <c r="AR10" s="49">
        <v>0</v>
      </c>
      <c r="AS10" s="50">
        <v>0</v>
      </c>
      <c r="AT10" s="49">
        <v>0</v>
      </c>
      <c r="AU10" s="50">
        <v>0</v>
      </c>
      <c r="AV10" s="49">
        <v>96</v>
      </c>
      <c r="AW10" s="50">
        <v>88.07339449541284</v>
      </c>
      <c r="AX10" s="49">
        <v>109</v>
      </c>
      <c r="AY10" s="49"/>
      <c r="AZ10" s="49"/>
      <c r="BA10" s="49"/>
      <c r="BB10" s="49"/>
      <c r="BC10" s="2"/>
      <c r="BD10" s="3"/>
      <c r="BE10" s="3"/>
      <c r="BF10" s="3"/>
      <c r="BG10" s="3"/>
    </row>
    <row r="11" spans="1:59" ht="15">
      <c r="A11" s="65" t="s">
        <v>229</v>
      </c>
      <c r="B11" s="66"/>
      <c r="C11" s="66"/>
      <c r="D11" s="67">
        <v>150</v>
      </c>
      <c r="E11" s="69"/>
      <c r="F11" s="98" t="str">
        <f>HYPERLINK("https://i.ytimg.com/vi/Gz8vBoEFArA/default.jpg")</f>
        <v>https://i.ytimg.com/vi/Gz8vBoEFArA/default.jpg</v>
      </c>
      <c r="G11" s="66"/>
      <c r="H11" s="70" t="s">
        <v>333</v>
      </c>
      <c r="I11" s="71"/>
      <c r="J11" s="71" t="s">
        <v>159</v>
      </c>
      <c r="K11" s="70" t="s">
        <v>333</v>
      </c>
      <c r="L11" s="74">
        <v>1</v>
      </c>
      <c r="M11" s="75">
        <v>1597.87353515625</v>
      </c>
      <c r="N11" s="75">
        <v>5501.5576171875</v>
      </c>
      <c r="O11" s="76"/>
      <c r="P11" s="77"/>
      <c r="Q11" s="77"/>
      <c r="R11" s="82"/>
      <c r="S11" s="49">
        <v>2</v>
      </c>
      <c r="T11" s="49">
        <v>0</v>
      </c>
      <c r="U11" s="50">
        <v>0</v>
      </c>
      <c r="V11" s="50">
        <v>0.002841</v>
      </c>
      <c r="W11" s="50">
        <v>0.008692</v>
      </c>
      <c r="X11" s="50">
        <v>0.776447</v>
      </c>
      <c r="Y11" s="50">
        <v>1</v>
      </c>
      <c r="Z11" s="50">
        <v>0</v>
      </c>
      <c r="AA11" s="72">
        <v>11</v>
      </c>
      <c r="AB11" s="72"/>
      <c r="AC11" s="73"/>
      <c r="AD11" s="80" t="s">
        <v>333</v>
      </c>
      <c r="AE11" s="80" t="s">
        <v>431</v>
      </c>
      <c r="AF11" s="80" t="s">
        <v>526</v>
      </c>
      <c r="AG11" s="80" t="s">
        <v>596</v>
      </c>
      <c r="AH11" s="80" t="s">
        <v>629</v>
      </c>
      <c r="AI11" s="80">
        <v>14276625</v>
      </c>
      <c r="AJ11" s="80">
        <v>0</v>
      </c>
      <c r="AK11" s="80">
        <v>142516</v>
      </c>
      <c r="AL11" s="80">
        <v>12602</v>
      </c>
      <c r="AM11" s="80" t="s">
        <v>720</v>
      </c>
      <c r="AN11" s="100" t="str">
        <f>HYPERLINK("https://www.youtube.com/watch?v=Gz8vBoEFArA")</f>
        <v>https://www.youtube.com/watch?v=Gz8vBoEFArA</v>
      </c>
      <c r="AO11" s="80" t="str">
        <f>REPLACE(INDEX(GroupVertices[Group],MATCH(Vertices[[#This Row],[Vertex]],GroupVertices[Vertex],0)),1,1,"")</f>
        <v>1</v>
      </c>
      <c r="AP11" s="49">
        <v>1</v>
      </c>
      <c r="AQ11" s="50">
        <v>2.5</v>
      </c>
      <c r="AR11" s="49">
        <v>1</v>
      </c>
      <c r="AS11" s="50">
        <v>2.5</v>
      </c>
      <c r="AT11" s="49">
        <v>0</v>
      </c>
      <c r="AU11" s="50">
        <v>0</v>
      </c>
      <c r="AV11" s="49">
        <v>38</v>
      </c>
      <c r="AW11" s="50">
        <v>95</v>
      </c>
      <c r="AX11" s="49">
        <v>40</v>
      </c>
      <c r="AY11" s="49"/>
      <c r="AZ11" s="49"/>
      <c r="BA11" s="49"/>
      <c r="BB11" s="49"/>
      <c r="BC11" s="2"/>
      <c r="BD11" s="3"/>
      <c r="BE11" s="3"/>
      <c r="BF11" s="3"/>
      <c r="BG11" s="3"/>
    </row>
    <row r="12" spans="1:59" ht="15">
      <c r="A12" s="65" t="s">
        <v>230</v>
      </c>
      <c r="B12" s="66"/>
      <c r="C12" s="66"/>
      <c r="D12" s="67">
        <v>150</v>
      </c>
      <c r="E12" s="69"/>
      <c r="F12" s="98" t="str">
        <f>HYPERLINK("https://i.ytimg.com/vi/w87fOAG8fjk/default.jpg")</f>
        <v>https://i.ytimg.com/vi/w87fOAG8fjk/default.jpg</v>
      </c>
      <c r="G12" s="66"/>
      <c r="H12" s="70" t="s">
        <v>334</v>
      </c>
      <c r="I12" s="71"/>
      <c r="J12" s="71" t="s">
        <v>159</v>
      </c>
      <c r="K12" s="70" t="s">
        <v>334</v>
      </c>
      <c r="L12" s="74">
        <v>1</v>
      </c>
      <c r="M12" s="75">
        <v>213.658203125</v>
      </c>
      <c r="N12" s="75">
        <v>8097.72705078125</v>
      </c>
      <c r="O12" s="76"/>
      <c r="P12" s="77"/>
      <c r="Q12" s="77"/>
      <c r="R12" s="82"/>
      <c r="S12" s="49">
        <v>1</v>
      </c>
      <c r="T12" s="49">
        <v>0</v>
      </c>
      <c r="U12" s="50">
        <v>0</v>
      </c>
      <c r="V12" s="50">
        <v>0.002801</v>
      </c>
      <c r="W12" s="50">
        <v>0.00441</v>
      </c>
      <c r="X12" s="50">
        <v>0.464548</v>
      </c>
      <c r="Y12" s="50">
        <v>0</v>
      </c>
      <c r="Z12" s="50">
        <v>0</v>
      </c>
      <c r="AA12" s="72">
        <v>12</v>
      </c>
      <c r="AB12" s="72"/>
      <c r="AC12" s="73"/>
      <c r="AD12" s="80" t="s">
        <v>334</v>
      </c>
      <c r="AE12" s="80" t="s">
        <v>432</v>
      </c>
      <c r="AF12" s="80"/>
      <c r="AG12" s="80" t="s">
        <v>596</v>
      </c>
      <c r="AH12" s="80" t="s">
        <v>630</v>
      </c>
      <c r="AI12" s="80">
        <v>2401388</v>
      </c>
      <c r="AJ12" s="80">
        <v>0</v>
      </c>
      <c r="AK12" s="80">
        <v>21135</v>
      </c>
      <c r="AL12" s="80">
        <v>1897</v>
      </c>
      <c r="AM12" s="80" t="s">
        <v>720</v>
      </c>
      <c r="AN12" s="100" t="str">
        <f>HYPERLINK("https://www.youtube.com/watch?v=w87fOAG8fjk")</f>
        <v>https://www.youtube.com/watch?v=w87fOAG8fjk</v>
      </c>
      <c r="AO12" s="80" t="str">
        <f>REPLACE(INDEX(GroupVertices[Group],MATCH(Vertices[[#This Row],[Vertex]],GroupVertices[Vertex],0)),1,1,"")</f>
        <v>1</v>
      </c>
      <c r="AP12" s="49">
        <v>1</v>
      </c>
      <c r="AQ12" s="50">
        <v>3.3333333333333335</v>
      </c>
      <c r="AR12" s="49">
        <v>0</v>
      </c>
      <c r="AS12" s="50">
        <v>0</v>
      </c>
      <c r="AT12" s="49">
        <v>0</v>
      </c>
      <c r="AU12" s="50">
        <v>0</v>
      </c>
      <c r="AV12" s="49">
        <v>29</v>
      </c>
      <c r="AW12" s="50">
        <v>96.66666666666667</v>
      </c>
      <c r="AX12" s="49">
        <v>30</v>
      </c>
      <c r="AY12" s="49"/>
      <c r="AZ12" s="49"/>
      <c r="BA12" s="49"/>
      <c r="BB12" s="49"/>
      <c r="BC12" s="2"/>
      <c r="BD12" s="3"/>
      <c r="BE12" s="3"/>
      <c r="BF12" s="3"/>
      <c r="BG12" s="3"/>
    </row>
    <row r="13" spans="1:59" ht="15">
      <c r="A13" s="65" t="s">
        <v>231</v>
      </c>
      <c r="B13" s="66"/>
      <c r="C13" s="66"/>
      <c r="D13" s="67">
        <v>150</v>
      </c>
      <c r="E13" s="69"/>
      <c r="F13" s="98" t="str">
        <f>HYPERLINK("https://i.ytimg.com/vi/SQIbeAk-bFA/default.jpg")</f>
        <v>https://i.ytimg.com/vi/SQIbeAk-bFA/default.jpg</v>
      </c>
      <c r="G13" s="66"/>
      <c r="H13" s="70" t="s">
        <v>335</v>
      </c>
      <c r="I13" s="71"/>
      <c r="J13" s="71" t="s">
        <v>159</v>
      </c>
      <c r="K13" s="70" t="s">
        <v>335</v>
      </c>
      <c r="L13" s="74">
        <v>1</v>
      </c>
      <c r="M13" s="75">
        <v>1272.28662109375</v>
      </c>
      <c r="N13" s="75">
        <v>8658.8662109375</v>
      </c>
      <c r="O13" s="76"/>
      <c r="P13" s="77"/>
      <c r="Q13" s="77"/>
      <c r="R13" s="82"/>
      <c r="S13" s="49">
        <v>2</v>
      </c>
      <c r="T13" s="49">
        <v>0</v>
      </c>
      <c r="U13" s="50">
        <v>0</v>
      </c>
      <c r="V13" s="50">
        <v>0.002841</v>
      </c>
      <c r="W13" s="50">
        <v>0.008692</v>
      </c>
      <c r="X13" s="50">
        <v>0.776447</v>
      </c>
      <c r="Y13" s="50">
        <v>1</v>
      </c>
      <c r="Z13" s="50">
        <v>0</v>
      </c>
      <c r="AA13" s="72">
        <v>13</v>
      </c>
      <c r="AB13" s="72"/>
      <c r="AC13" s="73"/>
      <c r="AD13" s="80" t="s">
        <v>335</v>
      </c>
      <c r="AE13" s="80" t="s">
        <v>433</v>
      </c>
      <c r="AF13" s="80" t="s">
        <v>527</v>
      </c>
      <c r="AG13" s="80" t="s">
        <v>596</v>
      </c>
      <c r="AH13" s="80" t="s">
        <v>631</v>
      </c>
      <c r="AI13" s="80">
        <v>23359082</v>
      </c>
      <c r="AJ13" s="80">
        <v>0</v>
      </c>
      <c r="AK13" s="80">
        <v>655051</v>
      </c>
      <c r="AL13" s="80">
        <v>80121</v>
      </c>
      <c r="AM13" s="80" t="s">
        <v>720</v>
      </c>
      <c r="AN13" s="100" t="str">
        <f>HYPERLINK("https://www.youtube.com/watch?v=SQIbeAk-bFA")</f>
        <v>https://www.youtube.com/watch?v=SQIbeAk-bFA</v>
      </c>
      <c r="AO13" s="80" t="str">
        <f>REPLACE(INDEX(GroupVertices[Group],MATCH(Vertices[[#This Row],[Vertex]],GroupVertices[Vertex],0)),1,1,"")</f>
        <v>1</v>
      </c>
      <c r="AP13" s="49">
        <v>3</v>
      </c>
      <c r="AQ13" s="50">
        <v>5</v>
      </c>
      <c r="AR13" s="49">
        <v>0</v>
      </c>
      <c r="AS13" s="50">
        <v>0</v>
      </c>
      <c r="AT13" s="49">
        <v>0</v>
      </c>
      <c r="AU13" s="50">
        <v>0</v>
      </c>
      <c r="AV13" s="49">
        <v>57</v>
      </c>
      <c r="AW13" s="50">
        <v>95</v>
      </c>
      <c r="AX13" s="49">
        <v>60</v>
      </c>
      <c r="AY13" s="49"/>
      <c r="AZ13" s="49"/>
      <c r="BA13" s="49"/>
      <c r="BB13" s="49"/>
      <c r="BC13" s="2"/>
      <c r="BD13" s="3"/>
      <c r="BE13" s="3"/>
      <c r="BF13" s="3"/>
      <c r="BG13" s="3"/>
    </row>
    <row r="14" spans="1:59" ht="15">
      <c r="A14" s="65" t="s">
        <v>232</v>
      </c>
      <c r="B14" s="66"/>
      <c r="C14" s="66"/>
      <c r="D14" s="67">
        <v>150</v>
      </c>
      <c r="E14" s="69"/>
      <c r="F14" s="98" t="str">
        <f>HYPERLINK("https://i.ytimg.com/vi/65JrtwtTOdc/default.jpg")</f>
        <v>https://i.ytimg.com/vi/65JrtwtTOdc/default.jpg</v>
      </c>
      <c r="G14" s="66"/>
      <c r="H14" s="70" t="s">
        <v>336</v>
      </c>
      <c r="I14" s="71"/>
      <c r="J14" s="71" t="s">
        <v>159</v>
      </c>
      <c r="K14" s="70" t="s">
        <v>336</v>
      </c>
      <c r="L14" s="74">
        <v>1</v>
      </c>
      <c r="M14" s="75">
        <v>1921.566650390625</v>
      </c>
      <c r="N14" s="75">
        <v>5884.060546875</v>
      </c>
      <c r="O14" s="76"/>
      <c r="P14" s="77"/>
      <c r="Q14" s="77"/>
      <c r="R14" s="82"/>
      <c r="S14" s="49">
        <v>2</v>
      </c>
      <c r="T14" s="49">
        <v>0</v>
      </c>
      <c r="U14" s="50">
        <v>0</v>
      </c>
      <c r="V14" s="50">
        <v>0.002841</v>
      </c>
      <c r="W14" s="50">
        <v>0.008692</v>
      </c>
      <c r="X14" s="50">
        <v>0.776447</v>
      </c>
      <c r="Y14" s="50">
        <v>1</v>
      </c>
      <c r="Z14" s="50">
        <v>0</v>
      </c>
      <c r="AA14" s="72">
        <v>14</v>
      </c>
      <c r="AB14" s="72"/>
      <c r="AC14" s="73"/>
      <c r="AD14" s="80" t="s">
        <v>336</v>
      </c>
      <c r="AE14" s="80" t="s">
        <v>434</v>
      </c>
      <c r="AF14" s="80" t="s">
        <v>528</v>
      </c>
      <c r="AG14" s="80" t="s">
        <v>596</v>
      </c>
      <c r="AH14" s="80" t="s">
        <v>632</v>
      </c>
      <c r="AI14" s="80">
        <v>10991243</v>
      </c>
      <c r="AJ14" s="80">
        <v>0</v>
      </c>
      <c r="AK14" s="80">
        <v>314889</v>
      </c>
      <c r="AL14" s="80">
        <v>21869</v>
      </c>
      <c r="AM14" s="80" t="s">
        <v>720</v>
      </c>
      <c r="AN14" s="100" t="str">
        <f>HYPERLINK("https://www.youtube.com/watch?v=65JrtwtTOdc")</f>
        <v>https://www.youtube.com/watch?v=65JrtwtTOdc</v>
      </c>
      <c r="AO14" s="80" t="str">
        <f>REPLACE(INDEX(GroupVertices[Group],MATCH(Vertices[[#This Row],[Vertex]],GroupVertices[Vertex],0)),1,1,"")</f>
        <v>1</v>
      </c>
      <c r="AP14" s="49">
        <v>3</v>
      </c>
      <c r="AQ14" s="50">
        <v>2.9411764705882355</v>
      </c>
      <c r="AR14" s="49">
        <v>0</v>
      </c>
      <c r="AS14" s="50">
        <v>0</v>
      </c>
      <c r="AT14" s="49">
        <v>0</v>
      </c>
      <c r="AU14" s="50">
        <v>0</v>
      </c>
      <c r="AV14" s="49">
        <v>99</v>
      </c>
      <c r="AW14" s="50">
        <v>97.05882352941177</v>
      </c>
      <c r="AX14" s="49">
        <v>102</v>
      </c>
      <c r="AY14" s="49"/>
      <c r="AZ14" s="49"/>
      <c r="BA14" s="49"/>
      <c r="BB14" s="49"/>
      <c r="BC14" s="2"/>
      <c r="BD14" s="3"/>
      <c r="BE14" s="3"/>
      <c r="BF14" s="3"/>
      <c r="BG14" s="3"/>
    </row>
    <row r="15" spans="1:59" ht="15">
      <c r="A15" s="65" t="s">
        <v>233</v>
      </c>
      <c r="B15" s="66"/>
      <c r="C15" s="66"/>
      <c r="D15" s="67">
        <v>150</v>
      </c>
      <c r="E15" s="69"/>
      <c r="F15" s="98" t="str">
        <f>HYPERLINK("https://i.ytimg.com/vi/GEZhD3J89ZE/default.jpg")</f>
        <v>https://i.ytimg.com/vi/GEZhD3J89ZE/default.jpg</v>
      </c>
      <c r="G15" s="66"/>
      <c r="H15" s="70" t="s">
        <v>337</v>
      </c>
      <c r="I15" s="71"/>
      <c r="J15" s="71" t="s">
        <v>159</v>
      </c>
      <c r="K15" s="70" t="s">
        <v>337</v>
      </c>
      <c r="L15" s="74">
        <v>1</v>
      </c>
      <c r="M15" s="75">
        <v>241.53094482421875</v>
      </c>
      <c r="N15" s="75">
        <v>5613.2998046875</v>
      </c>
      <c r="O15" s="76"/>
      <c r="P15" s="77"/>
      <c r="Q15" s="77"/>
      <c r="R15" s="82"/>
      <c r="S15" s="49">
        <v>1</v>
      </c>
      <c r="T15" s="49">
        <v>0</v>
      </c>
      <c r="U15" s="50">
        <v>0</v>
      </c>
      <c r="V15" s="50">
        <v>0.002801</v>
      </c>
      <c r="W15" s="50">
        <v>0.00441</v>
      </c>
      <c r="X15" s="50">
        <v>0.464548</v>
      </c>
      <c r="Y15" s="50">
        <v>0</v>
      </c>
      <c r="Z15" s="50">
        <v>0</v>
      </c>
      <c r="AA15" s="72">
        <v>15</v>
      </c>
      <c r="AB15" s="72"/>
      <c r="AC15" s="73"/>
      <c r="AD15" s="80" t="s">
        <v>337</v>
      </c>
      <c r="AE15" s="80" t="s">
        <v>435</v>
      </c>
      <c r="AF15" s="80" t="s">
        <v>529</v>
      </c>
      <c r="AG15" s="80" t="s">
        <v>596</v>
      </c>
      <c r="AH15" s="80" t="s">
        <v>633</v>
      </c>
      <c r="AI15" s="80">
        <v>11953081</v>
      </c>
      <c r="AJ15" s="80">
        <v>0</v>
      </c>
      <c r="AK15" s="80">
        <v>286922</v>
      </c>
      <c r="AL15" s="80">
        <v>23178</v>
      </c>
      <c r="AM15" s="80" t="s">
        <v>720</v>
      </c>
      <c r="AN15" s="100" t="str">
        <f>HYPERLINK("https://www.youtube.com/watch?v=GEZhD3J89ZE")</f>
        <v>https://www.youtube.com/watch?v=GEZhD3J89ZE</v>
      </c>
      <c r="AO15" s="80" t="str">
        <f>REPLACE(INDEX(GroupVertices[Group],MATCH(Vertices[[#This Row],[Vertex]],GroupVertices[Vertex],0)),1,1,"")</f>
        <v>1</v>
      </c>
      <c r="AP15" s="49">
        <v>3</v>
      </c>
      <c r="AQ15" s="50">
        <v>3.7037037037037037</v>
      </c>
      <c r="AR15" s="49">
        <v>0</v>
      </c>
      <c r="AS15" s="50">
        <v>0</v>
      </c>
      <c r="AT15" s="49">
        <v>0</v>
      </c>
      <c r="AU15" s="50">
        <v>0</v>
      </c>
      <c r="AV15" s="49">
        <v>78</v>
      </c>
      <c r="AW15" s="50">
        <v>96.29629629629629</v>
      </c>
      <c r="AX15" s="49">
        <v>81</v>
      </c>
      <c r="AY15" s="49"/>
      <c r="AZ15" s="49"/>
      <c r="BA15" s="49"/>
      <c r="BB15" s="49"/>
      <c r="BC15" s="2"/>
      <c r="BD15" s="3"/>
      <c r="BE15" s="3"/>
      <c r="BF15" s="3"/>
      <c r="BG15" s="3"/>
    </row>
    <row r="16" spans="1:59" ht="15">
      <c r="A16" s="65" t="s">
        <v>234</v>
      </c>
      <c r="B16" s="66"/>
      <c r="C16" s="66"/>
      <c r="D16" s="67">
        <v>150</v>
      </c>
      <c r="E16" s="69"/>
      <c r="F16" s="98" t="str">
        <f>HYPERLINK("https://i.ytimg.com/vi/b13xnFp_LJs/default.jpg")</f>
        <v>https://i.ytimg.com/vi/b13xnFp_LJs/default.jpg</v>
      </c>
      <c r="G16" s="66"/>
      <c r="H16" s="70" t="s">
        <v>338</v>
      </c>
      <c r="I16" s="71"/>
      <c r="J16" s="71" t="s">
        <v>159</v>
      </c>
      <c r="K16" s="70" t="s">
        <v>338</v>
      </c>
      <c r="L16" s="74">
        <v>1</v>
      </c>
      <c r="M16" s="75">
        <v>1123.8155517578125</v>
      </c>
      <c r="N16" s="75">
        <v>4161.43359375</v>
      </c>
      <c r="O16" s="76"/>
      <c r="P16" s="77"/>
      <c r="Q16" s="77"/>
      <c r="R16" s="82"/>
      <c r="S16" s="49">
        <v>1</v>
      </c>
      <c r="T16" s="49">
        <v>0</v>
      </c>
      <c r="U16" s="50">
        <v>0</v>
      </c>
      <c r="V16" s="50">
        <v>0.002801</v>
      </c>
      <c r="W16" s="50">
        <v>0.00441</v>
      </c>
      <c r="X16" s="50">
        <v>0.464548</v>
      </c>
      <c r="Y16" s="50">
        <v>0</v>
      </c>
      <c r="Z16" s="50">
        <v>0</v>
      </c>
      <c r="AA16" s="72">
        <v>16</v>
      </c>
      <c r="AB16" s="72"/>
      <c r="AC16" s="73"/>
      <c r="AD16" s="80" t="s">
        <v>338</v>
      </c>
      <c r="AE16" s="80" t="s">
        <v>436</v>
      </c>
      <c r="AF16" s="80" t="s">
        <v>530</v>
      </c>
      <c r="AG16" s="80" t="s">
        <v>596</v>
      </c>
      <c r="AH16" s="80" t="s">
        <v>634</v>
      </c>
      <c r="AI16" s="80">
        <v>14675013</v>
      </c>
      <c r="AJ16" s="80">
        <v>0</v>
      </c>
      <c r="AK16" s="80">
        <v>457061</v>
      </c>
      <c r="AL16" s="80">
        <v>43862</v>
      </c>
      <c r="AM16" s="80" t="s">
        <v>720</v>
      </c>
      <c r="AN16" s="100" t="str">
        <f>HYPERLINK("https://www.youtube.com/watch?v=b13xnFp_LJs")</f>
        <v>https://www.youtube.com/watch?v=b13xnFp_LJs</v>
      </c>
      <c r="AO16" s="80" t="str">
        <f>REPLACE(INDEX(GroupVertices[Group],MATCH(Vertices[[#This Row],[Vertex]],GroupVertices[Vertex],0)),1,1,"")</f>
        <v>1</v>
      </c>
      <c r="AP16" s="49">
        <v>1</v>
      </c>
      <c r="AQ16" s="50">
        <v>1</v>
      </c>
      <c r="AR16" s="49">
        <v>2</v>
      </c>
      <c r="AS16" s="50">
        <v>2</v>
      </c>
      <c r="AT16" s="49">
        <v>0</v>
      </c>
      <c r="AU16" s="50">
        <v>0</v>
      </c>
      <c r="AV16" s="49">
        <v>97</v>
      </c>
      <c r="AW16" s="50">
        <v>97</v>
      </c>
      <c r="AX16" s="49">
        <v>100</v>
      </c>
      <c r="AY16" s="49"/>
      <c r="AZ16" s="49"/>
      <c r="BA16" s="49"/>
      <c r="BB16" s="49"/>
      <c r="BC16" s="2"/>
      <c r="BD16" s="3"/>
      <c r="BE16" s="3"/>
      <c r="BF16" s="3"/>
      <c r="BG16" s="3"/>
    </row>
    <row r="17" spans="1:59" ht="15">
      <c r="A17" s="65" t="s">
        <v>235</v>
      </c>
      <c r="B17" s="66"/>
      <c r="C17" s="66"/>
      <c r="D17" s="67">
        <v>150</v>
      </c>
      <c r="E17" s="69"/>
      <c r="F17" s="98" t="str">
        <f>HYPERLINK("https://i.ytimg.com/vi/38IqQpwPe7s/default.jpg")</f>
        <v>https://i.ytimg.com/vi/38IqQpwPe7s/default.jpg</v>
      </c>
      <c r="G17" s="66"/>
      <c r="H17" s="70" t="s">
        <v>339</v>
      </c>
      <c r="I17" s="71"/>
      <c r="J17" s="71" t="s">
        <v>159</v>
      </c>
      <c r="K17" s="70" t="s">
        <v>339</v>
      </c>
      <c r="L17" s="74">
        <v>1</v>
      </c>
      <c r="M17" s="75">
        <v>602.6326293945312</v>
      </c>
      <c r="N17" s="75">
        <v>4675.68505859375</v>
      </c>
      <c r="O17" s="76"/>
      <c r="P17" s="77"/>
      <c r="Q17" s="77"/>
      <c r="R17" s="82"/>
      <c r="S17" s="49">
        <v>1</v>
      </c>
      <c r="T17" s="49">
        <v>0</v>
      </c>
      <c r="U17" s="50">
        <v>0</v>
      </c>
      <c r="V17" s="50">
        <v>0.002801</v>
      </c>
      <c r="W17" s="50">
        <v>0.00441</v>
      </c>
      <c r="X17" s="50">
        <v>0.464548</v>
      </c>
      <c r="Y17" s="50">
        <v>0</v>
      </c>
      <c r="Z17" s="50">
        <v>0</v>
      </c>
      <c r="AA17" s="72">
        <v>17</v>
      </c>
      <c r="AB17" s="72"/>
      <c r="AC17" s="73"/>
      <c r="AD17" s="80" t="s">
        <v>339</v>
      </c>
      <c r="AE17" s="80" t="s">
        <v>437</v>
      </c>
      <c r="AF17" s="80"/>
      <c r="AG17" s="80" t="s">
        <v>596</v>
      </c>
      <c r="AH17" s="80" t="s">
        <v>635</v>
      </c>
      <c r="AI17" s="80">
        <v>3004380</v>
      </c>
      <c r="AJ17" s="80">
        <v>0</v>
      </c>
      <c r="AK17" s="80">
        <v>33206</v>
      </c>
      <c r="AL17" s="80">
        <v>4148</v>
      </c>
      <c r="AM17" s="80" t="s">
        <v>720</v>
      </c>
      <c r="AN17" s="100" t="str">
        <f>HYPERLINK("https://www.youtube.com/watch?v=38IqQpwPe7s")</f>
        <v>https://www.youtube.com/watch?v=38IqQpwPe7s</v>
      </c>
      <c r="AO17" s="80" t="str">
        <f>REPLACE(INDEX(GroupVertices[Group],MATCH(Vertices[[#This Row],[Vertex]],GroupVertices[Vertex],0)),1,1,"")</f>
        <v>1</v>
      </c>
      <c r="AP17" s="49">
        <v>0</v>
      </c>
      <c r="AQ17" s="50">
        <v>0</v>
      </c>
      <c r="AR17" s="49">
        <v>1</v>
      </c>
      <c r="AS17" s="50">
        <v>2.1739130434782608</v>
      </c>
      <c r="AT17" s="49">
        <v>0</v>
      </c>
      <c r="AU17" s="50">
        <v>0</v>
      </c>
      <c r="AV17" s="49">
        <v>45</v>
      </c>
      <c r="AW17" s="50">
        <v>97.82608695652173</v>
      </c>
      <c r="AX17" s="49">
        <v>46</v>
      </c>
      <c r="AY17" s="49"/>
      <c r="AZ17" s="49"/>
      <c r="BA17" s="49"/>
      <c r="BB17" s="49"/>
      <c r="BC17" s="2"/>
      <c r="BD17" s="3"/>
      <c r="BE17" s="3"/>
      <c r="BF17" s="3"/>
      <c r="BG17" s="3"/>
    </row>
    <row r="18" spans="1:59" ht="15">
      <c r="A18" s="65" t="s">
        <v>215</v>
      </c>
      <c r="B18" s="66"/>
      <c r="C18" s="66"/>
      <c r="D18" s="67">
        <v>150</v>
      </c>
      <c r="E18" s="69"/>
      <c r="F18" s="98" t="str">
        <f>HYPERLINK("https://i.ytimg.com/vi/ZFKxAYvQ7wQ/default_live.jpg")</f>
        <v>https://i.ytimg.com/vi/ZFKxAYvQ7wQ/default_live.jpg</v>
      </c>
      <c r="G18" s="66"/>
      <c r="H18" s="70" t="s">
        <v>340</v>
      </c>
      <c r="I18" s="71"/>
      <c r="J18" s="71" t="s">
        <v>75</v>
      </c>
      <c r="K18" s="70" t="s">
        <v>340</v>
      </c>
      <c r="L18" s="74">
        <v>2698.433279859997</v>
      </c>
      <c r="M18" s="75">
        <v>3948.645263671875</v>
      </c>
      <c r="N18" s="75">
        <v>7665.43359375</v>
      </c>
      <c r="O18" s="76"/>
      <c r="P18" s="77"/>
      <c r="Q18" s="77"/>
      <c r="R18" s="82"/>
      <c r="S18" s="49">
        <v>1</v>
      </c>
      <c r="T18" s="49">
        <v>10</v>
      </c>
      <c r="U18" s="50">
        <v>1850</v>
      </c>
      <c r="V18" s="50">
        <v>0.003802</v>
      </c>
      <c r="W18" s="50">
        <v>0.015944</v>
      </c>
      <c r="X18" s="50">
        <v>5.068551</v>
      </c>
      <c r="Y18" s="50">
        <v>0</v>
      </c>
      <c r="Z18" s="50">
        <v>0</v>
      </c>
      <c r="AA18" s="72">
        <v>18</v>
      </c>
      <c r="AB18" s="72"/>
      <c r="AC18" s="73"/>
      <c r="AD18" s="80" t="s">
        <v>340</v>
      </c>
      <c r="AE18" s="80" t="s">
        <v>438</v>
      </c>
      <c r="AF18" s="80" t="s">
        <v>531</v>
      </c>
      <c r="AG18" s="80" t="s">
        <v>597</v>
      </c>
      <c r="AH18" s="80" t="s">
        <v>636</v>
      </c>
      <c r="AI18" s="80">
        <v>1078</v>
      </c>
      <c r="AJ18" s="80">
        <v>0</v>
      </c>
      <c r="AK18" s="80">
        <v>151</v>
      </c>
      <c r="AL18" s="80">
        <v>3</v>
      </c>
      <c r="AM18" s="80" t="s">
        <v>720</v>
      </c>
      <c r="AN18" s="100" t="str">
        <f>HYPERLINK("https://www.youtube.com/watch?v=ZFKxAYvQ7wQ")</f>
        <v>https://www.youtube.com/watch?v=ZFKxAYvQ7wQ</v>
      </c>
      <c r="AO18" s="80" t="str">
        <f>REPLACE(INDEX(GroupVertices[Group],MATCH(Vertices[[#This Row],[Vertex]],GroupVertices[Vertex],0)),1,1,"")</f>
        <v>6</v>
      </c>
      <c r="AP18" s="49">
        <v>6</v>
      </c>
      <c r="AQ18" s="50">
        <v>3.821656050955414</v>
      </c>
      <c r="AR18" s="49">
        <v>0</v>
      </c>
      <c r="AS18" s="50">
        <v>0</v>
      </c>
      <c r="AT18" s="49">
        <v>0</v>
      </c>
      <c r="AU18" s="50">
        <v>0</v>
      </c>
      <c r="AV18" s="49">
        <v>151</v>
      </c>
      <c r="AW18" s="50">
        <v>96.17834394904459</v>
      </c>
      <c r="AX18" s="49">
        <v>157</v>
      </c>
      <c r="AY18" s="112" t="s">
        <v>1692</v>
      </c>
      <c r="AZ18" s="112" t="s">
        <v>1692</v>
      </c>
      <c r="BA18" s="112" t="s">
        <v>1692</v>
      </c>
      <c r="BB18" s="112" t="s">
        <v>1692</v>
      </c>
      <c r="BC18" s="2"/>
      <c r="BD18" s="3"/>
      <c r="BE18" s="3"/>
      <c r="BF18" s="3"/>
      <c r="BG18" s="3"/>
    </row>
    <row r="19" spans="1:59" ht="15">
      <c r="A19" s="65" t="s">
        <v>236</v>
      </c>
      <c r="B19" s="66"/>
      <c r="C19" s="66"/>
      <c r="D19" s="67">
        <v>150</v>
      </c>
      <c r="E19" s="69"/>
      <c r="F19" s="98" t="str">
        <f>HYPERLINK("https://i.ytimg.com/vi/YwN0kAMNvXI/default.jpg")</f>
        <v>https://i.ytimg.com/vi/YwN0kAMNvXI/default.jpg</v>
      </c>
      <c r="G19" s="66"/>
      <c r="H19" s="70" t="s">
        <v>341</v>
      </c>
      <c r="I19" s="71"/>
      <c r="J19" s="71" t="s">
        <v>159</v>
      </c>
      <c r="K19" s="70" t="s">
        <v>341</v>
      </c>
      <c r="L19" s="74">
        <v>1</v>
      </c>
      <c r="M19" s="75">
        <v>4838.84765625</v>
      </c>
      <c r="N19" s="75">
        <v>9095.5068359375</v>
      </c>
      <c r="O19" s="76"/>
      <c r="P19" s="77"/>
      <c r="Q19" s="77"/>
      <c r="R19" s="82"/>
      <c r="S19" s="49">
        <v>1</v>
      </c>
      <c r="T19" s="49">
        <v>0</v>
      </c>
      <c r="U19" s="50">
        <v>0</v>
      </c>
      <c r="V19" s="50">
        <v>0.002778</v>
      </c>
      <c r="W19" s="50">
        <v>0.002781</v>
      </c>
      <c r="X19" s="50">
        <v>0.54166</v>
      </c>
      <c r="Y19" s="50">
        <v>0</v>
      </c>
      <c r="Z19" s="50">
        <v>0</v>
      </c>
      <c r="AA19" s="72">
        <v>19</v>
      </c>
      <c r="AB19" s="72"/>
      <c r="AC19" s="73"/>
      <c r="AD19" s="80" t="s">
        <v>341</v>
      </c>
      <c r="AE19" s="80" t="s">
        <v>439</v>
      </c>
      <c r="AF19" s="80" t="s">
        <v>532</v>
      </c>
      <c r="AG19" s="80" t="s">
        <v>597</v>
      </c>
      <c r="AH19" s="80" t="s">
        <v>637</v>
      </c>
      <c r="AI19" s="80">
        <v>1163</v>
      </c>
      <c r="AJ19" s="80">
        <v>1</v>
      </c>
      <c r="AK19" s="80">
        <v>49</v>
      </c>
      <c r="AL19" s="80">
        <v>0</v>
      </c>
      <c r="AM19" s="80" t="s">
        <v>720</v>
      </c>
      <c r="AN19" s="100" t="str">
        <f>HYPERLINK("https://www.youtube.com/watch?v=YwN0kAMNvXI")</f>
        <v>https://www.youtube.com/watch?v=YwN0kAMNvXI</v>
      </c>
      <c r="AO19" s="80" t="str">
        <f>REPLACE(INDEX(GroupVertices[Group],MATCH(Vertices[[#This Row],[Vertex]],GroupVertices[Vertex],0)),1,1,"")</f>
        <v>6</v>
      </c>
      <c r="AP19" s="49">
        <v>0</v>
      </c>
      <c r="AQ19" s="50">
        <v>0</v>
      </c>
      <c r="AR19" s="49">
        <v>1</v>
      </c>
      <c r="AS19" s="50">
        <v>2.0408163265306123</v>
      </c>
      <c r="AT19" s="49">
        <v>0</v>
      </c>
      <c r="AU19" s="50">
        <v>0</v>
      </c>
      <c r="AV19" s="49">
        <v>48</v>
      </c>
      <c r="AW19" s="50">
        <v>97.95918367346938</v>
      </c>
      <c r="AX19" s="49">
        <v>49</v>
      </c>
      <c r="AY19" s="49"/>
      <c r="AZ19" s="49"/>
      <c r="BA19" s="49"/>
      <c r="BB19" s="49"/>
      <c r="BC19" s="2"/>
      <c r="BD19" s="3"/>
      <c r="BE19" s="3"/>
      <c r="BF19" s="3"/>
      <c r="BG19" s="3"/>
    </row>
    <row r="20" spans="1:59" ht="15">
      <c r="A20" s="65" t="s">
        <v>237</v>
      </c>
      <c r="B20" s="66"/>
      <c r="C20" s="66"/>
      <c r="D20" s="67">
        <v>150</v>
      </c>
      <c r="E20" s="69"/>
      <c r="F20" s="98" t="str">
        <f>HYPERLINK("https://i.ytimg.com/vi/oxQ6e1VeH4M/default.jpg")</f>
        <v>https://i.ytimg.com/vi/oxQ6e1VeH4M/default.jpg</v>
      </c>
      <c r="G20" s="66"/>
      <c r="H20" s="70" t="s">
        <v>342</v>
      </c>
      <c r="I20" s="71"/>
      <c r="J20" s="71" t="s">
        <v>159</v>
      </c>
      <c r="K20" s="70" t="s">
        <v>342</v>
      </c>
      <c r="L20" s="74">
        <v>1</v>
      </c>
      <c r="M20" s="75">
        <v>4363.17578125</v>
      </c>
      <c r="N20" s="75">
        <v>5553.83984375</v>
      </c>
      <c r="O20" s="76"/>
      <c r="P20" s="77"/>
      <c r="Q20" s="77"/>
      <c r="R20" s="82"/>
      <c r="S20" s="49">
        <v>1</v>
      </c>
      <c r="T20" s="49">
        <v>0</v>
      </c>
      <c r="U20" s="50">
        <v>0</v>
      </c>
      <c r="V20" s="50">
        <v>0.002778</v>
      </c>
      <c r="W20" s="50">
        <v>0.002781</v>
      </c>
      <c r="X20" s="50">
        <v>0.54166</v>
      </c>
      <c r="Y20" s="50">
        <v>0</v>
      </c>
      <c r="Z20" s="50">
        <v>0</v>
      </c>
      <c r="AA20" s="72">
        <v>20</v>
      </c>
      <c r="AB20" s="72"/>
      <c r="AC20" s="73"/>
      <c r="AD20" s="80" t="s">
        <v>342</v>
      </c>
      <c r="AE20" s="80" t="s">
        <v>440</v>
      </c>
      <c r="AF20" s="80" t="s">
        <v>533</v>
      </c>
      <c r="AG20" s="80" t="s">
        <v>597</v>
      </c>
      <c r="AH20" s="80" t="s">
        <v>638</v>
      </c>
      <c r="AI20" s="80">
        <v>3386</v>
      </c>
      <c r="AJ20" s="80">
        <v>3</v>
      </c>
      <c r="AK20" s="80">
        <v>63</v>
      </c>
      <c r="AL20" s="80">
        <v>2</v>
      </c>
      <c r="AM20" s="80" t="s">
        <v>720</v>
      </c>
      <c r="AN20" s="100" t="str">
        <f>HYPERLINK("https://www.youtube.com/watch?v=oxQ6e1VeH4M")</f>
        <v>https://www.youtube.com/watch?v=oxQ6e1VeH4M</v>
      </c>
      <c r="AO20" s="80" t="str">
        <f>REPLACE(INDEX(GroupVertices[Group],MATCH(Vertices[[#This Row],[Vertex]],GroupVertices[Vertex],0)),1,1,"")</f>
        <v>6</v>
      </c>
      <c r="AP20" s="49">
        <v>6</v>
      </c>
      <c r="AQ20" s="50">
        <v>2.9702970297029703</v>
      </c>
      <c r="AR20" s="49">
        <v>4</v>
      </c>
      <c r="AS20" s="50">
        <v>1.9801980198019802</v>
      </c>
      <c r="AT20" s="49">
        <v>0</v>
      </c>
      <c r="AU20" s="50">
        <v>0</v>
      </c>
      <c r="AV20" s="49">
        <v>192</v>
      </c>
      <c r="AW20" s="50">
        <v>95.04950495049505</v>
      </c>
      <c r="AX20" s="49">
        <v>202</v>
      </c>
      <c r="AY20" s="49"/>
      <c r="AZ20" s="49"/>
      <c r="BA20" s="49"/>
      <c r="BB20" s="49"/>
      <c r="BC20" s="2"/>
      <c r="BD20" s="3"/>
      <c r="BE20" s="3"/>
      <c r="BF20" s="3"/>
      <c r="BG20" s="3"/>
    </row>
    <row r="21" spans="1:59" ht="15">
      <c r="A21" s="65" t="s">
        <v>238</v>
      </c>
      <c r="B21" s="66"/>
      <c r="C21" s="66"/>
      <c r="D21" s="67">
        <v>150</v>
      </c>
      <c r="E21" s="69"/>
      <c r="F21" s="98" t="str">
        <f>HYPERLINK("https://i.ytimg.com/vi/FDOECr-sT6U/default.jpg")</f>
        <v>https://i.ytimg.com/vi/FDOECr-sT6U/default.jpg</v>
      </c>
      <c r="G21" s="66"/>
      <c r="H21" s="70" t="s">
        <v>343</v>
      </c>
      <c r="I21" s="71"/>
      <c r="J21" s="71" t="s">
        <v>159</v>
      </c>
      <c r="K21" s="70" t="s">
        <v>343</v>
      </c>
      <c r="L21" s="74">
        <v>1</v>
      </c>
      <c r="M21" s="75">
        <v>4242.61474609375</v>
      </c>
      <c r="N21" s="75">
        <v>9806.4609375</v>
      </c>
      <c r="O21" s="76"/>
      <c r="P21" s="77"/>
      <c r="Q21" s="77"/>
      <c r="R21" s="82"/>
      <c r="S21" s="49">
        <v>1</v>
      </c>
      <c r="T21" s="49">
        <v>0</v>
      </c>
      <c r="U21" s="50">
        <v>0</v>
      </c>
      <c r="V21" s="50">
        <v>0.002778</v>
      </c>
      <c r="W21" s="50">
        <v>0.002781</v>
      </c>
      <c r="X21" s="50">
        <v>0.54166</v>
      </c>
      <c r="Y21" s="50">
        <v>0</v>
      </c>
      <c r="Z21" s="50">
        <v>0</v>
      </c>
      <c r="AA21" s="72">
        <v>21</v>
      </c>
      <c r="AB21" s="72"/>
      <c r="AC21" s="73"/>
      <c r="AD21" s="80" t="s">
        <v>343</v>
      </c>
      <c r="AE21" s="80" t="s">
        <v>441</v>
      </c>
      <c r="AF21" s="80" t="s">
        <v>534</v>
      </c>
      <c r="AG21" s="80" t="s">
        <v>597</v>
      </c>
      <c r="AH21" s="80" t="s">
        <v>639</v>
      </c>
      <c r="AI21" s="80">
        <v>26019</v>
      </c>
      <c r="AJ21" s="80">
        <v>47</v>
      </c>
      <c r="AK21" s="80">
        <v>562</v>
      </c>
      <c r="AL21" s="80">
        <v>9</v>
      </c>
      <c r="AM21" s="80" t="s">
        <v>720</v>
      </c>
      <c r="AN21" s="100" t="str">
        <f>HYPERLINK("https://www.youtube.com/watch?v=FDOECr-sT6U")</f>
        <v>https://www.youtube.com/watch?v=FDOECr-sT6U</v>
      </c>
      <c r="AO21" s="80" t="str">
        <f>REPLACE(INDEX(GroupVertices[Group],MATCH(Vertices[[#This Row],[Vertex]],GroupVertices[Vertex],0)),1,1,"")</f>
        <v>6</v>
      </c>
      <c r="AP21" s="49">
        <v>10</v>
      </c>
      <c r="AQ21" s="50">
        <v>7.936507936507937</v>
      </c>
      <c r="AR21" s="49">
        <v>0</v>
      </c>
      <c r="AS21" s="50">
        <v>0</v>
      </c>
      <c r="AT21" s="49">
        <v>0</v>
      </c>
      <c r="AU21" s="50">
        <v>0</v>
      </c>
      <c r="AV21" s="49">
        <v>116</v>
      </c>
      <c r="AW21" s="50">
        <v>92.06349206349206</v>
      </c>
      <c r="AX21" s="49">
        <v>126</v>
      </c>
      <c r="AY21" s="49"/>
      <c r="AZ21" s="49"/>
      <c r="BA21" s="49"/>
      <c r="BB21" s="49"/>
      <c r="BC21" s="2"/>
      <c r="BD21" s="3"/>
      <c r="BE21" s="3"/>
      <c r="BF21" s="3"/>
      <c r="BG21" s="3"/>
    </row>
    <row r="22" spans="1:59" ht="15">
      <c r="A22" s="65" t="s">
        <v>239</v>
      </c>
      <c r="B22" s="66"/>
      <c r="C22" s="66"/>
      <c r="D22" s="67">
        <v>150</v>
      </c>
      <c r="E22" s="69"/>
      <c r="F22" s="98" t="str">
        <f>HYPERLINK("https://i.ytimg.com/vi/bz33QjVUJbs/default.jpg")</f>
        <v>https://i.ytimg.com/vi/bz33QjVUJbs/default.jpg</v>
      </c>
      <c r="G22" s="66"/>
      <c r="H22" s="70" t="s">
        <v>344</v>
      </c>
      <c r="I22" s="71"/>
      <c r="J22" s="71" t="s">
        <v>159</v>
      </c>
      <c r="K22" s="70" t="s">
        <v>344</v>
      </c>
      <c r="L22" s="74">
        <v>1</v>
      </c>
      <c r="M22" s="75">
        <v>3534.107421875</v>
      </c>
      <c r="N22" s="75">
        <v>9776.9814453125</v>
      </c>
      <c r="O22" s="76"/>
      <c r="P22" s="77"/>
      <c r="Q22" s="77"/>
      <c r="R22" s="82"/>
      <c r="S22" s="49">
        <v>1</v>
      </c>
      <c r="T22" s="49">
        <v>0</v>
      </c>
      <c r="U22" s="50">
        <v>0</v>
      </c>
      <c r="V22" s="50">
        <v>0.002778</v>
      </c>
      <c r="W22" s="50">
        <v>0.002781</v>
      </c>
      <c r="X22" s="50">
        <v>0.54166</v>
      </c>
      <c r="Y22" s="50">
        <v>0</v>
      </c>
      <c r="Z22" s="50">
        <v>0</v>
      </c>
      <c r="AA22" s="72">
        <v>22</v>
      </c>
      <c r="AB22" s="72"/>
      <c r="AC22" s="73"/>
      <c r="AD22" s="80" t="s">
        <v>344</v>
      </c>
      <c r="AE22" s="80" t="s">
        <v>442</v>
      </c>
      <c r="AF22" s="80" t="s">
        <v>535</v>
      </c>
      <c r="AG22" s="80" t="s">
        <v>597</v>
      </c>
      <c r="AH22" s="80" t="s">
        <v>640</v>
      </c>
      <c r="AI22" s="80">
        <v>7169</v>
      </c>
      <c r="AJ22" s="80">
        <v>2</v>
      </c>
      <c r="AK22" s="80">
        <v>232</v>
      </c>
      <c r="AL22" s="80">
        <v>3</v>
      </c>
      <c r="AM22" s="80" t="s">
        <v>720</v>
      </c>
      <c r="AN22" s="100" t="str">
        <f>HYPERLINK("https://www.youtube.com/watch?v=bz33QjVUJbs")</f>
        <v>https://www.youtube.com/watch?v=bz33QjVUJbs</v>
      </c>
      <c r="AO22" s="80" t="str">
        <f>REPLACE(INDEX(GroupVertices[Group],MATCH(Vertices[[#This Row],[Vertex]],GroupVertices[Vertex],0)),1,1,"")</f>
        <v>6</v>
      </c>
      <c r="AP22" s="49">
        <v>3</v>
      </c>
      <c r="AQ22" s="50">
        <v>2.0689655172413794</v>
      </c>
      <c r="AR22" s="49">
        <v>0</v>
      </c>
      <c r="AS22" s="50">
        <v>0</v>
      </c>
      <c r="AT22" s="49">
        <v>0</v>
      </c>
      <c r="AU22" s="50">
        <v>0</v>
      </c>
      <c r="AV22" s="49">
        <v>142</v>
      </c>
      <c r="AW22" s="50">
        <v>97.93103448275862</v>
      </c>
      <c r="AX22" s="49">
        <v>145</v>
      </c>
      <c r="AY22" s="49"/>
      <c r="AZ22" s="49"/>
      <c r="BA22" s="49"/>
      <c r="BB22" s="49"/>
      <c r="BC22" s="2"/>
      <c r="BD22" s="3"/>
      <c r="BE22" s="3"/>
      <c r="BF22" s="3"/>
      <c r="BG22" s="3"/>
    </row>
    <row r="23" spans="1:59" ht="15">
      <c r="A23" s="65" t="s">
        <v>240</v>
      </c>
      <c r="B23" s="66"/>
      <c r="C23" s="66"/>
      <c r="D23" s="67">
        <v>150</v>
      </c>
      <c r="E23" s="69"/>
      <c r="F23" s="98" t="str">
        <f>HYPERLINK("https://i.ytimg.com/vi/RX_g65J14H0/default.jpg")</f>
        <v>https://i.ytimg.com/vi/RX_g65J14H0/default.jpg</v>
      </c>
      <c r="G23" s="66"/>
      <c r="H23" s="70" t="s">
        <v>345</v>
      </c>
      <c r="I23" s="71"/>
      <c r="J23" s="71" t="s">
        <v>159</v>
      </c>
      <c r="K23" s="70" t="s">
        <v>345</v>
      </c>
      <c r="L23" s="74">
        <v>1</v>
      </c>
      <c r="M23" s="75">
        <v>3058.468505859375</v>
      </c>
      <c r="N23" s="75">
        <v>6235.3564453125</v>
      </c>
      <c r="O23" s="76"/>
      <c r="P23" s="77"/>
      <c r="Q23" s="77"/>
      <c r="R23" s="82"/>
      <c r="S23" s="49">
        <v>1</v>
      </c>
      <c r="T23" s="49">
        <v>0</v>
      </c>
      <c r="U23" s="50">
        <v>0</v>
      </c>
      <c r="V23" s="50">
        <v>0.002778</v>
      </c>
      <c r="W23" s="50">
        <v>0.002781</v>
      </c>
      <c r="X23" s="50">
        <v>0.54166</v>
      </c>
      <c r="Y23" s="50">
        <v>0</v>
      </c>
      <c r="Z23" s="50">
        <v>0</v>
      </c>
      <c r="AA23" s="72">
        <v>23</v>
      </c>
      <c r="AB23" s="72"/>
      <c r="AC23" s="73"/>
      <c r="AD23" s="80" t="s">
        <v>345</v>
      </c>
      <c r="AE23" s="80" t="s">
        <v>443</v>
      </c>
      <c r="AF23" s="80" t="s">
        <v>536</v>
      </c>
      <c r="AG23" s="80" t="s">
        <v>597</v>
      </c>
      <c r="AH23" s="80" t="s">
        <v>641</v>
      </c>
      <c r="AI23" s="80">
        <v>27171</v>
      </c>
      <c r="AJ23" s="80">
        <v>14</v>
      </c>
      <c r="AK23" s="80">
        <v>489</v>
      </c>
      <c r="AL23" s="80">
        <v>8</v>
      </c>
      <c r="AM23" s="80" t="s">
        <v>720</v>
      </c>
      <c r="AN23" s="100" t="str">
        <f>HYPERLINK("https://www.youtube.com/watch?v=RX_g65J14H0")</f>
        <v>https://www.youtube.com/watch?v=RX_g65J14H0</v>
      </c>
      <c r="AO23" s="80" t="str">
        <f>REPLACE(INDEX(GroupVertices[Group],MATCH(Vertices[[#This Row],[Vertex]],GroupVertices[Vertex],0)),1,1,"")</f>
        <v>6</v>
      </c>
      <c r="AP23" s="49">
        <v>15</v>
      </c>
      <c r="AQ23" s="50">
        <v>10.135135135135135</v>
      </c>
      <c r="AR23" s="49">
        <v>3</v>
      </c>
      <c r="AS23" s="50">
        <v>2.027027027027027</v>
      </c>
      <c r="AT23" s="49">
        <v>0</v>
      </c>
      <c r="AU23" s="50">
        <v>0</v>
      </c>
      <c r="AV23" s="49">
        <v>130</v>
      </c>
      <c r="AW23" s="50">
        <v>87.83783783783784</v>
      </c>
      <c r="AX23" s="49">
        <v>148</v>
      </c>
      <c r="AY23" s="49"/>
      <c r="AZ23" s="49"/>
      <c r="BA23" s="49"/>
      <c r="BB23" s="49"/>
      <c r="BC23" s="2"/>
      <c r="BD23" s="3"/>
      <c r="BE23" s="3"/>
      <c r="BF23" s="3"/>
      <c r="BG23" s="3"/>
    </row>
    <row r="24" spans="1:59" ht="15">
      <c r="A24" s="65" t="s">
        <v>241</v>
      </c>
      <c r="B24" s="66"/>
      <c r="C24" s="66"/>
      <c r="D24" s="67">
        <v>150</v>
      </c>
      <c r="E24" s="69"/>
      <c r="F24" s="98" t="str">
        <f>HYPERLINK("https://i.ytimg.com/vi/69uk3Pi88AE/default.jpg")</f>
        <v>https://i.ytimg.com/vi/69uk3Pi88AE/default.jpg</v>
      </c>
      <c r="G24" s="66"/>
      <c r="H24" s="70" t="s">
        <v>346</v>
      </c>
      <c r="I24" s="71"/>
      <c r="J24" s="71" t="s">
        <v>159</v>
      </c>
      <c r="K24" s="70" t="s">
        <v>346</v>
      </c>
      <c r="L24" s="74">
        <v>1</v>
      </c>
      <c r="M24" s="75">
        <v>4913.4462890625</v>
      </c>
      <c r="N24" s="75">
        <v>6437.5078125</v>
      </c>
      <c r="O24" s="76"/>
      <c r="P24" s="77"/>
      <c r="Q24" s="77"/>
      <c r="R24" s="82"/>
      <c r="S24" s="49">
        <v>1</v>
      </c>
      <c r="T24" s="49">
        <v>0</v>
      </c>
      <c r="U24" s="50">
        <v>0</v>
      </c>
      <c r="V24" s="50">
        <v>0.002778</v>
      </c>
      <c r="W24" s="50">
        <v>0.002781</v>
      </c>
      <c r="X24" s="50">
        <v>0.54166</v>
      </c>
      <c r="Y24" s="50">
        <v>0</v>
      </c>
      <c r="Z24" s="50">
        <v>0</v>
      </c>
      <c r="AA24" s="72">
        <v>24</v>
      </c>
      <c r="AB24" s="72"/>
      <c r="AC24" s="73"/>
      <c r="AD24" s="80" t="s">
        <v>346</v>
      </c>
      <c r="AE24" s="80" t="s">
        <v>444</v>
      </c>
      <c r="AF24" s="80" t="s">
        <v>537</v>
      </c>
      <c r="AG24" s="80" t="s">
        <v>597</v>
      </c>
      <c r="AH24" s="80" t="s">
        <v>642</v>
      </c>
      <c r="AI24" s="80">
        <v>3270</v>
      </c>
      <c r="AJ24" s="80">
        <v>1</v>
      </c>
      <c r="AK24" s="80">
        <v>58</v>
      </c>
      <c r="AL24" s="80">
        <v>0</v>
      </c>
      <c r="AM24" s="80" t="s">
        <v>720</v>
      </c>
      <c r="AN24" s="100" t="str">
        <f>HYPERLINK("https://www.youtube.com/watch?v=69uk3Pi88AE")</f>
        <v>https://www.youtube.com/watch?v=69uk3Pi88AE</v>
      </c>
      <c r="AO24" s="80" t="str">
        <f>REPLACE(INDEX(GroupVertices[Group],MATCH(Vertices[[#This Row],[Vertex]],GroupVertices[Vertex],0)),1,1,"")</f>
        <v>6</v>
      </c>
      <c r="AP24" s="49">
        <v>5</v>
      </c>
      <c r="AQ24" s="50">
        <v>3.1446540880503147</v>
      </c>
      <c r="AR24" s="49">
        <v>0</v>
      </c>
      <c r="AS24" s="50">
        <v>0</v>
      </c>
      <c r="AT24" s="49">
        <v>0</v>
      </c>
      <c r="AU24" s="50">
        <v>0</v>
      </c>
      <c r="AV24" s="49">
        <v>154</v>
      </c>
      <c r="AW24" s="50">
        <v>96.85534591194968</v>
      </c>
      <c r="AX24" s="49">
        <v>159</v>
      </c>
      <c r="AY24" s="49"/>
      <c r="AZ24" s="49"/>
      <c r="BA24" s="49"/>
      <c r="BB24" s="49"/>
      <c r="BC24" s="2"/>
      <c r="BD24" s="3"/>
      <c r="BE24" s="3"/>
      <c r="BF24" s="3"/>
      <c r="BG24" s="3"/>
    </row>
    <row r="25" spans="1:59" ht="15">
      <c r="A25" s="65" t="s">
        <v>242</v>
      </c>
      <c r="B25" s="66"/>
      <c r="C25" s="66"/>
      <c r="D25" s="67">
        <v>150</v>
      </c>
      <c r="E25" s="69"/>
      <c r="F25" s="98" t="str">
        <f>HYPERLINK("https://i.ytimg.com/vi/0FF19HJDqMo/default.jpg")</f>
        <v>https://i.ytimg.com/vi/0FF19HJDqMo/default.jpg</v>
      </c>
      <c r="G25" s="66"/>
      <c r="H25" s="70" t="s">
        <v>347</v>
      </c>
      <c r="I25" s="71"/>
      <c r="J25" s="71" t="s">
        <v>159</v>
      </c>
      <c r="K25" s="70" t="s">
        <v>347</v>
      </c>
      <c r="L25" s="74">
        <v>1</v>
      </c>
      <c r="M25" s="75">
        <v>5095.03173828125</v>
      </c>
      <c r="N25" s="75">
        <v>7790.45361328125</v>
      </c>
      <c r="O25" s="76"/>
      <c r="P25" s="77"/>
      <c r="Q25" s="77"/>
      <c r="R25" s="82"/>
      <c r="S25" s="49">
        <v>1</v>
      </c>
      <c r="T25" s="49">
        <v>0</v>
      </c>
      <c r="U25" s="50">
        <v>0</v>
      </c>
      <c r="V25" s="50">
        <v>0.002778</v>
      </c>
      <c r="W25" s="50">
        <v>0.002781</v>
      </c>
      <c r="X25" s="50">
        <v>0.54166</v>
      </c>
      <c r="Y25" s="50">
        <v>0</v>
      </c>
      <c r="Z25" s="50">
        <v>0</v>
      </c>
      <c r="AA25" s="72">
        <v>25</v>
      </c>
      <c r="AB25" s="72"/>
      <c r="AC25" s="73"/>
      <c r="AD25" s="80" t="s">
        <v>347</v>
      </c>
      <c r="AE25" s="80" t="s">
        <v>445</v>
      </c>
      <c r="AF25" s="80" t="s">
        <v>538</v>
      </c>
      <c r="AG25" s="80" t="s">
        <v>597</v>
      </c>
      <c r="AH25" s="80" t="s">
        <v>643</v>
      </c>
      <c r="AI25" s="80">
        <v>3889</v>
      </c>
      <c r="AJ25" s="80">
        <v>21</v>
      </c>
      <c r="AK25" s="80">
        <v>182</v>
      </c>
      <c r="AL25" s="80">
        <v>2</v>
      </c>
      <c r="AM25" s="80" t="s">
        <v>720</v>
      </c>
      <c r="AN25" s="100" t="str">
        <f>HYPERLINK("https://www.youtube.com/watch?v=0FF19HJDqMo")</f>
        <v>https://www.youtube.com/watch?v=0FF19HJDqMo</v>
      </c>
      <c r="AO25" s="80" t="str">
        <f>REPLACE(INDEX(GroupVertices[Group],MATCH(Vertices[[#This Row],[Vertex]],GroupVertices[Vertex],0)),1,1,"")</f>
        <v>6</v>
      </c>
      <c r="AP25" s="49">
        <v>0</v>
      </c>
      <c r="AQ25" s="50">
        <v>0</v>
      </c>
      <c r="AR25" s="49">
        <v>1</v>
      </c>
      <c r="AS25" s="50">
        <v>1.5384615384615385</v>
      </c>
      <c r="AT25" s="49">
        <v>0</v>
      </c>
      <c r="AU25" s="50">
        <v>0</v>
      </c>
      <c r="AV25" s="49">
        <v>64</v>
      </c>
      <c r="AW25" s="50">
        <v>98.46153846153847</v>
      </c>
      <c r="AX25" s="49">
        <v>65</v>
      </c>
      <c r="AY25" s="49"/>
      <c r="AZ25" s="49"/>
      <c r="BA25" s="49"/>
      <c r="BB25" s="49"/>
      <c r="BC25" s="2"/>
      <c r="BD25" s="3"/>
      <c r="BE25" s="3"/>
      <c r="BF25" s="3"/>
      <c r="BG25" s="3"/>
    </row>
    <row r="26" spans="1:59" ht="15">
      <c r="A26" s="65" t="s">
        <v>243</v>
      </c>
      <c r="B26" s="66"/>
      <c r="C26" s="66"/>
      <c r="D26" s="67">
        <v>150</v>
      </c>
      <c r="E26" s="69"/>
      <c r="F26" s="98" t="str">
        <f>HYPERLINK("https://i.ytimg.com/vi/SOPEc8JnFl4/default.jpg")</f>
        <v>https://i.ytimg.com/vi/SOPEc8JnFl4/default.jpg</v>
      </c>
      <c r="G26" s="66"/>
      <c r="H26" s="70" t="s">
        <v>348</v>
      </c>
      <c r="I26" s="71"/>
      <c r="J26" s="71" t="s">
        <v>159</v>
      </c>
      <c r="K26" s="70" t="s">
        <v>348</v>
      </c>
      <c r="L26" s="74">
        <v>1</v>
      </c>
      <c r="M26" s="75">
        <v>2802.267578125</v>
      </c>
      <c r="N26" s="75">
        <v>7540.35546875</v>
      </c>
      <c r="O26" s="76"/>
      <c r="P26" s="77"/>
      <c r="Q26" s="77"/>
      <c r="R26" s="82"/>
      <c r="S26" s="49">
        <v>1</v>
      </c>
      <c r="T26" s="49">
        <v>0</v>
      </c>
      <c r="U26" s="50">
        <v>0</v>
      </c>
      <c r="V26" s="50">
        <v>0.002778</v>
      </c>
      <c r="W26" s="50">
        <v>0.002781</v>
      </c>
      <c r="X26" s="50">
        <v>0.54166</v>
      </c>
      <c r="Y26" s="50">
        <v>0</v>
      </c>
      <c r="Z26" s="50">
        <v>0</v>
      </c>
      <c r="AA26" s="72">
        <v>26</v>
      </c>
      <c r="AB26" s="72"/>
      <c r="AC26" s="73"/>
      <c r="AD26" s="80" t="s">
        <v>348</v>
      </c>
      <c r="AE26" s="80" t="s">
        <v>446</v>
      </c>
      <c r="AF26" s="80" t="s">
        <v>539</v>
      </c>
      <c r="AG26" s="80" t="s">
        <v>597</v>
      </c>
      <c r="AH26" s="80" t="s">
        <v>644</v>
      </c>
      <c r="AI26" s="80">
        <v>11454</v>
      </c>
      <c r="AJ26" s="80">
        <v>12</v>
      </c>
      <c r="AK26" s="80">
        <v>278</v>
      </c>
      <c r="AL26" s="80">
        <v>2</v>
      </c>
      <c r="AM26" s="80" t="s">
        <v>720</v>
      </c>
      <c r="AN26" s="100" t="str">
        <f>HYPERLINK("https://www.youtube.com/watch?v=SOPEc8JnFl4")</f>
        <v>https://www.youtube.com/watch?v=SOPEc8JnFl4</v>
      </c>
      <c r="AO26" s="80" t="str">
        <f>REPLACE(INDEX(GroupVertices[Group],MATCH(Vertices[[#This Row],[Vertex]],GroupVertices[Vertex],0)),1,1,"")</f>
        <v>6</v>
      </c>
      <c r="AP26" s="49">
        <v>14</v>
      </c>
      <c r="AQ26" s="50">
        <v>5.109489051094891</v>
      </c>
      <c r="AR26" s="49">
        <v>6</v>
      </c>
      <c r="AS26" s="50">
        <v>2.18978102189781</v>
      </c>
      <c r="AT26" s="49">
        <v>0</v>
      </c>
      <c r="AU26" s="50">
        <v>0</v>
      </c>
      <c r="AV26" s="49">
        <v>254</v>
      </c>
      <c r="AW26" s="50">
        <v>92.7007299270073</v>
      </c>
      <c r="AX26" s="49">
        <v>274</v>
      </c>
      <c r="AY26" s="49"/>
      <c r="AZ26" s="49"/>
      <c r="BA26" s="49"/>
      <c r="BB26" s="49"/>
      <c r="BC26" s="2"/>
      <c r="BD26" s="3"/>
      <c r="BE26" s="3"/>
      <c r="BF26" s="3"/>
      <c r="BG26" s="3"/>
    </row>
    <row r="27" spans="1:59" ht="15">
      <c r="A27" s="65" t="s">
        <v>244</v>
      </c>
      <c r="B27" s="66"/>
      <c r="C27" s="66"/>
      <c r="D27" s="67">
        <v>150</v>
      </c>
      <c r="E27" s="69"/>
      <c r="F27" s="98" t="str">
        <f>HYPERLINK("https://i.ytimg.com/vi/pD58Dw17CLk/default.jpg")</f>
        <v>https://i.ytimg.com/vi/pD58Dw17CLk/default.jpg</v>
      </c>
      <c r="G27" s="66"/>
      <c r="H27" s="70" t="s">
        <v>349</v>
      </c>
      <c r="I27" s="71"/>
      <c r="J27" s="71" t="s">
        <v>159</v>
      </c>
      <c r="K27" s="70" t="s">
        <v>349</v>
      </c>
      <c r="L27" s="74">
        <v>1</v>
      </c>
      <c r="M27" s="75">
        <v>2983.865234375</v>
      </c>
      <c r="N27" s="75">
        <v>8893.2822265625</v>
      </c>
      <c r="O27" s="76"/>
      <c r="P27" s="77"/>
      <c r="Q27" s="77"/>
      <c r="R27" s="82"/>
      <c r="S27" s="49">
        <v>1</v>
      </c>
      <c r="T27" s="49">
        <v>0</v>
      </c>
      <c r="U27" s="50">
        <v>0</v>
      </c>
      <c r="V27" s="50">
        <v>0.002778</v>
      </c>
      <c r="W27" s="50">
        <v>0.002781</v>
      </c>
      <c r="X27" s="50">
        <v>0.54166</v>
      </c>
      <c r="Y27" s="50">
        <v>0</v>
      </c>
      <c r="Z27" s="50">
        <v>0</v>
      </c>
      <c r="AA27" s="72">
        <v>27</v>
      </c>
      <c r="AB27" s="72"/>
      <c r="AC27" s="73"/>
      <c r="AD27" s="80" t="s">
        <v>349</v>
      </c>
      <c r="AE27" s="80" t="s">
        <v>447</v>
      </c>
      <c r="AF27" s="80" t="s">
        <v>540</v>
      </c>
      <c r="AG27" s="80" t="s">
        <v>597</v>
      </c>
      <c r="AH27" s="80" t="s">
        <v>645</v>
      </c>
      <c r="AI27" s="80">
        <v>2257</v>
      </c>
      <c r="AJ27" s="80">
        <v>3</v>
      </c>
      <c r="AK27" s="80">
        <v>83</v>
      </c>
      <c r="AL27" s="80">
        <v>1</v>
      </c>
      <c r="AM27" s="80" t="s">
        <v>720</v>
      </c>
      <c r="AN27" s="100" t="str">
        <f>HYPERLINK("https://www.youtube.com/watch?v=pD58Dw17CLk")</f>
        <v>https://www.youtube.com/watch?v=pD58Dw17CLk</v>
      </c>
      <c r="AO27" s="80" t="str">
        <f>REPLACE(INDEX(GroupVertices[Group],MATCH(Vertices[[#This Row],[Vertex]],GroupVertices[Vertex],0)),1,1,"")</f>
        <v>6</v>
      </c>
      <c r="AP27" s="49">
        <v>0</v>
      </c>
      <c r="AQ27" s="50">
        <v>0</v>
      </c>
      <c r="AR27" s="49">
        <v>0</v>
      </c>
      <c r="AS27" s="50">
        <v>0</v>
      </c>
      <c r="AT27" s="49">
        <v>0</v>
      </c>
      <c r="AU27" s="50">
        <v>0</v>
      </c>
      <c r="AV27" s="49">
        <v>16</v>
      </c>
      <c r="AW27" s="50">
        <v>100</v>
      </c>
      <c r="AX27" s="49">
        <v>16</v>
      </c>
      <c r="AY27" s="49"/>
      <c r="AZ27" s="49"/>
      <c r="BA27" s="49"/>
      <c r="BB27" s="49"/>
      <c r="BC27" s="2"/>
      <c r="BD27" s="3"/>
      <c r="BE27" s="3"/>
      <c r="BF27" s="3"/>
      <c r="BG27" s="3"/>
    </row>
    <row r="28" spans="1:59" ht="15">
      <c r="A28" s="65" t="s">
        <v>245</v>
      </c>
      <c r="B28" s="66"/>
      <c r="C28" s="66"/>
      <c r="D28" s="67">
        <v>150</v>
      </c>
      <c r="E28" s="69"/>
      <c r="F28" s="98" t="str">
        <f>HYPERLINK("https://i.ytimg.com/vi/U4Q13TlAUE8/default.jpg")</f>
        <v>https://i.ytimg.com/vi/U4Q13TlAUE8/default.jpg</v>
      </c>
      <c r="G28" s="66"/>
      <c r="H28" s="70" t="s">
        <v>350</v>
      </c>
      <c r="I28" s="71"/>
      <c r="J28" s="71" t="s">
        <v>159</v>
      </c>
      <c r="K28" s="70" t="s">
        <v>350</v>
      </c>
      <c r="L28" s="74">
        <v>1</v>
      </c>
      <c r="M28" s="75">
        <v>3654.64697265625</v>
      </c>
      <c r="N28" s="75">
        <v>5476.3310546875</v>
      </c>
      <c r="O28" s="76"/>
      <c r="P28" s="77"/>
      <c r="Q28" s="77"/>
      <c r="R28" s="82"/>
      <c r="S28" s="49">
        <v>1</v>
      </c>
      <c r="T28" s="49">
        <v>0</v>
      </c>
      <c r="U28" s="50">
        <v>0</v>
      </c>
      <c r="V28" s="50">
        <v>0.002778</v>
      </c>
      <c r="W28" s="50">
        <v>0.002781</v>
      </c>
      <c r="X28" s="50">
        <v>0.54166</v>
      </c>
      <c r="Y28" s="50">
        <v>0</v>
      </c>
      <c r="Z28" s="50">
        <v>0</v>
      </c>
      <c r="AA28" s="72">
        <v>28</v>
      </c>
      <c r="AB28" s="72"/>
      <c r="AC28" s="73"/>
      <c r="AD28" s="80" t="s">
        <v>350</v>
      </c>
      <c r="AE28" s="80" t="s">
        <v>448</v>
      </c>
      <c r="AF28" s="80" t="s">
        <v>541</v>
      </c>
      <c r="AG28" s="80" t="s">
        <v>597</v>
      </c>
      <c r="AH28" s="80" t="s">
        <v>646</v>
      </c>
      <c r="AI28" s="80">
        <v>3663</v>
      </c>
      <c r="AJ28" s="80">
        <v>4</v>
      </c>
      <c r="AK28" s="80">
        <v>79</v>
      </c>
      <c r="AL28" s="80">
        <v>2</v>
      </c>
      <c r="AM28" s="80" t="s">
        <v>720</v>
      </c>
      <c r="AN28" s="100" t="str">
        <f>HYPERLINK("https://www.youtube.com/watch?v=U4Q13TlAUE8")</f>
        <v>https://www.youtube.com/watch?v=U4Q13TlAUE8</v>
      </c>
      <c r="AO28" s="80" t="str">
        <f>REPLACE(INDEX(GroupVertices[Group],MATCH(Vertices[[#This Row],[Vertex]],GroupVertices[Vertex],0)),1,1,"")</f>
        <v>6</v>
      </c>
      <c r="AP28" s="49">
        <v>5</v>
      </c>
      <c r="AQ28" s="50">
        <v>2.6178010471204187</v>
      </c>
      <c r="AR28" s="49">
        <v>0</v>
      </c>
      <c r="AS28" s="50">
        <v>0</v>
      </c>
      <c r="AT28" s="49">
        <v>0</v>
      </c>
      <c r="AU28" s="50">
        <v>0</v>
      </c>
      <c r="AV28" s="49">
        <v>186</v>
      </c>
      <c r="AW28" s="50">
        <v>97.38219895287958</v>
      </c>
      <c r="AX28" s="49">
        <v>191</v>
      </c>
      <c r="AY28" s="49"/>
      <c r="AZ28" s="49"/>
      <c r="BA28" s="49"/>
      <c r="BB28" s="49"/>
      <c r="BC28" s="2"/>
      <c r="BD28" s="3"/>
      <c r="BE28" s="3"/>
      <c r="BF28" s="3"/>
      <c r="BG28" s="3"/>
    </row>
    <row r="29" spans="1:59" ht="15">
      <c r="A29" s="65" t="s">
        <v>216</v>
      </c>
      <c r="B29" s="66"/>
      <c r="C29" s="66"/>
      <c r="D29" s="67">
        <v>150</v>
      </c>
      <c r="E29" s="69"/>
      <c r="F29" s="98" t="str">
        <f>HYPERLINK("https://i.ytimg.com/vi/9VjjgoPwAfw/default_live.jpg")</f>
        <v>https://i.ytimg.com/vi/9VjjgoPwAfw/default_live.jpg</v>
      </c>
      <c r="G29" s="66"/>
      <c r="H29" s="70" t="s">
        <v>351</v>
      </c>
      <c r="I29" s="71"/>
      <c r="J29" s="71" t="s">
        <v>75</v>
      </c>
      <c r="K29" s="70" t="s">
        <v>351</v>
      </c>
      <c r="L29" s="74">
        <v>2417.0253755286567</v>
      </c>
      <c r="M29" s="75">
        <v>9218.12109375</v>
      </c>
      <c r="N29" s="75">
        <v>2834.340576171875</v>
      </c>
      <c r="O29" s="76"/>
      <c r="P29" s="77"/>
      <c r="Q29" s="77"/>
      <c r="R29" s="82"/>
      <c r="S29" s="49">
        <v>3</v>
      </c>
      <c r="T29" s="49">
        <v>9</v>
      </c>
      <c r="U29" s="50">
        <v>1657</v>
      </c>
      <c r="V29" s="50">
        <v>0.004405</v>
      </c>
      <c r="W29" s="50">
        <v>0.05999</v>
      </c>
      <c r="X29" s="50">
        <v>4.781242</v>
      </c>
      <c r="Y29" s="50">
        <v>0.05303030303030303</v>
      </c>
      <c r="Z29" s="50">
        <v>0</v>
      </c>
      <c r="AA29" s="72">
        <v>29</v>
      </c>
      <c r="AB29" s="72"/>
      <c r="AC29" s="73"/>
      <c r="AD29" s="80" t="s">
        <v>351</v>
      </c>
      <c r="AE29" s="80" t="s">
        <v>449</v>
      </c>
      <c r="AF29" s="80"/>
      <c r="AG29" s="80" t="s">
        <v>545</v>
      </c>
      <c r="AH29" s="80" t="s">
        <v>647</v>
      </c>
      <c r="AI29" s="80">
        <v>246</v>
      </c>
      <c r="AJ29" s="80">
        <v>0</v>
      </c>
      <c r="AK29" s="80">
        <v>20</v>
      </c>
      <c r="AL29" s="80">
        <v>1</v>
      </c>
      <c r="AM29" s="80" t="s">
        <v>720</v>
      </c>
      <c r="AN29" s="100" t="str">
        <f>HYPERLINK("https://www.youtube.com/watch?v=9VjjgoPwAfw")</f>
        <v>https://www.youtube.com/watch?v=9VjjgoPwAfw</v>
      </c>
      <c r="AO29" s="80" t="str">
        <f>REPLACE(INDEX(GroupVertices[Group],MATCH(Vertices[[#This Row],[Vertex]],GroupVertices[Vertex],0)),1,1,"")</f>
        <v>9</v>
      </c>
      <c r="AP29" s="49">
        <v>2</v>
      </c>
      <c r="AQ29" s="50">
        <v>3.278688524590164</v>
      </c>
      <c r="AR29" s="49">
        <v>0</v>
      </c>
      <c r="AS29" s="50">
        <v>0</v>
      </c>
      <c r="AT29" s="49">
        <v>0</v>
      </c>
      <c r="AU29" s="50">
        <v>0</v>
      </c>
      <c r="AV29" s="49">
        <v>59</v>
      </c>
      <c r="AW29" s="50">
        <v>96.72131147540983</v>
      </c>
      <c r="AX29" s="49">
        <v>61</v>
      </c>
      <c r="AY29" s="112" t="s">
        <v>1692</v>
      </c>
      <c r="AZ29" s="112" t="s">
        <v>1692</v>
      </c>
      <c r="BA29" s="112" t="s">
        <v>1692</v>
      </c>
      <c r="BB29" s="112" t="s">
        <v>1692</v>
      </c>
      <c r="BC29" s="2"/>
      <c r="BD29" s="3"/>
      <c r="BE29" s="3"/>
      <c r="BF29" s="3"/>
      <c r="BG29" s="3"/>
    </row>
    <row r="30" spans="1:59" ht="15">
      <c r="A30" s="65" t="s">
        <v>246</v>
      </c>
      <c r="B30" s="66"/>
      <c r="C30" s="66"/>
      <c r="D30" s="67">
        <v>150</v>
      </c>
      <c r="E30" s="69"/>
      <c r="F30" s="98" t="str">
        <f>HYPERLINK("https://i.ytimg.com/vi/LmnpFqR8YCA/default.jpg")</f>
        <v>https://i.ytimg.com/vi/LmnpFqR8YCA/default.jpg</v>
      </c>
      <c r="G30" s="66"/>
      <c r="H30" s="70" t="s">
        <v>352</v>
      </c>
      <c r="I30" s="71"/>
      <c r="J30" s="71" t="s">
        <v>159</v>
      </c>
      <c r="K30" s="70" t="s">
        <v>352</v>
      </c>
      <c r="L30" s="74">
        <v>1</v>
      </c>
      <c r="M30" s="75">
        <v>9794.9365234375</v>
      </c>
      <c r="N30" s="75">
        <v>1290.64453125</v>
      </c>
      <c r="O30" s="76"/>
      <c r="P30" s="77"/>
      <c r="Q30" s="77"/>
      <c r="R30" s="82"/>
      <c r="S30" s="49">
        <v>1</v>
      </c>
      <c r="T30" s="49">
        <v>0</v>
      </c>
      <c r="U30" s="50">
        <v>0</v>
      </c>
      <c r="V30" s="50">
        <v>0.003086</v>
      </c>
      <c r="W30" s="50">
        <v>0.010462</v>
      </c>
      <c r="X30" s="50">
        <v>0.488671</v>
      </c>
      <c r="Y30" s="50">
        <v>0</v>
      </c>
      <c r="Z30" s="50">
        <v>0</v>
      </c>
      <c r="AA30" s="72">
        <v>30</v>
      </c>
      <c r="AB30" s="72"/>
      <c r="AC30" s="73"/>
      <c r="AD30" s="80" t="s">
        <v>352</v>
      </c>
      <c r="AE30" s="80" t="s">
        <v>450</v>
      </c>
      <c r="AF30" s="80" t="s">
        <v>542</v>
      </c>
      <c r="AG30" s="80" t="s">
        <v>545</v>
      </c>
      <c r="AH30" s="80" t="s">
        <v>648</v>
      </c>
      <c r="AI30" s="80">
        <v>88</v>
      </c>
      <c r="AJ30" s="80">
        <v>0</v>
      </c>
      <c r="AK30" s="80">
        <v>0</v>
      </c>
      <c r="AL30" s="80">
        <v>0</v>
      </c>
      <c r="AM30" s="80" t="s">
        <v>720</v>
      </c>
      <c r="AN30" s="100" t="str">
        <f>HYPERLINK("https://www.youtube.com/watch?v=LmnpFqR8YCA")</f>
        <v>https://www.youtube.com/watch?v=LmnpFqR8YCA</v>
      </c>
      <c r="AO30" s="80" t="str">
        <f>REPLACE(INDEX(GroupVertices[Group],MATCH(Vertices[[#This Row],[Vertex]],GroupVertices[Vertex],0)),1,1,"")</f>
        <v>9</v>
      </c>
      <c r="AP30" s="49">
        <v>1</v>
      </c>
      <c r="AQ30" s="50">
        <v>1.6666666666666667</v>
      </c>
      <c r="AR30" s="49">
        <v>0</v>
      </c>
      <c r="AS30" s="50">
        <v>0</v>
      </c>
      <c r="AT30" s="49">
        <v>0</v>
      </c>
      <c r="AU30" s="50">
        <v>0</v>
      </c>
      <c r="AV30" s="49">
        <v>59</v>
      </c>
      <c r="AW30" s="50">
        <v>98.33333333333333</v>
      </c>
      <c r="AX30" s="49">
        <v>60</v>
      </c>
      <c r="AY30" s="49"/>
      <c r="AZ30" s="49"/>
      <c r="BA30" s="49"/>
      <c r="BB30" s="49"/>
      <c r="BC30" s="2"/>
      <c r="BD30" s="3"/>
      <c r="BE30" s="3"/>
      <c r="BF30" s="3"/>
      <c r="BG30" s="3"/>
    </row>
    <row r="31" spans="1:59" ht="15">
      <c r="A31" s="65" t="s">
        <v>247</v>
      </c>
      <c r="B31" s="66"/>
      <c r="C31" s="66"/>
      <c r="D31" s="67">
        <v>150</v>
      </c>
      <c r="E31" s="69"/>
      <c r="F31" s="98" t="str">
        <f>HYPERLINK("https://i.ytimg.com/vi/VMSxQKMitKA/default.jpg")</f>
        <v>https://i.ytimg.com/vi/VMSxQKMitKA/default.jpg</v>
      </c>
      <c r="G31" s="66"/>
      <c r="H31" s="70" t="s">
        <v>353</v>
      </c>
      <c r="I31" s="71"/>
      <c r="J31" s="71" t="s">
        <v>159</v>
      </c>
      <c r="K31" s="70" t="s">
        <v>353</v>
      </c>
      <c r="L31" s="74">
        <v>1</v>
      </c>
      <c r="M31" s="75">
        <v>9482.68359375</v>
      </c>
      <c r="N31" s="75">
        <v>5331.8369140625</v>
      </c>
      <c r="O31" s="76"/>
      <c r="P31" s="77"/>
      <c r="Q31" s="77"/>
      <c r="R31" s="82"/>
      <c r="S31" s="49">
        <v>1</v>
      </c>
      <c r="T31" s="49">
        <v>0</v>
      </c>
      <c r="U31" s="50">
        <v>0</v>
      </c>
      <c r="V31" s="50">
        <v>0.003086</v>
      </c>
      <c r="W31" s="50">
        <v>0.010462</v>
      </c>
      <c r="X31" s="50">
        <v>0.488671</v>
      </c>
      <c r="Y31" s="50">
        <v>0</v>
      </c>
      <c r="Z31" s="50">
        <v>0</v>
      </c>
      <c r="AA31" s="72">
        <v>31</v>
      </c>
      <c r="AB31" s="72"/>
      <c r="AC31" s="73"/>
      <c r="AD31" s="80" t="s">
        <v>353</v>
      </c>
      <c r="AE31" s="80" t="s">
        <v>451</v>
      </c>
      <c r="AF31" s="80" t="s">
        <v>543</v>
      </c>
      <c r="AG31" s="80" t="s">
        <v>545</v>
      </c>
      <c r="AH31" s="80" t="s">
        <v>649</v>
      </c>
      <c r="AI31" s="80">
        <v>208</v>
      </c>
      <c r="AJ31" s="80">
        <v>0</v>
      </c>
      <c r="AK31" s="80">
        <v>0</v>
      </c>
      <c r="AL31" s="80">
        <v>0</v>
      </c>
      <c r="AM31" s="80" t="s">
        <v>720</v>
      </c>
      <c r="AN31" s="100" t="str">
        <f>HYPERLINK("https://www.youtube.com/watch?v=VMSxQKMitKA")</f>
        <v>https://www.youtube.com/watch?v=VMSxQKMitKA</v>
      </c>
      <c r="AO31" s="80" t="str">
        <f>REPLACE(INDEX(GroupVertices[Group],MATCH(Vertices[[#This Row],[Vertex]],GroupVertices[Vertex],0)),1,1,"")</f>
        <v>9</v>
      </c>
      <c r="AP31" s="49">
        <v>0</v>
      </c>
      <c r="AQ31" s="50">
        <v>0</v>
      </c>
      <c r="AR31" s="49">
        <v>6</v>
      </c>
      <c r="AS31" s="50">
        <v>6.0606060606060606</v>
      </c>
      <c r="AT31" s="49">
        <v>0</v>
      </c>
      <c r="AU31" s="50">
        <v>0</v>
      </c>
      <c r="AV31" s="49">
        <v>93</v>
      </c>
      <c r="AW31" s="50">
        <v>93.93939393939394</v>
      </c>
      <c r="AX31" s="49">
        <v>99</v>
      </c>
      <c r="AY31" s="49"/>
      <c r="AZ31" s="49"/>
      <c r="BA31" s="49"/>
      <c r="BB31" s="49"/>
      <c r="BC31" s="2"/>
      <c r="BD31" s="3"/>
      <c r="BE31" s="3"/>
      <c r="BF31" s="3"/>
      <c r="BG31" s="3"/>
    </row>
    <row r="32" spans="1:59" ht="15">
      <c r="A32" s="65" t="s">
        <v>248</v>
      </c>
      <c r="B32" s="66"/>
      <c r="C32" s="66"/>
      <c r="D32" s="67">
        <v>150</v>
      </c>
      <c r="E32" s="69"/>
      <c r="F32" s="98" t="str">
        <f>HYPERLINK("https://i.ytimg.com/vi/YowP4xV2Jf0/default.jpg")</f>
        <v>https://i.ytimg.com/vi/YowP4xV2Jf0/default.jpg</v>
      </c>
      <c r="G32" s="66"/>
      <c r="H32" s="70" t="s">
        <v>354</v>
      </c>
      <c r="I32" s="71"/>
      <c r="J32" s="71" t="s">
        <v>159</v>
      </c>
      <c r="K32" s="70" t="s">
        <v>354</v>
      </c>
      <c r="L32" s="74">
        <v>1</v>
      </c>
      <c r="M32" s="75">
        <v>9826.1416015625</v>
      </c>
      <c r="N32" s="75">
        <v>3599.22900390625</v>
      </c>
      <c r="O32" s="76"/>
      <c r="P32" s="77"/>
      <c r="Q32" s="77"/>
      <c r="R32" s="82"/>
      <c r="S32" s="49">
        <v>1</v>
      </c>
      <c r="T32" s="49">
        <v>0</v>
      </c>
      <c r="U32" s="50">
        <v>0</v>
      </c>
      <c r="V32" s="50">
        <v>0.003086</v>
      </c>
      <c r="W32" s="50">
        <v>0.010462</v>
      </c>
      <c r="X32" s="50">
        <v>0.488671</v>
      </c>
      <c r="Y32" s="50">
        <v>0</v>
      </c>
      <c r="Z32" s="50">
        <v>0</v>
      </c>
      <c r="AA32" s="72">
        <v>32</v>
      </c>
      <c r="AB32" s="72"/>
      <c r="AC32" s="73"/>
      <c r="AD32" s="80" t="s">
        <v>354</v>
      </c>
      <c r="AE32" s="80" t="s">
        <v>452</v>
      </c>
      <c r="AF32" s="80" t="s">
        <v>544</v>
      </c>
      <c r="AG32" s="80" t="s">
        <v>545</v>
      </c>
      <c r="AH32" s="80" t="s">
        <v>650</v>
      </c>
      <c r="AI32" s="80">
        <v>577</v>
      </c>
      <c r="AJ32" s="80">
        <v>0</v>
      </c>
      <c r="AK32" s="80">
        <v>0</v>
      </c>
      <c r="AL32" s="80">
        <v>0</v>
      </c>
      <c r="AM32" s="80" t="s">
        <v>720</v>
      </c>
      <c r="AN32" s="100" t="str">
        <f>HYPERLINK("https://www.youtube.com/watch?v=YowP4xV2Jf0")</f>
        <v>https://www.youtube.com/watch?v=YowP4xV2Jf0</v>
      </c>
      <c r="AO32" s="80" t="str">
        <f>REPLACE(INDEX(GroupVertices[Group],MATCH(Vertices[[#This Row],[Vertex]],GroupVertices[Vertex],0)),1,1,"")</f>
        <v>9</v>
      </c>
      <c r="AP32" s="49">
        <v>0</v>
      </c>
      <c r="AQ32" s="50">
        <v>0</v>
      </c>
      <c r="AR32" s="49">
        <v>1</v>
      </c>
      <c r="AS32" s="50">
        <v>2.6315789473684212</v>
      </c>
      <c r="AT32" s="49">
        <v>0</v>
      </c>
      <c r="AU32" s="50">
        <v>0</v>
      </c>
      <c r="AV32" s="49">
        <v>37</v>
      </c>
      <c r="AW32" s="50">
        <v>97.36842105263158</v>
      </c>
      <c r="AX32" s="49">
        <v>38</v>
      </c>
      <c r="AY32" s="49"/>
      <c r="AZ32" s="49"/>
      <c r="BA32" s="49"/>
      <c r="BB32" s="49"/>
      <c r="BC32" s="2"/>
      <c r="BD32" s="3"/>
      <c r="BE32" s="3"/>
      <c r="BF32" s="3"/>
      <c r="BG32" s="3"/>
    </row>
    <row r="33" spans="1:59" ht="15">
      <c r="A33" s="65" t="s">
        <v>249</v>
      </c>
      <c r="B33" s="66"/>
      <c r="C33" s="66"/>
      <c r="D33" s="67">
        <v>150</v>
      </c>
      <c r="E33" s="69"/>
      <c r="F33" s="98" t="str">
        <f>HYPERLINK("https://i.ytimg.com/vi/7vv444kkwd0/default.jpg")</f>
        <v>https://i.ytimg.com/vi/7vv444kkwd0/default.jpg</v>
      </c>
      <c r="G33" s="66"/>
      <c r="H33" s="70" t="s">
        <v>355</v>
      </c>
      <c r="I33" s="71"/>
      <c r="J33" s="71" t="s">
        <v>159</v>
      </c>
      <c r="K33" s="70" t="s">
        <v>355</v>
      </c>
      <c r="L33" s="74">
        <v>1</v>
      </c>
      <c r="M33" s="75">
        <v>8696.8515625</v>
      </c>
      <c r="N33" s="75">
        <v>1023.8532104492188</v>
      </c>
      <c r="O33" s="76"/>
      <c r="P33" s="77"/>
      <c r="Q33" s="77"/>
      <c r="R33" s="82"/>
      <c r="S33" s="49">
        <v>1</v>
      </c>
      <c r="T33" s="49">
        <v>0</v>
      </c>
      <c r="U33" s="50">
        <v>0</v>
      </c>
      <c r="V33" s="50">
        <v>0.003086</v>
      </c>
      <c r="W33" s="50">
        <v>0.010462</v>
      </c>
      <c r="X33" s="50">
        <v>0.488671</v>
      </c>
      <c r="Y33" s="50">
        <v>0</v>
      </c>
      <c r="Z33" s="50">
        <v>0</v>
      </c>
      <c r="AA33" s="72">
        <v>33</v>
      </c>
      <c r="AB33" s="72"/>
      <c r="AC33" s="73"/>
      <c r="AD33" s="80" t="s">
        <v>355</v>
      </c>
      <c r="AE33" s="80" t="s">
        <v>453</v>
      </c>
      <c r="AF33" s="80" t="s">
        <v>545</v>
      </c>
      <c r="AG33" s="80" t="s">
        <v>545</v>
      </c>
      <c r="AH33" s="80" t="s">
        <v>651</v>
      </c>
      <c r="AI33" s="80">
        <v>215</v>
      </c>
      <c r="AJ33" s="80">
        <v>0</v>
      </c>
      <c r="AK33" s="80">
        <v>0</v>
      </c>
      <c r="AL33" s="80">
        <v>0</v>
      </c>
      <c r="AM33" s="80" t="s">
        <v>720</v>
      </c>
      <c r="AN33" s="100" t="str">
        <f>HYPERLINK("https://www.youtube.com/watch?v=7vv444kkwd0")</f>
        <v>https://www.youtube.com/watch?v=7vv444kkwd0</v>
      </c>
      <c r="AO33" s="80" t="str">
        <f>REPLACE(INDEX(GroupVertices[Group],MATCH(Vertices[[#This Row],[Vertex]],GroupVertices[Vertex],0)),1,1,"")</f>
        <v>9</v>
      </c>
      <c r="AP33" s="49">
        <v>0</v>
      </c>
      <c r="AQ33" s="50">
        <v>0</v>
      </c>
      <c r="AR33" s="49">
        <v>1</v>
      </c>
      <c r="AS33" s="50">
        <v>2.4390243902439024</v>
      </c>
      <c r="AT33" s="49">
        <v>0</v>
      </c>
      <c r="AU33" s="50">
        <v>0</v>
      </c>
      <c r="AV33" s="49">
        <v>40</v>
      </c>
      <c r="AW33" s="50">
        <v>97.5609756097561</v>
      </c>
      <c r="AX33" s="49">
        <v>41</v>
      </c>
      <c r="AY33" s="49"/>
      <c r="AZ33" s="49"/>
      <c r="BA33" s="49"/>
      <c r="BB33" s="49"/>
      <c r="BC33" s="2"/>
      <c r="BD33" s="3"/>
      <c r="BE33" s="3"/>
      <c r="BF33" s="3"/>
      <c r="BG33" s="3"/>
    </row>
    <row r="34" spans="1:59" ht="15">
      <c r="A34" s="65" t="s">
        <v>250</v>
      </c>
      <c r="B34" s="66"/>
      <c r="C34" s="66"/>
      <c r="D34" s="67">
        <v>150</v>
      </c>
      <c r="E34" s="69"/>
      <c r="F34" s="98" t="str">
        <f>HYPERLINK("https://i.ytimg.com/vi/dpyQdK19cU4/default.jpg")</f>
        <v>https://i.ytimg.com/vi/dpyQdK19cU4/default.jpg</v>
      </c>
      <c r="G34" s="66"/>
      <c r="H34" s="70" t="s">
        <v>356</v>
      </c>
      <c r="I34" s="71"/>
      <c r="J34" s="71" t="s">
        <v>159</v>
      </c>
      <c r="K34" s="70" t="s">
        <v>356</v>
      </c>
      <c r="L34" s="74">
        <v>1</v>
      </c>
      <c r="M34" s="75">
        <v>9262.6640625</v>
      </c>
      <c r="N34" s="75">
        <v>192.53872680664062</v>
      </c>
      <c r="O34" s="76"/>
      <c r="P34" s="77"/>
      <c r="Q34" s="77"/>
      <c r="R34" s="82"/>
      <c r="S34" s="49">
        <v>1</v>
      </c>
      <c r="T34" s="49">
        <v>0</v>
      </c>
      <c r="U34" s="50">
        <v>0</v>
      </c>
      <c r="V34" s="50">
        <v>0.003086</v>
      </c>
      <c r="W34" s="50">
        <v>0.010462</v>
      </c>
      <c r="X34" s="50">
        <v>0.488671</v>
      </c>
      <c r="Y34" s="50">
        <v>0</v>
      </c>
      <c r="Z34" s="50">
        <v>0</v>
      </c>
      <c r="AA34" s="72">
        <v>34</v>
      </c>
      <c r="AB34" s="72"/>
      <c r="AC34" s="73"/>
      <c r="AD34" s="80" t="s">
        <v>356</v>
      </c>
      <c r="AE34" s="80" t="s">
        <v>454</v>
      </c>
      <c r="AF34" s="80" t="s">
        <v>546</v>
      </c>
      <c r="AG34" s="80" t="s">
        <v>545</v>
      </c>
      <c r="AH34" s="80" t="s">
        <v>652</v>
      </c>
      <c r="AI34" s="80">
        <v>308</v>
      </c>
      <c r="AJ34" s="80">
        <v>0</v>
      </c>
      <c r="AK34" s="80">
        <v>0</v>
      </c>
      <c r="AL34" s="80">
        <v>0</v>
      </c>
      <c r="AM34" s="80" t="s">
        <v>720</v>
      </c>
      <c r="AN34" s="100" t="str">
        <f>HYPERLINK("https://www.youtube.com/watch?v=dpyQdK19cU4")</f>
        <v>https://www.youtube.com/watch?v=dpyQdK19cU4</v>
      </c>
      <c r="AO34" s="80" t="str">
        <f>REPLACE(INDEX(GroupVertices[Group],MATCH(Vertices[[#This Row],[Vertex]],GroupVertices[Vertex],0)),1,1,"")</f>
        <v>9</v>
      </c>
      <c r="AP34" s="49">
        <v>1</v>
      </c>
      <c r="AQ34" s="50">
        <v>1.3333333333333333</v>
      </c>
      <c r="AR34" s="49">
        <v>1</v>
      </c>
      <c r="AS34" s="50">
        <v>1.3333333333333333</v>
      </c>
      <c r="AT34" s="49">
        <v>0</v>
      </c>
      <c r="AU34" s="50">
        <v>0</v>
      </c>
      <c r="AV34" s="49">
        <v>73</v>
      </c>
      <c r="AW34" s="50">
        <v>97.33333333333333</v>
      </c>
      <c r="AX34" s="49">
        <v>75</v>
      </c>
      <c r="AY34" s="49"/>
      <c r="AZ34" s="49"/>
      <c r="BA34" s="49"/>
      <c r="BB34" s="49"/>
      <c r="BC34" s="2"/>
      <c r="BD34" s="3"/>
      <c r="BE34" s="3"/>
      <c r="BF34" s="3"/>
      <c r="BG34" s="3"/>
    </row>
    <row r="35" spans="1:59" ht="15">
      <c r="A35" s="65" t="s">
        <v>251</v>
      </c>
      <c r="B35" s="66"/>
      <c r="C35" s="66"/>
      <c r="D35" s="67">
        <v>150</v>
      </c>
      <c r="E35" s="69"/>
      <c r="F35" s="98" t="str">
        <f>HYPERLINK("https://i.ytimg.com/vi/tUMe7EsXYBQ/default.jpg")</f>
        <v>https://i.ytimg.com/vi/tUMe7EsXYBQ/default.jpg</v>
      </c>
      <c r="G35" s="66"/>
      <c r="H35" s="70" t="s">
        <v>357</v>
      </c>
      <c r="I35" s="71"/>
      <c r="J35" s="71" t="s">
        <v>159</v>
      </c>
      <c r="K35" s="70" t="s">
        <v>357</v>
      </c>
      <c r="L35" s="74">
        <v>1</v>
      </c>
      <c r="M35" s="75">
        <v>8873.2919921875</v>
      </c>
      <c r="N35" s="75">
        <v>5183.77880859375</v>
      </c>
      <c r="O35" s="76"/>
      <c r="P35" s="77"/>
      <c r="Q35" s="77"/>
      <c r="R35" s="82"/>
      <c r="S35" s="49">
        <v>1</v>
      </c>
      <c r="T35" s="49">
        <v>0</v>
      </c>
      <c r="U35" s="50">
        <v>0</v>
      </c>
      <c r="V35" s="50">
        <v>0.003086</v>
      </c>
      <c r="W35" s="50">
        <v>0.010462</v>
      </c>
      <c r="X35" s="50">
        <v>0.488671</v>
      </c>
      <c r="Y35" s="50">
        <v>0</v>
      </c>
      <c r="Z35" s="50">
        <v>0</v>
      </c>
      <c r="AA35" s="72">
        <v>35</v>
      </c>
      <c r="AB35" s="72"/>
      <c r="AC35" s="73"/>
      <c r="AD35" s="80" t="s">
        <v>357</v>
      </c>
      <c r="AE35" s="80" t="s">
        <v>455</v>
      </c>
      <c r="AF35" s="80" t="s">
        <v>547</v>
      </c>
      <c r="AG35" s="80" t="s">
        <v>545</v>
      </c>
      <c r="AH35" s="80" t="s">
        <v>653</v>
      </c>
      <c r="AI35" s="80">
        <v>4652</v>
      </c>
      <c r="AJ35" s="80">
        <v>0</v>
      </c>
      <c r="AK35" s="80">
        <v>0</v>
      </c>
      <c r="AL35" s="80">
        <v>0</v>
      </c>
      <c r="AM35" s="80" t="s">
        <v>720</v>
      </c>
      <c r="AN35" s="100" t="str">
        <f>HYPERLINK("https://www.youtube.com/watch?v=tUMe7EsXYBQ")</f>
        <v>https://www.youtube.com/watch?v=tUMe7EsXYBQ</v>
      </c>
      <c r="AO35" s="80" t="str">
        <f>REPLACE(INDEX(GroupVertices[Group],MATCH(Vertices[[#This Row],[Vertex]],GroupVertices[Vertex],0)),1,1,"")</f>
        <v>9</v>
      </c>
      <c r="AP35" s="49">
        <v>2</v>
      </c>
      <c r="AQ35" s="50">
        <v>5.128205128205129</v>
      </c>
      <c r="AR35" s="49">
        <v>0</v>
      </c>
      <c r="AS35" s="50">
        <v>0</v>
      </c>
      <c r="AT35" s="49">
        <v>0</v>
      </c>
      <c r="AU35" s="50">
        <v>0</v>
      </c>
      <c r="AV35" s="49">
        <v>37</v>
      </c>
      <c r="AW35" s="50">
        <v>94.87179487179488</v>
      </c>
      <c r="AX35" s="49">
        <v>39</v>
      </c>
      <c r="AY35" s="49"/>
      <c r="AZ35" s="49"/>
      <c r="BA35" s="49"/>
      <c r="BB35" s="49"/>
      <c r="BC35" s="2"/>
      <c r="BD35" s="3"/>
      <c r="BE35" s="3"/>
      <c r="BF35" s="3"/>
      <c r="BG35" s="3"/>
    </row>
    <row r="36" spans="1:59" ht="15">
      <c r="A36" s="65" t="s">
        <v>252</v>
      </c>
      <c r="B36" s="66"/>
      <c r="C36" s="66"/>
      <c r="D36" s="67">
        <v>150</v>
      </c>
      <c r="E36" s="69"/>
      <c r="F36" s="98" t="str">
        <f>HYPERLINK("https://i.ytimg.com/vi/E-pKePOHioI/default.jpg")</f>
        <v>https://i.ytimg.com/vi/E-pKePOHioI/default.jpg</v>
      </c>
      <c r="G36" s="66"/>
      <c r="H36" s="70" t="s">
        <v>358</v>
      </c>
      <c r="I36" s="71"/>
      <c r="J36" s="71" t="s">
        <v>159</v>
      </c>
      <c r="K36" s="70" t="s">
        <v>358</v>
      </c>
      <c r="L36" s="74">
        <v>1</v>
      </c>
      <c r="M36" s="75">
        <v>8523.5634765625</v>
      </c>
      <c r="N36" s="75">
        <v>3266.544677734375</v>
      </c>
      <c r="O36" s="76"/>
      <c r="P36" s="77"/>
      <c r="Q36" s="77"/>
      <c r="R36" s="82"/>
      <c r="S36" s="49">
        <v>1</v>
      </c>
      <c r="T36" s="49">
        <v>0</v>
      </c>
      <c r="U36" s="50">
        <v>0</v>
      </c>
      <c r="V36" s="50">
        <v>0.003086</v>
      </c>
      <c r="W36" s="50">
        <v>0.010462</v>
      </c>
      <c r="X36" s="50">
        <v>0.488671</v>
      </c>
      <c r="Y36" s="50">
        <v>0</v>
      </c>
      <c r="Z36" s="50">
        <v>0</v>
      </c>
      <c r="AA36" s="72">
        <v>36</v>
      </c>
      <c r="AB36" s="72"/>
      <c r="AC36" s="73"/>
      <c r="AD36" s="80" t="s">
        <v>358</v>
      </c>
      <c r="AE36" s="80" t="s">
        <v>456</v>
      </c>
      <c r="AF36" s="80" t="s">
        <v>545</v>
      </c>
      <c r="AG36" s="80" t="s">
        <v>545</v>
      </c>
      <c r="AH36" s="80" t="s">
        <v>651</v>
      </c>
      <c r="AI36" s="80">
        <v>536</v>
      </c>
      <c r="AJ36" s="80">
        <v>0</v>
      </c>
      <c r="AK36" s="80">
        <v>0</v>
      </c>
      <c r="AL36" s="80">
        <v>0</v>
      </c>
      <c r="AM36" s="80" t="s">
        <v>720</v>
      </c>
      <c r="AN36" s="100" t="str">
        <f>HYPERLINK("https://www.youtube.com/watch?v=E-pKePOHioI")</f>
        <v>https://www.youtube.com/watch?v=E-pKePOHioI</v>
      </c>
      <c r="AO36" s="80" t="str">
        <f>REPLACE(INDEX(GroupVertices[Group],MATCH(Vertices[[#This Row],[Vertex]],GroupVertices[Vertex],0)),1,1,"")</f>
        <v>9</v>
      </c>
      <c r="AP36" s="49">
        <v>4</v>
      </c>
      <c r="AQ36" s="50">
        <v>3.9603960396039604</v>
      </c>
      <c r="AR36" s="49">
        <v>2</v>
      </c>
      <c r="AS36" s="50">
        <v>1.9801980198019802</v>
      </c>
      <c r="AT36" s="49">
        <v>0</v>
      </c>
      <c r="AU36" s="50">
        <v>0</v>
      </c>
      <c r="AV36" s="49">
        <v>95</v>
      </c>
      <c r="AW36" s="50">
        <v>94.05940594059406</v>
      </c>
      <c r="AX36" s="49">
        <v>101</v>
      </c>
      <c r="AY36" s="49"/>
      <c r="AZ36" s="49"/>
      <c r="BA36" s="49"/>
      <c r="BB36" s="49"/>
      <c r="BC36" s="2"/>
      <c r="BD36" s="3"/>
      <c r="BE36" s="3"/>
      <c r="BF36" s="3"/>
      <c r="BG36" s="3"/>
    </row>
    <row r="37" spans="1:59" ht="15">
      <c r="A37" s="65" t="s">
        <v>217</v>
      </c>
      <c r="B37" s="66"/>
      <c r="C37" s="66"/>
      <c r="D37" s="67">
        <v>150</v>
      </c>
      <c r="E37" s="69"/>
      <c r="F37" s="98" t="str">
        <f>HYPERLINK("https://i.ytimg.com/vi/v3DCgR8W7jU/default_live.jpg")</f>
        <v>https://i.ytimg.com/vi/v3DCgR8W7jU/default_live.jpg</v>
      </c>
      <c r="G37" s="66"/>
      <c r="H37" s="70" t="s">
        <v>359</v>
      </c>
      <c r="I37" s="71"/>
      <c r="J37" s="71" t="s">
        <v>75</v>
      </c>
      <c r="K37" s="70" t="s">
        <v>359</v>
      </c>
      <c r="L37" s="74">
        <v>2441.8126002625054</v>
      </c>
      <c r="M37" s="75">
        <v>6593.40478515625</v>
      </c>
      <c r="N37" s="75">
        <v>4057.402099609375</v>
      </c>
      <c r="O37" s="76"/>
      <c r="P37" s="77"/>
      <c r="Q37" s="77"/>
      <c r="R37" s="82"/>
      <c r="S37" s="49">
        <v>2</v>
      </c>
      <c r="T37" s="49">
        <v>11</v>
      </c>
      <c r="U37" s="50">
        <v>1674</v>
      </c>
      <c r="V37" s="50">
        <v>0.004237</v>
      </c>
      <c r="W37" s="50">
        <v>0.058043</v>
      </c>
      <c r="X37" s="50">
        <v>5.290047</v>
      </c>
      <c r="Y37" s="50">
        <v>0.038461538461538464</v>
      </c>
      <c r="Z37" s="50">
        <v>0</v>
      </c>
      <c r="AA37" s="72">
        <v>37</v>
      </c>
      <c r="AB37" s="72"/>
      <c r="AC37" s="73"/>
      <c r="AD37" s="80" t="s">
        <v>359</v>
      </c>
      <c r="AE37" s="80" t="s">
        <v>457</v>
      </c>
      <c r="AF37" s="80"/>
      <c r="AG37" s="80" t="s">
        <v>598</v>
      </c>
      <c r="AH37" s="80" t="s">
        <v>654</v>
      </c>
      <c r="AI37" s="80">
        <v>108</v>
      </c>
      <c r="AJ37" s="80">
        <v>0</v>
      </c>
      <c r="AK37" s="80">
        <v>8</v>
      </c>
      <c r="AL37" s="80">
        <v>2</v>
      </c>
      <c r="AM37" s="80" t="s">
        <v>720</v>
      </c>
      <c r="AN37" s="100" t="str">
        <f>HYPERLINK("https://www.youtube.com/watch?v=v3DCgR8W7jU")</f>
        <v>https://www.youtube.com/watch?v=v3DCgR8W7jU</v>
      </c>
      <c r="AO37" s="80" t="str">
        <f>REPLACE(INDEX(GroupVertices[Group],MATCH(Vertices[[#This Row],[Vertex]],GroupVertices[Vertex],0)),1,1,"")</f>
        <v>8</v>
      </c>
      <c r="AP37" s="49">
        <v>4</v>
      </c>
      <c r="AQ37" s="50">
        <v>9.523809523809524</v>
      </c>
      <c r="AR37" s="49">
        <v>1</v>
      </c>
      <c r="AS37" s="50">
        <v>2.380952380952381</v>
      </c>
      <c r="AT37" s="49">
        <v>0</v>
      </c>
      <c r="AU37" s="50">
        <v>0</v>
      </c>
      <c r="AV37" s="49">
        <v>37</v>
      </c>
      <c r="AW37" s="50">
        <v>88.0952380952381</v>
      </c>
      <c r="AX37" s="49">
        <v>42</v>
      </c>
      <c r="AY37" s="112" t="s">
        <v>1692</v>
      </c>
      <c r="AZ37" s="112" t="s">
        <v>1692</v>
      </c>
      <c r="BA37" s="112" t="s">
        <v>1692</v>
      </c>
      <c r="BB37" s="112" t="s">
        <v>1692</v>
      </c>
      <c r="BC37" s="2"/>
      <c r="BD37" s="3"/>
      <c r="BE37" s="3"/>
      <c r="BF37" s="3"/>
      <c r="BG37" s="3"/>
    </row>
    <row r="38" spans="1:59" ht="15">
      <c r="A38" s="65" t="s">
        <v>253</v>
      </c>
      <c r="B38" s="66"/>
      <c r="C38" s="66"/>
      <c r="D38" s="67">
        <v>150</v>
      </c>
      <c r="E38" s="69"/>
      <c r="F38" s="98" t="str">
        <f>HYPERLINK("https://i.ytimg.com/vi/hjmW9hLJ9oU/default.jpg")</f>
        <v>https://i.ytimg.com/vi/hjmW9hLJ9oU/default.jpg</v>
      </c>
      <c r="G38" s="66"/>
      <c r="H38" s="70" t="s">
        <v>360</v>
      </c>
      <c r="I38" s="71"/>
      <c r="J38" s="71" t="s">
        <v>159</v>
      </c>
      <c r="K38" s="70" t="s">
        <v>360</v>
      </c>
      <c r="L38" s="74">
        <v>1</v>
      </c>
      <c r="M38" s="75">
        <v>5804.98828125</v>
      </c>
      <c r="N38" s="75">
        <v>2901.264892578125</v>
      </c>
      <c r="O38" s="76"/>
      <c r="P38" s="77"/>
      <c r="Q38" s="77"/>
      <c r="R38" s="82"/>
      <c r="S38" s="49">
        <v>1</v>
      </c>
      <c r="T38" s="49">
        <v>0</v>
      </c>
      <c r="U38" s="50">
        <v>0</v>
      </c>
      <c r="V38" s="50">
        <v>0.003003</v>
      </c>
      <c r="W38" s="50">
        <v>0.010122</v>
      </c>
      <c r="X38" s="50">
        <v>0.495887</v>
      </c>
      <c r="Y38" s="50">
        <v>0</v>
      </c>
      <c r="Z38" s="50">
        <v>0</v>
      </c>
      <c r="AA38" s="72">
        <v>38</v>
      </c>
      <c r="AB38" s="72"/>
      <c r="AC38" s="73"/>
      <c r="AD38" s="80" t="s">
        <v>360</v>
      </c>
      <c r="AE38" s="80" t="s">
        <v>458</v>
      </c>
      <c r="AF38" s="80"/>
      <c r="AG38" s="80" t="s">
        <v>598</v>
      </c>
      <c r="AH38" s="80" t="s">
        <v>655</v>
      </c>
      <c r="AI38" s="80">
        <v>1154</v>
      </c>
      <c r="AJ38" s="80">
        <v>4</v>
      </c>
      <c r="AK38" s="80">
        <v>35</v>
      </c>
      <c r="AL38" s="80">
        <v>0</v>
      </c>
      <c r="AM38" s="80" t="s">
        <v>720</v>
      </c>
      <c r="AN38" s="100" t="str">
        <f>HYPERLINK("https://www.youtube.com/watch?v=hjmW9hLJ9oU")</f>
        <v>https://www.youtube.com/watch?v=hjmW9hLJ9oU</v>
      </c>
      <c r="AO38" s="80" t="str">
        <f>REPLACE(INDEX(GroupVertices[Group],MATCH(Vertices[[#This Row],[Vertex]],GroupVertices[Vertex],0)),1,1,"")</f>
        <v>8</v>
      </c>
      <c r="AP38" s="49">
        <v>0</v>
      </c>
      <c r="AQ38" s="50">
        <v>0</v>
      </c>
      <c r="AR38" s="49">
        <v>0</v>
      </c>
      <c r="AS38" s="50">
        <v>0</v>
      </c>
      <c r="AT38" s="49">
        <v>0</v>
      </c>
      <c r="AU38" s="50">
        <v>0</v>
      </c>
      <c r="AV38" s="49">
        <v>67</v>
      </c>
      <c r="AW38" s="50">
        <v>100</v>
      </c>
      <c r="AX38" s="49">
        <v>67</v>
      </c>
      <c r="AY38" s="49"/>
      <c r="AZ38" s="49"/>
      <c r="BA38" s="49"/>
      <c r="BB38" s="49"/>
      <c r="BC38" s="2"/>
      <c r="BD38" s="3"/>
      <c r="BE38" s="3"/>
      <c r="BF38" s="3"/>
      <c r="BG38" s="3"/>
    </row>
    <row r="39" spans="1:59" ht="15">
      <c r="A39" s="65" t="s">
        <v>254</v>
      </c>
      <c r="B39" s="66"/>
      <c r="C39" s="66"/>
      <c r="D39" s="67">
        <v>150</v>
      </c>
      <c r="E39" s="69"/>
      <c r="F39" s="98" t="str">
        <f>HYPERLINK("https://i.ytimg.com/vi/HL5bgIfSjsg/default.jpg")</f>
        <v>https://i.ytimg.com/vi/HL5bgIfSjsg/default.jpg</v>
      </c>
      <c r="G39" s="66"/>
      <c r="H39" s="70" t="s">
        <v>361</v>
      </c>
      <c r="I39" s="71"/>
      <c r="J39" s="71" t="s">
        <v>159</v>
      </c>
      <c r="K39" s="70" t="s">
        <v>361</v>
      </c>
      <c r="L39" s="74">
        <v>1</v>
      </c>
      <c r="M39" s="75">
        <v>4927.91650390625</v>
      </c>
      <c r="N39" s="75">
        <v>3526.513427734375</v>
      </c>
      <c r="O39" s="76"/>
      <c r="P39" s="77"/>
      <c r="Q39" s="77"/>
      <c r="R39" s="82"/>
      <c r="S39" s="49">
        <v>1</v>
      </c>
      <c r="T39" s="49">
        <v>0</v>
      </c>
      <c r="U39" s="50">
        <v>0</v>
      </c>
      <c r="V39" s="50">
        <v>0.003003</v>
      </c>
      <c r="W39" s="50">
        <v>0.010122</v>
      </c>
      <c r="X39" s="50">
        <v>0.495887</v>
      </c>
      <c r="Y39" s="50">
        <v>0</v>
      </c>
      <c r="Z39" s="50">
        <v>0</v>
      </c>
      <c r="AA39" s="72">
        <v>39</v>
      </c>
      <c r="AB39" s="72"/>
      <c r="AC39" s="73"/>
      <c r="AD39" s="80" t="s">
        <v>361</v>
      </c>
      <c r="AE39" s="80" t="s">
        <v>459</v>
      </c>
      <c r="AF39" s="80" t="s">
        <v>548</v>
      </c>
      <c r="AG39" s="80" t="s">
        <v>598</v>
      </c>
      <c r="AH39" s="80" t="s">
        <v>656</v>
      </c>
      <c r="AI39" s="80">
        <v>4344</v>
      </c>
      <c r="AJ39" s="80">
        <v>1</v>
      </c>
      <c r="AK39" s="80">
        <v>30</v>
      </c>
      <c r="AL39" s="80">
        <v>2</v>
      </c>
      <c r="AM39" s="80" t="s">
        <v>720</v>
      </c>
      <c r="AN39" s="100" t="str">
        <f>HYPERLINK("https://www.youtube.com/watch?v=HL5bgIfSjsg")</f>
        <v>https://www.youtube.com/watch?v=HL5bgIfSjsg</v>
      </c>
      <c r="AO39" s="80" t="str">
        <f>REPLACE(INDEX(GroupVertices[Group],MATCH(Vertices[[#This Row],[Vertex]],GroupVertices[Vertex],0)),1,1,"")</f>
        <v>8</v>
      </c>
      <c r="AP39" s="49">
        <v>3</v>
      </c>
      <c r="AQ39" s="50">
        <v>2.542372881355932</v>
      </c>
      <c r="AR39" s="49">
        <v>2</v>
      </c>
      <c r="AS39" s="50">
        <v>1.694915254237288</v>
      </c>
      <c r="AT39" s="49">
        <v>0</v>
      </c>
      <c r="AU39" s="50">
        <v>0</v>
      </c>
      <c r="AV39" s="49">
        <v>113</v>
      </c>
      <c r="AW39" s="50">
        <v>95.76271186440678</v>
      </c>
      <c r="AX39" s="49">
        <v>118</v>
      </c>
      <c r="AY39" s="49"/>
      <c r="AZ39" s="49"/>
      <c r="BA39" s="49"/>
      <c r="BB39" s="49"/>
      <c r="BC39" s="2"/>
      <c r="BD39" s="3"/>
      <c r="BE39" s="3"/>
      <c r="BF39" s="3"/>
      <c r="BG39" s="3"/>
    </row>
    <row r="40" spans="1:59" ht="15">
      <c r="A40" s="65" t="s">
        <v>255</v>
      </c>
      <c r="B40" s="66"/>
      <c r="C40" s="66"/>
      <c r="D40" s="67">
        <v>150</v>
      </c>
      <c r="E40" s="69"/>
      <c r="F40" s="98" t="str">
        <f>HYPERLINK("https://i.ytimg.com/vi/p2gUuqVfk6A/default.jpg")</f>
        <v>https://i.ytimg.com/vi/p2gUuqVfk6A/default.jpg</v>
      </c>
      <c r="G40" s="66"/>
      <c r="H40" s="70" t="s">
        <v>362</v>
      </c>
      <c r="I40" s="71"/>
      <c r="J40" s="71" t="s">
        <v>159</v>
      </c>
      <c r="K40" s="70" t="s">
        <v>362</v>
      </c>
      <c r="L40" s="74">
        <v>1</v>
      </c>
      <c r="M40" s="75">
        <v>8083.53515625</v>
      </c>
      <c r="N40" s="75">
        <v>3313.353759765625</v>
      </c>
      <c r="O40" s="76"/>
      <c r="P40" s="77"/>
      <c r="Q40" s="77"/>
      <c r="R40" s="82"/>
      <c r="S40" s="49">
        <v>1</v>
      </c>
      <c r="T40" s="49">
        <v>0</v>
      </c>
      <c r="U40" s="50">
        <v>0</v>
      </c>
      <c r="V40" s="50">
        <v>0.003003</v>
      </c>
      <c r="W40" s="50">
        <v>0.010122</v>
      </c>
      <c r="X40" s="50">
        <v>0.495887</v>
      </c>
      <c r="Y40" s="50">
        <v>0</v>
      </c>
      <c r="Z40" s="50">
        <v>0</v>
      </c>
      <c r="AA40" s="72">
        <v>40</v>
      </c>
      <c r="AB40" s="72"/>
      <c r="AC40" s="73"/>
      <c r="AD40" s="80" t="s">
        <v>362</v>
      </c>
      <c r="AE40" s="80" t="s">
        <v>460</v>
      </c>
      <c r="AF40" s="80" t="s">
        <v>549</v>
      </c>
      <c r="AG40" s="80" t="s">
        <v>598</v>
      </c>
      <c r="AH40" s="80" t="s">
        <v>657</v>
      </c>
      <c r="AI40" s="80">
        <v>16418</v>
      </c>
      <c r="AJ40" s="80">
        <v>3</v>
      </c>
      <c r="AK40" s="80">
        <v>77</v>
      </c>
      <c r="AL40" s="80">
        <v>2</v>
      </c>
      <c r="AM40" s="80" t="s">
        <v>720</v>
      </c>
      <c r="AN40" s="100" t="str">
        <f>HYPERLINK("https://www.youtube.com/watch?v=p2gUuqVfk6A")</f>
        <v>https://www.youtube.com/watch?v=p2gUuqVfk6A</v>
      </c>
      <c r="AO40" s="80" t="str">
        <f>REPLACE(INDEX(GroupVertices[Group],MATCH(Vertices[[#This Row],[Vertex]],GroupVertices[Vertex],0)),1,1,"")</f>
        <v>8</v>
      </c>
      <c r="AP40" s="49">
        <v>8</v>
      </c>
      <c r="AQ40" s="50">
        <v>5.161290322580645</v>
      </c>
      <c r="AR40" s="49">
        <v>1</v>
      </c>
      <c r="AS40" s="50">
        <v>0.6451612903225806</v>
      </c>
      <c r="AT40" s="49">
        <v>0</v>
      </c>
      <c r="AU40" s="50">
        <v>0</v>
      </c>
      <c r="AV40" s="49">
        <v>146</v>
      </c>
      <c r="AW40" s="50">
        <v>94.19354838709677</v>
      </c>
      <c r="AX40" s="49">
        <v>155</v>
      </c>
      <c r="AY40" s="49"/>
      <c r="AZ40" s="49"/>
      <c r="BA40" s="49"/>
      <c r="BB40" s="49"/>
      <c r="BC40" s="2"/>
      <c r="BD40" s="3"/>
      <c r="BE40" s="3"/>
      <c r="BF40" s="3"/>
      <c r="BG40" s="3"/>
    </row>
    <row r="41" spans="1:59" ht="15">
      <c r="A41" s="65" t="s">
        <v>256</v>
      </c>
      <c r="B41" s="66"/>
      <c r="C41" s="66"/>
      <c r="D41" s="67">
        <v>150</v>
      </c>
      <c r="E41" s="69"/>
      <c r="F41" s="98" t="str">
        <f>HYPERLINK("https://i.ytimg.com/vi/vrmpUCpmawg/default.jpg")</f>
        <v>https://i.ytimg.com/vi/vrmpUCpmawg/default.jpg</v>
      </c>
      <c r="G41" s="66"/>
      <c r="H41" s="70" t="s">
        <v>363</v>
      </c>
      <c r="I41" s="71"/>
      <c r="J41" s="71" t="s">
        <v>159</v>
      </c>
      <c r="K41" s="70" t="s">
        <v>363</v>
      </c>
      <c r="L41" s="74">
        <v>1</v>
      </c>
      <c r="M41" s="75">
        <v>8417.4169921875</v>
      </c>
      <c r="N41" s="75">
        <v>4157.78955078125</v>
      </c>
      <c r="O41" s="76"/>
      <c r="P41" s="77"/>
      <c r="Q41" s="77"/>
      <c r="R41" s="82"/>
      <c r="S41" s="49">
        <v>1</v>
      </c>
      <c r="T41" s="49">
        <v>0</v>
      </c>
      <c r="U41" s="50">
        <v>0</v>
      </c>
      <c r="V41" s="50">
        <v>0.003003</v>
      </c>
      <c r="W41" s="50">
        <v>0.010122</v>
      </c>
      <c r="X41" s="50">
        <v>0.495887</v>
      </c>
      <c r="Y41" s="50">
        <v>0</v>
      </c>
      <c r="Z41" s="50">
        <v>0</v>
      </c>
      <c r="AA41" s="72">
        <v>41</v>
      </c>
      <c r="AB41" s="72"/>
      <c r="AC41" s="73"/>
      <c r="AD41" s="80" t="s">
        <v>363</v>
      </c>
      <c r="AE41" s="80" t="s">
        <v>461</v>
      </c>
      <c r="AF41" s="80"/>
      <c r="AG41" s="80" t="s">
        <v>598</v>
      </c>
      <c r="AH41" s="80" t="s">
        <v>658</v>
      </c>
      <c r="AI41" s="80">
        <v>4334</v>
      </c>
      <c r="AJ41" s="80">
        <v>8</v>
      </c>
      <c r="AK41" s="80">
        <v>137</v>
      </c>
      <c r="AL41" s="80">
        <v>2</v>
      </c>
      <c r="AM41" s="80" t="s">
        <v>720</v>
      </c>
      <c r="AN41" s="100" t="str">
        <f>HYPERLINK("https://www.youtube.com/watch?v=vrmpUCpmawg")</f>
        <v>https://www.youtube.com/watch?v=vrmpUCpmawg</v>
      </c>
      <c r="AO41" s="80" t="str">
        <f>REPLACE(INDEX(GroupVertices[Group],MATCH(Vertices[[#This Row],[Vertex]],GroupVertices[Vertex],0)),1,1,"")</f>
        <v>8</v>
      </c>
      <c r="AP41" s="49">
        <v>14</v>
      </c>
      <c r="AQ41" s="50">
        <v>5.223880597014926</v>
      </c>
      <c r="AR41" s="49">
        <v>1</v>
      </c>
      <c r="AS41" s="50">
        <v>0.373134328358209</v>
      </c>
      <c r="AT41" s="49">
        <v>0</v>
      </c>
      <c r="AU41" s="50">
        <v>0</v>
      </c>
      <c r="AV41" s="49">
        <v>253</v>
      </c>
      <c r="AW41" s="50">
        <v>94.40298507462687</v>
      </c>
      <c r="AX41" s="49">
        <v>268</v>
      </c>
      <c r="AY41" s="49"/>
      <c r="AZ41" s="49"/>
      <c r="BA41" s="49"/>
      <c r="BB41" s="49"/>
      <c r="BC41" s="2"/>
      <c r="BD41" s="3"/>
      <c r="BE41" s="3"/>
      <c r="BF41" s="3"/>
      <c r="BG41" s="3"/>
    </row>
    <row r="42" spans="1:59" ht="15">
      <c r="A42" s="65" t="s">
        <v>257</v>
      </c>
      <c r="B42" s="66"/>
      <c r="C42" s="66"/>
      <c r="D42" s="67">
        <v>150</v>
      </c>
      <c r="E42" s="69"/>
      <c r="F42" s="98" t="str">
        <f>HYPERLINK("https://i.ytimg.com/vi/xqf1SfMRaBk/default.jpg")</f>
        <v>https://i.ytimg.com/vi/xqf1SfMRaBk/default.jpg</v>
      </c>
      <c r="G42" s="66"/>
      <c r="H42" s="70" t="s">
        <v>364</v>
      </c>
      <c r="I42" s="71"/>
      <c r="J42" s="71" t="s">
        <v>159</v>
      </c>
      <c r="K42" s="70" t="s">
        <v>364</v>
      </c>
      <c r="L42" s="74">
        <v>1</v>
      </c>
      <c r="M42" s="75">
        <v>7051.38427734375</v>
      </c>
      <c r="N42" s="75">
        <v>2817.63720703125</v>
      </c>
      <c r="O42" s="76"/>
      <c r="P42" s="77"/>
      <c r="Q42" s="77"/>
      <c r="R42" s="82"/>
      <c r="S42" s="49">
        <v>1</v>
      </c>
      <c r="T42" s="49">
        <v>0</v>
      </c>
      <c r="U42" s="50">
        <v>0</v>
      </c>
      <c r="V42" s="50">
        <v>0.003003</v>
      </c>
      <c r="W42" s="50">
        <v>0.010122</v>
      </c>
      <c r="X42" s="50">
        <v>0.495887</v>
      </c>
      <c r="Y42" s="50">
        <v>0</v>
      </c>
      <c r="Z42" s="50">
        <v>0</v>
      </c>
      <c r="AA42" s="72">
        <v>42</v>
      </c>
      <c r="AB42" s="72"/>
      <c r="AC42" s="73"/>
      <c r="AD42" s="80" t="s">
        <v>364</v>
      </c>
      <c r="AE42" s="80" t="s">
        <v>462</v>
      </c>
      <c r="AF42" s="80" t="s">
        <v>550</v>
      </c>
      <c r="AG42" s="80" t="s">
        <v>598</v>
      </c>
      <c r="AH42" s="80" t="s">
        <v>659</v>
      </c>
      <c r="AI42" s="80">
        <v>6098</v>
      </c>
      <c r="AJ42" s="80">
        <v>4</v>
      </c>
      <c r="AK42" s="80">
        <v>49</v>
      </c>
      <c r="AL42" s="80">
        <v>4</v>
      </c>
      <c r="AM42" s="80" t="s">
        <v>720</v>
      </c>
      <c r="AN42" s="100" t="str">
        <f>HYPERLINK("https://www.youtube.com/watch?v=xqf1SfMRaBk")</f>
        <v>https://www.youtube.com/watch?v=xqf1SfMRaBk</v>
      </c>
      <c r="AO42" s="80" t="str">
        <f>REPLACE(INDEX(GroupVertices[Group],MATCH(Vertices[[#This Row],[Vertex]],GroupVertices[Vertex],0)),1,1,"")</f>
        <v>8</v>
      </c>
      <c r="AP42" s="49">
        <v>4</v>
      </c>
      <c r="AQ42" s="50">
        <v>3.1496062992125986</v>
      </c>
      <c r="AR42" s="49">
        <v>4</v>
      </c>
      <c r="AS42" s="50">
        <v>3.1496062992125986</v>
      </c>
      <c r="AT42" s="49">
        <v>0</v>
      </c>
      <c r="AU42" s="50">
        <v>0</v>
      </c>
      <c r="AV42" s="49">
        <v>119</v>
      </c>
      <c r="AW42" s="50">
        <v>93.7007874015748</v>
      </c>
      <c r="AX42" s="49">
        <v>127</v>
      </c>
      <c r="AY42" s="49"/>
      <c r="AZ42" s="49"/>
      <c r="BA42" s="49"/>
      <c r="BB42" s="49"/>
      <c r="BC42" s="2"/>
      <c r="BD42" s="3"/>
      <c r="BE42" s="3"/>
      <c r="BF42" s="3"/>
      <c r="BG42" s="3"/>
    </row>
    <row r="43" spans="1:59" ht="15">
      <c r="A43" s="65" t="s">
        <v>258</v>
      </c>
      <c r="B43" s="66"/>
      <c r="C43" s="66"/>
      <c r="D43" s="67">
        <v>150</v>
      </c>
      <c r="E43" s="69"/>
      <c r="F43" s="98" t="str">
        <f>HYPERLINK("https://i.ytimg.com/vi/i8_HoE60HAc/default.jpg")</f>
        <v>https://i.ytimg.com/vi/i8_HoE60HAc/default.jpg</v>
      </c>
      <c r="G43" s="66"/>
      <c r="H43" s="70" t="s">
        <v>365</v>
      </c>
      <c r="I43" s="71"/>
      <c r="J43" s="71" t="s">
        <v>159</v>
      </c>
      <c r="K43" s="70" t="s">
        <v>365</v>
      </c>
      <c r="L43" s="74">
        <v>1</v>
      </c>
      <c r="M43" s="75">
        <v>7899.20458984375</v>
      </c>
      <c r="N43" s="75">
        <v>4955.17138671875</v>
      </c>
      <c r="O43" s="76"/>
      <c r="P43" s="77"/>
      <c r="Q43" s="77"/>
      <c r="R43" s="82"/>
      <c r="S43" s="49">
        <v>1</v>
      </c>
      <c r="T43" s="49">
        <v>0</v>
      </c>
      <c r="U43" s="50">
        <v>0</v>
      </c>
      <c r="V43" s="50">
        <v>0.003003</v>
      </c>
      <c r="W43" s="50">
        <v>0.010122</v>
      </c>
      <c r="X43" s="50">
        <v>0.495887</v>
      </c>
      <c r="Y43" s="50">
        <v>0</v>
      </c>
      <c r="Z43" s="50">
        <v>0</v>
      </c>
      <c r="AA43" s="72">
        <v>43</v>
      </c>
      <c r="AB43" s="72"/>
      <c r="AC43" s="73"/>
      <c r="AD43" s="80" t="s">
        <v>365</v>
      </c>
      <c r="AE43" s="80" t="s">
        <v>463</v>
      </c>
      <c r="AF43" s="80" t="s">
        <v>551</v>
      </c>
      <c r="AG43" s="80" t="s">
        <v>598</v>
      </c>
      <c r="AH43" s="80" t="s">
        <v>660</v>
      </c>
      <c r="AI43" s="80">
        <v>650</v>
      </c>
      <c r="AJ43" s="80">
        <v>0</v>
      </c>
      <c r="AK43" s="80">
        <v>13</v>
      </c>
      <c r="AL43" s="80">
        <v>1</v>
      </c>
      <c r="AM43" s="80" t="s">
        <v>720</v>
      </c>
      <c r="AN43" s="100" t="str">
        <f>HYPERLINK("https://www.youtube.com/watch?v=i8_HoE60HAc")</f>
        <v>https://www.youtube.com/watch?v=i8_HoE60HAc</v>
      </c>
      <c r="AO43" s="80" t="str">
        <f>REPLACE(INDEX(GroupVertices[Group],MATCH(Vertices[[#This Row],[Vertex]],GroupVertices[Vertex],0)),1,1,"")</f>
        <v>8</v>
      </c>
      <c r="AP43" s="49">
        <v>1</v>
      </c>
      <c r="AQ43" s="50">
        <v>1.7241379310344827</v>
      </c>
      <c r="AR43" s="49">
        <v>1</v>
      </c>
      <c r="AS43" s="50">
        <v>1.7241379310344827</v>
      </c>
      <c r="AT43" s="49">
        <v>0</v>
      </c>
      <c r="AU43" s="50">
        <v>0</v>
      </c>
      <c r="AV43" s="49">
        <v>56</v>
      </c>
      <c r="AW43" s="50">
        <v>96.55172413793103</v>
      </c>
      <c r="AX43" s="49">
        <v>58</v>
      </c>
      <c r="AY43" s="49"/>
      <c r="AZ43" s="49"/>
      <c r="BA43" s="49"/>
      <c r="BB43" s="49"/>
      <c r="BC43" s="2"/>
      <c r="BD43" s="3"/>
      <c r="BE43" s="3"/>
      <c r="BF43" s="3"/>
      <c r="BG43" s="3"/>
    </row>
    <row r="44" spans="1:59" ht="15">
      <c r="A44" s="65" t="s">
        <v>259</v>
      </c>
      <c r="B44" s="66"/>
      <c r="C44" s="66"/>
      <c r="D44" s="67">
        <v>150</v>
      </c>
      <c r="E44" s="69"/>
      <c r="F44" s="98" t="str">
        <f>HYPERLINK("https://i.ytimg.com/vi/b9WQ4Fms-Ho/default.jpg")</f>
        <v>https://i.ytimg.com/vi/b9WQ4Fms-Ho/default.jpg</v>
      </c>
      <c r="G44" s="66"/>
      <c r="H44" s="70" t="s">
        <v>366</v>
      </c>
      <c r="I44" s="71"/>
      <c r="J44" s="71" t="s">
        <v>159</v>
      </c>
      <c r="K44" s="70" t="s">
        <v>366</v>
      </c>
      <c r="L44" s="74">
        <v>1</v>
      </c>
      <c r="M44" s="75">
        <v>5556.59619140625</v>
      </c>
      <c r="N44" s="75">
        <v>5113.392578125</v>
      </c>
      <c r="O44" s="76"/>
      <c r="P44" s="77"/>
      <c r="Q44" s="77"/>
      <c r="R44" s="82"/>
      <c r="S44" s="49">
        <v>1</v>
      </c>
      <c r="T44" s="49">
        <v>0</v>
      </c>
      <c r="U44" s="50">
        <v>0</v>
      </c>
      <c r="V44" s="50">
        <v>0.003003</v>
      </c>
      <c r="W44" s="50">
        <v>0.010122</v>
      </c>
      <c r="X44" s="50">
        <v>0.495887</v>
      </c>
      <c r="Y44" s="50">
        <v>0</v>
      </c>
      <c r="Z44" s="50">
        <v>0</v>
      </c>
      <c r="AA44" s="72">
        <v>44</v>
      </c>
      <c r="AB44" s="72"/>
      <c r="AC44" s="73"/>
      <c r="AD44" s="80" t="s">
        <v>366</v>
      </c>
      <c r="AE44" s="80" t="s">
        <v>464</v>
      </c>
      <c r="AF44" s="80" t="s">
        <v>552</v>
      </c>
      <c r="AG44" s="80" t="s">
        <v>598</v>
      </c>
      <c r="AH44" s="80" t="s">
        <v>661</v>
      </c>
      <c r="AI44" s="80">
        <v>235005</v>
      </c>
      <c r="AJ44" s="80">
        <v>56</v>
      </c>
      <c r="AK44" s="80">
        <v>729</v>
      </c>
      <c r="AL44" s="80">
        <v>125</v>
      </c>
      <c r="AM44" s="80" t="s">
        <v>720</v>
      </c>
      <c r="AN44" s="100" t="str">
        <f>HYPERLINK("https://www.youtube.com/watch?v=b9WQ4Fms-Ho")</f>
        <v>https://www.youtube.com/watch?v=b9WQ4Fms-Ho</v>
      </c>
      <c r="AO44" s="80" t="str">
        <f>REPLACE(INDEX(GroupVertices[Group],MATCH(Vertices[[#This Row],[Vertex]],GroupVertices[Vertex],0)),1,1,"")</f>
        <v>8</v>
      </c>
      <c r="AP44" s="49">
        <v>4</v>
      </c>
      <c r="AQ44" s="50">
        <v>4.597701149425287</v>
      </c>
      <c r="AR44" s="49">
        <v>2</v>
      </c>
      <c r="AS44" s="50">
        <v>2.2988505747126435</v>
      </c>
      <c r="AT44" s="49">
        <v>0</v>
      </c>
      <c r="AU44" s="50">
        <v>0</v>
      </c>
      <c r="AV44" s="49">
        <v>81</v>
      </c>
      <c r="AW44" s="50">
        <v>93.10344827586206</v>
      </c>
      <c r="AX44" s="49">
        <v>87</v>
      </c>
      <c r="AY44" s="49"/>
      <c r="AZ44" s="49"/>
      <c r="BA44" s="49"/>
      <c r="BB44" s="49"/>
      <c r="BC44" s="2"/>
      <c r="BD44" s="3"/>
      <c r="BE44" s="3"/>
      <c r="BF44" s="3"/>
      <c r="BG44" s="3"/>
    </row>
    <row r="45" spans="1:59" ht="15">
      <c r="A45" s="65" t="s">
        <v>260</v>
      </c>
      <c r="B45" s="66"/>
      <c r="C45" s="66"/>
      <c r="D45" s="67">
        <v>150</v>
      </c>
      <c r="E45" s="69"/>
      <c r="F45" s="98" t="str">
        <f>HYPERLINK("https://i.ytimg.com/vi/-g2Dat7z2WQ/default.jpg")</f>
        <v>https://i.ytimg.com/vi/-g2Dat7z2WQ/default.jpg</v>
      </c>
      <c r="G45" s="66"/>
      <c r="H45" s="70" t="s">
        <v>367</v>
      </c>
      <c r="I45" s="71"/>
      <c r="J45" s="71" t="s">
        <v>159</v>
      </c>
      <c r="K45" s="70" t="s">
        <v>367</v>
      </c>
      <c r="L45" s="74">
        <v>1</v>
      </c>
      <c r="M45" s="75">
        <v>4829.66552734375</v>
      </c>
      <c r="N45" s="75">
        <v>4399.802734375</v>
      </c>
      <c r="O45" s="76"/>
      <c r="P45" s="77"/>
      <c r="Q45" s="77"/>
      <c r="R45" s="82"/>
      <c r="S45" s="49">
        <v>1</v>
      </c>
      <c r="T45" s="49">
        <v>0</v>
      </c>
      <c r="U45" s="50">
        <v>0</v>
      </c>
      <c r="V45" s="50">
        <v>0.003003</v>
      </c>
      <c r="W45" s="50">
        <v>0.010122</v>
      </c>
      <c r="X45" s="50">
        <v>0.495887</v>
      </c>
      <c r="Y45" s="50">
        <v>0</v>
      </c>
      <c r="Z45" s="50">
        <v>0</v>
      </c>
      <c r="AA45" s="72">
        <v>45</v>
      </c>
      <c r="AB45" s="72"/>
      <c r="AC45" s="73"/>
      <c r="AD45" s="80" t="s">
        <v>367</v>
      </c>
      <c r="AE45" s="80" t="s">
        <v>465</v>
      </c>
      <c r="AF45" s="80" t="s">
        <v>553</v>
      </c>
      <c r="AG45" s="80" t="s">
        <v>598</v>
      </c>
      <c r="AH45" s="80" t="s">
        <v>662</v>
      </c>
      <c r="AI45" s="80">
        <v>49578</v>
      </c>
      <c r="AJ45" s="80">
        <v>0</v>
      </c>
      <c r="AK45" s="80">
        <v>1215</v>
      </c>
      <c r="AL45" s="80">
        <v>9</v>
      </c>
      <c r="AM45" s="80" t="s">
        <v>720</v>
      </c>
      <c r="AN45" s="100" t="str">
        <f>HYPERLINK("https://www.youtube.com/watch?v=-g2Dat7z2WQ")</f>
        <v>https://www.youtube.com/watch?v=-g2Dat7z2WQ</v>
      </c>
      <c r="AO45" s="80" t="str">
        <f>REPLACE(INDEX(GroupVertices[Group],MATCH(Vertices[[#This Row],[Vertex]],GroupVertices[Vertex],0)),1,1,"")</f>
        <v>8</v>
      </c>
      <c r="AP45" s="49">
        <v>4</v>
      </c>
      <c r="AQ45" s="50">
        <v>3.5398230088495577</v>
      </c>
      <c r="AR45" s="49">
        <v>3</v>
      </c>
      <c r="AS45" s="50">
        <v>2.6548672566371683</v>
      </c>
      <c r="AT45" s="49">
        <v>0</v>
      </c>
      <c r="AU45" s="50">
        <v>0</v>
      </c>
      <c r="AV45" s="49">
        <v>106</v>
      </c>
      <c r="AW45" s="50">
        <v>93.80530973451327</v>
      </c>
      <c r="AX45" s="49">
        <v>113</v>
      </c>
      <c r="AY45" s="49"/>
      <c r="AZ45" s="49"/>
      <c r="BA45" s="49"/>
      <c r="BB45" s="49"/>
      <c r="BC45" s="2"/>
      <c r="BD45" s="3"/>
      <c r="BE45" s="3"/>
      <c r="BF45" s="3"/>
      <c r="BG45" s="3"/>
    </row>
    <row r="46" spans="1:59" ht="15">
      <c r="A46" s="65" t="s">
        <v>261</v>
      </c>
      <c r="B46" s="66"/>
      <c r="C46" s="66"/>
      <c r="D46" s="67">
        <v>150</v>
      </c>
      <c r="E46" s="69"/>
      <c r="F46" s="98" t="str">
        <f>HYPERLINK("https://i.ytimg.com/vi/MGVyaeRTRDc/default.jpg")</f>
        <v>https://i.ytimg.com/vi/MGVyaeRTRDc/default.jpg</v>
      </c>
      <c r="G46" s="66"/>
      <c r="H46" s="70" t="s">
        <v>368</v>
      </c>
      <c r="I46" s="71"/>
      <c r="J46" s="71" t="s">
        <v>159</v>
      </c>
      <c r="K46" s="70" t="s">
        <v>368</v>
      </c>
      <c r="L46" s="74">
        <v>1</v>
      </c>
      <c r="M46" s="75">
        <v>6768.95361328125</v>
      </c>
      <c r="N46" s="75">
        <v>5331.8369140625</v>
      </c>
      <c r="O46" s="76"/>
      <c r="P46" s="77"/>
      <c r="Q46" s="77"/>
      <c r="R46" s="82"/>
      <c r="S46" s="49">
        <v>1</v>
      </c>
      <c r="T46" s="49">
        <v>0</v>
      </c>
      <c r="U46" s="50">
        <v>0</v>
      </c>
      <c r="V46" s="50">
        <v>0.003003</v>
      </c>
      <c r="W46" s="50">
        <v>0.010122</v>
      </c>
      <c r="X46" s="50">
        <v>0.495887</v>
      </c>
      <c r="Y46" s="50">
        <v>0</v>
      </c>
      <c r="Z46" s="50">
        <v>0</v>
      </c>
      <c r="AA46" s="72">
        <v>46</v>
      </c>
      <c r="AB46" s="72"/>
      <c r="AC46" s="73"/>
      <c r="AD46" s="80" t="s">
        <v>368</v>
      </c>
      <c r="AE46" s="80" t="s">
        <v>466</v>
      </c>
      <c r="AF46" s="80" t="s">
        <v>554</v>
      </c>
      <c r="AG46" s="80" t="s">
        <v>598</v>
      </c>
      <c r="AH46" s="80" t="s">
        <v>663</v>
      </c>
      <c r="AI46" s="80">
        <v>1128</v>
      </c>
      <c r="AJ46" s="80">
        <v>0</v>
      </c>
      <c r="AK46" s="80">
        <v>18</v>
      </c>
      <c r="AL46" s="80">
        <v>0</v>
      </c>
      <c r="AM46" s="80" t="s">
        <v>720</v>
      </c>
      <c r="AN46" s="100" t="str">
        <f>HYPERLINK("https://www.youtube.com/watch?v=MGVyaeRTRDc")</f>
        <v>https://www.youtube.com/watch?v=MGVyaeRTRDc</v>
      </c>
      <c r="AO46" s="80" t="str">
        <f>REPLACE(INDEX(GroupVertices[Group],MATCH(Vertices[[#This Row],[Vertex]],GroupVertices[Vertex],0)),1,1,"")</f>
        <v>8</v>
      </c>
      <c r="AP46" s="49">
        <v>1</v>
      </c>
      <c r="AQ46" s="50">
        <v>2.1739130434782608</v>
      </c>
      <c r="AR46" s="49">
        <v>0</v>
      </c>
      <c r="AS46" s="50">
        <v>0</v>
      </c>
      <c r="AT46" s="49">
        <v>0</v>
      </c>
      <c r="AU46" s="50">
        <v>0</v>
      </c>
      <c r="AV46" s="49">
        <v>45</v>
      </c>
      <c r="AW46" s="50">
        <v>97.82608695652173</v>
      </c>
      <c r="AX46" s="49">
        <v>46</v>
      </c>
      <c r="AY46" s="49"/>
      <c r="AZ46" s="49"/>
      <c r="BA46" s="49"/>
      <c r="BB46" s="49"/>
      <c r="BC46" s="2"/>
      <c r="BD46" s="3"/>
      <c r="BE46" s="3"/>
      <c r="BF46" s="3"/>
      <c r="BG46" s="3"/>
    </row>
    <row r="47" spans="1:59" ht="15">
      <c r="A47" s="65" t="s">
        <v>218</v>
      </c>
      <c r="B47" s="66"/>
      <c r="C47" s="66"/>
      <c r="D47" s="67">
        <v>150</v>
      </c>
      <c r="E47" s="69"/>
      <c r="F47" s="98" t="str">
        <f>HYPERLINK("https://i.ytimg.com/vi/YqDsoBbNlf8/default_live.jpg")</f>
        <v>https://i.ytimg.com/vi/YqDsoBbNlf8/default_live.jpg</v>
      </c>
      <c r="G47" s="66"/>
      <c r="H47" s="70" t="s">
        <v>369</v>
      </c>
      <c r="I47" s="71"/>
      <c r="J47" s="71" t="s">
        <v>75</v>
      </c>
      <c r="K47" s="70" t="s">
        <v>369</v>
      </c>
      <c r="L47" s="74">
        <v>2698.433279859997</v>
      </c>
      <c r="M47" s="75">
        <v>1401.1048583984375</v>
      </c>
      <c r="N47" s="75">
        <v>2080.746826171875</v>
      </c>
      <c r="O47" s="76"/>
      <c r="P47" s="77"/>
      <c r="Q47" s="77"/>
      <c r="R47" s="82"/>
      <c r="S47" s="49">
        <v>4</v>
      </c>
      <c r="T47" s="49">
        <v>10</v>
      </c>
      <c r="U47" s="50">
        <v>1850</v>
      </c>
      <c r="V47" s="50">
        <v>0.004255</v>
      </c>
      <c r="W47" s="50">
        <v>0.060071</v>
      </c>
      <c r="X47" s="50">
        <v>5.723738</v>
      </c>
      <c r="Y47" s="50">
        <v>0.03296703296703297</v>
      </c>
      <c r="Z47" s="50">
        <v>0</v>
      </c>
      <c r="AA47" s="72">
        <v>47</v>
      </c>
      <c r="AB47" s="72"/>
      <c r="AC47" s="73"/>
      <c r="AD47" s="80" t="s">
        <v>369</v>
      </c>
      <c r="AE47" s="80" t="s">
        <v>467</v>
      </c>
      <c r="AF47" s="80" t="s">
        <v>555</v>
      </c>
      <c r="AG47" s="80" t="s">
        <v>599</v>
      </c>
      <c r="AH47" s="80" t="s">
        <v>664</v>
      </c>
      <c r="AI47" s="80">
        <v>255</v>
      </c>
      <c r="AJ47" s="80">
        <v>0</v>
      </c>
      <c r="AK47" s="80">
        <v>27</v>
      </c>
      <c r="AL47" s="80">
        <v>2</v>
      </c>
      <c r="AM47" s="80" t="s">
        <v>720</v>
      </c>
      <c r="AN47" s="100" t="str">
        <f>HYPERLINK("https://www.youtube.com/watch?v=YqDsoBbNlf8")</f>
        <v>https://www.youtube.com/watch?v=YqDsoBbNlf8</v>
      </c>
      <c r="AO47" s="80" t="str">
        <f>REPLACE(INDEX(GroupVertices[Group],MATCH(Vertices[[#This Row],[Vertex]],GroupVertices[Vertex],0)),1,1,"")</f>
        <v>5</v>
      </c>
      <c r="AP47" s="49">
        <v>6</v>
      </c>
      <c r="AQ47" s="50">
        <v>4.411764705882353</v>
      </c>
      <c r="AR47" s="49">
        <v>3</v>
      </c>
      <c r="AS47" s="50">
        <v>2.2058823529411766</v>
      </c>
      <c r="AT47" s="49">
        <v>0</v>
      </c>
      <c r="AU47" s="50">
        <v>0</v>
      </c>
      <c r="AV47" s="49">
        <v>127</v>
      </c>
      <c r="AW47" s="50">
        <v>93.38235294117646</v>
      </c>
      <c r="AX47" s="49">
        <v>136</v>
      </c>
      <c r="AY47" s="112" t="s">
        <v>1692</v>
      </c>
      <c r="AZ47" s="112" t="s">
        <v>1692</v>
      </c>
      <c r="BA47" s="112" t="s">
        <v>1692</v>
      </c>
      <c r="BB47" s="112" t="s">
        <v>1692</v>
      </c>
      <c r="BC47" s="2"/>
      <c r="BD47" s="3"/>
      <c r="BE47" s="3"/>
      <c r="BF47" s="3"/>
      <c r="BG47" s="3"/>
    </row>
    <row r="48" spans="1:59" ht="15">
      <c r="A48" s="65" t="s">
        <v>262</v>
      </c>
      <c r="B48" s="66"/>
      <c r="C48" s="66"/>
      <c r="D48" s="67">
        <v>150</v>
      </c>
      <c r="E48" s="69"/>
      <c r="F48" s="98" t="str">
        <f>HYPERLINK("https://i.ytimg.com/vi/2GVagQ_Ilws/default.jpg")</f>
        <v>https://i.ytimg.com/vi/2GVagQ_Ilws/default.jpg</v>
      </c>
      <c r="G48" s="66"/>
      <c r="H48" s="70" t="s">
        <v>370</v>
      </c>
      <c r="I48" s="71"/>
      <c r="J48" s="71" t="s">
        <v>159</v>
      </c>
      <c r="K48" s="70" t="s">
        <v>370</v>
      </c>
      <c r="L48" s="74">
        <v>1</v>
      </c>
      <c r="M48" s="75">
        <v>2696.12109375</v>
      </c>
      <c r="N48" s="75">
        <v>2209.423828125</v>
      </c>
      <c r="O48" s="76"/>
      <c r="P48" s="77"/>
      <c r="Q48" s="77"/>
      <c r="R48" s="82"/>
      <c r="S48" s="49">
        <v>1</v>
      </c>
      <c r="T48" s="49">
        <v>0</v>
      </c>
      <c r="U48" s="50">
        <v>0</v>
      </c>
      <c r="V48" s="50">
        <v>0.003012</v>
      </c>
      <c r="W48" s="50">
        <v>0.010476</v>
      </c>
      <c r="X48" s="50">
        <v>0.497512</v>
      </c>
      <c r="Y48" s="50">
        <v>0</v>
      </c>
      <c r="Z48" s="50">
        <v>0</v>
      </c>
      <c r="AA48" s="72">
        <v>48</v>
      </c>
      <c r="AB48" s="72"/>
      <c r="AC48" s="73"/>
      <c r="AD48" s="80" t="s">
        <v>370</v>
      </c>
      <c r="AE48" s="80" t="s">
        <v>468</v>
      </c>
      <c r="AF48" s="80" t="s">
        <v>556</v>
      </c>
      <c r="AG48" s="80" t="s">
        <v>599</v>
      </c>
      <c r="AH48" s="80" t="s">
        <v>665</v>
      </c>
      <c r="AI48" s="80">
        <v>295</v>
      </c>
      <c r="AJ48" s="80">
        <v>5</v>
      </c>
      <c r="AK48" s="80">
        <v>21</v>
      </c>
      <c r="AL48" s="80">
        <v>0</v>
      </c>
      <c r="AM48" s="80" t="s">
        <v>720</v>
      </c>
      <c r="AN48" s="100" t="str">
        <f>HYPERLINK("https://www.youtube.com/watch?v=2GVagQ_Ilws")</f>
        <v>https://www.youtube.com/watch?v=2GVagQ_Ilws</v>
      </c>
      <c r="AO48" s="80" t="str">
        <f>REPLACE(INDEX(GroupVertices[Group],MATCH(Vertices[[#This Row],[Vertex]],GroupVertices[Vertex],0)),1,1,"")</f>
        <v>5</v>
      </c>
      <c r="AP48" s="49">
        <v>10</v>
      </c>
      <c r="AQ48" s="50">
        <v>4.854368932038835</v>
      </c>
      <c r="AR48" s="49">
        <v>3</v>
      </c>
      <c r="AS48" s="50">
        <v>1.4563106796116505</v>
      </c>
      <c r="AT48" s="49">
        <v>0</v>
      </c>
      <c r="AU48" s="50">
        <v>0</v>
      </c>
      <c r="AV48" s="49">
        <v>193</v>
      </c>
      <c r="AW48" s="50">
        <v>93.68932038834951</v>
      </c>
      <c r="AX48" s="49">
        <v>206</v>
      </c>
      <c r="AY48" s="49"/>
      <c r="AZ48" s="49"/>
      <c r="BA48" s="49"/>
      <c r="BB48" s="49"/>
      <c r="BC48" s="2"/>
      <c r="BD48" s="3"/>
      <c r="BE48" s="3"/>
      <c r="BF48" s="3"/>
      <c r="BG48" s="3"/>
    </row>
    <row r="49" spans="1:59" ht="15">
      <c r="A49" s="65" t="s">
        <v>263</v>
      </c>
      <c r="B49" s="66"/>
      <c r="C49" s="66"/>
      <c r="D49" s="67">
        <v>150</v>
      </c>
      <c r="E49" s="69"/>
      <c r="F49" s="98" t="str">
        <f>HYPERLINK("https://i.ytimg.com/vi/vkmFRKeT1SY/default.jpg")</f>
        <v>https://i.ytimg.com/vi/vkmFRKeT1SY/default.jpg</v>
      </c>
      <c r="G49" s="66"/>
      <c r="H49" s="70" t="s">
        <v>371</v>
      </c>
      <c r="I49" s="71"/>
      <c r="J49" s="71" t="s">
        <v>159</v>
      </c>
      <c r="K49" s="70" t="s">
        <v>371</v>
      </c>
      <c r="L49" s="74">
        <v>1</v>
      </c>
      <c r="M49" s="75">
        <v>402.7435607910156</v>
      </c>
      <c r="N49" s="75">
        <v>804.8902587890625</v>
      </c>
      <c r="O49" s="76"/>
      <c r="P49" s="77"/>
      <c r="Q49" s="77"/>
      <c r="R49" s="82"/>
      <c r="S49" s="49">
        <v>1</v>
      </c>
      <c r="T49" s="49">
        <v>0</v>
      </c>
      <c r="U49" s="50">
        <v>0</v>
      </c>
      <c r="V49" s="50">
        <v>0.003012</v>
      </c>
      <c r="W49" s="50">
        <v>0.010476</v>
      </c>
      <c r="X49" s="50">
        <v>0.497512</v>
      </c>
      <c r="Y49" s="50">
        <v>0</v>
      </c>
      <c r="Z49" s="50">
        <v>0</v>
      </c>
      <c r="AA49" s="72">
        <v>49</v>
      </c>
      <c r="AB49" s="72"/>
      <c r="AC49" s="73"/>
      <c r="AD49" s="80" t="s">
        <v>371</v>
      </c>
      <c r="AE49" s="80" t="s">
        <v>469</v>
      </c>
      <c r="AF49" s="80" t="s">
        <v>557</v>
      </c>
      <c r="AG49" s="80" t="s">
        <v>599</v>
      </c>
      <c r="AH49" s="80" t="s">
        <v>666</v>
      </c>
      <c r="AI49" s="80">
        <v>1045</v>
      </c>
      <c r="AJ49" s="80">
        <v>12</v>
      </c>
      <c r="AK49" s="80">
        <v>73</v>
      </c>
      <c r="AL49" s="80">
        <v>0</v>
      </c>
      <c r="AM49" s="80" t="s">
        <v>720</v>
      </c>
      <c r="AN49" s="100" t="str">
        <f>HYPERLINK("https://www.youtube.com/watch?v=vkmFRKeT1SY")</f>
        <v>https://www.youtube.com/watch?v=vkmFRKeT1SY</v>
      </c>
      <c r="AO49" s="80" t="str">
        <f>REPLACE(INDEX(GroupVertices[Group],MATCH(Vertices[[#This Row],[Vertex]],GroupVertices[Vertex],0)),1,1,"")</f>
        <v>5</v>
      </c>
      <c r="AP49" s="49">
        <v>6</v>
      </c>
      <c r="AQ49" s="50">
        <v>3.4482758620689653</v>
      </c>
      <c r="AR49" s="49">
        <v>5</v>
      </c>
      <c r="AS49" s="50">
        <v>2.8735632183908044</v>
      </c>
      <c r="AT49" s="49">
        <v>0</v>
      </c>
      <c r="AU49" s="50">
        <v>0</v>
      </c>
      <c r="AV49" s="49">
        <v>163</v>
      </c>
      <c r="AW49" s="50">
        <v>93.67816091954023</v>
      </c>
      <c r="AX49" s="49">
        <v>174</v>
      </c>
      <c r="AY49" s="49"/>
      <c r="AZ49" s="49"/>
      <c r="BA49" s="49"/>
      <c r="BB49" s="49"/>
      <c r="BC49" s="2"/>
      <c r="BD49" s="3"/>
      <c r="BE49" s="3"/>
      <c r="BF49" s="3"/>
      <c r="BG49" s="3"/>
    </row>
    <row r="50" spans="1:59" ht="15">
      <c r="A50" s="65" t="s">
        <v>264</v>
      </c>
      <c r="B50" s="66"/>
      <c r="C50" s="66"/>
      <c r="D50" s="67">
        <v>150</v>
      </c>
      <c r="E50" s="69"/>
      <c r="F50" s="98" t="str">
        <f>HYPERLINK("https://i.ytimg.com/vi/K1gGEuO1Zzo/default.jpg")</f>
        <v>https://i.ytimg.com/vi/K1gGEuO1Zzo/default.jpg</v>
      </c>
      <c r="G50" s="66"/>
      <c r="H50" s="70" t="s">
        <v>372</v>
      </c>
      <c r="I50" s="71"/>
      <c r="J50" s="71" t="s">
        <v>159</v>
      </c>
      <c r="K50" s="70" t="s">
        <v>372</v>
      </c>
      <c r="L50" s="74">
        <v>1</v>
      </c>
      <c r="M50" s="75">
        <v>2497.721435546875</v>
      </c>
      <c r="N50" s="75">
        <v>1012.884765625</v>
      </c>
      <c r="O50" s="76"/>
      <c r="P50" s="77"/>
      <c r="Q50" s="77"/>
      <c r="R50" s="82"/>
      <c r="S50" s="49">
        <v>1</v>
      </c>
      <c r="T50" s="49">
        <v>0</v>
      </c>
      <c r="U50" s="50">
        <v>0</v>
      </c>
      <c r="V50" s="50">
        <v>0.003012</v>
      </c>
      <c r="W50" s="50">
        <v>0.010476</v>
      </c>
      <c r="X50" s="50">
        <v>0.497512</v>
      </c>
      <c r="Y50" s="50">
        <v>0</v>
      </c>
      <c r="Z50" s="50">
        <v>0</v>
      </c>
      <c r="AA50" s="72">
        <v>50</v>
      </c>
      <c r="AB50" s="72"/>
      <c r="AC50" s="73"/>
      <c r="AD50" s="80" t="s">
        <v>372</v>
      </c>
      <c r="AE50" s="80" t="s">
        <v>470</v>
      </c>
      <c r="AF50" s="80" t="s">
        <v>555</v>
      </c>
      <c r="AG50" s="80" t="s">
        <v>599</v>
      </c>
      <c r="AH50" s="80" t="s">
        <v>667</v>
      </c>
      <c r="AI50" s="80">
        <v>501</v>
      </c>
      <c r="AJ50" s="80">
        <v>2</v>
      </c>
      <c r="AK50" s="80">
        <v>37</v>
      </c>
      <c r="AL50" s="80">
        <v>0</v>
      </c>
      <c r="AM50" s="80" t="s">
        <v>720</v>
      </c>
      <c r="AN50" s="100" t="str">
        <f>HYPERLINK("https://www.youtube.com/watch?v=K1gGEuO1Zzo")</f>
        <v>https://www.youtube.com/watch?v=K1gGEuO1Zzo</v>
      </c>
      <c r="AO50" s="80" t="str">
        <f>REPLACE(INDEX(GroupVertices[Group],MATCH(Vertices[[#This Row],[Vertex]],GroupVertices[Vertex],0)),1,1,"")</f>
        <v>5</v>
      </c>
      <c r="AP50" s="49">
        <v>4</v>
      </c>
      <c r="AQ50" s="50">
        <v>3.6363636363636362</v>
      </c>
      <c r="AR50" s="49">
        <v>3</v>
      </c>
      <c r="AS50" s="50">
        <v>2.727272727272727</v>
      </c>
      <c r="AT50" s="49">
        <v>0</v>
      </c>
      <c r="AU50" s="50">
        <v>0</v>
      </c>
      <c r="AV50" s="49">
        <v>103</v>
      </c>
      <c r="AW50" s="50">
        <v>93.63636363636364</v>
      </c>
      <c r="AX50" s="49">
        <v>110</v>
      </c>
      <c r="AY50" s="49"/>
      <c r="AZ50" s="49"/>
      <c r="BA50" s="49"/>
      <c r="BB50" s="49"/>
      <c r="BC50" s="2"/>
      <c r="BD50" s="3"/>
      <c r="BE50" s="3"/>
      <c r="BF50" s="3"/>
      <c r="BG50" s="3"/>
    </row>
    <row r="51" spans="1:59" ht="15">
      <c r="A51" s="65" t="s">
        <v>265</v>
      </c>
      <c r="B51" s="66"/>
      <c r="C51" s="66"/>
      <c r="D51" s="67">
        <v>150</v>
      </c>
      <c r="E51" s="69"/>
      <c r="F51" s="98" t="str">
        <f>HYPERLINK("https://i.ytimg.com/vi/mS6agj7v7_k/default.jpg")</f>
        <v>https://i.ytimg.com/vi/mS6agj7v7_k/default.jpg</v>
      </c>
      <c r="G51" s="66"/>
      <c r="H51" s="70" t="s">
        <v>373</v>
      </c>
      <c r="I51" s="71"/>
      <c r="J51" s="71" t="s">
        <v>159</v>
      </c>
      <c r="K51" s="70" t="s">
        <v>373</v>
      </c>
      <c r="L51" s="74">
        <v>1</v>
      </c>
      <c r="M51" s="75">
        <v>2399.477783203125</v>
      </c>
      <c r="N51" s="75">
        <v>3356.65869140625</v>
      </c>
      <c r="O51" s="76"/>
      <c r="P51" s="77"/>
      <c r="Q51" s="77"/>
      <c r="R51" s="82"/>
      <c r="S51" s="49">
        <v>1</v>
      </c>
      <c r="T51" s="49">
        <v>0</v>
      </c>
      <c r="U51" s="50">
        <v>0</v>
      </c>
      <c r="V51" s="50">
        <v>0.003012</v>
      </c>
      <c r="W51" s="50">
        <v>0.010476</v>
      </c>
      <c r="X51" s="50">
        <v>0.497512</v>
      </c>
      <c r="Y51" s="50">
        <v>0</v>
      </c>
      <c r="Z51" s="50">
        <v>0</v>
      </c>
      <c r="AA51" s="72">
        <v>51</v>
      </c>
      <c r="AB51" s="72"/>
      <c r="AC51" s="73"/>
      <c r="AD51" s="80" t="s">
        <v>373</v>
      </c>
      <c r="AE51" s="80" t="s">
        <v>471</v>
      </c>
      <c r="AF51" s="80"/>
      <c r="AG51" s="80" t="s">
        <v>599</v>
      </c>
      <c r="AH51" s="80" t="s">
        <v>668</v>
      </c>
      <c r="AI51" s="80">
        <v>515</v>
      </c>
      <c r="AJ51" s="80">
        <v>8</v>
      </c>
      <c r="AK51" s="80">
        <v>37</v>
      </c>
      <c r="AL51" s="80">
        <v>2</v>
      </c>
      <c r="AM51" s="80" t="s">
        <v>720</v>
      </c>
      <c r="AN51" s="100" t="str">
        <f>HYPERLINK("https://www.youtube.com/watch?v=mS6agj7v7_k")</f>
        <v>https://www.youtube.com/watch?v=mS6agj7v7_k</v>
      </c>
      <c r="AO51" s="80" t="str">
        <f>REPLACE(INDEX(GroupVertices[Group],MATCH(Vertices[[#This Row],[Vertex]],GroupVertices[Vertex],0)),1,1,"")</f>
        <v>5</v>
      </c>
      <c r="AP51" s="49">
        <v>4</v>
      </c>
      <c r="AQ51" s="50">
        <v>3.9603960396039604</v>
      </c>
      <c r="AR51" s="49">
        <v>3</v>
      </c>
      <c r="AS51" s="50">
        <v>2.9702970297029703</v>
      </c>
      <c r="AT51" s="49">
        <v>0</v>
      </c>
      <c r="AU51" s="50">
        <v>0</v>
      </c>
      <c r="AV51" s="49">
        <v>94</v>
      </c>
      <c r="AW51" s="50">
        <v>93.06930693069307</v>
      </c>
      <c r="AX51" s="49">
        <v>101</v>
      </c>
      <c r="AY51" s="49"/>
      <c r="AZ51" s="49"/>
      <c r="BA51" s="49"/>
      <c r="BB51" s="49"/>
      <c r="BC51" s="2"/>
      <c r="BD51" s="3"/>
      <c r="BE51" s="3"/>
      <c r="BF51" s="3"/>
      <c r="BG51" s="3"/>
    </row>
    <row r="52" spans="1:59" ht="15">
      <c r="A52" s="65" t="s">
        <v>266</v>
      </c>
      <c r="B52" s="66"/>
      <c r="C52" s="66"/>
      <c r="D52" s="67">
        <v>150</v>
      </c>
      <c r="E52" s="69"/>
      <c r="F52" s="98" t="str">
        <f>HYPERLINK("https://i.ytimg.com/vi/oELfdWBQuSs/default.jpg")</f>
        <v>https://i.ytimg.com/vi/oELfdWBQuSs/default.jpg</v>
      </c>
      <c r="G52" s="66"/>
      <c r="H52" s="70" t="s">
        <v>374</v>
      </c>
      <c r="I52" s="71"/>
      <c r="J52" s="71" t="s">
        <v>159</v>
      </c>
      <c r="K52" s="70" t="s">
        <v>374</v>
      </c>
      <c r="L52" s="74">
        <v>1</v>
      </c>
      <c r="M52" s="75">
        <v>172.8595733642578</v>
      </c>
      <c r="N52" s="75">
        <v>1952.1290283203125</v>
      </c>
      <c r="O52" s="76"/>
      <c r="P52" s="77"/>
      <c r="Q52" s="77"/>
      <c r="R52" s="82"/>
      <c r="S52" s="49">
        <v>1</v>
      </c>
      <c r="T52" s="49">
        <v>0</v>
      </c>
      <c r="U52" s="50">
        <v>0</v>
      </c>
      <c r="V52" s="50">
        <v>0.003012</v>
      </c>
      <c r="W52" s="50">
        <v>0.010476</v>
      </c>
      <c r="X52" s="50">
        <v>0.497512</v>
      </c>
      <c r="Y52" s="50">
        <v>0</v>
      </c>
      <c r="Z52" s="50">
        <v>0</v>
      </c>
      <c r="AA52" s="72">
        <v>52</v>
      </c>
      <c r="AB52" s="72"/>
      <c r="AC52" s="73"/>
      <c r="AD52" s="80" t="s">
        <v>374</v>
      </c>
      <c r="AE52" s="80" t="s">
        <v>472</v>
      </c>
      <c r="AF52" s="80" t="s">
        <v>558</v>
      </c>
      <c r="AG52" s="80" t="s">
        <v>599</v>
      </c>
      <c r="AH52" s="80" t="s">
        <v>669</v>
      </c>
      <c r="AI52" s="80">
        <v>870</v>
      </c>
      <c r="AJ52" s="80">
        <v>24</v>
      </c>
      <c r="AK52" s="80">
        <v>98</v>
      </c>
      <c r="AL52" s="80">
        <v>5</v>
      </c>
      <c r="AM52" s="80" t="s">
        <v>720</v>
      </c>
      <c r="AN52" s="100" t="str">
        <f>HYPERLINK("https://www.youtube.com/watch?v=oELfdWBQuSs")</f>
        <v>https://www.youtube.com/watch?v=oELfdWBQuSs</v>
      </c>
      <c r="AO52" s="80" t="str">
        <f>REPLACE(INDEX(GroupVertices[Group],MATCH(Vertices[[#This Row],[Vertex]],GroupVertices[Vertex],0)),1,1,"")</f>
        <v>5</v>
      </c>
      <c r="AP52" s="49">
        <v>5</v>
      </c>
      <c r="AQ52" s="50">
        <v>4.8076923076923075</v>
      </c>
      <c r="AR52" s="49">
        <v>3</v>
      </c>
      <c r="AS52" s="50">
        <v>2.8846153846153846</v>
      </c>
      <c r="AT52" s="49">
        <v>0</v>
      </c>
      <c r="AU52" s="50">
        <v>0</v>
      </c>
      <c r="AV52" s="49">
        <v>96</v>
      </c>
      <c r="AW52" s="50">
        <v>92.3076923076923</v>
      </c>
      <c r="AX52" s="49">
        <v>104</v>
      </c>
      <c r="AY52" s="49"/>
      <c r="AZ52" s="49"/>
      <c r="BA52" s="49"/>
      <c r="BB52" s="49"/>
      <c r="BC52" s="2"/>
      <c r="BD52" s="3"/>
      <c r="BE52" s="3"/>
      <c r="BF52" s="3"/>
      <c r="BG52" s="3"/>
    </row>
    <row r="53" spans="1:59" ht="15">
      <c r="A53" s="65" t="s">
        <v>267</v>
      </c>
      <c r="B53" s="66"/>
      <c r="C53" s="66"/>
      <c r="D53" s="67">
        <v>150</v>
      </c>
      <c r="E53" s="69"/>
      <c r="F53" s="98" t="str">
        <f>HYPERLINK("https://i.ytimg.com/vi/gEISSPo_KxA/default.jpg")</f>
        <v>https://i.ytimg.com/vi/gEISSPo_KxA/default.jpg</v>
      </c>
      <c r="G53" s="66"/>
      <c r="H53" s="70" t="s">
        <v>375</v>
      </c>
      <c r="I53" s="71"/>
      <c r="J53" s="71" t="s">
        <v>159</v>
      </c>
      <c r="K53" s="70" t="s">
        <v>375</v>
      </c>
      <c r="L53" s="74">
        <v>1</v>
      </c>
      <c r="M53" s="75">
        <v>1721.8236083984375</v>
      </c>
      <c r="N53" s="75">
        <v>4016.939208984375</v>
      </c>
      <c r="O53" s="76"/>
      <c r="P53" s="77"/>
      <c r="Q53" s="77"/>
      <c r="R53" s="82"/>
      <c r="S53" s="49">
        <v>1</v>
      </c>
      <c r="T53" s="49">
        <v>0</v>
      </c>
      <c r="U53" s="50">
        <v>0</v>
      </c>
      <c r="V53" s="50">
        <v>0.003012</v>
      </c>
      <c r="W53" s="50">
        <v>0.010476</v>
      </c>
      <c r="X53" s="50">
        <v>0.497512</v>
      </c>
      <c r="Y53" s="50">
        <v>0</v>
      </c>
      <c r="Z53" s="50">
        <v>0</v>
      </c>
      <c r="AA53" s="72">
        <v>53</v>
      </c>
      <c r="AB53" s="72"/>
      <c r="AC53" s="73"/>
      <c r="AD53" s="80" t="s">
        <v>375</v>
      </c>
      <c r="AE53" s="80" t="s">
        <v>473</v>
      </c>
      <c r="AF53" s="80"/>
      <c r="AG53" s="80" t="s">
        <v>599</v>
      </c>
      <c r="AH53" s="80" t="s">
        <v>670</v>
      </c>
      <c r="AI53" s="80">
        <v>2096</v>
      </c>
      <c r="AJ53" s="80">
        <v>32</v>
      </c>
      <c r="AK53" s="80">
        <v>100</v>
      </c>
      <c r="AL53" s="80">
        <v>6</v>
      </c>
      <c r="AM53" s="80" t="s">
        <v>720</v>
      </c>
      <c r="AN53" s="100" t="str">
        <f>HYPERLINK("https://www.youtube.com/watch?v=gEISSPo_KxA")</f>
        <v>https://www.youtube.com/watch?v=gEISSPo_KxA</v>
      </c>
      <c r="AO53" s="80" t="str">
        <f>REPLACE(INDEX(GroupVertices[Group],MATCH(Vertices[[#This Row],[Vertex]],GroupVertices[Vertex],0)),1,1,"")</f>
        <v>5</v>
      </c>
      <c r="AP53" s="49">
        <v>4</v>
      </c>
      <c r="AQ53" s="50">
        <v>3.508771929824561</v>
      </c>
      <c r="AR53" s="49">
        <v>3</v>
      </c>
      <c r="AS53" s="50">
        <v>2.6315789473684212</v>
      </c>
      <c r="AT53" s="49">
        <v>0</v>
      </c>
      <c r="AU53" s="50">
        <v>0</v>
      </c>
      <c r="AV53" s="49">
        <v>107</v>
      </c>
      <c r="AW53" s="50">
        <v>93.85964912280701</v>
      </c>
      <c r="AX53" s="49">
        <v>114</v>
      </c>
      <c r="AY53" s="49"/>
      <c r="AZ53" s="49"/>
      <c r="BA53" s="49"/>
      <c r="BB53" s="49"/>
      <c r="BC53" s="2"/>
      <c r="BD53" s="3"/>
      <c r="BE53" s="3"/>
      <c r="BF53" s="3"/>
      <c r="BG53" s="3"/>
    </row>
    <row r="54" spans="1:59" ht="15">
      <c r="A54" s="65" t="s">
        <v>268</v>
      </c>
      <c r="B54" s="66"/>
      <c r="C54" s="66"/>
      <c r="D54" s="67">
        <v>150</v>
      </c>
      <c r="E54" s="69"/>
      <c r="F54" s="98" t="str">
        <f>HYPERLINK("https://i.ytimg.com/vi/hsc-UreMeYE/default.jpg")</f>
        <v>https://i.ytimg.com/vi/hsc-UreMeYE/default.jpg</v>
      </c>
      <c r="G54" s="66"/>
      <c r="H54" s="70" t="s">
        <v>376</v>
      </c>
      <c r="I54" s="71"/>
      <c r="J54" s="71" t="s">
        <v>159</v>
      </c>
      <c r="K54" s="70" t="s">
        <v>376</v>
      </c>
      <c r="L54" s="74">
        <v>1</v>
      </c>
      <c r="M54" s="75">
        <v>1080.383056640625</v>
      </c>
      <c r="N54" s="75">
        <v>192.53872680664062</v>
      </c>
      <c r="O54" s="76"/>
      <c r="P54" s="77"/>
      <c r="Q54" s="77"/>
      <c r="R54" s="82"/>
      <c r="S54" s="49">
        <v>1</v>
      </c>
      <c r="T54" s="49">
        <v>0</v>
      </c>
      <c r="U54" s="50">
        <v>0</v>
      </c>
      <c r="V54" s="50">
        <v>0.003012</v>
      </c>
      <c r="W54" s="50">
        <v>0.010476</v>
      </c>
      <c r="X54" s="50">
        <v>0.497512</v>
      </c>
      <c r="Y54" s="50">
        <v>0</v>
      </c>
      <c r="Z54" s="50">
        <v>0</v>
      </c>
      <c r="AA54" s="72">
        <v>54</v>
      </c>
      <c r="AB54" s="72"/>
      <c r="AC54" s="73"/>
      <c r="AD54" s="80" t="s">
        <v>376</v>
      </c>
      <c r="AE54" s="80" t="s">
        <v>474</v>
      </c>
      <c r="AF54" s="80"/>
      <c r="AG54" s="80" t="s">
        <v>599</v>
      </c>
      <c r="AH54" s="80" t="s">
        <v>671</v>
      </c>
      <c r="AI54" s="80">
        <v>480</v>
      </c>
      <c r="AJ54" s="80">
        <v>6</v>
      </c>
      <c r="AK54" s="80">
        <v>31</v>
      </c>
      <c r="AL54" s="80">
        <v>1</v>
      </c>
      <c r="AM54" s="80" t="s">
        <v>720</v>
      </c>
      <c r="AN54" s="100" t="str">
        <f>HYPERLINK("https://www.youtube.com/watch?v=hsc-UreMeYE")</f>
        <v>https://www.youtube.com/watch?v=hsc-UreMeYE</v>
      </c>
      <c r="AO54" s="80" t="str">
        <f>REPLACE(INDEX(GroupVertices[Group],MATCH(Vertices[[#This Row],[Vertex]],GroupVertices[Vertex],0)),1,1,"")</f>
        <v>5</v>
      </c>
      <c r="AP54" s="49">
        <v>4</v>
      </c>
      <c r="AQ54" s="50">
        <v>4.49438202247191</v>
      </c>
      <c r="AR54" s="49">
        <v>3</v>
      </c>
      <c r="AS54" s="50">
        <v>3.3707865168539324</v>
      </c>
      <c r="AT54" s="49">
        <v>0</v>
      </c>
      <c r="AU54" s="50">
        <v>0</v>
      </c>
      <c r="AV54" s="49">
        <v>82</v>
      </c>
      <c r="AW54" s="50">
        <v>92.13483146067416</v>
      </c>
      <c r="AX54" s="49">
        <v>89</v>
      </c>
      <c r="AY54" s="49"/>
      <c r="AZ54" s="49"/>
      <c r="BA54" s="49"/>
      <c r="BB54" s="49"/>
      <c r="BC54" s="2"/>
      <c r="BD54" s="3"/>
      <c r="BE54" s="3"/>
      <c r="BF54" s="3"/>
      <c r="BG54" s="3"/>
    </row>
    <row r="55" spans="1:59" ht="15">
      <c r="A55" s="65" t="s">
        <v>269</v>
      </c>
      <c r="B55" s="66"/>
      <c r="C55" s="66"/>
      <c r="D55" s="67">
        <v>150</v>
      </c>
      <c r="E55" s="69"/>
      <c r="F55" s="98" t="str">
        <f>HYPERLINK("https://i.ytimg.com/vi/bPf2EUUCukg/default.jpg")</f>
        <v>https://i.ytimg.com/vi/bPf2EUUCukg/default.jpg</v>
      </c>
      <c r="G55" s="66"/>
      <c r="H55" s="70" t="s">
        <v>377</v>
      </c>
      <c r="I55" s="71"/>
      <c r="J55" s="71" t="s">
        <v>159</v>
      </c>
      <c r="K55" s="70" t="s">
        <v>377</v>
      </c>
      <c r="L55" s="74">
        <v>1</v>
      </c>
      <c r="M55" s="75">
        <v>304.4912414550781</v>
      </c>
      <c r="N55" s="75">
        <v>3148.653076171875</v>
      </c>
      <c r="O55" s="76"/>
      <c r="P55" s="77"/>
      <c r="Q55" s="77"/>
      <c r="R55" s="82"/>
      <c r="S55" s="49">
        <v>1</v>
      </c>
      <c r="T55" s="49">
        <v>0</v>
      </c>
      <c r="U55" s="50">
        <v>0</v>
      </c>
      <c r="V55" s="50">
        <v>0.003012</v>
      </c>
      <c r="W55" s="50">
        <v>0.010476</v>
      </c>
      <c r="X55" s="50">
        <v>0.497512</v>
      </c>
      <c r="Y55" s="50">
        <v>0</v>
      </c>
      <c r="Z55" s="50">
        <v>0</v>
      </c>
      <c r="AA55" s="72">
        <v>55</v>
      </c>
      <c r="AB55" s="72"/>
      <c r="AC55" s="73"/>
      <c r="AD55" s="80" t="s">
        <v>377</v>
      </c>
      <c r="AE55" s="80" t="s">
        <v>475</v>
      </c>
      <c r="AF55" s="80"/>
      <c r="AG55" s="80" t="s">
        <v>599</v>
      </c>
      <c r="AH55" s="80" t="s">
        <v>672</v>
      </c>
      <c r="AI55" s="80">
        <v>602</v>
      </c>
      <c r="AJ55" s="80">
        <v>2</v>
      </c>
      <c r="AK55" s="80">
        <v>40</v>
      </c>
      <c r="AL55" s="80">
        <v>4</v>
      </c>
      <c r="AM55" s="80" t="s">
        <v>720</v>
      </c>
      <c r="AN55" s="100" t="str">
        <f>HYPERLINK("https://www.youtube.com/watch?v=bPf2EUUCukg")</f>
        <v>https://www.youtube.com/watch?v=bPf2EUUCukg</v>
      </c>
      <c r="AO55" s="80" t="str">
        <f>REPLACE(INDEX(GroupVertices[Group],MATCH(Vertices[[#This Row],[Vertex]],GroupVertices[Vertex],0)),1,1,"")</f>
        <v>5</v>
      </c>
      <c r="AP55" s="49">
        <v>4</v>
      </c>
      <c r="AQ55" s="50">
        <v>4.2105263157894735</v>
      </c>
      <c r="AR55" s="49">
        <v>3</v>
      </c>
      <c r="AS55" s="50">
        <v>3.1578947368421053</v>
      </c>
      <c r="AT55" s="49">
        <v>0</v>
      </c>
      <c r="AU55" s="50">
        <v>0</v>
      </c>
      <c r="AV55" s="49">
        <v>88</v>
      </c>
      <c r="AW55" s="50">
        <v>92.63157894736842</v>
      </c>
      <c r="AX55" s="49">
        <v>95</v>
      </c>
      <c r="AY55" s="49"/>
      <c r="AZ55" s="49"/>
      <c r="BA55" s="49"/>
      <c r="BB55" s="49"/>
      <c r="BC55" s="2"/>
      <c r="BD55" s="3"/>
      <c r="BE55" s="3"/>
      <c r="BF55" s="3"/>
      <c r="BG55" s="3"/>
    </row>
    <row r="56" spans="1:59" ht="15">
      <c r="A56" s="65" t="s">
        <v>270</v>
      </c>
      <c r="B56" s="66"/>
      <c r="C56" s="66"/>
      <c r="D56" s="67">
        <v>150</v>
      </c>
      <c r="E56" s="69"/>
      <c r="F56" s="98" t="str">
        <f>HYPERLINK("https://i.ytimg.com/vi/gzljmbiABFU/default.jpg")</f>
        <v>https://i.ytimg.com/vi/gzljmbiABFU/default.jpg</v>
      </c>
      <c r="G56" s="66"/>
      <c r="H56" s="70" t="s">
        <v>378</v>
      </c>
      <c r="I56" s="71"/>
      <c r="J56" s="71" t="s">
        <v>159</v>
      </c>
      <c r="K56" s="70" t="s">
        <v>378</v>
      </c>
      <c r="L56" s="74">
        <v>1</v>
      </c>
      <c r="M56" s="75">
        <v>921.5245971679688</v>
      </c>
      <c r="N56" s="75">
        <v>3937.23095703125</v>
      </c>
      <c r="O56" s="76"/>
      <c r="P56" s="77"/>
      <c r="Q56" s="77"/>
      <c r="R56" s="82"/>
      <c r="S56" s="49">
        <v>1</v>
      </c>
      <c r="T56" s="49">
        <v>0</v>
      </c>
      <c r="U56" s="50">
        <v>0</v>
      </c>
      <c r="V56" s="50">
        <v>0.003012</v>
      </c>
      <c r="W56" s="50">
        <v>0.010476</v>
      </c>
      <c r="X56" s="50">
        <v>0.497512</v>
      </c>
      <c r="Y56" s="50">
        <v>0</v>
      </c>
      <c r="Z56" s="50">
        <v>0</v>
      </c>
      <c r="AA56" s="72">
        <v>56</v>
      </c>
      <c r="AB56" s="72"/>
      <c r="AC56" s="73"/>
      <c r="AD56" s="80" t="s">
        <v>378</v>
      </c>
      <c r="AE56" s="80" t="s">
        <v>476</v>
      </c>
      <c r="AF56" s="80" t="s">
        <v>559</v>
      </c>
      <c r="AG56" s="80" t="s">
        <v>599</v>
      </c>
      <c r="AH56" s="80" t="s">
        <v>673</v>
      </c>
      <c r="AI56" s="80">
        <v>3505</v>
      </c>
      <c r="AJ56" s="80">
        <v>62</v>
      </c>
      <c r="AK56" s="80">
        <v>342</v>
      </c>
      <c r="AL56" s="80">
        <v>1</v>
      </c>
      <c r="AM56" s="80" t="s">
        <v>720</v>
      </c>
      <c r="AN56" s="100" t="str">
        <f>HYPERLINK("https://www.youtube.com/watch?v=gzljmbiABFU")</f>
        <v>https://www.youtube.com/watch?v=gzljmbiABFU</v>
      </c>
      <c r="AO56" s="80" t="str">
        <f>REPLACE(INDEX(GroupVertices[Group],MATCH(Vertices[[#This Row],[Vertex]],GroupVertices[Vertex],0)),1,1,"")</f>
        <v>5</v>
      </c>
      <c r="AP56" s="49">
        <v>5</v>
      </c>
      <c r="AQ56" s="50">
        <v>3.816793893129771</v>
      </c>
      <c r="AR56" s="49">
        <v>3</v>
      </c>
      <c r="AS56" s="50">
        <v>2.2900763358778624</v>
      </c>
      <c r="AT56" s="49">
        <v>0</v>
      </c>
      <c r="AU56" s="50">
        <v>0</v>
      </c>
      <c r="AV56" s="49">
        <v>123</v>
      </c>
      <c r="AW56" s="50">
        <v>93.89312977099236</v>
      </c>
      <c r="AX56" s="49">
        <v>131</v>
      </c>
      <c r="AY56" s="49"/>
      <c r="AZ56" s="49"/>
      <c r="BA56" s="49"/>
      <c r="BB56" s="49"/>
      <c r="BC56" s="2"/>
      <c r="BD56" s="3"/>
      <c r="BE56" s="3"/>
      <c r="BF56" s="3"/>
      <c r="BG56" s="3"/>
    </row>
    <row r="57" spans="1:59" ht="15">
      <c r="A57" s="65" t="s">
        <v>271</v>
      </c>
      <c r="B57" s="66"/>
      <c r="C57" s="66"/>
      <c r="D57" s="67">
        <v>150</v>
      </c>
      <c r="E57" s="69"/>
      <c r="F57" s="98" t="str">
        <f>HYPERLINK("https://i.ytimg.com/vi/9zb30PpfqGw/default.jpg")</f>
        <v>https://i.ytimg.com/vi/9zb30PpfqGw/default.jpg</v>
      </c>
      <c r="G57" s="66"/>
      <c r="H57" s="70" t="s">
        <v>379</v>
      </c>
      <c r="I57" s="71"/>
      <c r="J57" s="71" t="s">
        <v>159</v>
      </c>
      <c r="K57" s="70" t="s">
        <v>379</v>
      </c>
      <c r="L57" s="74">
        <v>1</v>
      </c>
      <c r="M57" s="75">
        <v>1880.6934814453125</v>
      </c>
      <c r="N57" s="75">
        <v>224.31968688964844</v>
      </c>
      <c r="O57" s="76"/>
      <c r="P57" s="77"/>
      <c r="Q57" s="77"/>
      <c r="R57" s="82"/>
      <c r="S57" s="49">
        <v>1</v>
      </c>
      <c r="T57" s="49">
        <v>0</v>
      </c>
      <c r="U57" s="50">
        <v>0</v>
      </c>
      <c r="V57" s="50">
        <v>0.003012</v>
      </c>
      <c r="W57" s="50">
        <v>0.010476</v>
      </c>
      <c r="X57" s="50">
        <v>0.497512</v>
      </c>
      <c r="Y57" s="50">
        <v>0</v>
      </c>
      <c r="Z57" s="50">
        <v>0</v>
      </c>
      <c r="AA57" s="72">
        <v>57</v>
      </c>
      <c r="AB57" s="72"/>
      <c r="AC57" s="73"/>
      <c r="AD57" s="80" t="s">
        <v>379</v>
      </c>
      <c r="AE57" s="80" t="s">
        <v>470</v>
      </c>
      <c r="AF57" s="80" t="s">
        <v>555</v>
      </c>
      <c r="AG57" s="80" t="s">
        <v>599</v>
      </c>
      <c r="AH57" s="80" t="s">
        <v>674</v>
      </c>
      <c r="AI57" s="80">
        <v>617</v>
      </c>
      <c r="AJ57" s="80">
        <v>2</v>
      </c>
      <c r="AK57" s="80">
        <v>46</v>
      </c>
      <c r="AL57" s="80">
        <v>0</v>
      </c>
      <c r="AM57" s="80" t="s">
        <v>720</v>
      </c>
      <c r="AN57" s="100" t="str">
        <f>HYPERLINK("https://www.youtube.com/watch?v=9zb30PpfqGw")</f>
        <v>https://www.youtube.com/watch?v=9zb30PpfqGw</v>
      </c>
      <c r="AO57" s="80" t="str">
        <f>REPLACE(INDEX(GroupVertices[Group],MATCH(Vertices[[#This Row],[Vertex]],GroupVertices[Vertex],0)),1,1,"")</f>
        <v>5</v>
      </c>
      <c r="AP57" s="49">
        <v>4</v>
      </c>
      <c r="AQ57" s="50">
        <v>3.6363636363636362</v>
      </c>
      <c r="AR57" s="49">
        <v>3</v>
      </c>
      <c r="AS57" s="50">
        <v>2.727272727272727</v>
      </c>
      <c r="AT57" s="49">
        <v>0</v>
      </c>
      <c r="AU57" s="50">
        <v>0</v>
      </c>
      <c r="AV57" s="49">
        <v>103</v>
      </c>
      <c r="AW57" s="50">
        <v>93.63636363636364</v>
      </c>
      <c r="AX57" s="49">
        <v>110</v>
      </c>
      <c r="AY57" s="49"/>
      <c r="AZ57" s="49"/>
      <c r="BA57" s="49"/>
      <c r="BB57" s="49"/>
      <c r="BC57" s="2"/>
      <c r="BD57" s="3"/>
      <c r="BE57" s="3"/>
      <c r="BF57" s="3"/>
      <c r="BG57" s="3"/>
    </row>
    <row r="58" spans="1:59" ht="15">
      <c r="A58" s="65" t="s">
        <v>219</v>
      </c>
      <c r="B58" s="66"/>
      <c r="C58" s="66"/>
      <c r="D58" s="67">
        <v>150</v>
      </c>
      <c r="E58" s="69"/>
      <c r="F58" s="98" t="str">
        <f>HYPERLINK("https://i.ytimg.com/vi/cMYy_Kkwm3A/default_live.jpg")</f>
        <v>https://i.ytimg.com/vi/cMYy_Kkwm3A/default_live.jpg</v>
      </c>
      <c r="G58" s="66"/>
      <c r="H58" s="70" t="s">
        <v>380</v>
      </c>
      <c r="I58" s="71"/>
      <c r="J58" s="71" t="s">
        <v>75</v>
      </c>
      <c r="K58" s="70" t="s">
        <v>380</v>
      </c>
      <c r="L58" s="74">
        <v>2441.8126002625054</v>
      </c>
      <c r="M58" s="75">
        <v>6620.5869140625</v>
      </c>
      <c r="N58" s="75">
        <v>1371.6429443359375</v>
      </c>
      <c r="O58" s="76"/>
      <c r="P58" s="77"/>
      <c r="Q58" s="77"/>
      <c r="R58" s="82"/>
      <c r="S58" s="49">
        <v>1</v>
      </c>
      <c r="T58" s="49">
        <v>12</v>
      </c>
      <c r="U58" s="50">
        <v>1674</v>
      </c>
      <c r="V58" s="50">
        <v>0.004237</v>
      </c>
      <c r="W58" s="50">
        <v>0.058043</v>
      </c>
      <c r="X58" s="50">
        <v>5.290047</v>
      </c>
      <c r="Y58" s="50">
        <v>0.038461538461538464</v>
      </c>
      <c r="Z58" s="50">
        <v>0</v>
      </c>
      <c r="AA58" s="72">
        <v>58</v>
      </c>
      <c r="AB58" s="72"/>
      <c r="AC58" s="73"/>
      <c r="AD58" s="80" t="s">
        <v>380</v>
      </c>
      <c r="AE58" s="80" t="s">
        <v>477</v>
      </c>
      <c r="AF58" s="80"/>
      <c r="AG58" s="80" t="s">
        <v>600</v>
      </c>
      <c r="AH58" s="80" t="s">
        <v>675</v>
      </c>
      <c r="AI58" s="80">
        <v>488</v>
      </c>
      <c r="AJ58" s="80">
        <v>0</v>
      </c>
      <c r="AK58" s="80">
        <v>56</v>
      </c>
      <c r="AL58" s="80">
        <v>5</v>
      </c>
      <c r="AM58" s="80" t="s">
        <v>720</v>
      </c>
      <c r="AN58" s="100" t="str">
        <f>HYPERLINK("https://www.youtube.com/watch?v=cMYy_Kkwm3A")</f>
        <v>https://www.youtube.com/watch?v=cMYy_Kkwm3A</v>
      </c>
      <c r="AO58" s="80" t="str">
        <f>REPLACE(INDEX(GroupVertices[Group],MATCH(Vertices[[#This Row],[Vertex]],GroupVertices[Vertex],0)),1,1,"")</f>
        <v>7</v>
      </c>
      <c r="AP58" s="49">
        <v>4</v>
      </c>
      <c r="AQ58" s="50">
        <v>5.063291139240507</v>
      </c>
      <c r="AR58" s="49">
        <v>0</v>
      </c>
      <c r="AS58" s="50">
        <v>0</v>
      </c>
      <c r="AT58" s="49">
        <v>0</v>
      </c>
      <c r="AU58" s="50">
        <v>0</v>
      </c>
      <c r="AV58" s="49">
        <v>75</v>
      </c>
      <c r="AW58" s="50">
        <v>94.9367088607595</v>
      </c>
      <c r="AX58" s="49">
        <v>79</v>
      </c>
      <c r="AY58" s="112" t="s">
        <v>1692</v>
      </c>
      <c r="AZ58" s="112" t="s">
        <v>1692</v>
      </c>
      <c r="BA58" s="112" t="s">
        <v>1692</v>
      </c>
      <c r="BB58" s="112" t="s">
        <v>1692</v>
      </c>
      <c r="BC58" s="2"/>
      <c r="BD58" s="3"/>
      <c r="BE58" s="3"/>
      <c r="BF58" s="3"/>
      <c r="BG58" s="3"/>
    </row>
    <row r="59" spans="1:59" ht="15">
      <c r="A59" s="65" t="s">
        <v>272</v>
      </c>
      <c r="B59" s="66"/>
      <c r="C59" s="66"/>
      <c r="D59" s="67">
        <v>150</v>
      </c>
      <c r="E59" s="69"/>
      <c r="F59" s="98" t="str">
        <f>HYPERLINK("https://i.ytimg.com/vi/ykZbBD-CmP8/default.jpg")</f>
        <v>https://i.ytimg.com/vi/ykZbBD-CmP8/default.jpg</v>
      </c>
      <c r="G59" s="66"/>
      <c r="H59" s="70" t="s">
        <v>381</v>
      </c>
      <c r="I59" s="71"/>
      <c r="J59" s="71" t="s">
        <v>159</v>
      </c>
      <c r="K59" s="70" t="s">
        <v>381</v>
      </c>
      <c r="L59" s="74">
        <v>1</v>
      </c>
      <c r="M59" s="75">
        <v>5034.63427734375</v>
      </c>
      <c r="N59" s="75">
        <v>731.3203125</v>
      </c>
      <c r="O59" s="76"/>
      <c r="P59" s="77"/>
      <c r="Q59" s="77"/>
      <c r="R59" s="82"/>
      <c r="S59" s="49">
        <v>1</v>
      </c>
      <c r="T59" s="49">
        <v>0</v>
      </c>
      <c r="U59" s="50">
        <v>0</v>
      </c>
      <c r="V59" s="50">
        <v>0.003003</v>
      </c>
      <c r="W59" s="50">
        <v>0.010122</v>
      </c>
      <c r="X59" s="50">
        <v>0.495887</v>
      </c>
      <c r="Y59" s="50">
        <v>0</v>
      </c>
      <c r="Z59" s="50">
        <v>0</v>
      </c>
      <c r="AA59" s="72">
        <v>59</v>
      </c>
      <c r="AB59" s="72"/>
      <c r="AC59" s="73"/>
      <c r="AD59" s="80" t="s">
        <v>381</v>
      </c>
      <c r="AE59" s="80" t="s">
        <v>478</v>
      </c>
      <c r="AF59" s="80" t="s">
        <v>560</v>
      </c>
      <c r="AG59" s="80" t="s">
        <v>600</v>
      </c>
      <c r="AH59" s="80" t="s">
        <v>676</v>
      </c>
      <c r="AI59" s="80">
        <v>56159</v>
      </c>
      <c r="AJ59" s="80">
        <v>38</v>
      </c>
      <c r="AK59" s="80">
        <v>619</v>
      </c>
      <c r="AL59" s="80">
        <v>39</v>
      </c>
      <c r="AM59" s="80" t="s">
        <v>720</v>
      </c>
      <c r="AN59" s="100" t="str">
        <f>HYPERLINK("https://www.youtube.com/watch?v=ykZbBD-CmP8")</f>
        <v>https://www.youtube.com/watch?v=ykZbBD-CmP8</v>
      </c>
      <c r="AO59" s="80" t="str">
        <f>REPLACE(INDEX(GroupVertices[Group],MATCH(Vertices[[#This Row],[Vertex]],GroupVertices[Vertex],0)),1,1,"")</f>
        <v>7</v>
      </c>
      <c r="AP59" s="49">
        <v>0</v>
      </c>
      <c r="AQ59" s="50">
        <v>0</v>
      </c>
      <c r="AR59" s="49">
        <v>0</v>
      </c>
      <c r="AS59" s="50">
        <v>0</v>
      </c>
      <c r="AT59" s="49">
        <v>0</v>
      </c>
      <c r="AU59" s="50">
        <v>0</v>
      </c>
      <c r="AV59" s="49">
        <v>38</v>
      </c>
      <c r="AW59" s="50">
        <v>100</v>
      </c>
      <c r="AX59" s="49">
        <v>38</v>
      </c>
      <c r="AY59" s="49"/>
      <c r="AZ59" s="49"/>
      <c r="BA59" s="49"/>
      <c r="BB59" s="49"/>
      <c r="BC59" s="2"/>
      <c r="BD59" s="3"/>
      <c r="BE59" s="3"/>
      <c r="BF59" s="3"/>
      <c r="BG59" s="3"/>
    </row>
    <row r="60" spans="1:59" ht="15">
      <c r="A60" s="65" t="s">
        <v>273</v>
      </c>
      <c r="B60" s="66"/>
      <c r="C60" s="66"/>
      <c r="D60" s="67">
        <v>150</v>
      </c>
      <c r="E60" s="69"/>
      <c r="F60" s="98" t="str">
        <f>HYPERLINK("https://i.ytimg.com/vi/2RYZKdkk5ow/default_live.jpg")</f>
        <v>https://i.ytimg.com/vi/2RYZKdkk5ow/default_live.jpg</v>
      </c>
      <c r="G60" s="66"/>
      <c r="H60" s="70" t="s">
        <v>382</v>
      </c>
      <c r="I60" s="71"/>
      <c r="J60" s="71" t="s">
        <v>159</v>
      </c>
      <c r="K60" s="70" t="s">
        <v>382</v>
      </c>
      <c r="L60" s="74">
        <v>1</v>
      </c>
      <c r="M60" s="75">
        <v>7227.7978515625</v>
      </c>
      <c r="N60" s="75">
        <v>192.53872680664062</v>
      </c>
      <c r="O60" s="76"/>
      <c r="P60" s="77"/>
      <c r="Q60" s="77"/>
      <c r="R60" s="82"/>
      <c r="S60" s="49">
        <v>1</v>
      </c>
      <c r="T60" s="49">
        <v>0</v>
      </c>
      <c r="U60" s="50">
        <v>0</v>
      </c>
      <c r="V60" s="50">
        <v>0.003003</v>
      </c>
      <c r="W60" s="50">
        <v>0.010122</v>
      </c>
      <c r="X60" s="50">
        <v>0.495887</v>
      </c>
      <c r="Y60" s="50">
        <v>0</v>
      </c>
      <c r="Z60" s="50">
        <v>0</v>
      </c>
      <c r="AA60" s="72">
        <v>60</v>
      </c>
      <c r="AB60" s="72"/>
      <c r="AC60" s="73"/>
      <c r="AD60" s="80" t="s">
        <v>382</v>
      </c>
      <c r="AE60" s="80" t="s">
        <v>479</v>
      </c>
      <c r="AF60" s="80"/>
      <c r="AG60" s="80" t="s">
        <v>601</v>
      </c>
      <c r="AH60" s="80" t="s">
        <v>677</v>
      </c>
      <c r="AI60" s="80">
        <v>2420</v>
      </c>
      <c r="AJ60" s="80">
        <v>0</v>
      </c>
      <c r="AK60" s="80">
        <v>325</v>
      </c>
      <c r="AL60" s="80">
        <v>11</v>
      </c>
      <c r="AM60" s="80" t="s">
        <v>720</v>
      </c>
      <c r="AN60" s="100" t="str">
        <f>HYPERLINK("https://www.youtube.com/watch?v=2RYZKdkk5ow")</f>
        <v>https://www.youtube.com/watch?v=2RYZKdkk5ow</v>
      </c>
      <c r="AO60" s="80" t="str">
        <f>REPLACE(INDEX(GroupVertices[Group],MATCH(Vertices[[#This Row],[Vertex]],GroupVertices[Vertex],0)),1,1,"")</f>
        <v>7</v>
      </c>
      <c r="AP60" s="49">
        <v>14</v>
      </c>
      <c r="AQ60" s="50">
        <v>6.896551724137931</v>
      </c>
      <c r="AR60" s="49">
        <v>1</v>
      </c>
      <c r="AS60" s="50">
        <v>0.49261083743842365</v>
      </c>
      <c r="AT60" s="49">
        <v>0</v>
      </c>
      <c r="AU60" s="50">
        <v>0</v>
      </c>
      <c r="AV60" s="49">
        <v>188</v>
      </c>
      <c r="AW60" s="50">
        <v>92.61083743842364</v>
      </c>
      <c r="AX60" s="49">
        <v>203</v>
      </c>
      <c r="AY60" s="49"/>
      <c r="AZ60" s="49"/>
      <c r="BA60" s="49"/>
      <c r="BB60" s="49"/>
      <c r="BC60" s="2"/>
      <c r="BD60" s="3"/>
      <c r="BE60" s="3"/>
      <c r="BF60" s="3"/>
      <c r="BG60" s="3"/>
    </row>
    <row r="61" spans="1:59" ht="15">
      <c r="A61" s="65" t="s">
        <v>274</v>
      </c>
      <c r="B61" s="66"/>
      <c r="C61" s="66"/>
      <c r="D61" s="67">
        <v>150</v>
      </c>
      <c r="E61" s="69"/>
      <c r="F61" s="98" t="str">
        <f>HYPERLINK("https://i.ytimg.com/vi/cYWal114BOw/default.jpg")</f>
        <v>https://i.ytimg.com/vi/cYWal114BOw/default.jpg</v>
      </c>
      <c r="G61" s="66"/>
      <c r="H61" s="70" t="s">
        <v>383</v>
      </c>
      <c r="I61" s="71"/>
      <c r="J61" s="71" t="s">
        <v>159</v>
      </c>
      <c r="K61" s="70" t="s">
        <v>383</v>
      </c>
      <c r="L61" s="74">
        <v>1</v>
      </c>
      <c r="M61" s="75">
        <v>5981.798828125</v>
      </c>
      <c r="N61" s="75">
        <v>192.53872680664062</v>
      </c>
      <c r="O61" s="76"/>
      <c r="P61" s="77"/>
      <c r="Q61" s="77"/>
      <c r="R61" s="82"/>
      <c r="S61" s="49">
        <v>1</v>
      </c>
      <c r="T61" s="49">
        <v>0</v>
      </c>
      <c r="U61" s="50">
        <v>0</v>
      </c>
      <c r="V61" s="50">
        <v>0.003003</v>
      </c>
      <c r="W61" s="50">
        <v>0.010122</v>
      </c>
      <c r="X61" s="50">
        <v>0.495887</v>
      </c>
      <c r="Y61" s="50">
        <v>0</v>
      </c>
      <c r="Z61" s="50">
        <v>0</v>
      </c>
      <c r="AA61" s="72">
        <v>61</v>
      </c>
      <c r="AB61" s="72"/>
      <c r="AC61" s="73"/>
      <c r="AD61" s="80" t="s">
        <v>383</v>
      </c>
      <c r="AE61" s="80" t="s">
        <v>480</v>
      </c>
      <c r="AF61" s="80" t="s">
        <v>561</v>
      </c>
      <c r="AG61" s="80" t="s">
        <v>600</v>
      </c>
      <c r="AH61" s="80" t="s">
        <v>678</v>
      </c>
      <c r="AI61" s="80">
        <v>30856</v>
      </c>
      <c r="AJ61" s="80">
        <v>12</v>
      </c>
      <c r="AK61" s="80">
        <v>443</v>
      </c>
      <c r="AL61" s="80">
        <v>14</v>
      </c>
      <c r="AM61" s="80" t="s">
        <v>720</v>
      </c>
      <c r="AN61" s="100" t="str">
        <f>HYPERLINK("https://www.youtube.com/watch?v=cYWal114BOw")</f>
        <v>https://www.youtube.com/watch?v=cYWal114BOw</v>
      </c>
      <c r="AO61" s="80" t="str">
        <f>REPLACE(INDEX(GroupVertices[Group],MATCH(Vertices[[#This Row],[Vertex]],GroupVertices[Vertex],0)),1,1,"")</f>
        <v>7</v>
      </c>
      <c r="AP61" s="49">
        <v>5</v>
      </c>
      <c r="AQ61" s="50">
        <v>8.064516129032258</v>
      </c>
      <c r="AR61" s="49">
        <v>1</v>
      </c>
      <c r="AS61" s="50">
        <v>1.6129032258064515</v>
      </c>
      <c r="AT61" s="49">
        <v>0</v>
      </c>
      <c r="AU61" s="50">
        <v>0</v>
      </c>
      <c r="AV61" s="49">
        <v>56</v>
      </c>
      <c r="AW61" s="50">
        <v>90.3225806451613</v>
      </c>
      <c r="AX61" s="49">
        <v>62</v>
      </c>
      <c r="AY61" s="49"/>
      <c r="AZ61" s="49"/>
      <c r="BA61" s="49"/>
      <c r="BB61" s="49"/>
      <c r="BC61" s="2"/>
      <c r="BD61" s="3"/>
      <c r="BE61" s="3"/>
      <c r="BF61" s="3"/>
      <c r="BG61" s="3"/>
    </row>
    <row r="62" spans="1:59" ht="15">
      <c r="A62" s="65" t="s">
        <v>275</v>
      </c>
      <c r="B62" s="66"/>
      <c r="C62" s="66"/>
      <c r="D62" s="67">
        <v>150</v>
      </c>
      <c r="E62" s="69"/>
      <c r="F62" s="98" t="str">
        <f>HYPERLINK("https://i.ytimg.com/vi/xtSpc-6K_V0/default_live.jpg")</f>
        <v>https://i.ytimg.com/vi/xtSpc-6K_V0/default_live.jpg</v>
      </c>
      <c r="G62" s="66"/>
      <c r="H62" s="70" t="s">
        <v>384</v>
      </c>
      <c r="I62" s="71"/>
      <c r="J62" s="71" t="s">
        <v>159</v>
      </c>
      <c r="K62" s="70" t="s">
        <v>384</v>
      </c>
      <c r="L62" s="74">
        <v>1</v>
      </c>
      <c r="M62" s="75">
        <v>8417.4169921875</v>
      </c>
      <c r="N62" s="75">
        <v>1585.8143310546875</v>
      </c>
      <c r="O62" s="76"/>
      <c r="P62" s="77"/>
      <c r="Q62" s="77"/>
      <c r="R62" s="82"/>
      <c r="S62" s="49">
        <v>1</v>
      </c>
      <c r="T62" s="49">
        <v>0</v>
      </c>
      <c r="U62" s="50">
        <v>0</v>
      </c>
      <c r="V62" s="50">
        <v>0.003003</v>
      </c>
      <c r="W62" s="50">
        <v>0.010122</v>
      </c>
      <c r="X62" s="50">
        <v>0.495887</v>
      </c>
      <c r="Y62" s="50">
        <v>0</v>
      </c>
      <c r="Z62" s="50">
        <v>0</v>
      </c>
      <c r="AA62" s="72">
        <v>62</v>
      </c>
      <c r="AB62" s="72"/>
      <c r="AC62" s="73"/>
      <c r="AD62" s="80" t="s">
        <v>384</v>
      </c>
      <c r="AE62" s="80" t="s">
        <v>481</v>
      </c>
      <c r="AF62" s="80"/>
      <c r="AG62" s="80" t="s">
        <v>602</v>
      </c>
      <c r="AH62" s="80" t="s">
        <v>679</v>
      </c>
      <c r="AI62" s="80">
        <v>552</v>
      </c>
      <c r="AJ62" s="80">
        <v>0</v>
      </c>
      <c r="AK62" s="80">
        <v>67</v>
      </c>
      <c r="AL62" s="80">
        <v>3</v>
      </c>
      <c r="AM62" s="80" t="s">
        <v>720</v>
      </c>
      <c r="AN62" s="100" t="str">
        <f>HYPERLINK("https://www.youtube.com/watch?v=xtSpc-6K_V0")</f>
        <v>https://www.youtube.com/watch?v=xtSpc-6K_V0</v>
      </c>
      <c r="AO62" s="80" t="str">
        <f>REPLACE(INDEX(GroupVertices[Group],MATCH(Vertices[[#This Row],[Vertex]],GroupVertices[Vertex],0)),1,1,"")</f>
        <v>7</v>
      </c>
      <c r="AP62" s="49">
        <v>4</v>
      </c>
      <c r="AQ62" s="50">
        <v>2.3255813953488373</v>
      </c>
      <c r="AR62" s="49">
        <v>2</v>
      </c>
      <c r="AS62" s="50">
        <v>1.1627906976744187</v>
      </c>
      <c r="AT62" s="49">
        <v>0</v>
      </c>
      <c r="AU62" s="50">
        <v>0</v>
      </c>
      <c r="AV62" s="49">
        <v>166</v>
      </c>
      <c r="AW62" s="50">
        <v>96.51162790697674</v>
      </c>
      <c r="AX62" s="49">
        <v>172</v>
      </c>
      <c r="AY62" s="49"/>
      <c r="AZ62" s="49"/>
      <c r="BA62" s="49"/>
      <c r="BB62" s="49"/>
      <c r="BC62" s="2"/>
      <c r="BD62" s="3"/>
      <c r="BE62" s="3"/>
      <c r="BF62" s="3"/>
      <c r="BG62" s="3"/>
    </row>
    <row r="63" spans="1:59" ht="15">
      <c r="A63" s="65" t="s">
        <v>276</v>
      </c>
      <c r="B63" s="66"/>
      <c r="C63" s="66"/>
      <c r="D63" s="67">
        <v>150</v>
      </c>
      <c r="E63" s="69"/>
      <c r="F63" s="98" t="str">
        <f>HYPERLINK("https://i.ytimg.com/vi/5hiJElu8jpo/default.jpg")</f>
        <v>https://i.ytimg.com/vi/5hiJElu8jpo/default.jpg</v>
      </c>
      <c r="G63" s="66"/>
      <c r="H63" s="70" t="s">
        <v>385</v>
      </c>
      <c r="I63" s="71"/>
      <c r="J63" s="71" t="s">
        <v>159</v>
      </c>
      <c r="K63" s="96" t="s">
        <v>385</v>
      </c>
      <c r="L63" s="74">
        <v>1</v>
      </c>
      <c r="M63" s="75">
        <v>6637.40966796875</v>
      </c>
      <c r="N63" s="75">
        <v>2673.14306640625</v>
      </c>
      <c r="O63" s="76"/>
      <c r="P63" s="77"/>
      <c r="Q63" s="77"/>
      <c r="R63" s="82"/>
      <c r="S63" s="49">
        <v>1</v>
      </c>
      <c r="T63" s="49">
        <v>0</v>
      </c>
      <c r="U63" s="50">
        <v>0</v>
      </c>
      <c r="V63" s="50">
        <v>0.003003</v>
      </c>
      <c r="W63" s="50">
        <v>0.010122</v>
      </c>
      <c r="X63" s="50">
        <v>0.495887</v>
      </c>
      <c r="Y63" s="50">
        <v>0</v>
      </c>
      <c r="Z63" s="50">
        <v>0</v>
      </c>
      <c r="AA63" s="72">
        <v>63</v>
      </c>
      <c r="AB63" s="72"/>
      <c r="AC63" s="73"/>
      <c r="AD63" s="97" t="s">
        <v>385</v>
      </c>
      <c r="AE63" s="80" t="s">
        <v>482</v>
      </c>
      <c r="AF63" s="80" t="s">
        <v>562</v>
      </c>
      <c r="AG63" s="80" t="s">
        <v>600</v>
      </c>
      <c r="AH63" s="80" t="s">
        <v>680</v>
      </c>
      <c r="AI63" s="80">
        <v>10268</v>
      </c>
      <c r="AJ63" s="80">
        <v>21</v>
      </c>
      <c r="AK63" s="80">
        <v>331</v>
      </c>
      <c r="AL63" s="80">
        <v>4</v>
      </c>
      <c r="AM63" s="80" t="s">
        <v>720</v>
      </c>
      <c r="AN63" s="100" t="str">
        <f>HYPERLINK("https://www.youtube.com/watch?v=5hiJElu8jpo")</f>
        <v>https://www.youtube.com/watch?v=5hiJElu8jpo</v>
      </c>
      <c r="AO63" s="80" t="str">
        <f>REPLACE(INDEX(GroupVertices[Group],MATCH(Vertices[[#This Row],[Vertex]],GroupVertices[Vertex],0)),1,1,"")</f>
        <v>7</v>
      </c>
      <c r="AP63" s="49">
        <v>0</v>
      </c>
      <c r="AQ63" s="50">
        <v>0</v>
      </c>
      <c r="AR63" s="49">
        <v>0</v>
      </c>
      <c r="AS63" s="50">
        <v>0</v>
      </c>
      <c r="AT63" s="49">
        <v>0</v>
      </c>
      <c r="AU63" s="50">
        <v>0</v>
      </c>
      <c r="AV63" s="49">
        <v>13</v>
      </c>
      <c r="AW63" s="50">
        <v>100</v>
      </c>
      <c r="AX63" s="49">
        <v>13</v>
      </c>
      <c r="AY63" s="49"/>
      <c r="AZ63" s="49"/>
      <c r="BA63" s="49"/>
      <c r="BB63" s="49"/>
      <c r="BC63" s="2"/>
      <c r="BD63" s="3"/>
      <c r="BE63" s="3"/>
      <c r="BF63" s="3"/>
      <c r="BG63" s="3"/>
    </row>
    <row r="64" spans="1:59" ht="15">
      <c r="A64" s="65" t="s">
        <v>277</v>
      </c>
      <c r="B64" s="66"/>
      <c r="C64" s="66"/>
      <c r="D64" s="67">
        <v>150</v>
      </c>
      <c r="E64" s="69"/>
      <c r="F64" s="98" t="str">
        <f>HYPERLINK("https://i.ytimg.com/vi/zJ6WbK9zFpI/default.jpg")</f>
        <v>https://i.ytimg.com/vi/zJ6WbK9zFpI/default.jpg</v>
      </c>
      <c r="G64" s="66"/>
      <c r="H64" s="70" t="s">
        <v>386</v>
      </c>
      <c r="I64" s="71"/>
      <c r="J64" s="71" t="s">
        <v>159</v>
      </c>
      <c r="K64" s="70" t="s">
        <v>386</v>
      </c>
      <c r="L64" s="74">
        <v>1</v>
      </c>
      <c r="M64" s="75">
        <v>8189.5576171875</v>
      </c>
      <c r="N64" s="75">
        <v>710.5272216796875</v>
      </c>
      <c r="O64" s="76"/>
      <c r="P64" s="77"/>
      <c r="Q64" s="77"/>
      <c r="R64" s="82"/>
      <c r="S64" s="49">
        <v>1</v>
      </c>
      <c r="T64" s="49">
        <v>0</v>
      </c>
      <c r="U64" s="50">
        <v>0</v>
      </c>
      <c r="V64" s="50">
        <v>0.003003</v>
      </c>
      <c r="W64" s="50">
        <v>0.010122</v>
      </c>
      <c r="X64" s="50">
        <v>0.495887</v>
      </c>
      <c r="Y64" s="50">
        <v>0</v>
      </c>
      <c r="Z64" s="50">
        <v>0</v>
      </c>
      <c r="AA64" s="72">
        <v>64</v>
      </c>
      <c r="AB64" s="72"/>
      <c r="AC64" s="73"/>
      <c r="AD64" s="80" t="s">
        <v>386</v>
      </c>
      <c r="AE64" s="80" t="s">
        <v>483</v>
      </c>
      <c r="AF64" s="80" t="s">
        <v>563</v>
      </c>
      <c r="AG64" s="80" t="s">
        <v>603</v>
      </c>
      <c r="AH64" s="80" t="s">
        <v>681</v>
      </c>
      <c r="AI64" s="80">
        <v>457756</v>
      </c>
      <c r="AJ64" s="80">
        <v>410</v>
      </c>
      <c r="AK64" s="80">
        <v>8536</v>
      </c>
      <c r="AL64" s="80">
        <v>94</v>
      </c>
      <c r="AM64" s="80" t="s">
        <v>720</v>
      </c>
      <c r="AN64" s="100" t="str">
        <f>HYPERLINK("https://www.youtube.com/watch?v=zJ6WbK9zFpI")</f>
        <v>https://www.youtube.com/watch?v=zJ6WbK9zFpI</v>
      </c>
      <c r="AO64" s="80" t="str">
        <f>REPLACE(INDEX(GroupVertices[Group],MATCH(Vertices[[#This Row],[Vertex]],GroupVertices[Vertex],0)),1,1,"")</f>
        <v>7</v>
      </c>
      <c r="AP64" s="49">
        <v>10</v>
      </c>
      <c r="AQ64" s="50">
        <v>2.1645021645021645</v>
      </c>
      <c r="AR64" s="49">
        <v>3</v>
      </c>
      <c r="AS64" s="50">
        <v>0.6493506493506493</v>
      </c>
      <c r="AT64" s="49">
        <v>0</v>
      </c>
      <c r="AU64" s="50">
        <v>0</v>
      </c>
      <c r="AV64" s="49">
        <v>449</v>
      </c>
      <c r="AW64" s="50">
        <v>97.18614718614718</v>
      </c>
      <c r="AX64" s="49">
        <v>462</v>
      </c>
      <c r="AY64" s="49"/>
      <c r="AZ64" s="49"/>
      <c r="BA64" s="49"/>
      <c r="BB64" s="49"/>
      <c r="BC64" s="2"/>
      <c r="BD64" s="3"/>
      <c r="BE64" s="3"/>
      <c r="BF64" s="3"/>
      <c r="BG64" s="3"/>
    </row>
    <row r="65" spans="1:59" ht="15">
      <c r="A65" s="65" t="s">
        <v>278</v>
      </c>
      <c r="B65" s="66"/>
      <c r="C65" s="66"/>
      <c r="D65" s="67">
        <v>150</v>
      </c>
      <c r="E65" s="69"/>
      <c r="F65" s="98" t="str">
        <f>HYPERLINK("https://i.ytimg.com/vi/ZlO1utbB2GQ/default.jpg")</f>
        <v>https://i.ytimg.com/vi/ZlO1utbB2GQ/default.jpg</v>
      </c>
      <c r="G65" s="66"/>
      <c r="H65" s="70" t="s">
        <v>387</v>
      </c>
      <c r="I65" s="71"/>
      <c r="J65" s="71" t="s">
        <v>159</v>
      </c>
      <c r="K65" s="70" t="s">
        <v>387</v>
      </c>
      <c r="L65" s="74">
        <v>1</v>
      </c>
      <c r="M65" s="75">
        <v>5462.65380859375</v>
      </c>
      <c r="N65" s="75">
        <v>2376.3232421875</v>
      </c>
      <c r="O65" s="76"/>
      <c r="P65" s="77"/>
      <c r="Q65" s="77"/>
      <c r="R65" s="82"/>
      <c r="S65" s="49">
        <v>1</v>
      </c>
      <c r="T65" s="49">
        <v>0</v>
      </c>
      <c r="U65" s="50">
        <v>0</v>
      </c>
      <c r="V65" s="50">
        <v>0.003003</v>
      </c>
      <c r="W65" s="50">
        <v>0.010122</v>
      </c>
      <c r="X65" s="50">
        <v>0.495887</v>
      </c>
      <c r="Y65" s="50">
        <v>0</v>
      </c>
      <c r="Z65" s="50">
        <v>0</v>
      </c>
      <c r="AA65" s="72">
        <v>65</v>
      </c>
      <c r="AB65" s="72"/>
      <c r="AC65" s="73"/>
      <c r="AD65" s="80" t="s">
        <v>387</v>
      </c>
      <c r="AE65" s="80" t="s">
        <v>484</v>
      </c>
      <c r="AF65" s="80" t="s">
        <v>564</v>
      </c>
      <c r="AG65" s="80" t="s">
        <v>600</v>
      </c>
      <c r="AH65" s="80" t="s">
        <v>682</v>
      </c>
      <c r="AI65" s="80">
        <v>25473</v>
      </c>
      <c r="AJ65" s="80">
        <v>44</v>
      </c>
      <c r="AK65" s="80">
        <v>451</v>
      </c>
      <c r="AL65" s="80">
        <v>8</v>
      </c>
      <c r="AM65" s="80" t="s">
        <v>720</v>
      </c>
      <c r="AN65" s="100" t="str">
        <f>HYPERLINK("https://www.youtube.com/watch?v=ZlO1utbB2GQ")</f>
        <v>https://www.youtube.com/watch?v=ZlO1utbB2GQ</v>
      </c>
      <c r="AO65" s="80" t="str">
        <f>REPLACE(INDEX(GroupVertices[Group],MATCH(Vertices[[#This Row],[Vertex]],GroupVertices[Vertex],0)),1,1,"")</f>
        <v>7</v>
      </c>
      <c r="AP65" s="49">
        <v>1</v>
      </c>
      <c r="AQ65" s="50">
        <v>2.127659574468085</v>
      </c>
      <c r="AR65" s="49">
        <v>0</v>
      </c>
      <c r="AS65" s="50">
        <v>0</v>
      </c>
      <c r="AT65" s="49">
        <v>0</v>
      </c>
      <c r="AU65" s="50">
        <v>0</v>
      </c>
      <c r="AV65" s="49">
        <v>46</v>
      </c>
      <c r="AW65" s="50">
        <v>97.87234042553192</v>
      </c>
      <c r="AX65" s="49">
        <v>47</v>
      </c>
      <c r="AY65" s="49"/>
      <c r="AZ65" s="49"/>
      <c r="BA65" s="49"/>
      <c r="BB65" s="49"/>
      <c r="BC65" s="2"/>
      <c r="BD65" s="3"/>
      <c r="BE65" s="3"/>
      <c r="BF65" s="3"/>
      <c r="BG65" s="3"/>
    </row>
    <row r="66" spans="1:59" ht="15">
      <c r="A66" s="65" t="s">
        <v>279</v>
      </c>
      <c r="B66" s="66"/>
      <c r="C66" s="66"/>
      <c r="D66" s="67">
        <v>150</v>
      </c>
      <c r="E66" s="69"/>
      <c r="F66" s="98" t="str">
        <f>HYPERLINK("https://i.ytimg.com/vi/GZDQptTQZsk/default.jpg")</f>
        <v>https://i.ytimg.com/vi/GZDQptTQZsk/default.jpg</v>
      </c>
      <c r="G66" s="66"/>
      <c r="H66" s="70" t="s">
        <v>388</v>
      </c>
      <c r="I66" s="71"/>
      <c r="J66" s="71" t="s">
        <v>159</v>
      </c>
      <c r="K66" s="70" t="s">
        <v>388</v>
      </c>
      <c r="L66" s="74">
        <v>1</v>
      </c>
      <c r="M66" s="75">
        <v>4829.66552734375</v>
      </c>
      <c r="N66" s="75">
        <v>1609.490478515625</v>
      </c>
      <c r="O66" s="76"/>
      <c r="P66" s="77"/>
      <c r="Q66" s="77"/>
      <c r="R66" s="82"/>
      <c r="S66" s="49">
        <v>1</v>
      </c>
      <c r="T66" s="49">
        <v>0</v>
      </c>
      <c r="U66" s="50">
        <v>0</v>
      </c>
      <c r="V66" s="50">
        <v>0.003003</v>
      </c>
      <c r="W66" s="50">
        <v>0.010122</v>
      </c>
      <c r="X66" s="50">
        <v>0.495887</v>
      </c>
      <c r="Y66" s="50">
        <v>0</v>
      </c>
      <c r="Z66" s="50">
        <v>0</v>
      </c>
      <c r="AA66" s="72">
        <v>66</v>
      </c>
      <c r="AB66" s="72"/>
      <c r="AC66" s="73"/>
      <c r="AD66" s="80" t="s">
        <v>388</v>
      </c>
      <c r="AE66" s="80" t="s">
        <v>485</v>
      </c>
      <c r="AF66" s="80" t="s">
        <v>565</v>
      </c>
      <c r="AG66" s="80" t="s">
        <v>600</v>
      </c>
      <c r="AH66" s="80" t="s">
        <v>683</v>
      </c>
      <c r="AI66" s="80">
        <v>56607</v>
      </c>
      <c r="AJ66" s="80">
        <v>47</v>
      </c>
      <c r="AK66" s="80">
        <v>838</v>
      </c>
      <c r="AL66" s="80">
        <v>16</v>
      </c>
      <c r="AM66" s="80" t="s">
        <v>720</v>
      </c>
      <c r="AN66" s="100" t="str">
        <f>HYPERLINK("https://www.youtube.com/watch?v=GZDQptTQZsk")</f>
        <v>https://www.youtube.com/watch?v=GZDQptTQZsk</v>
      </c>
      <c r="AO66" s="80" t="str">
        <f>REPLACE(INDEX(GroupVertices[Group],MATCH(Vertices[[#This Row],[Vertex]],GroupVertices[Vertex],0)),1,1,"")</f>
        <v>7</v>
      </c>
      <c r="AP66" s="49">
        <v>4</v>
      </c>
      <c r="AQ66" s="50">
        <v>2.6666666666666665</v>
      </c>
      <c r="AR66" s="49">
        <v>2</v>
      </c>
      <c r="AS66" s="50">
        <v>1.3333333333333333</v>
      </c>
      <c r="AT66" s="49">
        <v>0</v>
      </c>
      <c r="AU66" s="50">
        <v>0</v>
      </c>
      <c r="AV66" s="49">
        <v>144</v>
      </c>
      <c r="AW66" s="50">
        <v>96</v>
      </c>
      <c r="AX66" s="49">
        <v>150</v>
      </c>
      <c r="AY66" s="49"/>
      <c r="AZ66" s="49"/>
      <c r="BA66" s="49"/>
      <c r="BB66" s="49"/>
      <c r="BC66" s="2"/>
      <c r="BD66" s="3"/>
      <c r="BE66" s="3"/>
      <c r="BF66" s="3"/>
      <c r="BG66" s="3"/>
    </row>
    <row r="67" spans="1:59" ht="15">
      <c r="A67" s="65" t="s">
        <v>280</v>
      </c>
      <c r="B67" s="66"/>
      <c r="C67" s="66"/>
      <c r="D67" s="67">
        <v>150</v>
      </c>
      <c r="E67" s="69"/>
      <c r="F67" s="98" t="str">
        <f>HYPERLINK("https://i.ytimg.com/vi/G9615XmUfas/default.jpg")</f>
        <v>https://i.ytimg.com/vi/G9615XmUfas/default.jpg</v>
      </c>
      <c r="G67" s="66"/>
      <c r="H67" s="70" t="s">
        <v>389</v>
      </c>
      <c r="I67" s="71"/>
      <c r="J67" s="71" t="s">
        <v>159</v>
      </c>
      <c r="K67" s="70" t="s">
        <v>389</v>
      </c>
      <c r="L67" s="74">
        <v>1</v>
      </c>
      <c r="M67" s="75">
        <v>7804.29248046875</v>
      </c>
      <c r="N67" s="75">
        <v>2360.87451171875</v>
      </c>
      <c r="O67" s="76"/>
      <c r="P67" s="77"/>
      <c r="Q67" s="77"/>
      <c r="R67" s="82"/>
      <c r="S67" s="49">
        <v>1</v>
      </c>
      <c r="T67" s="49">
        <v>0</v>
      </c>
      <c r="U67" s="50">
        <v>0</v>
      </c>
      <c r="V67" s="50">
        <v>0.003003</v>
      </c>
      <c r="W67" s="50">
        <v>0.010122</v>
      </c>
      <c r="X67" s="50">
        <v>0.495887</v>
      </c>
      <c r="Y67" s="50">
        <v>0</v>
      </c>
      <c r="Z67" s="50">
        <v>0</v>
      </c>
      <c r="AA67" s="72">
        <v>67</v>
      </c>
      <c r="AB67" s="72"/>
      <c r="AC67" s="73"/>
      <c r="AD67" s="80" t="s">
        <v>389</v>
      </c>
      <c r="AE67" s="80" t="s">
        <v>486</v>
      </c>
      <c r="AF67" s="80" t="s">
        <v>566</v>
      </c>
      <c r="AG67" s="80" t="s">
        <v>600</v>
      </c>
      <c r="AH67" s="80" t="s">
        <v>684</v>
      </c>
      <c r="AI67" s="80">
        <v>32124</v>
      </c>
      <c r="AJ67" s="80">
        <v>5</v>
      </c>
      <c r="AK67" s="80">
        <v>205</v>
      </c>
      <c r="AL67" s="80">
        <v>10</v>
      </c>
      <c r="AM67" s="80" t="s">
        <v>720</v>
      </c>
      <c r="AN67" s="100" t="str">
        <f>HYPERLINK("https://www.youtube.com/watch?v=G9615XmUfas")</f>
        <v>https://www.youtube.com/watch?v=G9615XmUfas</v>
      </c>
      <c r="AO67" s="80" t="str">
        <f>REPLACE(INDEX(GroupVertices[Group],MATCH(Vertices[[#This Row],[Vertex]],GroupVertices[Vertex],0)),1,1,"")</f>
        <v>7</v>
      </c>
      <c r="AP67" s="49">
        <v>1</v>
      </c>
      <c r="AQ67" s="50">
        <v>20</v>
      </c>
      <c r="AR67" s="49">
        <v>0</v>
      </c>
      <c r="AS67" s="50">
        <v>0</v>
      </c>
      <c r="AT67" s="49">
        <v>0</v>
      </c>
      <c r="AU67" s="50">
        <v>0</v>
      </c>
      <c r="AV67" s="49">
        <v>4</v>
      </c>
      <c r="AW67" s="50">
        <v>80</v>
      </c>
      <c r="AX67" s="49">
        <v>5</v>
      </c>
      <c r="AY67" s="49"/>
      <c r="AZ67" s="49"/>
      <c r="BA67" s="49"/>
      <c r="BB67" s="49"/>
      <c r="BC67" s="2"/>
      <c r="BD67" s="3"/>
      <c r="BE67" s="3"/>
      <c r="BF67" s="3"/>
      <c r="BG67" s="3"/>
    </row>
    <row r="68" spans="1:59" ht="15">
      <c r="A68" s="65" t="s">
        <v>220</v>
      </c>
      <c r="B68" s="66"/>
      <c r="C68" s="66"/>
      <c r="D68" s="67">
        <v>150</v>
      </c>
      <c r="E68" s="69"/>
      <c r="F68" s="98" t="str">
        <f>HYPERLINK("https://i.ytimg.com/vi/HK9SskoFEFw/default_live.jpg")</f>
        <v>https://i.ytimg.com/vi/HK9SskoFEFw/default_live.jpg</v>
      </c>
      <c r="G68" s="66"/>
      <c r="H68" s="70" t="s">
        <v>390</v>
      </c>
      <c r="I68" s="71"/>
      <c r="J68" s="71" t="s">
        <v>75</v>
      </c>
      <c r="K68" s="70" t="s">
        <v>390</v>
      </c>
      <c r="L68" s="74">
        <v>2698.433279859997</v>
      </c>
      <c r="M68" s="75">
        <v>6347.5048828125</v>
      </c>
      <c r="N68" s="75">
        <v>7665.4775390625</v>
      </c>
      <c r="O68" s="76"/>
      <c r="P68" s="77"/>
      <c r="Q68" s="77"/>
      <c r="R68" s="82"/>
      <c r="S68" s="49">
        <v>2</v>
      </c>
      <c r="T68" s="49">
        <v>10</v>
      </c>
      <c r="U68" s="50">
        <v>1850</v>
      </c>
      <c r="V68" s="50">
        <v>0.003922</v>
      </c>
      <c r="W68" s="50">
        <v>0.030978</v>
      </c>
      <c r="X68" s="50">
        <v>5.222465</v>
      </c>
      <c r="Y68" s="50">
        <v>0.007575757575757576</v>
      </c>
      <c r="Z68" s="50">
        <v>0</v>
      </c>
      <c r="AA68" s="72">
        <v>68</v>
      </c>
      <c r="AB68" s="72"/>
      <c r="AC68" s="73"/>
      <c r="AD68" s="80" t="s">
        <v>390</v>
      </c>
      <c r="AE68" s="80" t="s">
        <v>487</v>
      </c>
      <c r="AF68" s="80" t="s">
        <v>567</v>
      </c>
      <c r="AG68" s="80" t="s">
        <v>604</v>
      </c>
      <c r="AH68" s="80" t="s">
        <v>685</v>
      </c>
      <c r="AI68" s="80">
        <v>880</v>
      </c>
      <c r="AJ68" s="80">
        <v>0</v>
      </c>
      <c r="AK68" s="80">
        <v>87</v>
      </c>
      <c r="AL68" s="80">
        <v>2</v>
      </c>
      <c r="AM68" s="80" t="s">
        <v>720</v>
      </c>
      <c r="AN68" s="100" t="str">
        <f>HYPERLINK("https://www.youtube.com/watch?v=HK9SskoFEFw")</f>
        <v>https://www.youtube.com/watch?v=HK9SskoFEFw</v>
      </c>
      <c r="AO68" s="80" t="str">
        <f>REPLACE(INDEX(GroupVertices[Group],MATCH(Vertices[[#This Row],[Vertex]],GroupVertices[Vertex],0)),1,1,"")</f>
        <v>4</v>
      </c>
      <c r="AP68" s="49">
        <v>1</v>
      </c>
      <c r="AQ68" s="50">
        <v>2.6315789473684212</v>
      </c>
      <c r="AR68" s="49">
        <v>1</v>
      </c>
      <c r="AS68" s="50">
        <v>2.6315789473684212</v>
      </c>
      <c r="AT68" s="49">
        <v>0</v>
      </c>
      <c r="AU68" s="50">
        <v>0</v>
      </c>
      <c r="AV68" s="49">
        <v>36</v>
      </c>
      <c r="AW68" s="50">
        <v>94.73684210526316</v>
      </c>
      <c r="AX68" s="49">
        <v>38</v>
      </c>
      <c r="AY68" s="112" t="s">
        <v>1692</v>
      </c>
      <c r="AZ68" s="112" t="s">
        <v>1692</v>
      </c>
      <c r="BA68" s="112" t="s">
        <v>1692</v>
      </c>
      <c r="BB68" s="112" t="s">
        <v>1692</v>
      </c>
      <c r="BC68" s="2"/>
      <c r="BD68" s="3"/>
      <c r="BE68" s="3"/>
      <c r="BF68" s="3"/>
      <c r="BG68" s="3"/>
    </row>
    <row r="69" spans="1:59" ht="15">
      <c r="A69" s="65" t="s">
        <v>281</v>
      </c>
      <c r="B69" s="66"/>
      <c r="C69" s="66"/>
      <c r="D69" s="67">
        <v>150</v>
      </c>
      <c r="E69" s="69"/>
      <c r="F69" s="98" t="str">
        <f>HYPERLINK("https://i.ytimg.com/vi/ERAHSoAk2Yo/default.jpg")</f>
        <v>https://i.ytimg.com/vi/ERAHSoAk2Yo/default.jpg</v>
      </c>
      <c r="G69" s="66"/>
      <c r="H69" s="70" t="s">
        <v>391</v>
      </c>
      <c r="I69" s="71"/>
      <c r="J69" s="71" t="s">
        <v>159</v>
      </c>
      <c r="K69" s="70" t="s">
        <v>391</v>
      </c>
      <c r="L69" s="74">
        <v>1</v>
      </c>
      <c r="M69" s="75">
        <v>6225.84814453125</v>
      </c>
      <c r="N69" s="75">
        <v>9806.4609375</v>
      </c>
      <c r="O69" s="76"/>
      <c r="P69" s="77"/>
      <c r="Q69" s="77"/>
      <c r="R69" s="82"/>
      <c r="S69" s="49">
        <v>1</v>
      </c>
      <c r="T69" s="49">
        <v>0</v>
      </c>
      <c r="U69" s="50">
        <v>0</v>
      </c>
      <c r="V69" s="50">
        <v>0.002841</v>
      </c>
      <c r="W69" s="50">
        <v>0.005402</v>
      </c>
      <c r="X69" s="50">
        <v>0.519924</v>
      </c>
      <c r="Y69" s="50">
        <v>0</v>
      </c>
      <c r="Z69" s="50">
        <v>0</v>
      </c>
      <c r="AA69" s="72">
        <v>69</v>
      </c>
      <c r="AB69" s="72"/>
      <c r="AC69" s="73"/>
      <c r="AD69" s="80" t="s">
        <v>391</v>
      </c>
      <c r="AE69" s="80" t="s">
        <v>488</v>
      </c>
      <c r="AF69" s="80" t="s">
        <v>568</v>
      </c>
      <c r="AG69" s="80" t="s">
        <v>605</v>
      </c>
      <c r="AH69" s="80" t="s">
        <v>686</v>
      </c>
      <c r="AI69" s="80">
        <v>53628</v>
      </c>
      <c r="AJ69" s="80">
        <v>255</v>
      </c>
      <c r="AK69" s="80">
        <v>3379</v>
      </c>
      <c r="AL69" s="80">
        <v>61</v>
      </c>
      <c r="AM69" s="80" t="s">
        <v>720</v>
      </c>
      <c r="AN69" s="100" t="str">
        <f>HYPERLINK("https://www.youtube.com/watch?v=ERAHSoAk2Yo")</f>
        <v>https://www.youtube.com/watch?v=ERAHSoAk2Yo</v>
      </c>
      <c r="AO69" s="80" t="str">
        <f>REPLACE(INDEX(GroupVertices[Group],MATCH(Vertices[[#This Row],[Vertex]],GroupVertices[Vertex],0)),1,1,"")</f>
        <v>4</v>
      </c>
      <c r="AP69" s="49">
        <v>3</v>
      </c>
      <c r="AQ69" s="50">
        <v>1.5625</v>
      </c>
      <c r="AR69" s="49">
        <v>1</v>
      </c>
      <c r="AS69" s="50">
        <v>0.5208333333333334</v>
      </c>
      <c r="AT69" s="49">
        <v>0</v>
      </c>
      <c r="AU69" s="50">
        <v>0</v>
      </c>
      <c r="AV69" s="49">
        <v>188</v>
      </c>
      <c r="AW69" s="50">
        <v>97.91666666666667</v>
      </c>
      <c r="AX69" s="49">
        <v>192</v>
      </c>
      <c r="AY69" s="49"/>
      <c r="AZ69" s="49"/>
      <c r="BA69" s="49"/>
      <c r="BB69" s="49"/>
      <c r="BC69" s="2"/>
      <c r="BD69" s="3"/>
      <c r="BE69" s="3"/>
      <c r="BF69" s="3"/>
      <c r="BG69" s="3"/>
    </row>
    <row r="70" spans="1:59" ht="15">
      <c r="A70" s="65" t="s">
        <v>282</v>
      </c>
      <c r="B70" s="66"/>
      <c r="C70" s="66"/>
      <c r="D70" s="67">
        <v>150</v>
      </c>
      <c r="E70" s="69"/>
      <c r="F70" s="98" t="str">
        <f>HYPERLINK("https://i.ytimg.com/vi/LQFsEwcCO1E/default.jpg")</f>
        <v>https://i.ytimg.com/vi/LQFsEwcCO1E/default.jpg</v>
      </c>
      <c r="G70" s="66"/>
      <c r="H70" s="70" t="s">
        <v>392</v>
      </c>
      <c r="I70" s="71"/>
      <c r="J70" s="71" t="s">
        <v>159</v>
      </c>
      <c r="K70" s="70" t="s">
        <v>392</v>
      </c>
      <c r="L70" s="74">
        <v>1</v>
      </c>
      <c r="M70" s="75">
        <v>7493.94287109375</v>
      </c>
      <c r="N70" s="75">
        <v>7206.2392578125</v>
      </c>
      <c r="O70" s="76"/>
      <c r="P70" s="77"/>
      <c r="Q70" s="77"/>
      <c r="R70" s="82"/>
      <c r="S70" s="49">
        <v>1</v>
      </c>
      <c r="T70" s="49">
        <v>0</v>
      </c>
      <c r="U70" s="50">
        <v>0</v>
      </c>
      <c r="V70" s="50">
        <v>0.002841</v>
      </c>
      <c r="W70" s="50">
        <v>0.005402</v>
      </c>
      <c r="X70" s="50">
        <v>0.519924</v>
      </c>
      <c r="Y70" s="50">
        <v>0</v>
      </c>
      <c r="Z70" s="50">
        <v>0</v>
      </c>
      <c r="AA70" s="72">
        <v>70</v>
      </c>
      <c r="AB70" s="72"/>
      <c r="AC70" s="73"/>
      <c r="AD70" s="80" t="s">
        <v>392</v>
      </c>
      <c r="AE70" s="80" t="s">
        <v>489</v>
      </c>
      <c r="AF70" s="80" t="s">
        <v>569</v>
      </c>
      <c r="AG70" s="80" t="s">
        <v>606</v>
      </c>
      <c r="AH70" s="80" t="s">
        <v>687</v>
      </c>
      <c r="AI70" s="80">
        <v>378287</v>
      </c>
      <c r="AJ70" s="80">
        <v>889</v>
      </c>
      <c r="AK70" s="80">
        <v>12547</v>
      </c>
      <c r="AL70" s="80">
        <v>1599</v>
      </c>
      <c r="AM70" s="80" t="s">
        <v>720</v>
      </c>
      <c r="AN70" s="100" t="str">
        <f>HYPERLINK("https://www.youtube.com/watch?v=LQFsEwcCO1E")</f>
        <v>https://www.youtube.com/watch?v=LQFsEwcCO1E</v>
      </c>
      <c r="AO70" s="80" t="str">
        <f>REPLACE(INDEX(GroupVertices[Group],MATCH(Vertices[[#This Row],[Vertex]],GroupVertices[Vertex],0)),1,1,"")</f>
        <v>4</v>
      </c>
      <c r="AP70" s="49">
        <v>2</v>
      </c>
      <c r="AQ70" s="50">
        <v>1.6528925619834711</v>
      </c>
      <c r="AR70" s="49">
        <v>2</v>
      </c>
      <c r="AS70" s="50">
        <v>1.6528925619834711</v>
      </c>
      <c r="AT70" s="49">
        <v>0</v>
      </c>
      <c r="AU70" s="50">
        <v>0</v>
      </c>
      <c r="AV70" s="49">
        <v>117</v>
      </c>
      <c r="AW70" s="50">
        <v>96.69421487603306</v>
      </c>
      <c r="AX70" s="49">
        <v>121</v>
      </c>
      <c r="AY70" s="49"/>
      <c r="AZ70" s="49"/>
      <c r="BA70" s="49"/>
      <c r="BB70" s="49"/>
      <c r="BC70" s="2"/>
      <c r="BD70" s="3"/>
      <c r="BE70" s="3"/>
      <c r="BF70" s="3"/>
      <c r="BG70" s="3"/>
    </row>
    <row r="71" spans="1:59" ht="15">
      <c r="A71" s="65" t="s">
        <v>283</v>
      </c>
      <c r="B71" s="66"/>
      <c r="C71" s="66"/>
      <c r="D71" s="67">
        <v>150</v>
      </c>
      <c r="E71" s="69"/>
      <c r="F71" s="98" t="str">
        <f>HYPERLINK("https://i.ytimg.com/vi/R9AJxwWptQY/default.jpg")</f>
        <v>https://i.ytimg.com/vi/R9AJxwWptQY/default.jpg</v>
      </c>
      <c r="G71" s="66"/>
      <c r="H71" s="70" t="s">
        <v>393</v>
      </c>
      <c r="I71" s="71"/>
      <c r="J71" s="71" t="s">
        <v>159</v>
      </c>
      <c r="K71" s="70" t="s">
        <v>393</v>
      </c>
      <c r="L71" s="74">
        <v>1</v>
      </c>
      <c r="M71" s="75">
        <v>7418.49853515625</v>
      </c>
      <c r="N71" s="75">
        <v>8558.9404296875</v>
      </c>
      <c r="O71" s="76"/>
      <c r="P71" s="77"/>
      <c r="Q71" s="77"/>
      <c r="R71" s="82"/>
      <c r="S71" s="49">
        <v>1</v>
      </c>
      <c r="T71" s="49">
        <v>0</v>
      </c>
      <c r="U71" s="50">
        <v>0</v>
      </c>
      <c r="V71" s="50">
        <v>0.002841</v>
      </c>
      <c r="W71" s="50">
        <v>0.005402</v>
      </c>
      <c r="X71" s="50">
        <v>0.519924</v>
      </c>
      <c r="Y71" s="50">
        <v>0</v>
      </c>
      <c r="Z71" s="50">
        <v>0</v>
      </c>
      <c r="AA71" s="72">
        <v>71</v>
      </c>
      <c r="AB71" s="72"/>
      <c r="AC71" s="73"/>
      <c r="AD71" s="80" t="s">
        <v>393</v>
      </c>
      <c r="AE71" s="80" t="s">
        <v>490</v>
      </c>
      <c r="AF71" s="80" t="s">
        <v>570</v>
      </c>
      <c r="AG71" s="80" t="s">
        <v>604</v>
      </c>
      <c r="AH71" s="80" t="s">
        <v>688</v>
      </c>
      <c r="AI71" s="80">
        <v>6910</v>
      </c>
      <c r="AJ71" s="80">
        <v>23</v>
      </c>
      <c r="AK71" s="80">
        <v>254</v>
      </c>
      <c r="AL71" s="80">
        <v>5</v>
      </c>
      <c r="AM71" s="80" t="s">
        <v>720</v>
      </c>
      <c r="AN71" s="100" t="str">
        <f>HYPERLINK("https://www.youtube.com/watch?v=R9AJxwWptQY")</f>
        <v>https://www.youtube.com/watch?v=R9AJxwWptQY</v>
      </c>
      <c r="AO71" s="80" t="str">
        <f>REPLACE(INDEX(GroupVertices[Group],MATCH(Vertices[[#This Row],[Vertex]],GroupVertices[Vertex],0)),1,1,"")</f>
        <v>4</v>
      </c>
      <c r="AP71" s="49">
        <v>0</v>
      </c>
      <c r="AQ71" s="50">
        <v>0</v>
      </c>
      <c r="AR71" s="49">
        <v>1</v>
      </c>
      <c r="AS71" s="50">
        <v>3.7037037037037037</v>
      </c>
      <c r="AT71" s="49">
        <v>0</v>
      </c>
      <c r="AU71" s="50">
        <v>0</v>
      </c>
      <c r="AV71" s="49">
        <v>26</v>
      </c>
      <c r="AW71" s="50">
        <v>96.29629629629629</v>
      </c>
      <c r="AX71" s="49">
        <v>27</v>
      </c>
      <c r="AY71" s="49"/>
      <c r="AZ71" s="49"/>
      <c r="BA71" s="49"/>
      <c r="BB71" s="49"/>
      <c r="BC71" s="2"/>
      <c r="BD71" s="3"/>
      <c r="BE71" s="3"/>
      <c r="BF71" s="3"/>
      <c r="BG71" s="3"/>
    </row>
    <row r="72" spans="1:59" ht="15">
      <c r="A72" s="65" t="s">
        <v>284</v>
      </c>
      <c r="B72" s="66"/>
      <c r="C72" s="66"/>
      <c r="D72" s="67">
        <v>150</v>
      </c>
      <c r="E72" s="69"/>
      <c r="F72" s="98" t="str">
        <f>HYPERLINK("https://i.ytimg.com/vi/aJrncsi-VO0/default.jpg")</f>
        <v>https://i.ytimg.com/vi/aJrncsi-VO0/default.jpg</v>
      </c>
      <c r="G72" s="66"/>
      <c r="H72" s="70" t="s">
        <v>394</v>
      </c>
      <c r="I72" s="71"/>
      <c r="J72" s="71" t="s">
        <v>159</v>
      </c>
      <c r="K72" s="70" t="s">
        <v>394</v>
      </c>
      <c r="L72" s="74">
        <v>1</v>
      </c>
      <c r="M72" s="75">
        <v>5760.8125</v>
      </c>
      <c r="N72" s="75">
        <v>5760.61669921875</v>
      </c>
      <c r="O72" s="76"/>
      <c r="P72" s="77"/>
      <c r="Q72" s="77"/>
      <c r="R72" s="82"/>
      <c r="S72" s="49">
        <v>1</v>
      </c>
      <c r="T72" s="49">
        <v>0</v>
      </c>
      <c r="U72" s="50">
        <v>0</v>
      </c>
      <c r="V72" s="50">
        <v>0.002841</v>
      </c>
      <c r="W72" s="50">
        <v>0.005402</v>
      </c>
      <c r="X72" s="50">
        <v>0.519924</v>
      </c>
      <c r="Y72" s="50">
        <v>0</v>
      </c>
      <c r="Z72" s="50">
        <v>0</v>
      </c>
      <c r="AA72" s="72">
        <v>72</v>
      </c>
      <c r="AB72" s="72"/>
      <c r="AC72" s="73"/>
      <c r="AD72" s="80" t="s">
        <v>394</v>
      </c>
      <c r="AE72" s="80" t="s">
        <v>491</v>
      </c>
      <c r="AF72" s="80" t="s">
        <v>567</v>
      </c>
      <c r="AG72" s="80" t="s">
        <v>604</v>
      </c>
      <c r="AH72" s="80" t="s">
        <v>689</v>
      </c>
      <c r="AI72" s="80">
        <v>4169</v>
      </c>
      <c r="AJ72" s="80">
        <v>6</v>
      </c>
      <c r="AK72" s="80">
        <v>174</v>
      </c>
      <c r="AL72" s="80">
        <v>2</v>
      </c>
      <c r="AM72" s="80" t="s">
        <v>720</v>
      </c>
      <c r="AN72" s="100" t="str">
        <f>HYPERLINK("https://www.youtube.com/watch?v=aJrncsi-VO0")</f>
        <v>https://www.youtube.com/watch?v=aJrncsi-VO0</v>
      </c>
      <c r="AO72" s="80" t="str">
        <f>REPLACE(INDEX(GroupVertices[Group],MATCH(Vertices[[#This Row],[Vertex]],GroupVertices[Vertex],0)),1,1,"")</f>
        <v>4</v>
      </c>
      <c r="AP72" s="49">
        <v>1</v>
      </c>
      <c r="AQ72" s="50">
        <v>1.9607843137254901</v>
      </c>
      <c r="AR72" s="49">
        <v>2</v>
      </c>
      <c r="AS72" s="50">
        <v>3.9215686274509802</v>
      </c>
      <c r="AT72" s="49">
        <v>0</v>
      </c>
      <c r="AU72" s="50">
        <v>0</v>
      </c>
      <c r="AV72" s="49">
        <v>48</v>
      </c>
      <c r="AW72" s="50">
        <v>94.11764705882354</v>
      </c>
      <c r="AX72" s="49">
        <v>51</v>
      </c>
      <c r="AY72" s="49"/>
      <c r="AZ72" s="49"/>
      <c r="BA72" s="49"/>
      <c r="BB72" s="49"/>
      <c r="BC72" s="2"/>
      <c r="BD72" s="3"/>
      <c r="BE72" s="3"/>
      <c r="BF72" s="3"/>
      <c r="BG72" s="3"/>
    </row>
    <row r="73" spans="1:59" ht="15">
      <c r="A73" s="65" t="s">
        <v>285</v>
      </c>
      <c r="B73" s="66"/>
      <c r="C73" s="66"/>
      <c r="D73" s="67">
        <v>150</v>
      </c>
      <c r="E73" s="69"/>
      <c r="F73" s="98" t="str">
        <f>HYPERLINK("https://i.ytimg.com/vi/y2BD4MJqV20/default.jpg")</f>
        <v>https://i.ytimg.com/vi/y2BD4MJqV20/default.jpg</v>
      </c>
      <c r="G73" s="66"/>
      <c r="H73" s="70" t="s">
        <v>395</v>
      </c>
      <c r="I73" s="71"/>
      <c r="J73" s="71" t="s">
        <v>159</v>
      </c>
      <c r="K73" s="70" t="s">
        <v>395</v>
      </c>
      <c r="L73" s="74">
        <v>1</v>
      </c>
      <c r="M73" s="75">
        <v>6469.1923828125</v>
      </c>
      <c r="N73" s="75">
        <v>5476.3310546875</v>
      </c>
      <c r="O73" s="76"/>
      <c r="P73" s="77"/>
      <c r="Q73" s="77"/>
      <c r="R73" s="82"/>
      <c r="S73" s="49">
        <v>1</v>
      </c>
      <c r="T73" s="49">
        <v>0</v>
      </c>
      <c r="U73" s="50">
        <v>0</v>
      </c>
      <c r="V73" s="50">
        <v>0.002841</v>
      </c>
      <c r="W73" s="50">
        <v>0.005402</v>
      </c>
      <c r="X73" s="50">
        <v>0.519924</v>
      </c>
      <c r="Y73" s="50">
        <v>0</v>
      </c>
      <c r="Z73" s="50">
        <v>0</v>
      </c>
      <c r="AA73" s="72">
        <v>73</v>
      </c>
      <c r="AB73" s="72"/>
      <c r="AC73" s="73"/>
      <c r="AD73" s="80" t="s">
        <v>395</v>
      </c>
      <c r="AE73" s="80" t="s">
        <v>492</v>
      </c>
      <c r="AF73" s="80" t="s">
        <v>571</v>
      </c>
      <c r="AG73" s="80" t="s">
        <v>607</v>
      </c>
      <c r="AH73" s="80" t="s">
        <v>690</v>
      </c>
      <c r="AI73" s="80">
        <v>107930</v>
      </c>
      <c r="AJ73" s="80">
        <v>177</v>
      </c>
      <c r="AK73" s="80">
        <v>2296</v>
      </c>
      <c r="AL73" s="80">
        <v>134</v>
      </c>
      <c r="AM73" s="80" t="s">
        <v>720</v>
      </c>
      <c r="AN73" s="100" t="str">
        <f>HYPERLINK("https://www.youtube.com/watch?v=y2BD4MJqV20")</f>
        <v>https://www.youtube.com/watch?v=y2BD4MJqV20</v>
      </c>
      <c r="AO73" s="80" t="str">
        <f>REPLACE(INDEX(GroupVertices[Group],MATCH(Vertices[[#This Row],[Vertex]],GroupVertices[Vertex],0)),1,1,"")</f>
        <v>4</v>
      </c>
      <c r="AP73" s="49">
        <v>1</v>
      </c>
      <c r="AQ73" s="50">
        <v>5.2631578947368425</v>
      </c>
      <c r="AR73" s="49">
        <v>1</v>
      </c>
      <c r="AS73" s="50">
        <v>5.2631578947368425</v>
      </c>
      <c r="AT73" s="49">
        <v>0</v>
      </c>
      <c r="AU73" s="50">
        <v>0</v>
      </c>
      <c r="AV73" s="49">
        <v>17</v>
      </c>
      <c r="AW73" s="50">
        <v>89.47368421052632</v>
      </c>
      <c r="AX73" s="49">
        <v>19</v>
      </c>
      <c r="AY73" s="49"/>
      <c r="AZ73" s="49"/>
      <c r="BA73" s="49"/>
      <c r="BB73" s="49"/>
      <c r="BC73" s="2"/>
      <c r="BD73" s="3"/>
      <c r="BE73" s="3"/>
      <c r="BF73" s="3"/>
      <c r="BG73" s="3"/>
    </row>
    <row r="74" spans="1:59" ht="15">
      <c r="A74" s="65" t="s">
        <v>286</v>
      </c>
      <c r="B74" s="66"/>
      <c r="C74" s="66"/>
      <c r="D74" s="67">
        <v>150</v>
      </c>
      <c r="E74" s="69"/>
      <c r="F74" s="98" t="str">
        <f>HYPERLINK("https://i.ytimg.com/vi/hIZmP06KcEU/default.jpg")</f>
        <v>https://i.ytimg.com/vi/hIZmP06KcEU/default.jpg</v>
      </c>
      <c r="G74" s="66"/>
      <c r="H74" s="70" t="s">
        <v>396</v>
      </c>
      <c r="I74" s="71"/>
      <c r="J74" s="71" t="s">
        <v>159</v>
      </c>
      <c r="K74" s="70" t="s">
        <v>396</v>
      </c>
      <c r="L74" s="74">
        <v>1</v>
      </c>
      <c r="M74" s="75">
        <v>5201.17822265625</v>
      </c>
      <c r="N74" s="75">
        <v>8124.66064453125</v>
      </c>
      <c r="O74" s="76"/>
      <c r="P74" s="77"/>
      <c r="Q74" s="77"/>
      <c r="R74" s="82"/>
      <c r="S74" s="49">
        <v>1</v>
      </c>
      <c r="T74" s="49">
        <v>0</v>
      </c>
      <c r="U74" s="50">
        <v>0</v>
      </c>
      <c r="V74" s="50">
        <v>0.002841</v>
      </c>
      <c r="W74" s="50">
        <v>0.005402</v>
      </c>
      <c r="X74" s="50">
        <v>0.519924</v>
      </c>
      <c r="Y74" s="50">
        <v>0</v>
      </c>
      <c r="Z74" s="50">
        <v>0</v>
      </c>
      <c r="AA74" s="72">
        <v>74</v>
      </c>
      <c r="AB74" s="72"/>
      <c r="AC74" s="73"/>
      <c r="AD74" s="80" t="s">
        <v>396</v>
      </c>
      <c r="AE74" s="80" t="s">
        <v>493</v>
      </c>
      <c r="AF74" s="80" t="s">
        <v>567</v>
      </c>
      <c r="AG74" s="80" t="s">
        <v>604</v>
      </c>
      <c r="AH74" s="80" t="s">
        <v>691</v>
      </c>
      <c r="AI74" s="80">
        <v>3921</v>
      </c>
      <c r="AJ74" s="80">
        <v>5</v>
      </c>
      <c r="AK74" s="80">
        <v>178</v>
      </c>
      <c r="AL74" s="80">
        <v>2</v>
      </c>
      <c r="AM74" s="80" t="s">
        <v>720</v>
      </c>
      <c r="AN74" s="100" t="str">
        <f>HYPERLINK("https://www.youtube.com/watch?v=hIZmP06KcEU")</f>
        <v>https://www.youtube.com/watch?v=hIZmP06KcEU</v>
      </c>
      <c r="AO74" s="80" t="str">
        <f>REPLACE(INDEX(GroupVertices[Group],MATCH(Vertices[[#This Row],[Vertex]],GroupVertices[Vertex],0)),1,1,"")</f>
        <v>4</v>
      </c>
      <c r="AP74" s="49">
        <v>2</v>
      </c>
      <c r="AQ74" s="50">
        <v>6.896551724137931</v>
      </c>
      <c r="AR74" s="49">
        <v>0</v>
      </c>
      <c r="AS74" s="50">
        <v>0</v>
      </c>
      <c r="AT74" s="49">
        <v>0</v>
      </c>
      <c r="AU74" s="50">
        <v>0</v>
      </c>
      <c r="AV74" s="49">
        <v>27</v>
      </c>
      <c r="AW74" s="50">
        <v>93.10344827586206</v>
      </c>
      <c r="AX74" s="49">
        <v>29</v>
      </c>
      <c r="AY74" s="49"/>
      <c r="AZ74" s="49"/>
      <c r="BA74" s="49"/>
      <c r="BB74" s="49"/>
      <c r="BC74" s="2"/>
      <c r="BD74" s="3"/>
      <c r="BE74" s="3"/>
      <c r="BF74" s="3"/>
      <c r="BG74" s="3"/>
    </row>
    <row r="75" spans="1:59" ht="15">
      <c r="A75" s="65" t="s">
        <v>287</v>
      </c>
      <c r="B75" s="66"/>
      <c r="C75" s="66"/>
      <c r="D75" s="67">
        <v>150</v>
      </c>
      <c r="E75" s="69"/>
      <c r="F75" s="98" t="str">
        <f>HYPERLINK("https://i.ytimg.com/vi/fMZMm_0ZhK4/default.jpg")</f>
        <v>https://i.ytimg.com/vi/fMZMm_0ZhK4/default.jpg</v>
      </c>
      <c r="G75" s="66"/>
      <c r="H75" s="70" t="s">
        <v>397</v>
      </c>
      <c r="I75" s="71"/>
      <c r="J75" s="71" t="s">
        <v>159</v>
      </c>
      <c r="K75" s="70" t="s">
        <v>397</v>
      </c>
      <c r="L75" s="74">
        <v>1</v>
      </c>
      <c r="M75" s="75">
        <v>5564.001953125</v>
      </c>
      <c r="N75" s="75">
        <v>9301.7822265625</v>
      </c>
      <c r="O75" s="76"/>
      <c r="P75" s="77"/>
      <c r="Q75" s="77"/>
      <c r="R75" s="82"/>
      <c r="S75" s="49">
        <v>1</v>
      </c>
      <c r="T75" s="49">
        <v>0</v>
      </c>
      <c r="U75" s="50">
        <v>0</v>
      </c>
      <c r="V75" s="50">
        <v>0.002841</v>
      </c>
      <c r="W75" s="50">
        <v>0.005402</v>
      </c>
      <c r="X75" s="50">
        <v>0.519924</v>
      </c>
      <c r="Y75" s="50">
        <v>0</v>
      </c>
      <c r="Z75" s="50">
        <v>0</v>
      </c>
      <c r="AA75" s="72">
        <v>75</v>
      </c>
      <c r="AB75" s="72"/>
      <c r="AC75" s="73"/>
      <c r="AD75" s="80" t="s">
        <v>397</v>
      </c>
      <c r="AE75" s="80" t="s">
        <v>494</v>
      </c>
      <c r="AF75" s="80" t="s">
        <v>572</v>
      </c>
      <c r="AG75" s="80" t="s">
        <v>608</v>
      </c>
      <c r="AH75" s="80" t="s">
        <v>692</v>
      </c>
      <c r="AI75" s="80">
        <v>370296</v>
      </c>
      <c r="AJ75" s="80">
        <v>439</v>
      </c>
      <c r="AK75" s="80">
        <v>4637</v>
      </c>
      <c r="AL75" s="80">
        <v>205</v>
      </c>
      <c r="AM75" s="80" t="s">
        <v>720</v>
      </c>
      <c r="AN75" s="100" t="str">
        <f>HYPERLINK("https://www.youtube.com/watch?v=fMZMm_0ZhK4")</f>
        <v>https://www.youtube.com/watch?v=fMZMm_0ZhK4</v>
      </c>
      <c r="AO75" s="80" t="str">
        <f>REPLACE(INDEX(GroupVertices[Group],MATCH(Vertices[[#This Row],[Vertex]],GroupVertices[Vertex],0)),1,1,"")</f>
        <v>4</v>
      </c>
      <c r="AP75" s="49">
        <v>1</v>
      </c>
      <c r="AQ75" s="50">
        <v>8.333333333333334</v>
      </c>
      <c r="AR75" s="49">
        <v>0</v>
      </c>
      <c r="AS75" s="50">
        <v>0</v>
      </c>
      <c r="AT75" s="49">
        <v>0</v>
      </c>
      <c r="AU75" s="50">
        <v>0</v>
      </c>
      <c r="AV75" s="49">
        <v>11</v>
      </c>
      <c r="AW75" s="50">
        <v>91.66666666666667</v>
      </c>
      <c r="AX75" s="49">
        <v>12</v>
      </c>
      <c r="AY75" s="49"/>
      <c r="AZ75" s="49"/>
      <c r="BA75" s="49"/>
      <c r="BB75" s="49"/>
      <c r="BC75" s="2"/>
      <c r="BD75" s="3"/>
      <c r="BE75" s="3"/>
      <c r="BF75" s="3"/>
      <c r="BG75" s="3"/>
    </row>
    <row r="76" spans="1:59" ht="15">
      <c r="A76" s="65" t="s">
        <v>288</v>
      </c>
      <c r="B76" s="66"/>
      <c r="C76" s="66"/>
      <c r="D76" s="67">
        <v>150</v>
      </c>
      <c r="E76" s="69"/>
      <c r="F76" s="98" t="str">
        <f>HYPERLINK("https://i.ytimg.com/vi/9DPpCYA8lEY/default.jpg")</f>
        <v>https://i.ytimg.com/vi/9DPpCYA8lEY/default.jpg</v>
      </c>
      <c r="G76" s="66"/>
      <c r="H76" s="70" t="s">
        <v>398</v>
      </c>
      <c r="I76" s="71"/>
      <c r="J76" s="71" t="s">
        <v>159</v>
      </c>
      <c r="K76" s="70" t="s">
        <v>398</v>
      </c>
      <c r="L76" s="74">
        <v>1</v>
      </c>
      <c r="M76" s="75">
        <v>6934.40283203125</v>
      </c>
      <c r="N76" s="75">
        <v>9570.609375</v>
      </c>
      <c r="O76" s="76"/>
      <c r="P76" s="77"/>
      <c r="Q76" s="77"/>
      <c r="R76" s="82"/>
      <c r="S76" s="49">
        <v>1</v>
      </c>
      <c r="T76" s="49">
        <v>0</v>
      </c>
      <c r="U76" s="50">
        <v>0</v>
      </c>
      <c r="V76" s="50">
        <v>0.002841</v>
      </c>
      <c r="W76" s="50">
        <v>0.005402</v>
      </c>
      <c r="X76" s="50">
        <v>0.519924</v>
      </c>
      <c r="Y76" s="50">
        <v>0</v>
      </c>
      <c r="Z76" s="50">
        <v>0</v>
      </c>
      <c r="AA76" s="72">
        <v>76</v>
      </c>
      <c r="AB76" s="72"/>
      <c r="AC76" s="73"/>
      <c r="AD76" s="80" t="s">
        <v>398</v>
      </c>
      <c r="AE76" s="80" t="s">
        <v>495</v>
      </c>
      <c r="AF76" s="80" t="s">
        <v>567</v>
      </c>
      <c r="AG76" s="80" t="s">
        <v>604</v>
      </c>
      <c r="AH76" s="80" t="s">
        <v>693</v>
      </c>
      <c r="AI76" s="80">
        <v>6027</v>
      </c>
      <c r="AJ76" s="80">
        <v>20</v>
      </c>
      <c r="AK76" s="80">
        <v>217</v>
      </c>
      <c r="AL76" s="80">
        <v>2</v>
      </c>
      <c r="AM76" s="80" t="s">
        <v>720</v>
      </c>
      <c r="AN76" s="100" t="str">
        <f>HYPERLINK("https://www.youtube.com/watch?v=9DPpCYA8lEY")</f>
        <v>https://www.youtube.com/watch?v=9DPpCYA8lEY</v>
      </c>
      <c r="AO76" s="80" t="str">
        <f>REPLACE(INDEX(GroupVertices[Group],MATCH(Vertices[[#This Row],[Vertex]],GroupVertices[Vertex],0)),1,1,"")</f>
        <v>4</v>
      </c>
      <c r="AP76" s="49">
        <v>1</v>
      </c>
      <c r="AQ76" s="50">
        <v>2.0408163265306123</v>
      </c>
      <c r="AR76" s="49">
        <v>1</v>
      </c>
      <c r="AS76" s="50">
        <v>2.0408163265306123</v>
      </c>
      <c r="AT76" s="49">
        <v>0</v>
      </c>
      <c r="AU76" s="50">
        <v>0</v>
      </c>
      <c r="AV76" s="49">
        <v>47</v>
      </c>
      <c r="AW76" s="50">
        <v>95.91836734693878</v>
      </c>
      <c r="AX76" s="49">
        <v>49</v>
      </c>
      <c r="AY76" s="49"/>
      <c r="AZ76" s="49"/>
      <c r="BA76" s="49"/>
      <c r="BB76" s="49"/>
      <c r="BC76" s="2"/>
      <c r="BD76" s="3"/>
      <c r="BE76" s="3"/>
      <c r="BF76" s="3"/>
      <c r="BG76" s="3"/>
    </row>
    <row r="77" spans="1:59" ht="15">
      <c r="A77" s="65" t="s">
        <v>289</v>
      </c>
      <c r="B77" s="66"/>
      <c r="C77" s="66"/>
      <c r="D77" s="67">
        <v>150</v>
      </c>
      <c r="E77" s="69"/>
      <c r="F77" s="98" t="str">
        <f>HYPERLINK("https://i.ytimg.com/vi/ptgx862UeeY/default.jpg")</f>
        <v>https://i.ytimg.com/vi/ptgx862UeeY/default.jpg</v>
      </c>
      <c r="G77" s="66"/>
      <c r="H77" s="70" t="s">
        <v>399</v>
      </c>
      <c r="I77" s="71"/>
      <c r="J77" s="71" t="s">
        <v>159</v>
      </c>
      <c r="K77" s="70" t="s">
        <v>399</v>
      </c>
      <c r="L77" s="74">
        <v>1</v>
      </c>
      <c r="M77" s="75">
        <v>7131.02001953125</v>
      </c>
      <c r="N77" s="75">
        <v>6029.16162109375</v>
      </c>
      <c r="O77" s="76"/>
      <c r="P77" s="77"/>
      <c r="Q77" s="77"/>
      <c r="R77" s="82"/>
      <c r="S77" s="49">
        <v>1</v>
      </c>
      <c r="T77" s="49">
        <v>0</v>
      </c>
      <c r="U77" s="50">
        <v>0</v>
      </c>
      <c r="V77" s="50">
        <v>0.002841</v>
      </c>
      <c r="W77" s="50">
        <v>0.005402</v>
      </c>
      <c r="X77" s="50">
        <v>0.519924</v>
      </c>
      <c r="Y77" s="50">
        <v>0</v>
      </c>
      <c r="Z77" s="50">
        <v>0</v>
      </c>
      <c r="AA77" s="72">
        <v>77</v>
      </c>
      <c r="AB77" s="72"/>
      <c r="AC77" s="73"/>
      <c r="AD77" s="80" t="s">
        <v>399</v>
      </c>
      <c r="AE77" s="80" t="s">
        <v>496</v>
      </c>
      <c r="AF77" s="80" t="s">
        <v>573</v>
      </c>
      <c r="AG77" s="80" t="s">
        <v>604</v>
      </c>
      <c r="AH77" s="80" t="s">
        <v>694</v>
      </c>
      <c r="AI77" s="80">
        <v>4750</v>
      </c>
      <c r="AJ77" s="80">
        <v>5</v>
      </c>
      <c r="AK77" s="80">
        <v>142</v>
      </c>
      <c r="AL77" s="80">
        <v>1</v>
      </c>
      <c r="AM77" s="80" t="s">
        <v>720</v>
      </c>
      <c r="AN77" s="100" t="str">
        <f>HYPERLINK("https://www.youtube.com/watch?v=ptgx862UeeY")</f>
        <v>https://www.youtube.com/watch?v=ptgx862UeeY</v>
      </c>
      <c r="AO77" s="80" t="str">
        <f>REPLACE(INDEX(GroupVertices[Group],MATCH(Vertices[[#This Row],[Vertex]],GroupVertices[Vertex],0)),1,1,"")</f>
        <v>4</v>
      </c>
      <c r="AP77" s="49">
        <v>5</v>
      </c>
      <c r="AQ77" s="50">
        <v>2.5</v>
      </c>
      <c r="AR77" s="49">
        <v>7</v>
      </c>
      <c r="AS77" s="50">
        <v>3.5</v>
      </c>
      <c r="AT77" s="49">
        <v>0</v>
      </c>
      <c r="AU77" s="50">
        <v>0</v>
      </c>
      <c r="AV77" s="49">
        <v>188</v>
      </c>
      <c r="AW77" s="50">
        <v>94</v>
      </c>
      <c r="AX77" s="49">
        <v>200</v>
      </c>
      <c r="AY77" s="49"/>
      <c r="AZ77" s="49"/>
      <c r="BA77" s="49"/>
      <c r="BB77" s="49"/>
      <c r="BC77" s="2"/>
      <c r="BD77" s="3"/>
      <c r="BE77" s="3"/>
      <c r="BF77" s="3"/>
      <c r="BG77" s="3"/>
    </row>
    <row r="78" spans="1:59" ht="15">
      <c r="A78" s="65" t="s">
        <v>290</v>
      </c>
      <c r="B78" s="66"/>
      <c r="C78" s="66"/>
      <c r="D78" s="67">
        <v>150</v>
      </c>
      <c r="E78" s="69"/>
      <c r="F78" s="98" t="str">
        <f>HYPERLINK("https://i.ytimg.com/vi/k7RepybUZwE/default.jpg")</f>
        <v>https://i.ytimg.com/vi/k7RepybUZwE/default.jpg</v>
      </c>
      <c r="G78" s="66"/>
      <c r="H78" s="70" t="s">
        <v>400</v>
      </c>
      <c r="I78" s="71"/>
      <c r="J78" s="71" t="s">
        <v>159</v>
      </c>
      <c r="K78" s="70" t="s">
        <v>400</v>
      </c>
      <c r="L78" s="74">
        <v>1</v>
      </c>
      <c r="M78" s="75">
        <v>5276.3701171875</v>
      </c>
      <c r="N78" s="75">
        <v>6771.669921875</v>
      </c>
      <c r="O78" s="76"/>
      <c r="P78" s="77"/>
      <c r="Q78" s="77"/>
      <c r="R78" s="82"/>
      <c r="S78" s="49">
        <v>1</v>
      </c>
      <c r="T78" s="49">
        <v>0</v>
      </c>
      <c r="U78" s="50">
        <v>0</v>
      </c>
      <c r="V78" s="50">
        <v>0.002841</v>
      </c>
      <c r="W78" s="50">
        <v>0.005402</v>
      </c>
      <c r="X78" s="50">
        <v>0.519924</v>
      </c>
      <c r="Y78" s="50">
        <v>0</v>
      </c>
      <c r="Z78" s="50">
        <v>0</v>
      </c>
      <c r="AA78" s="72">
        <v>78</v>
      </c>
      <c r="AB78" s="72"/>
      <c r="AC78" s="73"/>
      <c r="AD78" s="80" t="s">
        <v>400</v>
      </c>
      <c r="AE78" s="80" t="s">
        <v>497</v>
      </c>
      <c r="AF78" s="80" t="s">
        <v>574</v>
      </c>
      <c r="AG78" s="80" t="s">
        <v>604</v>
      </c>
      <c r="AH78" s="80" t="s">
        <v>695</v>
      </c>
      <c r="AI78" s="80">
        <v>3317</v>
      </c>
      <c r="AJ78" s="80">
        <v>26</v>
      </c>
      <c r="AK78" s="80">
        <v>144</v>
      </c>
      <c r="AL78" s="80">
        <v>0</v>
      </c>
      <c r="AM78" s="80" t="s">
        <v>720</v>
      </c>
      <c r="AN78" s="100" t="str">
        <f>HYPERLINK("https://www.youtube.com/watch?v=k7RepybUZwE")</f>
        <v>https://www.youtube.com/watch?v=k7RepybUZwE</v>
      </c>
      <c r="AO78" s="80" t="str">
        <f>REPLACE(INDEX(GroupVertices[Group],MATCH(Vertices[[#This Row],[Vertex]],GroupVertices[Vertex],0)),1,1,"")</f>
        <v>4</v>
      </c>
      <c r="AP78" s="49">
        <v>1</v>
      </c>
      <c r="AQ78" s="50">
        <v>3.5714285714285716</v>
      </c>
      <c r="AR78" s="49">
        <v>1</v>
      </c>
      <c r="AS78" s="50">
        <v>3.5714285714285716</v>
      </c>
      <c r="AT78" s="49">
        <v>0</v>
      </c>
      <c r="AU78" s="50">
        <v>0</v>
      </c>
      <c r="AV78" s="49">
        <v>26</v>
      </c>
      <c r="AW78" s="50">
        <v>92.85714285714286</v>
      </c>
      <c r="AX78" s="49">
        <v>28</v>
      </c>
      <c r="AY78" s="49"/>
      <c r="AZ78" s="49"/>
      <c r="BA78" s="49"/>
      <c r="BB78" s="49"/>
      <c r="BC78" s="2"/>
      <c r="BD78" s="3"/>
      <c r="BE78" s="3"/>
      <c r="BF78" s="3"/>
      <c r="BG78" s="3"/>
    </row>
    <row r="79" spans="1:59" ht="15">
      <c r="A79" s="65" t="s">
        <v>221</v>
      </c>
      <c r="B79" s="66"/>
      <c r="C79" s="66"/>
      <c r="D79" s="67">
        <v>150</v>
      </c>
      <c r="E79" s="69"/>
      <c r="F79" s="98" t="str">
        <f>HYPERLINK("https://i.ytimg.com/vi/vp7VXgvVAPg/default.jpg")</f>
        <v>https://i.ytimg.com/vi/vp7VXgvVAPg/default.jpg</v>
      </c>
      <c r="G79" s="66"/>
      <c r="H79" s="70" t="s">
        <v>401</v>
      </c>
      <c r="I79" s="71"/>
      <c r="J79" s="71" t="s">
        <v>75</v>
      </c>
      <c r="K79" s="70" t="s">
        <v>401</v>
      </c>
      <c r="L79" s="74">
        <v>2698.433279859997</v>
      </c>
      <c r="M79" s="75">
        <v>3763.003173828125</v>
      </c>
      <c r="N79" s="75">
        <v>2738.32763671875</v>
      </c>
      <c r="O79" s="76"/>
      <c r="P79" s="77"/>
      <c r="Q79" s="77"/>
      <c r="R79" s="82"/>
      <c r="S79" s="49">
        <v>1</v>
      </c>
      <c r="T79" s="49">
        <v>10</v>
      </c>
      <c r="U79" s="50">
        <v>1850</v>
      </c>
      <c r="V79" s="50">
        <v>0.003802</v>
      </c>
      <c r="W79" s="50">
        <v>0.015944</v>
      </c>
      <c r="X79" s="50">
        <v>5.068551</v>
      </c>
      <c r="Y79" s="50">
        <v>0</v>
      </c>
      <c r="Z79" s="50">
        <v>0</v>
      </c>
      <c r="AA79" s="72">
        <v>79</v>
      </c>
      <c r="AB79" s="72"/>
      <c r="AC79" s="73"/>
      <c r="AD79" s="80" t="s">
        <v>401</v>
      </c>
      <c r="AE79" s="80" t="s">
        <v>498</v>
      </c>
      <c r="AF79" s="80" t="s">
        <v>575</v>
      </c>
      <c r="AG79" s="80" t="s">
        <v>609</v>
      </c>
      <c r="AH79" s="80" t="s">
        <v>696</v>
      </c>
      <c r="AI79" s="80">
        <v>17146</v>
      </c>
      <c r="AJ79" s="80">
        <v>16</v>
      </c>
      <c r="AK79" s="80">
        <v>73</v>
      </c>
      <c r="AL79" s="80">
        <v>1</v>
      </c>
      <c r="AM79" s="80" t="s">
        <v>720</v>
      </c>
      <c r="AN79" s="100" t="str">
        <f>HYPERLINK("https://www.youtube.com/watch?v=vp7VXgvVAPg")</f>
        <v>https://www.youtube.com/watch?v=vp7VXgvVAPg</v>
      </c>
      <c r="AO79" s="80" t="str">
        <f>REPLACE(INDEX(GroupVertices[Group],MATCH(Vertices[[#This Row],[Vertex]],GroupVertices[Vertex],0)),1,1,"")</f>
        <v>3</v>
      </c>
      <c r="AP79" s="49">
        <v>4</v>
      </c>
      <c r="AQ79" s="50">
        <v>6.25</v>
      </c>
      <c r="AR79" s="49">
        <v>0</v>
      </c>
      <c r="AS79" s="50">
        <v>0</v>
      </c>
      <c r="AT79" s="49">
        <v>0</v>
      </c>
      <c r="AU79" s="50">
        <v>0</v>
      </c>
      <c r="AV79" s="49">
        <v>60</v>
      </c>
      <c r="AW79" s="50">
        <v>93.75</v>
      </c>
      <c r="AX79" s="49">
        <v>64</v>
      </c>
      <c r="AY79" s="112" t="s">
        <v>1692</v>
      </c>
      <c r="AZ79" s="112" t="s">
        <v>1692</v>
      </c>
      <c r="BA79" s="112" t="s">
        <v>1692</v>
      </c>
      <c r="BB79" s="112" t="s">
        <v>1692</v>
      </c>
      <c r="BC79" s="2"/>
      <c r="BD79" s="3"/>
      <c r="BE79" s="3"/>
      <c r="BF79" s="3"/>
      <c r="BG79" s="3"/>
    </row>
    <row r="80" spans="1:59" ht="15">
      <c r="A80" s="65" t="s">
        <v>291</v>
      </c>
      <c r="B80" s="66"/>
      <c r="C80" s="66"/>
      <c r="D80" s="67">
        <v>150</v>
      </c>
      <c r="E80" s="69"/>
      <c r="F80" s="98" t="str">
        <f>HYPERLINK("https://i.ytimg.com/vi/CwQ8IrHZDgA/default.jpg")</f>
        <v>https://i.ytimg.com/vi/CwQ8IrHZDgA/default.jpg</v>
      </c>
      <c r="G80" s="66"/>
      <c r="H80" s="70" t="s">
        <v>402</v>
      </c>
      <c r="I80" s="71"/>
      <c r="J80" s="71" t="s">
        <v>159</v>
      </c>
      <c r="K80" s="70" t="s">
        <v>402</v>
      </c>
      <c r="L80" s="74">
        <v>1</v>
      </c>
      <c r="M80" s="75">
        <v>3204.467041015625</v>
      </c>
      <c r="N80" s="75">
        <v>4891.17333984375</v>
      </c>
      <c r="O80" s="76"/>
      <c r="P80" s="77"/>
      <c r="Q80" s="77"/>
      <c r="R80" s="82"/>
      <c r="S80" s="49">
        <v>1</v>
      </c>
      <c r="T80" s="49">
        <v>0</v>
      </c>
      <c r="U80" s="50">
        <v>0</v>
      </c>
      <c r="V80" s="50">
        <v>0.002778</v>
      </c>
      <c r="W80" s="50">
        <v>0.002781</v>
      </c>
      <c r="X80" s="50">
        <v>0.54166</v>
      </c>
      <c r="Y80" s="50">
        <v>0</v>
      </c>
      <c r="Z80" s="50">
        <v>0</v>
      </c>
      <c r="AA80" s="72">
        <v>80</v>
      </c>
      <c r="AB80" s="72"/>
      <c r="AC80" s="73"/>
      <c r="AD80" s="80" t="s">
        <v>402</v>
      </c>
      <c r="AE80" s="80" t="s">
        <v>499</v>
      </c>
      <c r="AF80" s="80" t="s">
        <v>576</v>
      </c>
      <c r="AG80" s="80" t="s">
        <v>609</v>
      </c>
      <c r="AH80" s="80" t="s">
        <v>697</v>
      </c>
      <c r="AI80" s="80">
        <v>1177</v>
      </c>
      <c r="AJ80" s="80">
        <v>3</v>
      </c>
      <c r="AK80" s="80">
        <v>6</v>
      </c>
      <c r="AL80" s="80">
        <v>0</v>
      </c>
      <c r="AM80" s="80" t="s">
        <v>720</v>
      </c>
      <c r="AN80" s="100" t="str">
        <f>HYPERLINK("https://www.youtube.com/watch?v=CwQ8IrHZDgA")</f>
        <v>https://www.youtube.com/watch?v=CwQ8IrHZDgA</v>
      </c>
      <c r="AO80" s="80" t="str">
        <f>REPLACE(INDEX(GroupVertices[Group],MATCH(Vertices[[#This Row],[Vertex]],GroupVertices[Vertex],0)),1,1,"")</f>
        <v>3</v>
      </c>
      <c r="AP80" s="49">
        <v>2</v>
      </c>
      <c r="AQ80" s="50">
        <v>4.25531914893617</v>
      </c>
      <c r="AR80" s="49">
        <v>0</v>
      </c>
      <c r="AS80" s="50">
        <v>0</v>
      </c>
      <c r="AT80" s="49">
        <v>0</v>
      </c>
      <c r="AU80" s="50">
        <v>0</v>
      </c>
      <c r="AV80" s="49">
        <v>45</v>
      </c>
      <c r="AW80" s="50">
        <v>95.74468085106383</v>
      </c>
      <c r="AX80" s="49">
        <v>47</v>
      </c>
      <c r="AY80" s="49"/>
      <c r="AZ80" s="49"/>
      <c r="BA80" s="49"/>
      <c r="BB80" s="49"/>
      <c r="BC80" s="2"/>
      <c r="BD80" s="3"/>
      <c r="BE80" s="3"/>
      <c r="BF80" s="3"/>
      <c r="BG80" s="3"/>
    </row>
    <row r="81" spans="1:59" ht="15">
      <c r="A81" s="65" t="s">
        <v>292</v>
      </c>
      <c r="B81" s="66"/>
      <c r="C81" s="66"/>
      <c r="D81" s="67">
        <v>150</v>
      </c>
      <c r="E81" s="69"/>
      <c r="F81" s="98" t="str">
        <f>HYPERLINK("https://i.ytimg.com/vi/GDEZBIXOz_c/default.jpg")</f>
        <v>https://i.ytimg.com/vi/GDEZBIXOz_c/default.jpg</v>
      </c>
      <c r="G81" s="66"/>
      <c r="H81" s="70" t="s">
        <v>403</v>
      </c>
      <c r="I81" s="71"/>
      <c r="J81" s="71" t="s">
        <v>159</v>
      </c>
      <c r="K81" s="70" t="s">
        <v>403</v>
      </c>
      <c r="L81" s="74">
        <v>1</v>
      </c>
      <c r="M81" s="75">
        <v>2802.267578125</v>
      </c>
      <c r="N81" s="75">
        <v>2023.796630859375</v>
      </c>
      <c r="O81" s="76"/>
      <c r="P81" s="77"/>
      <c r="Q81" s="77"/>
      <c r="R81" s="82"/>
      <c r="S81" s="49">
        <v>1</v>
      </c>
      <c r="T81" s="49">
        <v>0</v>
      </c>
      <c r="U81" s="50">
        <v>0</v>
      </c>
      <c r="V81" s="50">
        <v>0.002778</v>
      </c>
      <c r="W81" s="50">
        <v>0.002781</v>
      </c>
      <c r="X81" s="50">
        <v>0.54166</v>
      </c>
      <c r="Y81" s="50">
        <v>0</v>
      </c>
      <c r="Z81" s="50">
        <v>0</v>
      </c>
      <c r="AA81" s="72">
        <v>81</v>
      </c>
      <c r="AB81" s="72"/>
      <c r="AC81" s="73"/>
      <c r="AD81" s="80" t="s">
        <v>403</v>
      </c>
      <c r="AE81" s="80"/>
      <c r="AF81" s="80"/>
      <c r="AG81" s="80" t="s">
        <v>610</v>
      </c>
      <c r="AH81" s="80" t="s">
        <v>698</v>
      </c>
      <c r="AI81" s="80">
        <v>1447</v>
      </c>
      <c r="AJ81" s="80">
        <v>0</v>
      </c>
      <c r="AK81" s="80">
        <v>11</v>
      </c>
      <c r="AL81" s="80">
        <v>1</v>
      </c>
      <c r="AM81" s="80" t="s">
        <v>720</v>
      </c>
      <c r="AN81" s="100" t="str">
        <f>HYPERLINK("https://www.youtube.com/watch?v=GDEZBIXOz_c")</f>
        <v>https://www.youtube.com/watch?v=GDEZBIXOz_c</v>
      </c>
      <c r="AO81" s="80" t="str">
        <f>REPLACE(INDEX(GroupVertices[Group],MATCH(Vertices[[#This Row],[Vertex]],GroupVertices[Vertex],0)),1,1,"")</f>
        <v>3</v>
      </c>
      <c r="AP81" s="49"/>
      <c r="AQ81" s="50"/>
      <c r="AR81" s="49"/>
      <c r="AS81" s="50"/>
      <c r="AT81" s="49"/>
      <c r="AU81" s="50"/>
      <c r="AV81" s="49"/>
      <c r="AW81" s="50"/>
      <c r="AX81" s="49"/>
      <c r="AY81" s="49"/>
      <c r="AZ81" s="49"/>
      <c r="BA81" s="49"/>
      <c r="BB81" s="49"/>
      <c r="BC81" s="2"/>
      <c r="BD81" s="3"/>
      <c r="BE81" s="3"/>
      <c r="BF81" s="3"/>
      <c r="BG81" s="3"/>
    </row>
    <row r="82" spans="1:59" ht="15">
      <c r="A82" s="65" t="s">
        <v>293</v>
      </c>
      <c r="B82" s="66"/>
      <c r="C82" s="66"/>
      <c r="D82" s="67">
        <v>150</v>
      </c>
      <c r="E82" s="69"/>
      <c r="F82" s="98" t="str">
        <f>HYPERLINK("https://i.ytimg.com/vi/xKhYGRpbwOc/default.jpg")</f>
        <v>https://i.ytimg.com/vi/xKhYGRpbwOc/default.jpg</v>
      </c>
      <c r="G82" s="66"/>
      <c r="H82" s="70" t="s">
        <v>404</v>
      </c>
      <c r="I82" s="71"/>
      <c r="J82" s="71" t="s">
        <v>159</v>
      </c>
      <c r="K82" s="70" t="s">
        <v>404</v>
      </c>
      <c r="L82" s="74">
        <v>1</v>
      </c>
      <c r="M82" s="75">
        <v>3147.4814453125</v>
      </c>
      <c r="N82" s="75">
        <v>693.320068359375</v>
      </c>
      <c r="O82" s="76"/>
      <c r="P82" s="77"/>
      <c r="Q82" s="77"/>
      <c r="R82" s="82"/>
      <c r="S82" s="49">
        <v>1</v>
      </c>
      <c r="T82" s="49">
        <v>0</v>
      </c>
      <c r="U82" s="50">
        <v>0</v>
      </c>
      <c r="V82" s="50">
        <v>0.002778</v>
      </c>
      <c r="W82" s="50">
        <v>0.002781</v>
      </c>
      <c r="X82" s="50">
        <v>0.54166</v>
      </c>
      <c r="Y82" s="50">
        <v>0</v>
      </c>
      <c r="Z82" s="50">
        <v>0</v>
      </c>
      <c r="AA82" s="72">
        <v>82</v>
      </c>
      <c r="AB82" s="72"/>
      <c r="AC82" s="73"/>
      <c r="AD82" s="80" t="s">
        <v>404</v>
      </c>
      <c r="AE82" s="80" t="s">
        <v>500</v>
      </c>
      <c r="AF82" s="80" t="s">
        <v>577</v>
      </c>
      <c r="AG82" s="80" t="s">
        <v>611</v>
      </c>
      <c r="AH82" s="80" t="s">
        <v>699</v>
      </c>
      <c r="AI82" s="80">
        <v>38583</v>
      </c>
      <c r="AJ82" s="80">
        <v>5</v>
      </c>
      <c r="AK82" s="80">
        <v>74</v>
      </c>
      <c r="AL82" s="80">
        <v>2</v>
      </c>
      <c r="AM82" s="80" t="s">
        <v>720</v>
      </c>
      <c r="AN82" s="100" t="str">
        <f>HYPERLINK("https://www.youtube.com/watch?v=xKhYGRpbwOc")</f>
        <v>https://www.youtube.com/watch?v=xKhYGRpbwOc</v>
      </c>
      <c r="AO82" s="80" t="str">
        <f>REPLACE(INDEX(GroupVertices[Group],MATCH(Vertices[[#This Row],[Vertex]],GroupVertices[Vertex],0)),1,1,"")</f>
        <v>3</v>
      </c>
      <c r="AP82" s="49">
        <v>3</v>
      </c>
      <c r="AQ82" s="50">
        <v>3.7037037037037037</v>
      </c>
      <c r="AR82" s="49">
        <v>0</v>
      </c>
      <c r="AS82" s="50">
        <v>0</v>
      </c>
      <c r="AT82" s="49">
        <v>0</v>
      </c>
      <c r="AU82" s="50">
        <v>0</v>
      </c>
      <c r="AV82" s="49">
        <v>78</v>
      </c>
      <c r="AW82" s="50">
        <v>96.29629629629629</v>
      </c>
      <c r="AX82" s="49">
        <v>81</v>
      </c>
      <c r="AY82" s="49"/>
      <c r="AZ82" s="49"/>
      <c r="BA82" s="49"/>
      <c r="BB82" s="49"/>
      <c r="BC82" s="2"/>
      <c r="BD82" s="3"/>
      <c r="BE82" s="3"/>
      <c r="BF82" s="3"/>
      <c r="BG82" s="3"/>
    </row>
    <row r="83" spans="1:59" ht="15">
      <c r="A83" s="65" t="s">
        <v>294</v>
      </c>
      <c r="B83" s="66"/>
      <c r="C83" s="66"/>
      <c r="D83" s="67">
        <v>150</v>
      </c>
      <c r="E83" s="69"/>
      <c r="F83" s="98" t="str">
        <f>HYPERLINK("https://i.ytimg.com/vi/NYEN__tMIkw/default.jpg")</f>
        <v>https://i.ytimg.com/vi/NYEN__tMIkw/default.jpg</v>
      </c>
      <c r="G83" s="66"/>
      <c r="H83" s="70" t="s">
        <v>405</v>
      </c>
      <c r="I83" s="71"/>
      <c r="J83" s="71" t="s">
        <v>159</v>
      </c>
      <c r="K83" s="70" t="s">
        <v>405</v>
      </c>
      <c r="L83" s="74">
        <v>1</v>
      </c>
      <c r="M83" s="75">
        <v>2824.279296875</v>
      </c>
      <c r="N83" s="75">
        <v>3626.916259765625</v>
      </c>
      <c r="O83" s="76"/>
      <c r="P83" s="77"/>
      <c r="Q83" s="77"/>
      <c r="R83" s="82"/>
      <c r="S83" s="49">
        <v>1</v>
      </c>
      <c r="T83" s="49">
        <v>0</v>
      </c>
      <c r="U83" s="50">
        <v>0</v>
      </c>
      <c r="V83" s="50">
        <v>0.002778</v>
      </c>
      <c r="W83" s="50">
        <v>0.002781</v>
      </c>
      <c r="X83" s="50">
        <v>0.54166</v>
      </c>
      <c r="Y83" s="50">
        <v>0</v>
      </c>
      <c r="Z83" s="50">
        <v>0</v>
      </c>
      <c r="AA83" s="72">
        <v>83</v>
      </c>
      <c r="AB83" s="72"/>
      <c r="AC83" s="73"/>
      <c r="AD83" s="80" t="s">
        <v>405</v>
      </c>
      <c r="AE83" s="80" t="s">
        <v>501</v>
      </c>
      <c r="AF83" s="80" t="s">
        <v>578</v>
      </c>
      <c r="AG83" s="80" t="s">
        <v>609</v>
      </c>
      <c r="AH83" s="80" t="s">
        <v>700</v>
      </c>
      <c r="AI83" s="80">
        <v>630</v>
      </c>
      <c r="AJ83" s="80">
        <v>7</v>
      </c>
      <c r="AK83" s="80">
        <v>23</v>
      </c>
      <c r="AL83" s="80">
        <v>1</v>
      </c>
      <c r="AM83" s="80" t="s">
        <v>720</v>
      </c>
      <c r="AN83" s="100" t="str">
        <f>HYPERLINK("https://www.youtube.com/watch?v=NYEN__tMIkw")</f>
        <v>https://www.youtube.com/watch?v=NYEN__tMIkw</v>
      </c>
      <c r="AO83" s="80" t="str">
        <f>REPLACE(INDEX(GroupVertices[Group],MATCH(Vertices[[#This Row],[Vertex]],GroupVertices[Vertex],0)),1,1,"")</f>
        <v>3</v>
      </c>
      <c r="AP83" s="49">
        <v>2</v>
      </c>
      <c r="AQ83" s="50">
        <v>2.6666666666666665</v>
      </c>
      <c r="AR83" s="49">
        <v>1</v>
      </c>
      <c r="AS83" s="50">
        <v>1.3333333333333333</v>
      </c>
      <c r="AT83" s="49">
        <v>0</v>
      </c>
      <c r="AU83" s="50">
        <v>0</v>
      </c>
      <c r="AV83" s="49">
        <v>72</v>
      </c>
      <c r="AW83" s="50">
        <v>96</v>
      </c>
      <c r="AX83" s="49">
        <v>75</v>
      </c>
      <c r="AY83" s="49"/>
      <c r="AZ83" s="49"/>
      <c r="BA83" s="49"/>
      <c r="BB83" s="49"/>
      <c r="BC83" s="2"/>
      <c r="BD83" s="3"/>
      <c r="BE83" s="3"/>
      <c r="BF83" s="3"/>
      <c r="BG83" s="3"/>
    </row>
    <row r="84" spans="1:59" ht="15">
      <c r="A84" s="65" t="s">
        <v>295</v>
      </c>
      <c r="B84" s="66"/>
      <c r="C84" s="66"/>
      <c r="D84" s="67">
        <v>150</v>
      </c>
      <c r="E84" s="69"/>
      <c r="F84" s="98" t="str">
        <f>HYPERLINK("https://i.ytimg.com/vi/Gs4NPuKIXdo/default.jpg")</f>
        <v>https://i.ytimg.com/vi/Gs4NPuKIXdo/default.jpg</v>
      </c>
      <c r="G84" s="66"/>
      <c r="H84" s="70" t="s">
        <v>406</v>
      </c>
      <c r="I84" s="71"/>
      <c r="J84" s="71" t="s">
        <v>159</v>
      </c>
      <c r="K84" s="70" t="s">
        <v>406</v>
      </c>
      <c r="L84" s="74">
        <v>1</v>
      </c>
      <c r="M84" s="75">
        <v>3798.22607421875</v>
      </c>
      <c r="N84" s="75">
        <v>5331.8369140625</v>
      </c>
      <c r="O84" s="76"/>
      <c r="P84" s="77"/>
      <c r="Q84" s="77"/>
      <c r="R84" s="82"/>
      <c r="S84" s="49">
        <v>1</v>
      </c>
      <c r="T84" s="49">
        <v>0</v>
      </c>
      <c r="U84" s="50">
        <v>0</v>
      </c>
      <c r="V84" s="50">
        <v>0.002778</v>
      </c>
      <c r="W84" s="50">
        <v>0.002781</v>
      </c>
      <c r="X84" s="50">
        <v>0.54166</v>
      </c>
      <c r="Y84" s="50">
        <v>0</v>
      </c>
      <c r="Z84" s="50">
        <v>0</v>
      </c>
      <c r="AA84" s="72">
        <v>84</v>
      </c>
      <c r="AB84" s="72"/>
      <c r="AC84" s="73"/>
      <c r="AD84" s="80" t="s">
        <v>406</v>
      </c>
      <c r="AE84" s="80" t="s">
        <v>502</v>
      </c>
      <c r="AF84" s="80" t="s">
        <v>579</v>
      </c>
      <c r="AG84" s="80" t="s">
        <v>609</v>
      </c>
      <c r="AH84" s="80" t="s">
        <v>701</v>
      </c>
      <c r="AI84" s="80">
        <v>7555</v>
      </c>
      <c r="AJ84" s="80">
        <v>14</v>
      </c>
      <c r="AK84" s="80">
        <v>29</v>
      </c>
      <c r="AL84" s="80">
        <v>0</v>
      </c>
      <c r="AM84" s="80" t="s">
        <v>720</v>
      </c>
      <c r="AN84" s="100" t="str">
        <f>HYPERLINK("https://www.youtube.com/watch?v=Gs4NPuKIXdo")</f>
        <v>https://www.youtube.com/watch?v=Gs4NPuKIXdo</v>
      </c>
      <c r="AO84" s="80" t="str">
        <f>REPLACE(INDEX(GroupVertices[Group],MATCH(Vertices[[#This Row],[Vertex]],GroupVertices[Vertex],0)),1,1,"")</f>
        <v>3</v>
      </c>
      <c r="AP84" s="49">
        <v>0</v>
      </c>
      <c r="AQ84" s="50">
        <v>0</v>
      </c>
      <c r="AR84" s="49">
        <v>0</v>
      </c>
      <c r="AS84" s="50">
        <v>0</v>
      </c>
      <c r="AT84" s="49">
        <v>0</v>
      </c>
      <c r="AU84" s="50">
        <v>0</v>
      </c>
      <c r="AV84" s="49">
        <v>66</v>
      </c>
      <c r="AW84" s="50">
        <v>100</v>
      </c>
      <c r="AX84" s="49">
        <v>66</v>
      </c>
      <c r="AY84" s="49"/>
      <c r="AZ84" s="49"/>
      <c r="BA84" s="49"/>
      <c r="BB84" s="49"/>
      <c r="BC84" s="2"/>
      <c r="BD84" s="3"/>
      <c r="BE84" s="3"/>
      <c r="BF84" s="3"/>
      <c r="BG84" s="3"/>
    </row>
    <row r="85" spans="1:59" ht="15">
      <c r="A85" s="65" t="s">
        <v>296</v>
      </c>
      <c r="B85" s="66"/>
      <c r="C85" s="66"/>
      <c r="D85" s="67">
        <v>150</v>
      </c>
      <c r="E85" s="69"/>
      <c r="F85" s="98" t="str">
        <f>HYPERLINK("https://i.ytimg.com/vi/leNjC1CQiow/default.jpg")</f>
        <v>https://i.ytimg.com/vi/leNjC1CQiow/default.jpg</v>
      </c>
      <c r="G85" s="66"/>
      <c r="H85" s="70" t="s">
        <v>407</v>
      </c>
      <c r="I85" s="71"/>
      <c r="J85" s="71" t="s">
        <v>159</v>
      </c>
      <c r="K85" s="70" t="s">
        <v>407</v>
      </c>
      <c r="L85" s="74">
        <v>1</v>
      </c>
      <c r="M85" s="75">
        <v>4701.8408203125</v>
      </c>
      <c r="N85" s="75">
        <v>1849.7906494140625</v>
      </c>
      <c r="O85" s="76"/>
      <c r="P85" s="77"/>
      <c r="Q85" s="77"/>
      <c r="R85" s="82"/>
      <c r="S85" s="49">
        <v>1</v>
      </c>
      <c r="T85" s="49">
        <v>0</v>
      </c>
      <c r="U85" s="50">
        <v>0</v>
      </c>
      <c r="V85" s="50">
        <v>0.002778</v>
      </c>
      <c r="W85" s="50">
        <v>0.002781</v>
      </c>
      <c r="X85" s="50">
        <v>0.54166</v>
      </c>
      <c r="Y85" s="50">
        <v>0</v>
      </c>
      <c r="Z85" s="50">
        <v>0</v>
      </c>
      <c r="AA85" s="72">
        <v>85</v>
      </c>
      <c r="AB85" s="72"/>
      <c r="AC85" s="73"/>
      <c r="AD85" s="80" t="s">
        <v>407</v>
      </c>
      <c r="AE85" s="80" t="s">
        <v>503</v>
      </c>
      <c r="AF85" s="80" t="s">
        <v>580</v>
      </c>
      <c r="AG85" s="80" t="s">
        <v>612</v>
      </c>
      <c r="AH85" s="80" t="s">
        <v>702</v>
      </c>
      <c r="AI85" s="80">
        <v>1295</v>
      </c>
      <c r="AJ85" s="80">
        <v>1</v>
      </c>
      <c r="AK85" s="80">
        <v>15</v>
      </c>
      <c r="AL85" s="80">
        <v>0</v>
      </c>
      <c r="AM85" s="80" t="s">
        <v>720</v>
      </c>
      <c r="AN85" s="100" t="str">
        <f>HYPERLINK("https://www.youtube.com/watch?v=leNjC1CQiow")</f>
        <v>https://www.youtube.com/watch?v=leNjC1CQiow</v>
      </c>
      <c r="AO85" s="80" t="str">
        <f>REPLACE(INDEX(GroupVertices[Group],MATCH(Vertices[[#This Row],[Vertex]],GroupVertices[Vertex],0)),1,1,"")</f>
        <v>3</v>
      </c>
      <c r="AP85" s="49">
        <v>0</v>
      </c>
      <c r="AQ85" s="50">
        <v>0</v>
      </c>
      <c r="AR85" s="49">
        <v>0</v>
      </c>
      <c r="AS85" s="50">
        <v>0</v>
      </c>
      <c r="AT85" s="49">
        <v>0</v>
      </c>
      <c r="AU85" s="50">
        <v>0</v>
      </c>
      <c r="AV85" s="49">
        <v>28</v>
      </c>
      <c r="AW85" s="50">
        <v>100</v>
      </c>
      <c r="AX85" s="49">
        <v>28</v>
      </c>
      <c r="AY85" s="49"/>
      <c r="AZ85" s="49"/>
      <c r="BA85" s="49"/>
      <c r="BB85" s="49"/>
      <c r="BC85" s="2"/>
      <c r="BD85" s="3"/>
      <c r="BE85" s="3"/>
      <c r="BF85" s="3"/>
      <c r="BG85" s="3"/>
    </row>
    <row r="86" spans="1:59" ht="15">
      <c r="A86" s="65" t="s">
        <v>297</v>
      </c>
      <c r="B86" s="66"/>
      <c r="C86" s="66"/>
      <c r="D86" s="67">
        <v>150</v>
      </c>
      <c r="E86" s="69"/>
      <c r="F86" s="98" t="str">
        <f>HYPERLINK("https://i.ytimg.com/vi/R_fAtEHVOBA/default.jpg")</f>
        <v>https://i.ytimg.com/vi/R_fAtEHVOBA/default.jpg</v>
      </c>
      <c r="G86" s="66"/>
      <c r="H86" s="70" t="s">
        <v>408</v>
      </c>
      <c r="I86" s="71"/>
      <c r="J86" s="71" t="s">
        <v>159</v>
      </c>
      <c r="K86" s="70" t="s">
        <v>408</v>
      </c>
      <c r="L86" s="74">
        <v>1</v>
      </c>
      <c r="M86" s="75">
        <v>3727.75732421875</v>
      </c>
      <c r="N86" s="75">
        <v>192.53872680664062</v>
      </c>
      <c r="O86" s="76"/>
      <c r="P86" s="77"/>
      <c r="Q86" s="77"/>
      <c r="R86" s="82"/>
      <c r="S86" s="49">
        <v>1</v>
      </c>
      <c r="T86" s="49">
        <v>0</v>
      </c>
      <c r="U86" s="50">
        <v>0</v>
      </c>
      <c r="V86" s="50">
        <v>0.002778</v>
      </c>
      <c r="W86" s="50">
        <v>0.002781</v>
      </c>
      <c r="X86" s="50">
        <v>0.54166</v>
      </c>
      <c r="Y86" s="50">
        <v>0</v>
      </c>
      <c r="Z86" s="50">
        <v>0</v>
      </c>
      <c r="AA86" s="72">
        <v>86</v>
      </c>
      <c r="AB86" s="72"/>
      <c r="AC86" s="73"/>
      <c r="AD86" s="80" t="s">
        <v>408</v>
      </c>
      <c r="AE86" s="80" t="s">
        <v>504</v>
      </c>
      <c r="AF86" s="80" t="s">
        <v>581</v>
      </c>
      <c r="AG86" s="80" t="s">
        <v>611</v>
      </c>
      <c r="AH86" s="80" t="s">
        <v>703</v>
      </c>
      <c r="AI86" s="80">
        <v>5207</v>
      </c>
      <c r="AJ86" s="80">
        <v>13</v>
      </c>
      <c r="AK86" s="80">
        <v>28</v>
      </c>
      <c r="AL86" s="80">
        <v>2</v>
      </c>
      <c r="AM86" s="80" t="s">
        <v>720</v>
      </c>
      <c r="AN86" s="100" t="str">
        <f>HYPERLINK("https://www.youtube.com/watch?v=R_fAtEHVOBA")</f>
        <v>https://www.youtube.com/watch?v=R_fAtEHVOBA</v>
      </c>
      <c r="AO86" s="80" t="str">
        <f>REPLACE(INDEX(GroupVertices[Group],MATCH(Vertices[[#This Row],[Vertex]],GroupVertices[Vertex],0)),1,1,"")</f>
        <v>3</v>
      </c>
      <c r="AP86" s="49">
        <v>2</v>
      </c>
      <c r="AQ86" s="50">
        <v>4.761904761904762</v>
      </c>
      <c r="AR86" s="49">
        <v>0</v>
      </c>
      <c r="AS86" s="50">
        <v>0</v>
      </c>
      <c r="AT86" s="49">
        <v>0</v>
      </c>
      <c r="AU86" s="50">
        <v>0</v>
      </c>
      <c r="AV86" s="49">
        <v>40</v>
      </c>
      <c r="AW86" s="50">
        <v>95.23809523809524</v>
      </c>
      <c r="AX86" s="49">
        <v>42</v>
      </c>
      <c r="AY86" s="49"/>
      <c r="AZ86" s="49"/>
      <c r="BA86" s="49"/>
      <c r="BB86" s="49"/>
      <c r="BC86" s="2"/>
      <c r="BD86" s="3"/>
      <c r="BE86" s="3"/>
      <c r="BF86" s="3"/>
      <c r="BG86" s="3"/>
    </row>
    <row r="87" spans="1:59" ht="15">
      <c r="A87" s="65" t="s">
        <v>298</v>
      </c>
      <c r="B87" s="66"/>
      <c r="C87" s="66"/>
      <c r="D87" s="67">
        <v>150</v>
      </c>
      <c r="E87" s="69"/>
      <c r="F87" s="98" t="str">
        <f>HYPERLINK("https://i.ytimg.com/vi/hVfI1U7uHR4/default.jpg")</f>
        <v>https://i.ytimg.com/vi/hVfI1U7uHR4/default.jpg</v>
      </c>
      <c r="G87" s="66"/>
      <c r="H87" s="70" t="s">
        <v>409</v>
      </c>
      <c r="I87" s="71"/>
      <c r="J87" s="71" t="s">
        <v>159</v>
      </c>
      <c r="K87" s="70" t="s">
        <v>409</v>
      </c>
      <c r="L87" s="74">
        <v>1</v>
      </c>
      <c r="M87" s="75">
        <v>4378.57861328125</v>
      </c>
      <c r="N87" s="75">
        <v>4783.498046875</v>
      </c>
      <c r="O87" s="76"/>
      <c r="P87" s="77"/>
      <c r="Q87" s="77"/>
      <c r="R87" s="82"/>
      <c r="S87" s="49">
        <v>1</v>
      </c>
      <c r="T87" s="49">
        <v>0</v>
      </c>
      <c r="U87" s="50">
        <v>0</v>
      </c>
      <c r="V87" s="50">
        <v>0.002778</v>
      </c>
      <c r="W87" s="50">
        <v>0.002781</v>
      </c>
      <c r="X87" s="50">
        <v>0.54166</v>
      </c>
      <c r="Y87" s="50">
        <v>0</v>
      </c>
      <c r="Z87" s="50">
        <v>0</v>
      </c>
      <c r="AA87" s="72">
        <v>87</v>
      </c>
      <c r="AB87" s="72"/>
      <c r="AC87" s="73"/>
      <c r="AD87" s="80" t="s">
        <v>409</v>
      </c>
      <c r="AE87" s="80" t="s">
        <v>505</v>
      </c>
      <c r="AF87" s="80" t="s">
        <v>582</v>
      </c>
      <c r="AG87" s="80" t="s">
        <v>613</v>
      </c>
      <c r="AH87" s="80" t="s">
        <v>704</v>
      </c>
      <c r="AI87" s="80">
        <v>176</v>
      </c>
      <c r="AJ87" s="80">
        <v>2</v>
      </c>
      <c r="AK87" s="80">
        <v>2</v>
      </c>
      <c r="AL87" s="80">
        <v>0</v>
      </c>
      <c r="AM87" s="80" t="s">
        <v>720</v>
      </c>
      <c r="AN87" s="100" t="str">
        <f>HYPERLINK("https://www.youtube.com/watch?v=hVfI1U7uHR4")</f>
        <v>https://www.youtube.com/watch?v=hVfI1U7uHR4</v>
      </c>
      <c r="AO87" s="80" t="str">
        <f>REPLACE(INDEX(GroupVertices[Group],MATCH(Vertices[[#This Row],[Vertex]],GroupVertices[Vertex],0)),1,1,"")</f>
        <v>3</v>
      </c>
      <c r="AP87" s="49">
        <v>0</v>
      </c>
      <c r="AQ87" s="50">
        <v>0</v>
      </c>
      <c r="AR87" s="49">
        <v>0</v>
      </c>
      <c r="AS87" s="50">
        <v>0</v>
      </c>
      <c r="AT87" s="49">
        <v>0</v>
      </c>
      <c r="AU87" s="50">
        <v>0</v>
      </c>
      <c r="AV87" s="49">
        <v>15</v>
      </c>
      <c r="AW87" s="50">
        <v>100</v>
      </c>
      <c r="AX87" s="49">
        <v>15</v>
      </c>
      <c r="AY87" s="49"/>
      <c r="AZ87" s="49"/>
      <c r="BA87" s="49"/>
      <c r="BB87" s="49"/>
      <c r="BC87" s="2"/>
      <c r="BD87" s="3"/>
      <c r="BE87" s="3"/>
      <c r="BF87" s="3"/>
      <c r="BG87" s="3"/>
    </row>
    <row r="88" spans="1:59" ht="15">
      <c r="A88" s="65" t="s">
        <v>299</v>
      </c>
      <c r="B88" s="66"/>
      <c r="C88" s="66"/>
      <c r="D88" s="67">
        <v>150</v>
      </c>
      <c r="E88" s="69"/>
      <c r="F88" s="98" t="str">
        <f>HYPERLINK("https://i.ytimg.com/vi/pwsImFyc0lE/default.jpg")</f>
        <v>https://i.ytimg.com/vi/pwsImFyc0lE/default.jpg</v>
      </c>
      <c r="G88" s="66"/>
      <c r="H88" s="70" t="s">
        <v>410</v>
      </c>
      <c r="I88" s="71"/>
      <c r="J88" s="71" t="s">
        <v>159</v>
      </c>
      <c r="K88" s="70" t="s">
        <v>410</v>
      </c>
      <c r="L88" s="74">
        <v>1</v>
      </c>
      <c r="M88" s="75">
        <v>4723.51904296875</v>
      </c>
      <c r="N88" s="75">
        <v>3452.73193359375</v>
      </c>
      <c r="O88" s="76"/>
      <c r="P88" s="77"/>
      <c r="Q88" s="77"/>
      <c r="R88" s="82"/>
      <c r="S88" s="49">
        <v>1</v>
      </c>
      <c r="T88" s="49">
        <v>0</v>
      </c>
      <c r="U88" s="50">
        <v>0</v>
      </c>
      <c r="V88" s="50">
        <v>0.002778</v>
      </c>
      <c r="W88" s="50">
        <v>0.002781</v>
      </c>
      <c r="X88" s="50">
        <v>0.54166</v>
      </c>
      <c r="Y88" s="50">
        <v>0</v>
      </c>
      <c r="Z88" s="50">
        <v>0</v>
      </c>
      <c r="AA88" s="72">
        <v>88</v>
      </c>
      <c r="AB88" s="72"/>
      <c r="AC88" s="73"/>
      <c r="AD88" s="80" t="s">
        <v>410</v>
      </c>
      <c r="AE88" s="80" t="s">
        <v>506</v>
      </c>
      <c r="AF88" s="80" t="s">
        <v>583</v>
      </c>
      <c r="AG88" s="80" t="s">
        <v>614</v>
      </c>
      <c r="AH88" s="80" t="s">
        <v>705</v>
      </c>
      <c r="AI88" s="80">
        <v>85504</v>
      </c>
      <c r="AJ88" s="80">
        <v>13</v>
      </c>
      <c r="AK88" s="80">
        <v>143</v>
      </c>
      <c r="AL88" s="80">
        <v>10</v>
      </c>
      <c r="AM88" s="80" t="s">
        <v>720</v>
      </c>
      <c r="AN88" s="100" t="str">
        <f>HYPERLINK("https://www.youtube.com/watch?v=pwsImFyc0lE")</f>
        <v>https://www.youtube.com/watch?v=pwsImFyc0lE</v>
      </c>
      <c r="AO88" s="80" t="str">
        <f>REPLACE(INDEX(GroupVertices[Group],MATCH(Vertices[[#This Row],[Vertex]],GroupVertices[Vertex],0)),1,1,"")</f>
        <v>3</v>
      </c>
      <c r="AP88" s="49">
        <v>0</v>
      </c>
      <c r="AQ88" s="50">
        <v>0</v>
      </c>
      <c r="AR88" s="49">
        <v>0</v>
      </c>
      <c r="AS88" s="50">
        <v>0</v>
      </c>
      <c r="AT88" s="49">
        <v>0</v>
      </c>
      <c r="AU88" s="50">
        <v>0</v>
      </c>
      <c r="AV88" s="49">
        <v>28</v>
      </c>
      <c r="AW88" s="50">
        <v>100</v>
      </c>
      <c r="AX88" s="49">
        <v>28</v>
      </c>
      <c r="AY88" s="49"/>
      <c r="AZ88" s="49"/>
      <c r="BA88" s="49"/>
      <c r="BB88" s="49"/>
      <c r="BC88" s="2"/>
      <c r="BD88" s="3"/>
      <c r="BE88" s="3"/>
      <c r="BF88" s="3"/>
      <c r="BG88" s="3"/>
    </row>
    <row r="89" spans="1:59" ht="15">
      <c r="A89" s="65" t="s">
        <v>300</v>
      </c>
      <c r="B89" s="66"/>
      <c r="C89" s="66"/>
      <c r="D89" s="67">
        <v>150</v>
      </c>
      <c r="E89" s="69"/>
      <c r="F89" s="98" t="str">
        <f>HYPERLINK("https://i.ytimg.com/vi/PC-PgkhpsNc/default.jpg")</f>
        <v>https://i.ytimg.com/vi/PC-PgkhpsNc/default.jpg</v>
      </c>
      <c r="G89" s="66"/>
      <c r="H89" s="70" t="s">
        <v>411</v>
      </c>
      <c r="I89" s="71"/>
      <c r="J89" s="71" t="s">
        <v>159</v>
      </c>
      <c r="K89" s="70" t="s">
        <v>411</v>
      </c>
      <c r="L89" s="74">
        <v>1</v>
      </c>
      <c r="M89" s="75">
        <v>4321.54638671875</v>
      </c>
      <c r="N89" s="75">
        <v>585.4379272460938</v>
      </c>
      <c r="O89" s="76"/>
      <c r="P89" s="77"/>
      <c r="Q89" s="77"/>
      <c r="R89" s="82"/>
      <c r="S89" s="49">
        <v>1</v>
      </c>
      <c r="T89" s="49">
        <v>0</v>
      </c>
      <c r="U89" s="50">
        <v>0</v>
      </c>
      <c r="V89" s="50">
        <v>0.002778</v>
      </c>
      <c r="W89" s="50">
        <v>0.002781</v>
      </c>
      <c r="X89" s="50">
        <v>0.54166</v>
      </c>
      <c r="Y89" s="50">
        <v>0</v>
      </c>
      <c r="Z89" s="50">
        <v>0</v>
      </c>
      <c r="AA89" s="72">
        <v>89</v>
      </c>
      <c r="AB89" s="72"/>
      <c r="AC89" s="73"/>
      <c r="AD89" s="80" t="s">
        <v>411</v>
      </c>
      <c r="AE89" s="80" t="s">
        <v>507</v>
      </c>
      <c r="AF89" s="80" t="s">
        <v>584</v>
      </c>
      <c r="AG89" s="80" t="s">
        <v>609</v>
      </c>
      <c r="AH89" s="80" t="s">
        <v>706</v>
      </c>
      <c r="AI89" s="80">
        <v>26748</v>
      </c>
      <c r="AJ89" s="80">
        <v>43</v>
      </c>
      <c r="AK89" s="80">
        <v>171</v>
      </c>
      <c r="AL89" s="80">
        <v>1</v>
      </c>
      <c r="AM89" s="80" t="s">
        <v>720</v>
      </c>
      <c r="AN89" s="100" t="str">
        <f>HYPERLINK("https://www.youtube.com/watch?v=PC-PgkhpsNc")</f>
        <v>https://www.youtube.com/watch?v=PC-PgkhpsNc</v>
      </c>
      <c r="AO89" s="80" t="str">
        <f>REPLACE(INDEX(GroupVertices[Group],MATCH(Vertices[[#This Row],[Vertex]],GroupVertices[Vertex],0)),1,1,"")</f>
        <v>3</v>
      </c>
      <c r="AP89" s="49">
        <v>1</v>
      </c>
      <c r="AQ89" s="50">
        <v>2.2222222222222223</v>
      </c>
      <c r="AR89" s="49">
        <v>0</v>
      </c>
      <c r="AS89" s="50">
        <v>0</v>
      </c>
      <c r="AT89" s="49">
        <v>0</v>
      </c>
      <c r="AU89" s="50">
        <v>0</v>
      </c>
      <c r="AV89" s="49">
        <v>44</v>
      </c>
      <c r="AW89" s="50">
        <v>97.77777777777777</v>
      </c>
      <c r="AX89" s="49">
        <v>45</v>
      </c>
      <c r="AY89" s="49"/>
      <c r="AZ89" s="49"/>
      <c r="BA89" s="49"/>
      <c r="BB89" s="49"/>
      <c r="BC89" s="2"/>
      <c r="BD89" s="3"/>
      <c r="BE89" s="3"/>
      <c r="BF89" s="3"/>
      <c r="BG89" s="3"/>
    </row>
    <row r="90" spans="1:59" ht="15">
      <c r="A90" s="65" t="s">
        <v>222</v>
      </c>
      <c r="B90" s="66"/>
      <c r="C90" s="66"/>
      <c r="D90" s="67">
        <v>150</v>
      </c>
      <c r="E90" s="69"/>
      <c r="F90" s="98" t="str">
        <f>HYPERLINK("https://i.ytimg.com/vi/JiEZOB3VElw/default.jpg")</f>
        <v>https://i.ytimg.com/vi/JiEZOB3VElw/default.jpg</v>
      </c>
      <c r="G90" s="66"/>
      <c r="H90" s="70" t="s">
        <v>412</v>
      </c>
      <c r="I90" s="71"/>
      <c r="J90" s="71" t="s">
        <v>75</v>
      </c>
      <c r="K90" s="70" t="s">
        <v>412</v>
      </c>
      <c r="L90" s="74">
        <v>2698.433279859997</v>
      </c>
      <c r="M90" s="75">
        <v>8746.474609375</v>
      </c>
      <c r="N90" s="75">
        <v>7665.4423828125</v>
      </c>
      <c r="O90" s="76"/>
      <c r="P90" s="77"/>
      <c r="Q90" s="77"/>
      <c r="R90" s="82"/>
      <c r="S90" s="49">
        <v>1</v>
      </c>
      <c r="T90" s="49">
        <v>10</v>
      </c>
      <c r="U90" s="50">
        <v>1850</v>
      </c>
      <c r="V90" s="50">
        <v>0.003802</v>
      </c>
      <c r="W90" s="50">
        <v>0.015944</v>
      </c>
      <c r="X90" s="50">
        <v>5.068551</v>
      </c>
      <c r="Y90" s="50">
        <v>0</v>
      </c>
      <c r="Z90" s="50">
        <v>0</v>
      </c>
      <c r="AA90" s="72">
        <v>90</v>
      </c>
      <c r="AB90" s="72"/>
      <c r="AC90" s="73"/>
      <c r="AD90" s="80" t="s">
        <v>412</v>
      </c>
      <c r="AE90" s="80" t="s">
        <v>508</v>
      </c>
      <c r="AF90" s="80"/>
      <c r="AG90" s="80" t="s">
        <v>615</v>
      </c>
      <c r="AH90" s="80" t="s">
        <v>707</v>
      </c>
      <c r="AI90" s="80">
        <v>48</v>
      </c>
      <c r="AJ90" s="80">
        <v>0</v>
      </c>
      <c r="AK90" s="80">
        <v>4</v>
      </c>
      <c r="AL90" s="80">
        <v>0</v>
      </c>
      <c r="AM90" s="80" t="s">
        <v>720</v>
      </c>
      <c r="AN90" s="100" t="str">
        <f>HYPERLINK("https://www.youtube.com/watch?v=JiEZOB3VElw")</f>
        <v>https://www.youtube.com/watch?v=JiEZOB3VElw</v>
      </c>
      <c r="AO90" s="80" t="str">
        <f>REPLACE(INDEX(GroupVertices[Group],MATCH(Vertices[[#This Row],[Vertex]],GroupVertices[Vertex],0)),1,1,"")</f>
        <v>2</v>
      </c>
      <c r="AP90" s="49">
        <v>0</v>
      </c>
      <c r="AQ90" s="50">
        <v>0</v>
      </c>
      <c r="AR90" s="49">
        <v>0</v>
      </c>
      <c r="AS90" s="50">
        <v>0</v>
      </c>
      <c r="AT90" s="49">
        <v>0</v>
      </c>
      <c r="AU90" s="50">
        <v>0</v>
      </c>
      <c r="AV90" s="49">
        <v>37</v>
      </c>
      <c r="AW90" s="50">
        <v>100</v>
      </c>
      <c r="AX90" s="49">
        <v>37</v>
      </c>
      <c r="AY90" s="112" t="s">
        <v>1692</v>
      </c>
      <c r="AZ90" s="112" t="s">
        <v>1692</v>
      </c>
      <c r="BA90" s="112" t="s">
        <v>1692</v>
      </c>
      <c r="BB90" s="112" t="s">
        <v>1692</v>
      </c>
      <c r="BC90" s="2"/>
      <c r="BD90" s="3"/>
      <c r="BE90" s="3"/>
      <c r="BF90" s="3"/>
      <c r="BG90" s="3"/>
    </row>
    <row r="91" spans="1:59" ht="15">
      <c r="A91" s="65" t="s">
        <v>301</v>
      </c>
      <c r="B91" s="66"/>
      <c r="C91" s="66"/>
      <c r="D91" s="67">
        <v>150</v>
      </c>
      <c r="E91" s="69"/>
      <c r="F91" s="98" t="str">
        <f>HYPERLINK("https://i.ytimg.com/vi/08MqGSL9TNQ/default.jpg")</f>
        <v>https://i.ytimg.com/vi/08MqGSL9TNQ/default.jpg</v>
      </c>
      <c r="G91" s="66"/>
      <c r="H91" s="70" t="s">
        <v>413</v>
      </c>
      <c r="I91" s="71"/>
      <c r="J91" s="71" t="s">
        <v>159</v>
      </c>
      <c r="K91" s="70" t="s">
        <v>413</v>
      </c>
      <c r="L91" s="74">
        <v>1</v>
      </c>
      <c r="M91" s="75">
        <v>8460.384765625</v>
      </c>
      <c r="N91" s="75">
        <v>9806.4609375</v>
      </c>
      <c r="O91" s="76"/>
      <c r="P91" s="77"/>
      <c r="Q91" s="77"/>
      <c r="R91" s="82"/>
      <c r="S91" s="49">
        <v>1</v>
      </c>
      <c r="T91" s="49">
        <v>0</v>
      </c>
      <c r="U91" s="50">
        <v>0</v>
      </c>
      <c r="V91" s="50">
        <v>0.002778</v>
      </c>
      <c r="W91" s="50">
        <v>0.002781</v>
      </c>
      <c r="X91" s="50">
        <v>0.54166</v>
      </c>
      <c r="Y91" s="50">
        <v>0</v>
      </c>
      <c r="Z91" s="50">
        <v>0</v>
      </c>
      <c r="AA91" s="72">
        <v>91</v>
      </c>
      <c r="AB91" s="72"/>
      <c r="AC91" s="73"/>
      <c r="AD91" s="80" t="s">
        <v>413</v>
      </c>
      <c r="AE91" s="80" t="s">
        <v>509</v>
      </c>
      <c r="AF91" s="80" t="s">
        <v>585</v>
      </c>
      <c r="AG91" s="80" t="s">
        <v>609</v>
      </c>
      <c r="AH91" s="80" t="s">
        <v>708</v>
      </c>
      <c r="AI91" s="80">
        <v>15708</v>
      </c>
      <c r="AJ91" s="80">
        <v>15</v>
      </c>
      <c r="AK91" s="80">
        <v>60</v>
      </c>
      <c r="AL91" s="80">
        <v>1</v>
      </c>
      <c r="AM91" s="80" t="s">
        <v>720</v>
      </c>
      <c r="AN91" s="100" t="str">
        <f>HYPERLINK("https://www.youtube.com/watch?v=08MqGSL9TNQ")</f>
        <v>https://www.youtube.com/watch?v=08MqGSL9TNQ</v>
      </c>
      <c r="AO91" s="80" t="str">
        <f>REPLACE(INDEX(GroupVertices[Group],MATCH(Vertices[[#This Row],[Vertex]],GroupVertices[Vertex],0)),1,1,"")</f>
        <v>2</v>
      </c>
      <c r="AP91" s="49">
        <v>3</v>
      </c>
      <c r="AQ91" s="50">
        <v>6.666666666666667</v>
      </c>
      <c r="AR91" s="49">
        <v>0</v>
      </c>
      <c r="AS91" s="50">
        <v>0</v>
      </c>
      <c r="AT91" s="49">
        <v>0</v>
      </c>
      <c r="AU91" s="50">
        <v>0</v>
      </c>
      <c r="AV91" s="49">
        <v>42</v>
      </c>
      <c r="AW91" s="50">
        <v>93.33333333333333</v>
      </c>
      <c r="AX91" s="49">
        <v>45</v>
      </c>
      <c r="AY91" s="49"/>
      <c r="AZ91" s="49"/>
      <c r="BA91" s="49"/>
      <c r="BB91" s="49"/>
      <c r="BC91" s="2"/>
      <c r="BD91" s="3"/>
      <c r="BE91" s="3"/>
      <c r="BF91" s="3"/>
      <c r="BG91" s="3"/>
    </row>
    <row r="92" spans="1:59" ht="15">
      <c r="A92" s="65" t="s">
        <v>302</v>
      </c>
      <c r="B92" s="66"/>
      <c r="C92" s="66"/>
      <c r="D92" s="67">
        <v>150</v>
      </c>
      <c r="E92" s="69"/>
      <c r="F92" s="98" t="str">
        <f>HYPERLINK("https://i.ytimg.com/vi/zEgrruOITHw/default.jpg")</f>
        <v>https://i.ytimg.com/vi/zEgrruOITHw/default.jpg</v>
      </c>
      <c r="G92" s="66"/>
      <c r="H92" s="70" t="s">
        <v>414</v>
      </c>
      <c r="I92" s="71"/>
      <c r="J92" s="71" t="s">
        <v>159</v>
      </c>
      <c r="K92" s="70" t="s">
        <v>414</v>
      </c>
      <c r="L92" s="74">
        <v>1</v>
      </c>
      <c r="M92" s="75">
        <v>9826.1416015625</v>
      </c>
      <c r="N92" s="75">
        <v>7524.39501953125</v>
      </c>
      <c r="O92" s="76"/>
      <c r="P92" s="77"/>
      <c r="Q92" s="77"/>
      <c r="R92" s="82"/>
      <c r="S92" s="49">
        <v>1</v>
      </c>
      <c r="T92" s="49">
        <v>0</v>
      </c>
      <c r="U92" s="50">
        <v>0</v>
      </c>
      <c r="V92" s="50">
        <v>0.002778</v>
      </c>
      <c r="W92" s="50">
        <v>0.002781</v>
      </c>
      <c r="X92" s="50">
        <v>0.54166</v>
      </c>
      <c r="Y92" s="50">
        <v>0</v>
      </c>
      <c r="Z92" s="50">
        <v>0</v>
      </c>
      <c r="AA92" s="72">
        <v>92</v>
      </c>
      <c r="AB92" s="72"/>
      <c r="AC92" s="73"/>
      <c r="AD92" s="80" t="s">
        <v>414</v>
      </c>
      <c r="AE92" s="80" t="s">
        <v>510</v>
      </c>
      <c r="AF92" s="80" t="s">
        <v>586</v>
      </c>
      <c r="AG92" s="80" t="s">
        <v>609</v>
      </c>
      <c r="AH92" s="80" t="s">
        <v>709</v>
      </c>
      <c r="AI92" s="80">
        <v>10680</v>
      </c>
      <c r="AJ92" s="80">
        <v>3</v>
      </c>
      <c r="AK92" s="80">
        <v>52</v>
      </c>
      <c r="AL92" s="80">
        <v>1</v>
      </c>
      <c r="AM92" s="80" t="s">
        <v>720</v>
      </c>
      <c r="AN92" s="100" t="str">
        <f>HYPERLINK("https://www.youtube.com/watch?v=zEgrruOITHw")</f>
        <v>https://www.youtube.com/watch?v=zEgrruOITHw</v>
      </c>
      <c r="AO92" s="80" t="str">
        <f>REPLACE(INDEX(GroupVertices[Group],MATCH(Vertices[[#This Row],[Vertex]],GroupVertices[Vertex],0)),1,1,"")</f>
        <v>2</v>
      </c>
      <c r="AP92" s="49">
        <v>2</v>
      </c>
      <c r="AQ92" s="50">
        <v>4.25531914893617</v>
      </c>
      <c r="AR92" s="49">
        <v>0</v>
      </c>
      <c r="AS92" s="50">
        <v>0</v>
      </c>
      <c r="AT92" s="49">
        <v>0</v>
      </c>
      <c r="AU92" s="50">
        <v>0</v>
      </c>
      <c r="AV92" s="49">
        <v>45</v>
      </c>
      <c r="AW92" s="50">
        <v>95.74468085106383</v>
      </c>
      <c r="AX92" s="49">
        <v>47</v>
      </c>
      <c r="AY92" s="49"/>
      <c r="AZ92" s="49"/>
      <c r="BA92" s="49"/>
      <c r="BB92" s="49"/>
      <c r="BC92" s="2"/>
      <c r="BD92" s="3"/>
      <c r="BE92" s="3"/>
      <c r="BF92" s="3"/>
      <c r="BG92" s="3"/>
    </row>
    <row r="93" spans="1:59" ht="15">
      <c r="A93" s="65" t="s">
        <v>303</v>
      </c>
      <c r="B93" s="66"/>
      <c r="C93" s="66"/>
      <c r="D93" s="67">
        <v>150</v>
      </c>
      <c r="E93" s="69"/>
      <c r="F93" s="98" t="str">
        <f>HYPERLINK("https://i.ytimg.com/vi/AyMwPYpmYng/default.jpg")</f>
        <v>https://i.ytimg.com/vi/AyMwPYpmYng/default.jpg</v>
      </c>
      <c r="G93" s="66"/>
      <c r="H93" s="70" t="s">
        <v>415</v>
      </c>
      <c r="I93" s="71"/>
      <c r="J93" s="71" t="s">
        <v>159</v>
      </c>
      <c r="K93" s="70" t="s">
        <v>415</v>
      </c>
      <c r="L93" s="74">
        <v>1</v>
      </c>
      <c r="M93" s="75">
        <v>9715.9306640625</v>
      </c>
      <c r="N93" s="75">
        <v>8877.255859375</v>
      </c>
      <c r="O93" s="76"/>
      <c r="P93" s="77"/>
      <c r="Q93" s="77"/>
      <c r="R93" s="82"/>
      <c r="S93" s="49">
        <v>1</v>
      </c>
      <c r="T93" s="49">
        <v>0</v>
      </c>
      <c r="U93" s="50">
        <v>0</v>
      </c>
      <c r="V93" s="50">
        <v>0.002778</v>
      </c>
      <c r="W93" s="50">
        <v>0.002781</v>
      </c>
      <c r="X93" s="50">
        <v>0.54166</v>
      </c>
      <c r="Y93" s="50">
        <v>0</v>
      </c>
      <c r="Z93" s="50">
        <v>0</v>
      </c>
      <c r="AA93" s="72">
        <v>93</v>
      </c>
      <c r="AB93" s="72"/>
      <c r="AC93" s="73"/>
      <c r="AD93" s="80" t="s">
        <v>415</v>
      </c>
      <c r="AE93" s="80" t="s">
        <v>511</v>
      </c>
      <c r="AF93" s="80" t="s">
        <v>587</v>
      </c>
      <c r="AG93" s="80" t="s">
        <v>609</v>
      </c>
      <c r="AH93" s="80" t="s">
        <v>710</v>
      </c>
      <c r="AI93" s="80">
        <v>7403</v>
      </c>
      <c r="AJ93" s="80">
        <v>5</v>
      </c>
      <c r="AK93" s="80">
        <v>50</v>
      </c>
      <c r="AL93" s="80">
        <v>0</v>
      </c>
      <c r="AM93" s="80" t="s">
        <v>720</v>
      </c>
      <c r="AN93" s="100" t="str">
        <f>HYPERLINK("https://www.youtube.com/watch?v=AyMwPYpmYng")</f>
        <v>https://www.youtube.com/watch?v=AyMwPYpmYng</v>
      </c>
      <c r="AO93" s="80" t="str">
        <f>REPLACE(INDEX(GroupVertices[Group],MATCH(Vertices[[#This Row],[Vertex]],GroupVertices[Vertex],0)),1,1,"")</f>
        <v>2</v>
      </c>
      <c r="AP93" s="49">
        <v>5</v>
      </c>
      <c r="AQ93" s="50">
        <v>5.813953488372093</v>
      </c>
      <c r="AR93" s="49">
        <v>0</v>
      </c>
      <c r="AS93" s="50">
        <v>0</v>
      </c>
      <c r="AT93" s="49">
        <v>0</v>
      </c>
      <c r="AU93" s="50">
        <v>0</v>
      </c>
      <c r="AV93" s="49">
        <v>81</v>
      </c>
      <c r="AW93" s="50">
        <v>94.18604651162791</v>
      </c>
      <c r="AX93" s="49">
        <v>86</v>
      </c>
      <c r="AY93" s="49"/>
      <c r="AZ93" s="49"/>
      <c r="BA93" s="49"/>
      <c r="BB93" s="49"/>
      <c r="BC93" s="2"/>
      <c r="BD93" s="3"/>
      <c r="BE93" s="3"/>
      <c r="BF93" s="3"/>
      <c r="BG93" s="3"/>
    </row>
    <row r="94" spans="1:59" ht="15">
      <c r="A94" s="65" t="s">
        <v>304</v>
      </c>
      <c r="B94" s="66"/>
      <c r="C94" s="66"/>
      <c r="D94" s="67">
        <v>150</v>
      </c>
      <c r="E94" s="69"/>
      <c r="F94" s="98" t="str">
        <f>HYPERLINK("https://i.ytimg.com/vi/3QwTSInWiW8/default.jpg")</f>
        <v>https://i.ytimg.com/vi/3QwTSInWiW8/default.jpg</v>
      </c>
      <c r="G94" s="66"/>
      <c r="H94" s="70" t="s">
        <v>416</v>
      </c>
      <c r="I94" s="71"/>
      <c r="J94" s="71" t="s">
        <v>159</v>
      </c>
      <c r="K94" s="70" t="s">
        <v>416</v>
      </c>
      <c r="L94" s="74">
        <v>1</v>
      </c>
      <c r="M94" s="75">
        <v>7861.267578125</v>
      </c>
      <c r="N94" s="75">
        <v>9105.3828125</v>
      </c>
      <c r="O94" s="76"/>
      <c r="P94" s="77"/>
      <c r="Q94" s="77"/>
      <c r="R94" s="82"/>
      <c r="S94" s="49">
        <v>1</v>
      </c>
      <c r="T94" s="49">
        <v>0</v>
      </c>
      <c r="U94" s="50">
        <v>0</v>
      </c>
      <c r="V94" s="50">
        <v>0.002778</v>
      </c>
      <c r="W94" s="50">
        <v>0.002781</v>
      </c>
      <c r="X94" s="50">
        <v>0.54166</v>
      </c>
      <c r="Y94" s="50">
        <v>0</v>
      </c>
      <c r="Z94" s="50">
        <v>0</v>
      </c>
      <c r="AA94" s="72">
        <v>94</v>
      </c>
      <c r="AB94" s="72"/>
      <c r="AC94" s="73"/>
      <c r="AD94" s="80" t="s">
        <v>416</v>
      </c>
      <c r="AE94" s="80" t="s">
        <v>512</v>
      </c>
      <c r="AF94" s="80" t="s">
        <v>588</v>
      </c>
      <c r="AG94" s="80" t="s">
        <v>616</v>
      </c>
      <c r="AH94" s="80" t="s">
        <v>711</v>
      </c>
      <c r="AI94" s="80">
        <v>1161</v>
      </c>
      <c r="AJ94" s="80">
        <v>1</v>
      </c>
      <c r="AK94" s="80">
        <v>10</v>
      </c>
      <c r="AL94" s="80">
        <v>1</v>
      </c>
      <c r="AM94" s="80" t="s">
        <v>720</v>
      </c>
      <c r="AN94" s="100" t="str">
        <f>HYPERLINK("https://www.youtube.com/watch?v=3QwTSInWiW8")</f>
        <v>https://www.youtube.com/watch?v=3QwTSInWiW8</v>
      </c>
      <c r="AO94" s="80" t="str">
        <f>REPLACE(INDEX(GroupVertices[Group],MATCH(Vertices[[#This Row],[Vertex]],GroupVertices[Vertex],0)),1,1,"")</f>
        <v>2</v>
      </c>
      <c r="AP94" s="49">
        <v>1</v>
      </c>
      <c r="AQ94" s="50">
        <v>1.3888888888888888</v>
      </c>
      <c r="AR94" s="49">
        <v>0</v>
      </c>
      <c r="AS94" s="50">
        <v>0</v>
      </c>
      <c r="AT94" s="49">
        <v>0</v>
      </c>
      <c r="AU94" s="50">
        <v>0</v>
      </c>
      <c r="AV94" s="49">
        <v>71</v>
      </c>
      <c r="AW94" s="50">
        <v>98.61111111111111</v>
      </c>
      <c r="AX94" s="49">
        <v>72</v>
      </c>
      <c r="AY94" s="49"/>
      <c r="AZ94" s="49"/>
      <c r="BA94" s="49"/>
      <c r="BB94" s="49"/>
      <c r="BC94" s="2"/>
      <c r="BD94" s="3"/>
      <c r="BE94" s="3"/>
      <c r="BF94" s="3"/>
      <c r="BG94" s="3"/>
    </row>
    <row r="95" spans="1:59" ht="15">
      <c r="A95" s="65" t="s">
        <v>305</v>
      </c>
      <c r="B95" s="66"/>
      <c r="C95" s="66"/>
      <c r="D95" s="67">
        <v>150</v>
      </c>
      <c r="E95" s="69"/>
      <c r="F95" s="98" t="str">
        <f>HYPERLINK("https://i.ytimg.com/vi/ItjEz2yEPBw/default.jpg")</f>
        <v>https://i.ytimg.com/vi/ItjEz2yEPBw/default.jpg</v>
      </c>
      <c r="G95" s="66"/>
      <c r="H95" s="70" t="s">
        <v>417</v>
      </c>
      <c r="I95" s="71"/>
      <c r="J95" s="71" t="s">
        <v>159</v>
      </c>
      <c r="K95" s="70" t="s">
        <v>417</v>
      </c>
      <c r="L95" s="74">
        <v>1</v>
      </c>
      <c r="M95" s="75">
        <v>9168.853515625</v>
      </c>
      <c r="N95" s="75">
        <v>9767.21484375</v>
      </c>
      <c r="O95" s="76"/>
      <c r="P95" s="77"/>
      <c r="Q95" s="77"/>
      <c r="R95" s="82"/>
      <c r="S95" s="49">
        <v>1</v>
      </c>
      <c r="T95" s="49">
        <v>0</v>
      </c>
      <c r="U95" s="50">
        <v>0</v>
      </c>
      <c r="V95" s="50">
        <v>0.002778</v>
      </c>
      <c r="W95" s="50">
        <v>0.002781</v>
      </c>
      <c r="X95" s="50">
        <v>0.54166</v>
      </c>
      <c r="Y95" s="50">
        <v>0</v>
      </c>
      <c r="Z95" s="50">
        <v>0</v>
      </c>
      <c r="AA95" s="72">
        <v>95</v>
      </c>
      <c r="AB95" s="72"/>
      <c r="AC95" s="73"/>
      <c r="AD95" s="80" t="s">
        <v>417</v>
      </c>
      <c r="AE95" s="80" t="s">
        <v>513</v>
      </c>
      <c r="AF95" s="80" t="s">
        <v>589</v>
      </c>
      <c r="AG95" s="80" t="s">
        <v>617</v>
      </c>
      <c r="AH95" s="80" t="s">
        <v>712</v>
      </c>
      <c r="AI95" s="80">
        <v>11991</v>
      </c>
      <c r="AJ95" s="80">
        <v>6</v>
      </c>
      <c r="AK95" s="80">
        <v>74</v>
      </c>
      <c r="AL95" s="80">
        <v>8</v>
      </c>
      <c r="AM95" s="80" t="s">
        <v>720</v>
      </c>
      <c r="AN95" s="100" t="str">
        <f>HYPERLINK("https://www.youtube.com/watch?v=ItjEz2yEPBw")</f>
        <v>https://www.youtube.com/watch?v=ItjEz2yEPBw</v>
      </c>
      <c r="AO95" s="80" t="str">
        <f>REPLACE(INDEX(GroupVertices[Group],MATCH(Vertices[[#This Row],[Vertex]],GroupVertices[Vertex],0)),1,1,"")</f>
        <v>2</v>
      </c>
      <c r="AP95" s="49">
        <v>3</v>
      </c>
      <c r="AQ95" s="50">
        <v>9.67741935483871</v>
      </c>
      <c r="AR95" s="49">
        <v>0</v>
      </c>
      <c r="AS95" s="50">
        <v>0</v>
      </c>
      <c r="AT95" s="49">
        <v>0</v>
      </c>
      <c r="AU95" s="50">
        <v>0</v>
      </c>
      <c r="AV95" s="49">
        <v>28</v>
      </c>
      <c r="AW95" s="50">
        <v>90.3225806451613</v>
      </c>
      <c r="AX95" s="49">
        <v>31</v>
      </c>
      <c r="AY95" s="49"/>
      <c r="AZ95" s="49"/>
      <c r="BA95" s="49"/>
      <c r="BB95" s="49"/>
      <c r="BC95" s="2"/>
      <c r="BD95" s="3"/>
      <c r="BE95" s="3"/>
      <c r="BF95" s="3"/>
      <c r="BG95" s="3"/>
    </row>
    <row r="96" spans="1:59" ht="15">
      <c r="A96" s="65" t="s">
        <v>306</v>
      </c>
      <c r="B96" s="66"/>
      <c r="C96" s="66"/>
      <c r="D96" s="67">
        <v>150</v>
      </c>
      <c r="E96" s="69"/>
      <c r="F96" s="98" t="str">
        <f>HYPERLINK("https://i.ytimg.com/vi/89mxOdwPfxA/default.jpg")</f>
        <v>https://i.ytimg.com/vi/89mxOdwPfxA/default.jpg</v>
      </c>
      <c r="G96" s="66"/>
      <c r="H96" s="70" t="s">
        <v>418</v>
      </c>
      <c r="I96" s="71"/>
      <c r="J96" s="71" t="s">
        <v>159</v>
      </c>
      <c r="K96" s="70" t="s">
        <v>418</v>
      </c>
      <c r="L96" s="74">
        <v>1</v>
      </c>
      <c r="M96" s="75">
        <v>9631.66015625</v>
      </c>
      <c r="N96" s="75">
        <v>6225.5166015625</v>
      </c>
      <c r="O96" s="76"/>
      <c r="P96" s="77"/>
      <c r="Q96" s="77"/>
      <c r="R96" s="82"/>
      <c r="S96" s="49">
        <v>1</v>
      </c>
      <c r="T96" s="49">
        <v>0</v>
      </c>
      <c r="U96" s="50">
        <v>0</v>
      </c>
      <c r="V96" s="50">
        <v>0.002778</v>
      </c>
      <c r="W96" s="50">
        <v>0.002781</v>
      </c>
      <c r="X96" s="50">
        <v>0.54166</v>
      </c>
      <c r="Y96" s="50">
        <v>0</v>
      </c>
      <c r="Z96" s="50">
        <v>0</v>
      </c>
      <c r="AA96" s="72">
        <v>96</v>
      </c>
      <c r="AB96" s="72"/>
      <c r="AC96" s="73"/>
      <c r="AD96" s="80" t="s">
        <v>418</v>
      </c>
      <c r="AE96" s="80" t="s">
        <v>514</v>
      </c>
      <c r="AF96" s="80" t="s">
        <v>590</v>
      </c>
      <c r="AG96" s="80" t="s">
        <v>618</v>
      </c>
      <c r="AH96" s="80" t="s">
        <v>713</v>
      </c>
      <c r="AI96" s="80">
        <v>86273</v>
      </c>
      <c r="AJ96" s="80">
        <v>46</v>
      </c>
      <c r="AK96" s="80">
        <v>855</v>
      </c>
      <c r="AL96" s="80">
        <v>3</v>
      </c>
      <c r="AM96" s="80" t="s">
        <v>720</v>
      </c>
      <c r="AN96" s="100" t="str">
        <f>HYPERLINK("https://www.youtube.com/watch?v=89mxOdwPfxA")</f>
        <v>https://www.youtube.com/watch?v=89mxOdwPfxA</v>
      </c>
      <c r="AO96" s="80" t="str">
        <f>REPLACE(INDEX(GroupVertices[Group],MATCH(Vertices[[#This Row],[Vertex]],GroupVertices[Vertex],0)),1,1,"")</f>
        <v>2</v>
      </c>
      <c r="AP96" s="49">
        <v>3</v>
      </c>
      <c r="AQ96" s="50">
        <v>3.1914893617021276</v>
      </c>
      <c r="AR96" s="49">
        <v>0</v>
      </c>
      <c r="AS96" s="50">
        <v>0</v>
      </c>
      <c r="AT96" s="49">
        <v>0</v>
      </c>
      <c r="AU96" s="50">
        <v>0</v>
      </c>
      <c r="AV96" s="49">
        <v>91</v>
      </c>
      <c r="AW96" s="50">
        <v>96.80851063829788</v>
      </c>
      <c r="AX96" s="49">
        <v>94</v>
      </c>
      <c r="AY96" s="49"/>
      <c r="AZ96" s="49"/>
      <c r="BA96" s="49"/>
      <c r="BB96" s="49"/>
      <c r="BC96" s="2"/>
      <c r="BD96" s="3"/>
      <c r="BE96" s="3"/>
      <c r="BF96" s="3"/>
      <c r="BG96" s="3"/>
    </row>
    <row r="97" spans="1:59" ht="15">
      <c r="A97" s="65" t="s">
        <v>307</v>
      </c>
      <c r="B97" s="66"/>
      <c r="C97" s="66"/>
      <c r="D97" s="67">
        <v>150</v>
      </c>
      <c r="E97" s="69"/>
      <c r="F97" s="98" t="str">
        <f>HYPERLINK("https://i.ytimg.com/vi/0xsM0MbRPGE/default.jpg")</f>
        <v>https://i.ytimg.com/vi/0xsM0MbRPGE/default.jpg</v>
      </c>
      <c r="G97" s="66"/>
      <c r="H97" s="70" t="s">
        <v>419</v>
      </c>
      <c r="I97" s="71"/>
      <c r="J97" s="71" t="s">
        <v>159</v>
      </c>
      <c r="K97" s="70" t="s">
        <v>419</v>
      </c>
      <c r="L97" s="74">
        <v>1</v>
      </c>
      <c r="M97" s="75">
        <v>7777.03759765625</v>
      </c>
      <c r="N97" s="75">
        <v>6453.552734375</v>
      </c>
      <c r="O97" s="76"/>
      <c r="P97" s="77"/>
      <c r="Q97" s="77"/>
      <c r="R97" s="82"/>
      <c r="S97" s="49">
        <v>1</v>
      </c>
      <c r="T97" s="49">
        <v>0</v>
      </c>
      <c r="U97" s="50">
        <v>0</v>
      </c>
      <c r="V97" s="50">
        <v>0.002778</v>
      </c>
      <c r="W97" s="50">
        <v>0.002781</v>
      </c>
      <c r="X97" s="50">
        <v>0.54166</v>
      </c>
      <c r="Y97" s="50">
        <v>0</v>
      </c>
      <c r="Z97" s="50">
        <v>0</v>
      </c>
      <c r="AA97" s="72">
        <v>97</v>
      </c>
      <c r="AB97" s="72"/>
      <c r="AC97" s="73"/>
      <c r="AD97" s="80" t="s">
        <v>419</v>
      </c>
      <c r="AE97" s="80" t="s">
        <v>515</v>
      </c>
      <c r="AF97" s="80" t="s">
        <v>591</v>
      </c>
      <c r="AG97" s="80" t="s">
        <v>619</v>
      </c>
      <c r="AH97" s="80" t="s">
        <v>714</v>
      </c>
      <c r="AI97" s="80">
        <v>50294</v>
      </c>
      <c r="AJ97" s="80">
        <v>142</v>
      </c>
      <c r="AK97" s="80">
        <v>817</v>
      </c>
      <c r="AL97" s="80">
        <v>14</v>
      </c>
      <c r="AM97" s="80" t="s">
        <v>720</v>
      </c>
      <c r="AN97" s="100" t="str">
        <f>HYPERLINK("https://www.youtube.com/watch?v=0xsM0MbRPGE")</f>
        <v>https://www.youtube.com/watch?v=0xsM0MbRPGE</v>
      </c>
      <c r="AO97" s="80" t="str">
        <f>REPLACE(INDEX(GroupVertices[Group],MATCH(Vertices[[#This Row],[Vertex]],GroupVertices[Vertex],0)),1,1,"")</f>
        <v>2</v>
      </c>
      <c r="AP97" s="49">
        <v>5</v>
      </c>
      <c r="AQ97" s="50">
        <v>3.4965034965034967</v>
      </c>
      <c r="AR97" s="49">
        <v>0</v>
      </c>
      <c r="AS97" s="50">
        <v>0</v>
      </c>
      <c r="AT97" s="49">
        <v>0</v>
      </c>
      <c r="AU97" s="50">
        <v>0</v>
      </c>
      <c r="AV97" s="49">
        <v>138</v>
      </c>
      <c r="AW97" s="50">
        <v>96.5034965034965</v>
      </c>
      <c r="AX97" s="49">
        <v>143</v>
      </c>
      <c r="AY97" s="49"/>
      <c r="AZ97" s="49"/>
      <c r="BA97" s="49"/>
      <c r="BB97" s="49"/>
      <c r="BC97" s="2"/>
      <c r="BD97" s="3"/>
      <c r="BE97" s="3"/>
      <c r="BF97" s="3"/>
      <c r="BG97" s="3"/>
    </row>
    <row r="98" spans="1:59" ht="15">
      <c r="A98" s="65" t="s">
        <v>308</v>
      </c>
      <c r="B98" s="66"/>
      <c r="C98" s="66"/>
      <c r="D98" s="67">
        <v>150</v>
      </c>
      <c r="E98" s="69"/>
      <c r="F98" s="98" t="str">
        <f>HYPERLINK("https://i.ytimg.com/vi/DfV-pjRTlLg/default.jpg")</f>
        <v>https://i.ytimg.com/vi/DfV-pjRTlLg/default.jpg</v>
      </c>
      <c r="G98" s="66"/>
      <c r="H98" s="70" t="s">
        <v>420</v>
      </c>
      <c r="I98" s="71"/>
      <c r="J98" s="71" t="s">
        <v>159</v>
      </c>
      <c r="K98" s="70" t="s">
        <v>420</v>
      </c>
      <c r="L98" s="74">
        <v>1</v>
      </c>
      <c r="M98" s="75">
        <v>8324.111328125</v>
      </c>
      <c r="N98" s="75">
        <v>5563.6630859375</v>
      </c>
      <c r="O98" s="76"/>
      <c r="P98" s="77"/>
      <c r="Q98" s="77"/>
      <c r="R98" s="82"/>
      <c r="S98" s="49">
        <v>1</v>
      </c>
      <c r="T98" s="49">
        <v>0</v>
      </c>
      <c r="U98" s="50">
        <v>0</v>
      </c>
      <c r="V98" s="50">
        <v>0.002778</v>
      </c>
      <c r="W98" s="50">
        <v>0.002781</v>
      </c>
      <c r="X98" s="50">
        <v>0.54166</v>
      </c>
      <c r="Y98" s="50">
        <v>0</v>
      </c>
      <c r="Z98" s="50">
        <v>0</v>
      </c>
      <c r="AA98" s="72">
        <v>98</v>
      </c>
      <c r="AB98" s="72"/>
      <c r="AC98" s="73"/>
      <c r="AD98" s="80" t="s">
        <v>420</v>
      </c>
      <c r="AE98" s="80" t="s">
        <v>516</v>
      </c>
      <c r="AF98" s="80" t="s">
        <v>592</v>
      </c>
      <c r="AG98" s="80" t="s">
        <v>620</v>
      </c>
      <c r="AH98" s="80" t="s">
        <v>715</v>
      </c>
      <c r="AI98" s="80">
        <v>25677</v>
      </c>
      <c r="AJ98" s="80">
        <v>13</v>
      </c>
      <c r="AK98" s="80">
        <v>230</v>
      </c>
      <c r="AL98" s="80">
        <v>4</v>
      </c>
      <c r="AM98" s="80" t="s">
        <v>720</v>
      </c>
      <c r="AN98" s="100" t="str">
        <f>HYPERLINK("https://www.youtube.com/watch?v=DfV-pjRTlLg")</f>
        <v>https://www.youtube.com/watch?v=DfV-pjRTlLg</v>
      </c>
      <c r="AO98" s="80" t="str">
        <f>REPLACE(INDEX(GroupVertices[Group],MATCH(Vertices[[#This Row],[Vertex]],GroupVertices[Vertex],0)),1,1,"")</f>
        <v>2</v>
      </c>
      <c r="AP98" s="49">
        <v>0</v>
      </c>
      <c r="AQ98" s="50">
        <v>0</v>
      </c>
      <c r="AR98" s="49">
        <v>0</v>
      </c>
      <c r="AS98" s="50">
        <v>0</v>
      </c>
      <c r="AT98" s="49">
        <v>0</v>
      </c>
      <c r="AU98" s="50">
        <v>0</v>
      </c>
      <c r="AV98" s="49">
        <v>28</v>
      </c>
      <c r="AW98" s="50">
        <v>100</v>
      </c>
      <c r="AX98" s="49">
        <v>28</v>
      </c>
      <c r="AY98" s="49"/>
      <c r="AZ98" s="49"/>
      <c r="BA98" s="49"/>
      <c r="BB98" s="49"/>
      <c r="BC98" s="2"/>
      <c r="BD98" s="3"/>
      <c r="BE98" s="3"/>
      <c r="BF98" s="3"/>
      <c r="BG98" s="3"/>
    </row>
    <row r="99" spans="1:59" ht="15">
      <c r="A99" s="65" t="s">
        <v>309</v>
      </c>
      <c r="B99" s="66"/>
      <c r="C99" s="66"/>
      <c r="D99" s="67">
        <v>150</v>
      </c>
      <c r="E99" s="69"/>
      <c r="F99" s="98" t="str">
        <f>HYPERLINK("https://i.ytimg.com/vi/6syIwTVbrt0/default.jpg")</f>
        <v>https://i.ytimg.com/vi/6syIwTVbrt0/default.jpg</v>
      </c>
      <c r="G99" s="66"/>
      <c r="H99" s="70" t="s">
        <v>421</v>
      </c>
      <c r="I99" s="71"/>
      <c r="J99" s="71" t="s">
        <v>159</v>
      </c>
      <c r="K99" s="70" t="s">
        <v>421</v>
      </c>
      <c r="L99" s="74">
        <v>1</v>
      </c>
      <c r="M99" s="75">
        <v>7600.08935546875</v>
      </c>
      <c r="N99" s="75">
        <v>7806.45654296875</v>
      </c>
      <c r="O99" s="76"/>
      <c r="P99" s="77"/>
      <c r="Q99" s="77"/>
      <c r="R99" s="82"/>
      <c r="S99" s="49">
        <v>1</v>
      </c>
      <c r="T99" s="49">
        <v>0</v>
      </c>
      <c r="U99" s="50">
        <v>0</v>
      </c>
      <c r="V99" s="50">
        <v>0.002778</v>
      </c>
      <c r="W99" s="50">
        <v>0.002781</v>
      </c>
      <c r="X99" s="50">
        <v>0.54166</v>
      </c>
      <c r="Y99" s="50">
        <v>0</v>
      </c>
      <c r="Z99" s="50">
        <v>0</v>
      </c>
      <c r="AA99" s="72">
        <v>99</v>
      </c>
      <c r="AB99" s="72"/>
      <c r="AC99" s="73"/>
      <c r="AD99" s="80" t="s">
        <v>421</v>
      </c>
      <c r="AE99" s="80" t="s">
        <v>517</v>
      </c>
      <c r="AF99" s="80"/>
      <c r="AG99" s="80" t="s">
        <v>621</v>
      </c>
      <c r="AH99" s="80" t="s">
        <v>716</v>
      </c>
      <c r="AI99" s="80">
        <v>1095</v>
      </c>
      <c r="AJ99" s="80">
        <v>0</v>
      </c>
      <c r="AK99" s="80">
        <v>8</v>
      </c>
      <c r="AL99" s="80">
        <v>0</v>
      </c>
      <c r="AM99" s="80" t="s">
        <v>720</v>
      </c>
      <c r="AN99" s="100" t="str">
        <f>HYPERLINK("https://www.youtube.com/watch?v=6syIwTVbrt0")</f>
        <v>https://www.youtube.com/watch?v=6syIwTVbrt0</v>
      </c>
      <c r="AO99" s="80" t="str">
        <f>REPLACE(INDEX(GroupVertices[Group],MATCH(Vertices[[#This Row],[Vertex]],GroupVertices[Vertex],0)),1,1,"")</f>
        <v>2</v>
      </c>
      <c r="AP99" s="49">
        <v>3</v>
      </c>
      <c r="AQ99" s="50">
        <v>1.935483870967742</v>
      </c>
      <c r="AR99" s="49">
        <v>0</v>
      </c>
      <c r="AS99" s="50">
        <v>0</v>
      </c>
      <c r="AT99" s="49">
        <v>0</v>
      </c>
      <c r="AU99" s="50">
        <v>0</v>
      </c>
      <c r="AV99" s="49">
        <v>152</v>
      </c>
      <c r="AW99" s="50">
        <v>98.06451612903226</v>
      </c>
      <c r="AX99" s="49">
        <v>155</v>
      </c>
      <c r="AY99" s="49"/>
      <c r="AZ99" s="49"/>
      <c r="BA99" s="49"/>
      <c r="BB99" s="49"/>
      <c r="BC99" s="2"/>
      <c r="BD99" s="3"/>
      <c r="BE99" s="3"/>
      <c r="BF99" s="3"/>
      <c r="BG99" s="3"/>
    </row>
    <row r="100" spans="1:59" ht="15">
      <c r="A100" s="65" t="s">
        <v>310</v>
      </c>
      <c r="B100" s="66"/>
      <c r="C100" s="66"/>
      <c r="D100" s="67">
        <v>150</v>
      </c>
      <c r="E100" s="69"/>
      <c r="F100" s="98" t="str">
        <f>HYPERLINK("https://i.ytimg.com/vi/lbb2lMCSg64/default.jpg")</f>
        <v>https://i.ytimg.com/vi/lbb2lMCSg64/default.jpg</v>
      </c>
      <c r="G100" s="66"/>
      <c r="H100" s="70" t="s">
        <v>422</v>
      </c>
      <c r="I100" s="71"/>
      <c r="J100" s="71" t="s">
        <v>159</v>
      </c>
      <c r="K100" s="70" t="s">
        <v>422</v>
      </c>
      <c r="L100" s="74">
        <v>1</v>
      </c>
      <c r="M100" s="75">
        <v>9032.5654296875</v>
      </c>
      <c r="N100" s="75">
        <v>5476.3310546875</v>
      </c>
      <c r="O100" s="76"/>
      <c r="P100" s="77"/>
      <c r="Q100" s="77"/>
      <c r="R100" s="82"/>
      <c r="S100" s="49">
        <v>1</v>
      </c>
      <c r="T100" s="49">
        <v>0</v>
      </c>
      <c r="U100" s="50">
        <v>0</v>
      </c>
      <c r="V100" s="50">
        <v>0.002778</v>
      </c>
      <c r="W100" s="50">
        <v>0.002781</v>
      </c>
      <c r="X100" s="50">
        <v>0.54166</v>
      </c>
      <c r="Y100" s="50">
        <v>0</v>
      </c>
      <c r="Z100" s="50">
        <v>0</v>
      </c>
      <c r="AA100" s="72">
        <v>100</v>
      </c>
      <c r="AB100" s="72"/>
      <c r="AC100" s="73"/>
      <c r="AD100" s="80" t="s">
        <v>422</v>
      </c>
      <c r="AE100" s="80" t="s">
        <v>518</v>
      </c>
      <c r="AF100" s="80" t="s">
        <v>593</v>
      </c>
      <c r="AG100" s="80" t="s">
        <v>609</v>
      </c>
      <c r="AH100" s="80" t="s">
        <v>717</v>
      </c>
      <c r="AI100" s="80">
        <v>2283</v>
      </c>
      <c r="AJ100" s="80">
        <v>4</v>
      </c>
      <c r="AK100" s="80">
        <v>23</v>
      </c>
      <c r="AL100" s="80">
        <v>0</v>
      </c>
      <c r="AM100" s="80" t="s">
        <v>720</v>
      </c>
      <c r="AN100" s="100" t="str">
        <f>HYPERLINK("https://www.youtube.com/watch?v=lbb2lMCSg64")</f>
        <v>https://www.youtube.com/watch?v=lbb2lMCSg64</v>
      </c>
      <c r="AO100" s="80" t="str">
        <f>REPLACE(INDEX(GroupVertices[Group],MATCH(Vertices[[#This Row],[Vertex]],GroupVertices[Vertex],0)),1,1,"")</f>
        <v>2</v>
      </c>
      <c r="AP100" s="49">
        <v>2</v>
      </c>
      <c r="AQ100" s="50">
        <v>2.4691358024691357</v>
      </c>
      <c r="AR100" s="49">
        <v>0</v>
      </c>
      <c r="AS100" s="50">
        <v>0</v>
      </c>
      <c r="AT100" s="49">
        <v>0</v>
      </c>
      <c r="AU100" s="50">
        <v>0</v>
      </c>
      <c r="AV100" s="49">
        <v>79</v>
      </c>
      <c r="AW100" s="50">
        <v>97.53086419753086</v>
      </c>
      <c r="AX100" s="49">
        <v>81</v>
      </c>
      <c r="AY100" s="49"/>
      <c r="AZ100" s="49"/>
      <c r="BA100" s="49"/>
      <c r="BB100" s="49"/>
      <c r="BC100" s="2"/>
      <c r="BD100" s="3"/>
      <c r="BE100" s="3"/>
      <c r="BF100" s="3"/>
      <c r="BG100" s="3"/>
    </row>
    <row r="101" spans="1:59" ht="15">
      <c r="A101" s="83" t="s">
        <v>223</v>
      </c>
      <c r="B101" s="84"/>
      <c r="C101" s="84"/>
      <c r="D101" s="85">
        <v>150</v>
      </c>
      <c r="E101" s="86"/>
      <c r="F101" s="99" t="str">
        <f>HYPERLINK("https://i.ytimg.com/vi/mjAq8eA7uOM/default.jpg")</f>
        <v>https://i.ytimg.com/vi/mjAq8eA7uOM/default.jpg</v>
      </c>
      <c r="G101" s="84"/>
      <c r="H101" s="87" t="s">
        <v>408</v>
      </c>
      <c r="I101" s="88"/>
      <c r="J101" s="88" t="s">
        <v>75</v>
      </c>
      <c r="K101" s="87" t="s">
        <v>408</v>
      </c>
      <c r="L101" s="89">
        <v>9999</v>
      </c>
      <c r="M101" s="90">
        <v>1429.5592041015625</v>
      </c>
      <c r="N101" s="90">
        <v>7044.8642578125</v>
      </c>
      <c r="O101" s="91"/>
      <c r="P101" s="92"/>
      <c r="Q101" s="92"/>
      <c r="R101" s="93"/>
      <c r="S101" s="49">
        <v>0</v>
      </c>
      <c r="T101" s="49">
        <v>10</v>
      </c>
      <c r="U101" s="50">
        <v>6857</v>
      </c>
      <c r="V101" s="50">
        <v>0.005376</v>
      </c>
      <c r="W101" s="50">
        <v>0.063619</v>
      </c>
      <c r="X101" s="50">
        <v>3.69931</v>
      </c>
      <c r="Y101" s="50">
        <v>0.1</v>
      </c>
      <c r="Z101" s="50">
        <v>0</v>
      </c>
      <c r="AA101" s="94">
        <v>101</v>
      </c>
      <c r="AB101" s="94"/>
      <c r="AC101" s="95"/>
      <c r="AD101" s="80" t="s">
        <v>408</v>
      </c>
      <c r="AE101" s="80" t="s">
        <v>519</v>
      </c>
      <c r="AF101" s="80" t="s">
        <v>594</v>
      </c>
      <c r="AG101" s="80" t="s">
        <v>615</v>
      </c>
      <c r="AH101" s="80" t="s">
        <v>718</v>
      </c>
      <c r="AI101" s="80">
        <v>2146</v>
      </c>
      <c r="AJ101" s="80">
        <v>0</v>
      </c>
      <c r="AK101" s="80">
        <v>14</v>
      </c>
      <c r="AL101" s="80">
        <v>0</v>
      </c>
      <c r="AM101" s="80" t="s">
        <v>720</v>
      </c>
      <c r="AN101" s="100" t="str">
        <f>HYPERLINK("https://www.youtube.com/watch?v=mjAq8eA7uOM")</f>
        <v>https://www.youtube.com/watch?v=mjAq8eA7uOM</v>
      </c>
      <c r="AO101" s="80" t="str">
        <f>REPLACE(INDEX(GroupVertices[Group],MATCH(Vertices[[#This Row],[Vertex]],GroupVertices[Vertex],0)),1,1,"")</f>
        <v>1</v>
      </c>
      <c r="AP101" s="49">
        <v>2</v>
      </c>
      <c r="AQ101" s="50">
        <v>4.651162790697675</v>
      </c>
      <c r="AR101" s="49">
        <v>0</v>
      </c>
      <c r="AS101" s="50">
        <v>0</v>
      </c>
      <c r="AT101" s="49">
        <v>0</v>
      </c>
      <c r="AU101" s="50">
        <v>0</v>
      </c>
      <c r="AV101" s="49">
        <v>41</v>
      </c>
      <c r="AW101" s="50">
        <v>95.34883720930233</v>
      </c>
      <c r="AX101" s="49">
        <v>43</v>
      </c>
      <c r="AY101" s="112" t="s">
        <v>1692</v>
      </c>
      <c r="AZ101" s="112" t="s">
        <v>1692</v>
      </c>
      <c r="BA101" s="112" t="s">
        <v>1692</v>
      </c>
      <c r="BB101" s="112" t="s">
        <v>1692</v>
      </c>
      <c r="BC101" s="2"/>
      <c r="BD101" s="3"/>
      <c r="BE101" s="3"/>
      <c r="BF101" s="3"/>
      <c r="BG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1501</v>
      </c>
      <c r="Z2" s="54" t="s">
        <v>1502</v>
      </c>
      <c r="AA2" s="54" t="s">
        <v>1503</v>
      </c>
      <c r="AB2" s="54" t="s">
        <v>1504</v>
      </c>
      <c r="AC2" s="54" t="s">
        <v>1505</v>
      </c>
      <c r="AD2" s="54" t="s">
        <v>1506</v>
      </c>
      <c r="AE2" s="54" t="s">
        <v>1507</v>
      </c>
      <c r="AF2" s="54" t="s">
        <v>1508</v>
      </c>
      <c r="AG2" s="54" t="s">
        <v>1511</v>
      </c>
      <c r="AH2" s="13" t="s">
        <v>1583</v>
      </c>
      <c r="AI2" s="13" t="s">
        <v>1681</v>
      </c>
    </row>
    <row r="3" spans="1:35" ht="15">
      <c r="A3" s="65" t="s">
        <v>723</v>
      </c>
      <c r="B3" s="66" t="s">
        <v>732</v>
      </c>
      <c r="C3" s="66" t="s">
        <v>56</v>
      </c>
      <c r="D3" s="102"/>
      <c r="E3" s="14"/>
      <c r="F3" s="15" t="s">
        <v>1697</v>
      </c>
      <c r="G3" s="64"/>
      <c r="H3" s="64"/>
      <c r="I3" s="103">
        <v>3</v>
      </c>
      <c r="J3" s="51"/>
      <c r="K3" s="49">
        <v>16</v>
      </c>
      <c r="L3" s="49">
        <v>21</v>
      </c>
      <c r="M3" s="49">
        <v>0</v>
      </c>
      <c r="N3" s="49">
        <v>21</v>
      </c>
      <c r="O3" s="49">
        <v>0</v>
      </c>
      <c r="P3" s="50">
        <v>0.05</v>
      </c>
      <c r="Q3" s="50">
        <v>0.09523809523809523</v>
      </c>
      <c r="R3" s="49">
        <v>1</v>
      </c>
      <c r="S3" s="49">
        <v>0</v>
      </c>
      <c r="T3" s="49">
        <v>16</v>
      </c>
      <c r="U3" s="49">
        <v>21</v>
      </c>
      <c r="V3" s="49">
        <v>3</v>
      </c>
      <c r="W3" s="50">
        <v>1.875</v>
      </c>
      <c r="X3" s="50">
        <v>0.0875</v>
      </c>
      <c r="Y3" s="49">
        <v>39</v>
      </c>
      <c r="Z3" s="50">
        <v>3.5103510351035103</v>
      </c>
      <c r="AA3" s="49">
        <v>8</v>
      </c>
      <c r="AB3" s="50">
        <v>0.7200720072007201</v>
      </c>
      <c r="AC3" s="49">
        <v>0</v>
      </c>
      <c r="AD3" s="50">
        <v>0</v>
      </c>
      <c r="AE3" s="49">
        <v>1064</v>
      </c>
      <c r="AF3" s="50">
        <v>95.76957695769578</v>
      </c>
      <c r="AG3" s="49">
        <v>1111</v>
      </c>
      <c r="AH3" s="97" t="s">
        <v>1584</v>
      </c>
      <c r="AI3" s="97" t="s">
        <v>1682</v>
      </c>
    </row>
    <row r="4" spans="1:35" ht="15">
      <c r="A4" s="65" t="s">
        <v>724</v>
      </c>
      <c r="B4" s="66" t="s">
        <v>733</v>
      </c>
      <c r="C4" s="66" t="s">
        <v>56</v>
      </c>
      <c r="D4" s="102"/>
      <c r="E4" s="14"/>
      <c r="F4" s="15" t="s">
        <v>1698</v>
      </c>
      <c r="G4" s="64"/>
      <c r="H4" s="64"/>
      <c r="I4" s="103">
        <v>4</v>
      </c>
      <c r="J4" s="78"/>
      <c r="K4" s="49">
        <v>11</v>
      </c>
      <c r="L4" s="49">
        <v>10</v>
      </c>
      <c r="M4" s="49">
        <v>0</v>
      </c>
      <c r="N4" s="49">
        <v>10</v>
      </c>
      <c r="O4" s="49">
        <v>0</v>
      </c>
      <c r="P4" s="50">
        <v>0</v>
      </c>
      <c r="Q4" s="50">
        <v>0</v>
      </c>
      <c r="R4" s="49">
        <v>1</v>
      </c>
      <c r="S4" s="49">
        <v>0</v>
      </c>
      <c r="T4" s="49">
        <v>11</v>
      </c>
      <c r="U4" s="49">
        <v>10</v>
      </c>
      <c r="V4" s="49">
        <v>2</v>
      </c>
      <c r="W4" s="50">
        <v>1.652893</v>
      </c>
      <c r="X4" s="50">
        <v>0.09090909090909091</v>
      </c>
      <c r="Y4" s="49">
        <v>27</v>
      </c>
      <c r="Z4" s="50">
        <v>3.2967032967032965</v>
      </c>
      <c r="AA4" s="49">
        <v>0</v>
      </c>
      <c r="AB4" s="50">
        <v>0</v>
      </c>
      <c r="AC4" s="49">
        <v>0</v>
      </c>
      <c r="AD4" s="50">
        <v>0</v>
      </c>
      <c r="AE4" s="49">
        <v>792</v>
      </c>
      <c r="AF4" s="50">
        <v>96.7032967032967</v>
      </c>
      <c r="AG4" s="49">
        <v>819</v>
      </c>
      <c r="AH4" s="97" t="s">
        <v>1585</v>
      </c>
      <c r="AI4" s="97" t="s">
        <v>1683</v>
      </c>
    </row>
    <row r="5" spans="1:35" ht="15">
      <c r="A5" s="65" t="s">
        <v>725</v>
      </c>
      <c r="B5" s="66" t="s">
        <v>734</v>
      </c>
      <c r="C5" s="66" t="s">
        <v>56</v>
      </c>
      <c r="D5" s="102"/>
      <c r="E5" s="14"/>
      <c r="F5" s="15" t="s">
        <v>1699</v>
      </c>
      <c r="G5" s="64"/>
      <c r="H5" s="64"/>
      <c r="I5" s="103">
        <v>5</v>
      </c>
      <c r="J5" s="78"/>
      <c r="K5" s="49">
        <v>11</v>
      </c>
      <c r="L5" s="49">
        <v>10</v>
      </c>
      <c r="M5" s="49">
        <v>0</v>
      </c>
      <c r="N5" s="49">
        <v>10</v>
      </c>
      <c r="O5" s="49">
        <v>0</v>
      </c>
      <c r="P5" s="50">
        <v>0</v>
      </c>
      <c r="Q5" s="50">
        <v>0</v>
      </c>
      <c r="R5" s="49">
        <v>1</v>
      </c>
      <c r="S5" s="49">
        <v>0</v>
      </c>
      <c r="T5" s="49">
        <v>11</v>
      </c>
      <c r="U5" s="49">
        <v>10</v>
      </c>
      <c r="V5" s="49">
        <v>2</v>
      </c>
      <c r="W5" s="50">
        <v>1.652893</v>
      </c>
      <c r="X5" s="50">
        <v>0.09090909090909091</v>
      </c>
      <c r="Y5" s="49">
        <v>14</v>
      </c>
      <c r="Z5" s="50">
        <v>2.8513238289205702</v>
      </c>
      <c r="AA5" s="49">
        <v>1</v>
      </c>
      <c r="AB5" s="50">
        <v>0.20366598778004075</v>
      </c>
      <c r="AC5" s="49">
        <v>0</v>
      </c>
      <c r="AD5" s="50">
        <v>0</v>
      </c>
      <c r="AE5" s="49">
        <v>476</v>
      </c>
      <c r="AF5" s="50">
        <v>96.94501018329939</v>
      </c>
      <c r="AG5" s="49">
        <v>491</v>
      </c>
      <c r="AH5" s="97" t="s">
        <v>1586</v>
      </c>
      <c r="AI5" s="97" t="s">
        <v>1684</v>
      </c>
    </row>
    <row r="6" spans="1:35" ht="15">
      <c r="A6" s="65" t="s">
        <v>726</v>
      </c>
      <c r="B6" s="66" t="s">
        <v>735</v>
      </c>
      <c r="C6" s="66" t="s">
        <v>56</v>
      </c>
      <c r="D6" s="102"/>
      <c r="E6" s="14"/>
      <c r="F6" s="15" t="s">
        <v>1700</v>
      </c>
      <c r="G6" s="64"/>
      <c r="H6" s="64"/>
      <c r="I6" s="103">
        <v>6</v>
      </c>
      <c r="J6" s="78"/>
      <c r="K6" s="49">
        <v>11</v>
      </c>
      <c r="L6" s="49">
        <v>10</v>
      </c>
      <c r="M6" s="49">
        <v>0</v>
      </c>
      <c r="N6" s="49">
        <v>10</v>
      </c>
      <c r="O6" s="49">
        <v>0</v>
      </c>
      <c r="P6" s="50">
        <v>0</v>
      </c>
      <c r="Q6" s="50">
        <v>0</v>
      </c>
      <c r="R6" s="49">
        <v>1</v>
      </c>
      <c r="S6" s="49">
        <v>0</v>
      </c>
      <c r="T6" s="49">
        <v>11</v>
      </c>
      <c r="U6" s="49">
        <v>10</v>
      </c>
      <c r="V6" s="49">
        <v>2</v>
      </c>
      <c r="W6" s="50">
        <v>1.652893</v>
      </c>
      <c r="X6" s="50">
        <v>0.09090909090909091</v>
      </c>
      <c r="Y6" s="49">
        <v>18</v>
      </c>
      <c r="Z6" s="50">
        <v>2.349869451697128</v>
      </c>
      <c r="AA6" s="49">
        <v>17</v>
      </c>
      <c r="AB6" s="50">
        <v>2.2193211488250655</v>
      </c>
      <c r="AC6" s="49">
        <v>0</v>
      </c>
      <c r="AD6" s="50">
        <v>0</v>
      </c>
      <c r="AE6" s="49">
        <v>731</v>
      </c>
      <c r="AF6" s="50">
        <v>95.43080939947781</v>
      </c>
      <c r="AG6" s="49">
        <v>766</v>
      </c>
      <c r="AH6" s="97" t="s">
        <v>1587</v>
      </c>
      <c r="AI6" s="97" t="s">
        <v>1685</v>
      </c>
    </row>
    <row r="7" spans="1:35" ht="15">
      <c r="A7" s="65" t="s">
        <v>727</v>
      </c>
      <c r="B7" s="66" t="s">
        <v>736</v>
      </c>
      <c r="C7" s="66" t="s">
        <v>56</v>
      </c>
      <c r="D7" s="102"/>
      <c r="E7" s="14"/>
      <c r="F7" s="15" t="s">
        <v>1701</v>
      </c>
      <c r="G7" s="64"/>
      <c r="H7" s="64"/>
      <c r="I7" s="103">
        <v>7</v>
      </c>
      <c r="J7" s="78"/>
      <c r="K7" s="49">
        <v>11</v>
      </c>
      <c r="L7" s="49">
        <v>10</v>
      </c>
      <c r="M7" s="49">
        <v>0</v>
      </c>
      <c r="N7" s="49">
        <v>10</v>
      </c>
      <c r="O7" s="49">
        <v>0</v>
      </c>
      <c r="P7" s="50">
        <v>0</v>
      </c>
      <c r="Q7" s="50">
        <v>0</v>
      </c>
      <c r="R7" s="49">
        <v>1</v>
      </c>
      <c r="S7" s="49">
        <v>0</v>
      </c>
      <c r="T7" s="49">
        <v>11</v>
      </c>
      <c r="U7" s="49">
        <v>10</v>
      </c>
      <c r="V7" s="49">
        <v>2</v>
      </c>
      <c r="W7" s="50">
        <v>1.652893</v>
      </c>
      <c r="X7" s="50">
        <v>0.09090909090909091</v>
      </c>
      <c r="Y7" s="49">
        <v>56</v>
      </c>
      <c r="Z7" s="50">
        <v>4.087591240875913</v>
      </c>
      <c r="AA7" s="49">
        <v>35</v>
      </c>
      <c r="AB7" s="50">
        <v>2.5547445255474455</v>
      </c>
      <c r="AC7" s="49">
        <v>0</v>
      </c>
      <c r="AD7" s="50">
        <v>0</v>
      </c>
      <c r="AE7" s="49">
        <v>1279</v>
      </c>
      <c r="AF7" s="50">
        <v>93.35766423357664</v>
      </c>
      <c r="AG7" s="49">
        <v>1370</v>
      </c>
      <c r="AH7" s="97" t="s">
        <v>1588</v>
      </c>
      <c r="AI7" s="97" t="s">
        <v>1686</v>
      </c>
    </row>
    <row r="8" spans="1:35" ht="15">
      <c r="A8" s="65" t="s">
        <v>728</v>
      </c>
      <c r="B8" s="66" t="s">
        <v>737</v>
      </c>
      <c r="C8" s="66" t="s">
        <v>56</v>
      </c>
      <c r="D8" s="102"/>
      <c r="E8" s="14"/>
      <c r="F8" s="15" t="s">
        <v>1702</v>
      </c>
      <c r="G8" s="64"/>
      <c r="H8" s="64"/>
      <c r="I8" s="103">
        <v>8</v>
      </c>
      <c r="J8" s="78"/>
      <c r="K8" s="49">
        <v>11</v>
      </c>
      <c r="L8" s="49">
        <v>10</v>
      </c>
      <c r="M8" s="49">
        <v>0</v>
      </c>
      <c r="N8" s="49">
        <v>10</v>
      </c>
      <c r="O8" s="49">
        <v>0</v>
      </c>
      <c r="P8" s="50">
        <v>0</v>
      </c>
      <c r="Q8" s="50">
        <v>0</v>
      </c>
      <c r="R8" s="49">
        <v>1</v>
      </c>
      <c r="S8" s="49">
        <v>0</v>
      </c>
      <c r="T8" s="49">
        <v>11</v>
      </c>
      <c r="U8" s="49">
        <v>10</v>
      </c>
      <c r="V8" s="49">
        <v>2</v>
      </c>
      <c r="W8" s="50">
        <v>1.652893</v>
      </c>
      <c r="X8" s="50">
        <v>0.09090909090909091</v>
      </c>
      <c r="Y8" s="49">
        <v>64</v>
      </c>
      <c r="Z8" s="50">
        <v>4.177545691906006</v>
      </c>
      <c r="AA8" s="49">
        <v>15</v>
      </c>
      <c r="AB8" s="50">
        <v>0.97911227154047</v>
      </c>
      <c r="AC8" s="49">
        <v>0</v>
      </c>
      <c r="AD8" s="50">
        <v>0</v>
      </c>
      <c r="AE8" s="49">
        <v>1453</v>
      </c>
      <c r="AF8" s="50">
        <v>94.84334203655352</v>
      </c>
      <c r="AG8" s="49">
        <v>1532</v>
      </c>
      <c r="AH8" s="97" t="s">
        <v>1589</v>
      </c>
      <c r="AI8" s="97" t="s">
        <v>1687</v>
      </c>
    </row>
    <row r="9" spans="1:35" ht="15">
      <c r="A9" s="65" t="s">
        <v>729</v>
      </c>
      <c r="B9" s="66" t="s">
        <v>738</v>
      </c>
      <c r="C9" s="66" t="s">
        <v>56</v>
      </c>
      <c r="D9" s="102"/>
      <c r="E9" s="14"/>
      <c r="F9" s="15" t="s">
        <v>1703</v>
      </c>
      <c r="G9" s="64"/>
      <c r="H9" s="64"/>
      <c r="I9" s="103">
        <v>9</v>
      </c>
      <c r="J9" s="78"/>
      <c r="K9" s="49">
        <v>10</v>
      </c>
      <c r="L9" s="49">
        <v>9</v>
      </c>
      <c r="M9" s="49">
        <v>0</v>
      </c>
      <c r="N9" s="49">
        <v>9</v>
      </c>
      <c r="O9" s="49">
        <v>0</v>
      </c>
      <c r="P9" s="50">
        <v>0</v>
      </c>
      <c r="Q9" s="50">
        <v>0</v>
      </c>
      <c r="R9" s="49">
        <v>1</v>
      </c>
      <c r="S9" s="49">
        <v>0</v>
      </c>
      <c r="T9" s="49">
        <v>10</v>
      </c>
      <c r="U9" s="49">
        <v>9</v>
      </c>
      <c r="V9" s="49">
        <v>2</v>
      </c>
      <c r="W9" s="50">
        <v>1.62</v>
      </c>
      <c r="X9" s="50">
        <v>0.1</v>
      </c>
      <c r="Y9" s="49">
        <v>43</v>
      </c>
      <c r="Z9" s="50">
        <v>3.4930950446791225</v>
      </c>
      <c r="AA9" s="49">
        <v>9</v>
      </c>
      <c r="AB9" s="50">
        <v>0.7311129163281884</v>
      </c>
      <c r="AC9" s="49">
        <v>0</v>
      </c>
      <c r="AD9" s="50">
        <v>0</v>
      </c>
      <c r="AE9" s="49">
        <v>1179</v>
      </c>
      <c r="AF9" s="50">
        <v>95.77579203899269</v>
      </c>
      <c r="AG9" s="49">
        <v>1231</v>
      </c>
      <c r="AH9" s="97" t="s">
        <v>1590</v>
      </c>
      <c r="AI9" s="97" t="s">
        <v>1688</v>
      </c>
    </row>
    <row r="10" spans="1:35" ht="14.25" customHeight="1">
      <c r="A10" s="65" t="s">
        <v>730</v>
      </c>
      <c r="B10" s="66" t="s">
        <v>739</v>
      </c>
      <c r="C10" s="66" t="s">
        <v>56</v>
      </c>
      <c r="D10" s="102"/>
      <c r="E10" s="14"/>
      <c r="F10" s="15" t="s">
        <v>1704</v>
      </c>
      <c r="G10" s="64"/>
      <c r="H10" s="64"/>
      <c r="I10" s="103">
        <v>10</v>
      </c>
      <c r="J10" s="78"/>
      <c r="K10" s="49">
        <v>10</v>
      </c>
      <c r="L10" s="49">
        <v>9</v>
      </c>
      <c r="M10" s="49">
        <v>0</v>
      </c>
      <c r="N10" s="49">
        <v>9</v>
      </c>
      <c r="O10" s="49">
        <v>0</v>
      </c>
      <c r="P10" s="50">
        <v>0</v>
      </c>
      <c r="Q10" s="50">
        <v>0</v>
      </c>
      <c r="R10" s="49">
        <v>1</v>
      </c>
      <c r="S10" s="49">
        <v>0</v>
      </c>
      <c r="T10" s="49">
        <v>10</v>
      </c>
      <c r="U10" s="49">
        <v>9</v>
      </c>
      <c r="V10" s="49">
        <v>2</v>
      </c>
      <c r="W10" s="50">
        <v>1.62</v>
      </c>
      <c r="X10" s="50">
        <v>0.1</v>
      </c>
      <c r="Y10" s="49">
        <v>43</v>
      </c>
      <c r="Z10" s="50">
        <v>3.9777983348751156</v>
      </c>
      <c r="AA10" s="49">
        <v>15</v>
      </c>
      <c r="AB10" s="50">
        <v>1.387604070305273</v>
      </c>
      <c r="AC10" s="49">
        <v>0</v>
      </c>
      <c r="AD10" s="50">
        <v>0</v>
      </c>
      <c r="AE10" s="49">
        <v>1023</v>
      </c>
      <c r="AF10" s="50">
        <v>94.63459759481961</v>
      </c>
      <c r="AG10" s="49">
        <v>1081</v>
      </c>
      <c r="AH10" s="97" t="s">
        <v>1591</v>
      </c>
      <c r="AI10" s="97" t="s">
        <v>1689</v>
      </c>
    </row>
    <row r="11" spans="1:35" ht="15">
      <c r="A11" s="65" t="s">
        <v>731</v>
      </c>
      <c r="B11" s="66" t="s">
        <v>740</v>
      </c>
      <c r="C11" s="66" t="s">
        <v>56</v>
      </c>
      <c r="D11" s="102"/>
      <c r="E11" s="14"/>
      <c r="F11" s="15" t="s">
        <v>1705</v>
      </c>
      <c r="G11" s="64"/>
      <c r="H11" s="64"/>
      <c r="I11" s="103">
        <v>11</v>
      </c>
      <c r="J11" s="78"/>
      <c r="K11" s="49">
        <v>8</v>
      </c>
      <c r="L11" s="49">
        <v>7</v>
      </c>
      <c r="M11" s="49">
        <v>0</v>
      </c>
      <c r="N11" s="49">
        <v>7</v>
      </c>
      <c r="O11" s="49">
        <v>0</v>
      </c>
      <c r="P11" s="50">
        <v>0</v>
      </c>
      <c r="Q11" s="50">
        <v>0</v>
      </c>
      <c r="R11" s="49">
        <v>1</v>
      </c>
      <c r="S11" s="49">
        <v>0</v>
      </c>
      <c r="T11" s="49">
        <v>8</v>
      </c>
      <c r="U11" s="49">
        <v>7</v>
      </c>
      <c r="V11" s="49">
        <v>2</v>
      </c>
      <c r="W11" s="50">
        <v>1.53125</v>
      </c>
      <c r="X11" s="50">
        <v>0.125</v>
      </c>
      <c r="Y11" s="49">
        <v>10</v>
      </c>
      <c r="Z11" s="50">
        <v>1.9455252918287937</v>
      </c>
      <c r="AA11" s="49">
        <v>11</v>
      </c>
      <c r="AB11" s="50">
        <v>2.140077821011673</v>
      </c>
      <c r="AC11" s="49">
        <v>0</v>
      </c>
      <c r="AD11" s="50">
        <v>0</v>
      </c>
      <c r="AE11" s="49">
        <v>493</v>
      </c>
      <c r="AF11" s="50">
        <v>95.91439688715953</v>
      </c>
      <c r="AG11" s="49">
        <v>514</v>
      </c>
      <c r="AH11" s="97" t="s">
        <v>1592</v>
      </c>
      <c r="AI11" s="97" t="s">
        <v>1690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723</v>
      </c>
      <c r="B2" s="97" t="s">
        <v>223</v>
      </c>
      <c r="C2" s="80">
        <f>VLOOKUP(GroupVertices[[#This Row],[Vertex]],Vertices[],MATCH("ID",Vertices[[#Headers],[Vertex]:[Top Word Pairs in Tags by Salience]],0),FALSE)</f>
        <v>101</v>
      </c>
    </row>
    <row r="3" spans="1:3" ht="15">
      <c r="A3" s="81" t="s">
        <v>723</v>
      </c>
      <c r="B3" s="97" t="s">
        <v>214</v>
      </c>
      <c r="C3" s="80">
        <f>VLOOKUP(GroupVertices[[#This Row],[Vertex]],Vertices[],MATCH("ID",Vertices[[#Headers],[Vertex]:[Top Word Pairs in Tags by Salience]],0),FALSE)</f>
        <v>9</v>
      </c>
    </row>
    <row r="4" spans="1:3" ht="15">
      <c r="A4" s="81" t="s">
        <v>723</v>
      </c>
      <c r="B4" s="97" t="s">
        <v>213</v>
      </c>
      <c r="C4" s="80">
        <f>VLOOKUP(GroupVertices[[#This Row],[Vertex]],Vertices[],MATCH("ID",Vertices[[#Headers],[Vertex]:[Top Word Pairs in Tags by Salience]],0),FALSE)</f>
        <v>3</v>
      </c>
    </row>
    <row r="5" spans="1:3" ht="15">
      <c r="A5" s="81" t="s">
        <v>723</v>
      </c>
      <c r="B5" s="97" t="s">
        <v>235</v>
      </c>
      <c r="C5" s="80">
        <f>VLOOKUP(GroupVertices[[#This Row],[Vertex]],Vertices[],MATCH("ID",Vertices[[#Headers],[Vertex]:[Top Word Pairs in Tags by Salience]],0),FALSE)</f>
        <v>17</v>
      </c>
    </row>
    <row r="6" spans="1:3" ht="15">
      <c r="A6" s="81" t="s">
        <v>723</v>
      </c>
      <c r="B6" s="97" t="s">
        <v>234</v>
      </c>
      <c r="C6" s="80">
        <f>VLOOKUP(GroupVertices[[#This Row],[Vertex]],Vertices[],MATCH("ID",Vertices[[#Headers],[Vertex]:[Top Word Pairs in Tags by Salience]],0),FALSE)</f>
        <v>16</v>
      </c>
    </row>
    <row r="7" spans="1:3" ht="15">
      <c r="A7" s="81" t="s">
        <v>723</v>
      </c>
      <c r="B7" s="97" t="s">
        <v>233</v>
      </c>
      <c r="C7" s="80">
        <f>VLOOKUP(GroupVertices[[#This Row],[Vertex]],Vertices[],MATCH("ID",Vertices[[#Headers],[Vertex]:[Top Word Pairs in Tags by Salience]],0),FALSE)</f>
        <v>15</v>
      </c>
    </row>
    <row r="8" spans="1:3" ht="15">
      <c r="A8" s="81" t="s">
        <v>723</v>
      </c>
      <c r="B8" s="97" t="s">
        <v>232</v>
      </c>
      <c r="C8" s="80">
        <f>VLOOKUP(GroupVertices[[#This Row],[Vertex]],Vertices[],MATCH("ID",Vertices[[#Headers],[Vertex]:[Top Word Pairs in Tags by Salience]],0),FALSE)</f>
        <v>14</v>
      </c>
    </row>
    <row r="9" spans="1:3" ht="15">
      <c r="A9" s="81" t="s">
        <v>723</v>
      </c>
      <c r="B9" s="97" t="s">
        <v>231</v>
      </c>
      <c r="C9" s="80">
        <f>VLOOKUP(GroupVertices[[#This Row],[Vertex]],Vertices[],MATCH("ID",Vertices[[#Headers],[Vertex]:[Top Word Pairs in Tags by Salience]],0),FALSE)</f>
        <v>13</v>
      </c>
    </row>
    <row r="10" spans="1:3" ht="15">
      <c r="A10" s="81" t="s">
        <v>723</v>
      </c>
      <c r="B10" s="97" t="s">
        <v>230</v>
      </c>
      <c r="C10" s="80">
        <f>VLOOKUP(GroupVertices[[#This Row],[Vertex]],Vertices[],MATCH("ID",Vertices[[#Headers],[Vertex]:[Top Word Pairs in Tags by Salience]],0),FALSE)</f>
        <v>12</v>
      </c>
    </row>
    <row r="11" spans="1:3" ht="15">
      <c r="A11" s="81" t="s">
        <v>723</v>
      </c>
      <c r="B11" s="97" t="s">
        <v>229</v>
      </c>
      <c r="C11" s="80">
        <f>VLOOKUP(GroupVertices[[#This Row],[Vertex]],Vertices[],MATCH("ID",Vertices[[#Headers],[Vertex]:[Top Word Pairs in Tags by Salience]],0),FALSE)</f>
        <v>11</v>
      </c>
    </row>
    <row r="12" spans="1:3" ht="15">
      <c r="A12" s="81" t="s">
        <v>723</v>
      </c>
      <c r="B12" s="97" t="s">
        <v>228</v>
      </c>
      <c r="C12" s="80">
        <f>VLOOKUP(GroupVertices[[#This Row],[Vertex]],Vertices[],MATCH("ID",Vertices[[#Headers],[Vertex]:[Top Word Pairs in Tags by Salience]],0),FALSE)</f>
        <v>10</v>
      </c>
    </row>
    <row r="13" spans="1:3" ht="15">
      <c r="A13" s="81" t="s">
        <v>723</v>
      </c>
      <c r="B13" s="97" t="s">
        <v>227</v>
      </c>
      <c r="C13" s="80">
        <f>VLOOKUP(GroupVertices[[#This Row],[Vertex]],Vertices[],MATCH("ID",Vertices[[#Headers],[Vertex]:[Top Word Pairs in Tags by Salience]],0),FALSE)</f>
        <v>8</v>
      </c>
    </row>
    <row r="14" spans="1:3" ht="15">
      <c r="A14" s="81" t="s">
        <v>723</v>
      </c>
      <c r="B14" s="97" t="s">
        <v>226</v>
      </c>
      <c r="C14" s="80">
        <f>VLOOKUP(GroupVertices[[#This Row],[Vertex]],Vertices[],MATCH("ID",Vertices[[#Headers],[Vertex]:[Top Word Pairs in Tags by Salience]],0),FALSE)</f>
        <v>7</v>
      </c>
    </row>
    <row r="15" spans="1:3" ht="15">
      <c r="A15" s="81" t="s">
        <v>723</v>
      </c>
      <c r="B15" s="97" t="s">
        <v>225</v>
      </c>
      <c r="C15" s="80">
        <f>VLOOKUP(GroupVertices[[#This Row],[Vertex]],Vertices[],MATCH("ID",Vertices[[#Headers],[Vertex]:[Top Word Pairs in Tags by Salience]],0),FALSE)</f>
        <v>6</v>
      </c>
    </row>
    <row r="16" spans="1:3" ht="15">
      <c r="A16" s="81" t="s">
        <v>723</v>
      </c>
      <c r="B16" s="97" t="s">
        <v>224</v>
      </c>
      <c r="C16" s="80">
        <f>VLOOKUP(GroupVertices[[#This Row],[Vertex]],Vertices[],MATCH("ID",Vertices[[#Headers],[Vertex]:[Top Word Pairs in Tags by Salience]],0),FALSE)</f>
        <v>5</v>
      </c>
    </row>
    <row r="17" spans="1:3" ht="15">
      <c r="A17" s="81" t="s">
        <v>723</v>
      </c>
      <c r="B17" s="97" t="s">
        <v>311</v>
      </c>
      <c r="C17" s="80">
        <f>VLOOKUP(GroupVertices[[#This Row],[Vertex]],Vertices[],MATCH("ID",Vertices[[#Headers],[Vertex]:[Top Word Pairs in Tags by Salience]],0),FALSE)</f>
        <v>4</v>
      </c>
    </row>
    <row r="18" spans="1:3" ht="15">
      <c r="A18" s="81" t="s">
        <v>724</v>
      </c>
      <c r="B18" s="97" t="s">
        <v>222</v>
      </c>
      <c r="C18" s="80">
        <f>VLOOKUP(GroupVertices[[#This Row],[Vertex]],Vertices[],MATCH("ID",Vertices[[#Headers],[Vertex]:[Top Word Pairs in Tags by Salience]],0),FALSE)</f>
        <v>90</v>
      </c>
    </row>
    <row r="19" spans="1:3" ht="15">
      <c r="A19" s="81" t="s">
        <v>724</v>
      </c>
      <c r="B19" s="97" t="s">
        <v>310</v>
      </c>
      <c r="C19" s="80">
        <f>VLOOKUP(GroupVertices[[#This Row],[Vertex]],Vertices[],MATCH("ID",Vertices[[#Headers],[Vertex]:[Top Word Pairs in Tags by Salience]],0),FALSE)</f>
        <v>100</v>
      </c>
    </row>
    <row r="20" spans="1:3" ht="15">
      <c r="A20" s="81" t="s">
        <v>724</v>
      </c>
      <c r="B20" s="97" t="s">
        <v>309</v>
      </c>
      <c r="C20" s="80">
        <f>VLOOKUP(GroupVertices[[#This Row],[Vertex]],Vertices[],MATCH("ID",Vertices[[#Headers],[Vertex]:[Top Word Pairs in Tags by Salience]],0),FALSE)</f>
        <v>99</v>
      </c>
    </row>
    <row r="21" spans="1:3" ht="15">
      <c r="A21" s="81" t="s">
        <v>724</v>
      </c>
      <c r="B21" s="97" t="s">
        <v>308</v>
      </c>
      <c r="C21" s="80">
        <f>VLOOKUP(GroupVertices[[#This Row],[Vertex]],Vertices[],MATCH("ID",Vertices[[#Headers],[Vertex]:[Top Word Pairs in Tags by Salience]],0),FALSE)</f>
        <v>98</v>
      </c>
    </row>
    <row r="22" spans="1:3" ht="15">
      <c r="A22" s="81" t="s">
        <v>724</v>
      </c>
      <c r="B22" s="97" t="s">
        <v>307</v>
      </c>
      <c r="C22" s="80">
        <f>VLOOKUP(GroupVertices[[#This Row],[Vertex]],Vertices[],MATCH("ID",Vertices[[#Headers],[Vertex]:[Top Word Pairs in Tags by Salience]],0),FALSE)</f>
        <v>97</v>
      </c>
    </row>
    <row r="23" spans="1:3" ht="15">
      <c r="A23" s="81" t="s">
        <v>724</v>
      </c>
      <c r="B23" s="97" t="s">
        <v>306</v>
      </c>
      <c r="C23" s="80">
        <f>VLOOKUP(GroupVertices[[#This Row],[Vertex]],Vertices[],MATCH("ID",Vertices[[#Headers],[Vertex]:[Top Word Pairs in Tags by Salience]],0),FALSE)</f>
        <v>96</v>
      </c>
    </row>
    <row r="24" spans="1:3" ht="15">
      <c r="A24" s="81" t="s">
        <v>724</v>
      </c>
      <c r="B24" s="97" t="s">
        <v>305</v>
      </c>
      <c r="C24" s="80">
        <f>VLOOKUP(GroupVertices[[#This Row],[Vertex]],Vertices[],MATCH("ID",Vertices[[#Headers],[Vertex]:[Top Word Pairs in Tags by Salience]],0),FALSE)</f>
        <v>95</v>
      </c>
    </row>
    <row r="25" spans="1:3" ht="15">
      <c r="A25" s="81" t="s">
        <v>724</v>
      </c>
      <c r="B25" s="97" t="s">
        <v>304</v>
      </c>
      <c r="C25" s="80">
        <f>VLOOKUP(GroupVertices[[#This Row],[Vertex]],Vertices[],MATCH("ID",Vertices[[#Headers],[Vertex]:[Top Word Pairs in Tags by Salience]],0),FALSE)</f>
        <v>94</v>
      </c>
    </row>
    <row r="26" spans="1:3" ht="15">
      <c r="A26" s="81" t="s">
        <v>724</v>
      </c>
      <c r="B26" s="97" t="s">
        <v>303</v>
      </c>
      <c r="C26" s="80">
        <f>VLOOKUP(GroupVertices[[#This Row],[Vertex]],Vertices[],MATCH("ID",Vertices[[#Headers],[Vertex]:[Top Word Pairs in Tags by Salience]],0),FALSE)</f>
        <v>93</v>
      </c>
    </row>
    <row r="27" spans="1:3" ht="15">
      <c r="A27" s="81" t="s">
        <v>724</v>
      </c>
      <c r="B27" s="97" t="s">
        <v>302</v>
      </c>
      <c r="C27" s="80">
        <f>VLOOKUP(GroupVertices[[#This Row],[Vertex]],Vertices[],MATCH("ID",Vertices[[#Headers],[Vertex]:[Top Word Pairs in Tags by Salience]],0),FALSE)</f>
        <v>92</v>
      </c>
    </row>
    <row r="28" spans="1:3" ht="15">
      <c r="A28" s="81" t="s">
        <v>724</v>
      </c>
      <c r="B28" s="97" t="s">
        <v>301</v>
      </c>
      <c r="C28" s="80">
        <f>VLOOKUP(GroupVertices[[#This Row],[Vertex]],Vertices[],MATCH("ID",Vertices[[#Headers],[Vertex]:[Top Word Pairs in Tags by Salience]],0),FALSE)</f>
        <v>91</v>
      </c>
    </row>
    <row r="29" spans="1:3" ht="15">
      <c r="A29" s="81" t="s">
        <v>725</v>
      </c>
      <c r="B29" s="97" t="s">
        <v>221</v>
      </c>
      <c r="C29" s="80">
        <f>VLOOKUP(GroupVertices[[#This Row],[Vertex]],Vertices[],MATCH("ID",Vertices[[#Headers],[Vertex]:[Top Word Pairs in Tags by Salience]],0),FALSE)</f>
        <v>79</v>
      </c>
    </row>
    <row r="30" spans="1:3" ht="15">
      <c r="A30" s="81" t="s">
        <v>725</v>
      </c>
      <c r="B30" s="97" t="s">
        <v>300</v>
      </c>
      <c r="C30" s="80">
        <f>VLOOKUP(GroupVertices[[#This Row],[Vertex]],Vertices[],MATCH("ID",Vertices[[#Headers],[Vertex]:[Top Word Pairs in Tags by Salience]],0),FALSE)</f>
        <v>89</v>
      </c>
    </row>
    <row r="31" spans="1:3" ht="15">
      <c r="A31" s="81" t="s">
        <v>725</v>
      </c>
      <c r="B31" s="97" t="s">
        <v>299</v>
      </c>
      <c r="C31" s="80">
        <f>VLOOKUP(GroupVertices[[#This Row],[Vertex]],Vertices[],MATCH("ID",Vertices[[#Headers],[Vertex]:[Top Word Pairs in Tags by Salience]],0),FALSE)</f>
        <v>88</v>
      </c>
    </row>
    <row r="32" spans="1:3" ht="15">
      <c r="A32" s="81" t="s">
        <v>725</v>
      </c>
      <c r="B32" s="97" t="s">
        <v>298</v>
      </c>
      <c r="C32" s="80">
        <f>VLOOKUP(GroupVertices[[#This Row],[Vertex]],Vertices[],MATCH("ID",Vertices[[#Headers],[Vertex]:[Top Word Pairs in Tags by Salience]],0),FALSE)</f>
        <v>87</v>
      </c>
    </row>
    <row r="33" spans="1:3" ht="15">
      <c r="A33" s="81" t="s">
        <v>725</v>
      </c>
      <c r="B33" s="97" t="s">
        <v>297</v>
      </c>
      <c r="C33" s="80">
        <f>VLOOKUP(GroupVertices[[#This Row],[Vertex]],Vertices[],MATCH("ID",Vertices[[#Headers],[Vertex]:[Top Word Pairs in Tags by Salience]],0),FALSE)</f>
        <v>86</v>
      </c>
    </row>
    <row r="34" spans="1:3" ht="15">
      <c r="A34" s="81" t="s">
        <v>725</v>
      </c>
      <c r="B34" s="97" t="s">
        <v>296</v>
      </c>
      <c r="C34" s="80">
        <f>VLOOKUP(GroupVertices[[#This Row],[Vertex]],Vertices[],MATCH("ID",Vertices[[#Headers],[Vertex]:[Top Word Pairs in Tags by Salience]],0),FALSE)</f>
        <v>85</v>
      </c>
    </row>
    <row r="35" spans="1:3" ht="15">
      <c r="A35" s="81" t="s">
        <v>725</v>
      </c>
      <c r="B35" s="97" t="s">
        <v>295</v>
      </c>
      <c r="C35" s="80">
        <f>VLOOKUP(GroupVertices[[#This Row],[Vertex]],Vertices[],MATCH("ID",Vertices[[#Headers],[Vertex]:[Top Word Pairs in Tags by Salience]],0),FALSE)</f>
        <v>84</v>
      </c>
    </row>
    <row r="36" spans="1:3" ht="15">
      <c r="A36" s="81" t="s">
        <v>725</v>
      </c>
      <c r="B36" s="97" t="s">
        <v>294</v>
      </c>
      <c r="C36" s="80">
        <f>VLOOKUP(GroupVertices[[#This Row],[Vertex]],Vertices[],MATCH("ID",Vertices[[#Headers],[Vertex]:[Top Word Pairs in Tags by Salience]],0),FALSE)</f>
        <v>83</v>
      </c>
    </row>
    <row r="37" spans="1:3" ht="15">
      <c r="A37" s="81" t="s">
        <v>725</v>
      </c>
      <c r="B37" s="97" t="s">
        <v>293</v>
      </c>
      <c r="C37" s="80">
        <f>VLOOKUP(GroupVertices[[#This Row],[Vertex]],Vertices[],MATCH("ID",Vertices[[#Headers],[Vertex]:[Top Word Pairs in Tags by Salience]],0),FALSE)</f>
        <v>82</v>
      </c>
    </row>
    <row r="38" spans="1:3" ht="15">
      <c r="A38" s="81" t="s">
        <v>725</v>
      </c>
      <c r="B38" s="97" t="s">
        <v>292</v>
      </c>
      <c r="C38" s="80">
        <f>VLOOKUP(GroupVertices[[#This Row],[Vertex]],Vertices[],MATCH("ID",Vertices[[#Headers],[Vertex]:[Top Word Pairs in Tags by Salience]],0),FALSE)</f>
        <v>81</v>
      </c>
    </row>
    <row r="39" spans="1:3" ht="15">
      <c r="A39" s="81" t="s">
        <v>725</v>
      </c>
      <c r="B39" s="97" t="s">
        <v>291</v>
      </c>
      <c r="C39" s="80">
        <f>VLOOKUP(GroupVertices[[#This Row],[Vertex]],Vertices[],MATCH("ID",Vertices[[#Headers],[Vertex]:[Top Word Pairs in Tags by Salience]],0),FALSE)</f>
        <v>80</v>
      </c>
    </row>
    <row r="40" spans="1:3" ht="15">
      <c r="A40" s="81" t="s">
        <v>726</v>
      </c>
      <c r="B40" s="97" t="s">
        <v>220</v>
      </c>
      <c r="C40" s="80">
        <f>VLOOKUP(GroupVertices[[#This Row],[Vertex]],Vertices[],MATCH("ID",Vertices[[#Headers],[Vertex]:[Top Word Pairs in Tags by Salience]],0),FALSE)</f>
        <v>68</v>
      </c>
    </row>
    <row r="41" spans="1:3" ht="15">
      <c r="A41" s="81" t="s">
        <v>726</v>
      </c>
      <c r="B41" s="97" t="s">
        <v>290</v>
      </c>
      <c r="C41" s="80">
        <f>VLOOKUP(GroupVertices[[#This Row],[Vertex]],Vertices[],MATCH("ID",Vertices[[#Headers],[Vertex]:[Top Word Pairs in Tags by Salience]],0),FALSE)</f>
        <v>78</v>
      </c>
    </row>
    <row r="42" spans="1:3" ht="15">
      <c r="A42" s="81" t="s">
        <v>726</v>
      </c>
      <c r="B42" s="97" t="s">
        <v>289</v>
      </c>
      <c r="C42" s="80">
        <f>VLOOKUP(GroupVertices[[#This Row],[Vertex]],Vertices[],MATCH("ID",Vertices[[#Headers],[Vertex]:[Top Word Pairs in Tags by Salience]],0),FALSE)</f>
        <v>77</v>
      </c>
    </row>
    <row r="43" spans="1:3" ht="15">
      <c r="A43" s="81" t="s">
        <v>726</v>
      </c>
      <c r="B43" s="97" t="s">
        <v>288</v>
      </c>
      <c r="C43" s="80">
        <f>VLOOKUP(GroupVertices[[#This Row],[Vertex]],Vertices[],MATCH("ID",Vertices[[#Headers],[Vertex]:[Top Word Pairs in Tags by Salience]],0),FALSE)</f>
        <v>76</v>
      </c>
    </row>
    <row r="44" spans="1:3" ht="15">
      <c r="A44" s="81" t="s">
        <v>726</v>
      </c>
      <c r="B44" s="97" t="s">
        <v>287</v>
      </c>
      <c r="C44" s="80">
        <f>VLOOKUP(GroupVertices[[#This Row],[Vertex]],Vertices[],MATCH("ID",Vertices[[#Headers],[Vertex]:[Top Word Pairs in Tags by Salience]],0),FALSE)</f>
        <v>75</v>
      </c>
    </row>
    <row r="45" spans="1:3" ht="15">
      <c r="A45" s="81" t="s">
        <v>726</v>
      </c>
      <c r="B45" s="97" t="s">
        <v>286</v>
      </c>
      <c r="C45" s="80">
        <f>VLOOKUP(GroupVertices[[#This Row],[Vertex]],Vertices[],MATCH("ID",Vertices[[#Headers],[Vertex]:[Top Word Pairs in Tags by Salience]],0),FALSE)</f>
        <v>74</v>
      </c>
    </row>
    <row r="46" spans="1:3" ht="15">
      <c r="A46" s="81" t="s">
        <v>726</v>
      </c>
      <c r="B46" s="97" t="s">
        <v>285</v>
      </c>
      <c r="C46" s="80">
        <f>VLOOKUP(GroupVertices[[#This Row],[Vertex]],Vertices[],MATCH("ID",Vertices[[#Headers],[Vertex]:[Top Word Pairs in Tags by Salience]],0),FALSE)</f>
        <v>73</v>
      </c>
    </row>
    <row r="47" spans="1:3" ht="15">
      <c r="A47" s="81" t="s">
        <v>726</v>
      </c>
      <c r="B47" s="97" t="s">
        <v>284</v>
      </c>
      <c r="C47" s="80">
        <f>VLOOKUP(GroupVertices[[#This Row],[Vertex]],Vertices[],MATCH("ID",Vertices[[#Headers],[Vertex]:[Top Word Pairs in Tags by Salience]],0),FALSE)</f>
        <v>72</v>
      </c>
    </row>
    <row r="48" spans="1:3" ht="15">
      <c r="A48" s="81" t="s">
        <v>726</v>
      </c>
      <c r="B48" s="97" t="s">
        <v>283</v>
      </c>
      <c r="C48" s="80">
        <f>VLOOKUP(GroupVertices[[#This Row],[Vertex]],Vertices[],MATCH("ID",Vertices[[#Headers],[Vertex]:[Top Word Pairs in Tags by Salience]],0),FALSE)</f>
        <v>71</v>
      </c>
    </row>
    <row r="49" spans="1:3" ht="15">
      <c r="A49" s="81" t="s">
        <v>726</v>
      </c>
      <c r="B49" s="97" t="s">
        <v>282</v>
      </c>
      <c r="C49" s="80">
        <f>VLOOKUP(GroupVertices[[#This Row],[Vertex]],Vertices[],MATCH("ID",Vertices[[#Headers],[Vertex]:[Top Word Pairs in Tags by Salience]],0),FALSE)</f>
        <v>70</v>
      </c>
    </row>
    <row r="50" spans="1:3" ht="15">
      <c r="A50" s="81" t="s">
        <v>726</v>
      </c>
      <c r="B50" s="97" t="s">
        <v>281</v>
      </c>
      <c r="C50" s="80">
        <f>VLOOKUP(GroupVertices[[#This Row],[Vertex]],Vertices[],MATCH("ID",Vertices[[#Headers],[Vertex]:[Top Word Pairs in Tags by Salience]],0),FALSE)</f>
        <v>69</v>
      </c>
    </row>
    <row r="51" spans="1:3" ht="15">
      <c r="A51" s="81" t="s">
        <v>727</v>
      </c>
      <c r="B51" s="97" t="s">
        <v>218</v>
      </c>
      <c r="C51" s="80">
        <f>VLOOKUP(GroupVertices[[#This Row],[Vertex]],Vertices[],MATCH("ID",Vertices[[#Headers],[Vertex]:[Top Word Pairs in Tags by Salience]],0),FALSE)</f>
        <v>47</v>
      </c>
    </row>
    <row r="52" spans="1:3" ht="15">
      <c r="A52" s="81" t="s">
        <v>727</v>
      </c>
      <c r="B52" s="97" t="s">
        <v>271</v>
      </c>
      <c r="C52" s="80">
        <f>VLOOKUP(GroupVertices[[#This Row],[Vertex]],Vertices[],MATCH("ID",Vertices[[#Headers],[Vertex]:[Top Word Pairs in Tags by Salience]],0),FALSE)</f>
        <v>57</v>
      </c>
    </row>
    <row r="53" spans="1:3" ht="15">
      <c r="A53" s="81" t="s">
        <v>727</v>
      </c>
      <c r="B53" s="97" t="s">
        <v>270</v>
      </c>
      <c r="C53" s="80">
        <f>VLOOKUP(GroupVertices[[#This Row],[Vertex]],Vertices[],MATCH("ID",Vertices[[#Headers],[Vertex]:[Top Word Pairs in Tags by Salience]],0),FALSE)</f>
        <v>56</v>
      </c>
    </row>
    <row r="54" spans="1:3" ht="15">
      <c r="A54" s="81" t="s">
        <v>727</v>
      </c>
      <c r="B54" s="97" t="s">
        <v>269</v>
      </c>
      <c r="C54" s="80">
        <f>VLOOKUP(GroupVertices[[#This Row],[Vertex]],Vertices[],MATCH("ID",Vertices[[#Headers],[Vertex]:[Top Word Pairs in Tags by Salience]],0),FALSE)</f>
        <v>55</v>
      </c>
    </row>
    <row r="55" spans="1:3" ht="15">
      <c r="A55" s="81" t="s">
        <v>727</v>
      </c>
      <c r="B55" s="97" t="s">
        <v>268</v>
      </c>
      <c r="C55" s="80">
        <f>VLOOKUP(GroupVertices[[#This Row],[Vertex]],Vertices[],MATCH("ID",Vertices[[#Headers],[Vertex]:[Top Word Pairs in Tags by Salience]],0),FALSE)</f>
        <v>54</v>
      </c>
    </row>
    <row r="56" spans="1:3" ht="15">
      <c r="A56" s="81" t="s">
        <v>727</v>
      </c>
      <c r="B56" s="97" t="s">
        <v>267</v>
      </c>
      <c r="C56" s="80">
        <f>VLOOKUP(GroupVertices[[#This Row],[Vertex]],Vertices[],MATCH("ID",Vertices[[#Headers],[Vertex]:[Top Word Pairs in Tags by Salience]],0),FALSE)</f>
        <v>53</v>
      </c>
    </row>
    <row r="57" spans="1:3" ht="15">
      <c r="A57" s="81" t="s">
        <v>727</v>
      </c>
      <c r="B57" s="97" t="s">
        <v>266</v>
      </c>
      <c r="C57" s="80">
        <f>VLOOKUP(GroupVertices[[#This Row],[Vertex]],Vertices[],MATCH("ID",Vertices[[#Headers],[Vertex]:[Top Word Pairs in Tags by Salience]],0),FALSE)</f>
        <v>52</v>
      </c>
    </row>
    <row r="58" spans="1:3" ht="15">
      <c r="A58" s="81" t="s">
        <v>727</v>
      </c>
      <c r="B58" s="97" t="s">
        <v>265</v>
      </c>
      <c r="C58" s="80">
        <f>VLOOKUP(GroupVertices[[#This Row],[Vertex]],Vertices[],MATCH("ID",Vertices[[#Headers],[Vertex]:[Top Word Pairs in Tags by Salience]],0),FALSE)</f>
        <v>51</v>
      </c>
    </row>
    <row r="59" spans="1:3" ht="15">
      <c r="A59" s="81" t="s">
        <v>727</v>
      </c>
      <c r="B59" s="97" t="s">
        <v>264</v>
      </c>
      <c r="C59" s="80">
        <f>VLOOKUP(GroupVertices[[#This Row],[Vertex]],Vertices[],MATCH("ID",Vertices[[#Headers],[Vertex]:[Top Word Pairs in Tags by Salience]],0),FALSE)</f>
        <v>50</v>
      </c>
    </row>
    <row r="60" spans="1:3" ht="15">
      <c r="A60" s="81" t="s">
        <v>727</v>
      </c>
      <c r="B60" s="97" t="s">
        <v>263</v>
      </c>
      <c r="C60" s="80">
        <f>VLOOKUP(GroupVertices[[#This Row],[Vertex]],Vertices[],MATCH("ID",Vertices[[#Headers],[Vertex]:[Top Word Pairs in Tags by Salience]],0),FALSE)</f>
        <v>49</v>
      </c>
    </row>
    <row r="61" spans="1:3" ht="15">
      <c r="A61" s="81" t="s">
        <v>727</v>
      </c>
      <c r="B61" s="97" t="s">
        <v>262</v>
      </c>
      <c r="C61" s="80">
        <f>VLOOKUP(GroupVertices[[#This Row],[Vertex]],Vertices[],MATCH("ID",Vertices[[#Headers],[Vertex]:[Top Word Pairs in Tags by Salience]],0),FALSE)</f>
        <v>48</v>
      </c>
    </row>
    <row r="62" spans="1:3" ht="15">
      <c r="A62" s="81" t="s">
        <v>728</v>
      </c>
      <c r="B62" s="97" t="s">
        <v>215</v>
      </c>
      <c r="C62" s="80">
        <f>VLOOKUP(GroupVertices[[#This Row],[Vertex]],Vertices[],MATCH("ID",Vertices[[#Headers],[Vertex]:[Top Word Pairs in Tags by Salience]],0),FALSE)</f>
        <v>18</v>
      </c>
    </row>
    <row r="63" spans="1:3" ht="15">
      <c r="A63" s="81" t="s">
        <v>728</v>
      </c>
      <c r="B63" s="97" t="s">
        <v>245</v>
      </c>
      <c r="C63" s="80">
        <f>VLOOKUP(GroupVertices[[#This Row],[Vertex]],Vertices[],MATCH("ID",Vertices[[#Headers],[Vertex]:[Top Word Pairs in Tags by Salience]],0),FALSE)</f>
        <v>28</v>
      </c>
    </row>
    <row r="64" spans="1:3" ht="15">
      <c r="A64" s="81" t="s">
        <v>728</v>
      </c>
      <c r="B64" s="97" t="s">
        <v>244</v>
      </c>
      <c r="C64" s="80">
        <f>VLOOKUP(GroupVertices[[#This Row],[Vertex]],Vertices[],MATCH("ID",Vertices[[#Headers],[Vertex]:[Top Word Pairs in Tags by Salience]],0),FALSE)</f>
        <v>27</v>
      </c>
    </row>
    <row r="65" spans="1:3" ht="15">
      <c r="A65" s="81" t="s">
        <v>728</v>
      </c>
      <c r="B65" s="97" t="s">
        <v>243</v>
      </c>
      <c r="C65" s="80">
        <f>VLOOKUP(GroupVertices[[#This Row],[Vertex]],Vertices[],MATCH("ID",Vertices[[#Headers],[Vertex]:[Top Word Pairs in Tags by Salience]],0),FALSE)</f>
        <v>26</v>
      </c>
    </row>
    <row r="66" spans="1:3" ht="15">
      <c r="A66" s="81" t="s">
        <v>728</v>
      </c>
      <c r="B66" s="97" t="s">
        <v>242</v>
      </c>
      <c r="C66" s="80">
        <f>VLOOKUP(GroupVertices[[#This Row],[Vertex]],Vertices[],MATCH("ID",Vertices[[#Headers],[Vertex]:[Top Word Pairs in Tags by Salience]],0),FALSE)</f>
        <v>25</v>
      </c>
    </row>
    <row r="67" spans="1:3" ht="15">
      <c r="A67" s="81" t="s">
        <v>728</v>
      </c>
      <c r="B67" s="97" t="s">
        <v>241</v>
      </c>
      <c r="C67" s="80">
        <f>VLOOKUP(GroupVertices[[#This Row],[Vertex]],Vertices[],MATCH("ID",Vertices[[#Headers],[Vertex]:[Top Word Pairs in Tags by Salience]],0),FALSE)</f>
        <v>24</v>
      </c>
    </row>
    <row r="68" spans="1:3" ht="15">
      <c r="A68" s="81" t="s">
        <v>728</v>
      </c>
      <c r="B68" s="97" t="s">
        <v>240</v>
      </c>
      <c r="C68" s="80">
        <f>VLOOKUP(GroupVertices[[#This Row],[Vertex]],Vertices[],MATCH("ID",Vertices[[#Headers],[Vertex]:[Top Word Pairs in Tags by Salience]],0),FALSE)</f>
        <v>23</v>
      </c>
    </row>
    <row r="69" spans="1:3" ht="15">
      <c r="A69" s="81" t="s">
        <v>728</v>
      </c>
      <c r="B69" s="97" t="s">
        <v>239</v>
      </c>
      <c r="C69" s="80">
        <f>VLOOKUP(GroupVertices[[#This Row],[Vertex]],Vertices[],MATCH("ID",Vertices[[#Headers],[Vertex]:[Top Word Pairs in Tags by Salience]],0),FALSE)</f>
        <v>22</v>
      </c>
    </row>
    <row r="70" spans="1:3" ht="15">
      <c r="A70" s="81" t="s">
        <v>728</v>
      </c>
      <c r="B70" s="97" t="s">
        <v>238</v>
      </c>
      <c r="C70" s="80">
        <f>VLOOKUP(GroupVertices[[#This Row],[Vertex]],Vertices[],MATCH("ID",Vertices[[#Headers],[Vertex]:[Top Word Pairs in Tags by Salience]],0),FALSE)</f>
        <v>21</v>
      </c>
    </row>
    <row r="71" spans="1:3" ht="15">
      <c r="A71" s="81" t="s">
        <v>728</v>
      </c>
      <c r="B71" s="97" t="s">
        <v>237</v>
      </c>
      <c r="C71" s="80">
        <f>VLOOKUP(GroupVertices[[#This Row],[Vertex]],Vertices[],MATCH("ID",Vertices[[#Headers],[Vertex]:[Top Word Pairs in Tags by Salience]],0),FALSE)</f>
        <v>20</v>
      </c>
    </row>
    <row r="72" spans="1:3" ht="15">
      <c r="A72" s="81" t="s">
        <v>728</v>
      </c>
      <c r="B72" s="97" t="s">
        <v>236</v>
      </c>
      <c r="C72" s="80">
        <f>VLOOKUP(GroupVertices[[#This Row],[Vertex]],Vertices[],MATCH("ID",Vertices[[#Headers],[Vertex]:[Top Word Pairs in Tags by Salience]],0),FALSE)</f>
        <v>19</v>
      </c>
    </row>
    <row r="73" spans="1:3" ht="15">
      <c r="A73" s="81" t="s">
        <v>729</v>
      </c>
      <c r="B73" s="97" t="s">
        <v>219</v>
      </c>
      <c r="C73" s="80">
        <f>VLOOKUP(GroupVertices[[#This Row],[Vertex]],Vertices[],MATCH("ID",Vertices[[#Headers],[Vertex]:[Top Word Pairs in Tags by Salience]],0),FALSE)</f>
        <v>58</v>
      </c>
    </row>
    <row r="74" spans="1:3" ht="15">
      <c r="A74" s="81" t="s">
        <v>729</v>
      </c>
      <c r="B74" s="97" t="s">
        <v>280</v>
      </c>
      <c r="C74" s="80">
        <f>VLOOKUP(GroupVertices[[#This Row],[Vertex]],Vertices[],MATCH("ID",Vertices[[#Headers],[Vertex]:[Top Word Pairs in Tags by Salience]],0),FALSE)</f>
        <v>67</v>
      </c>
    </row>
    <row r="75" spans="1:3" ht="15">
      <c r="A75" s="81" t="s">
        <v>729</v>
      </c>
      <c r="B75" s="97" t="s">
        <v>279</v>
      </c>
      <c r="C75" s="80">
        <f>VLOOKUP(GroupVertices[[#This Row],[Vertex]],Vertices[],MATCH("ID",Vertices[[#Headers],[Vertex]:[Top Word Pairs in Tags by Salience]],0),FALSE)</f>
        <v>66</v>
      </c>
    </row>
    <row r="76" spans="1:3" ht="15">
      <c r="A76" s="81" t="s">
        <v>729</v>
      </c>
      <c r="B76" s="97" t="s">
        <v>278</v>
      </c>
      <c r="C76" s="80">
        <f>VLOOKUP(GroupVertices[[#This Row],[Vertex]],Vertices[],MATCH("ID",Vertices[[#Headers],[Vertex]:[Top Word Pairs in Tags by Salience]],0),FALSE)</f>
        <v>65</v>
      </c>
    </row>
    <row r="77" spans="1:3" ht="15">
      <c r="A77" s="81" t="s">
        <v>729</v>
      </c>
      <c r="B77" s="97" t="s">
        <v>277</v>
      </c>
      <c r="C77" s="80">
        <f>VLOOKUP(GroupVertices[[#This Row],[Vertex]],Vertices[],MATCH("ID",Vertices[[#Headers],[Vertex]:[Top Word Pairs in Tags by Salience]],0),FALSE)</f>
        <v>64</v>
      </c>
    </row>
    <row r="78" spans="1:3" ht="15">
      <c r="A78" s="81" t="s">
        <v>729</v>
      </c>
      <c r="B78" s="97" t="s">
        <v>276</v>
      </c>
      <c r="C78" s="80">
        <f>VLOOKUP(GroupVertices[[#This Row],[Vertex]],Vertices[],MATCH("ID",Vertices[[#Headers],[Vertex]:[Top Word Pairs in Tags by Salience]],0),FALSE)</f>
        <v>63</v>
      </c>
    </row>
    <row r="79" spans="1:3" ht="15">
      <c r="A79" s="81" t="s">
        <v>729</v>
      </c>
      <c r="B79" s="97" t="s">
        <v>275</v>
      </c>
      <c r="C79" s="80">
        <f>VLOOKUP(GroupVertices[[#This Row],[Vertex]],Vertices[],MATCH("ID",Vertices[[#Headers],[Vertex]:[Top Word Pairs in Tags by Salience]],0),FALSE)</f>
        <v>62</v>
      </c>
    </row>
    <row r="80" spans="1:3" ht="15">
      <c r="A80" s="81" t="s">
        <v>729</v>
      </c>
      <c r="B80" s="97" t="s">
        <v>274</v>
      </c>
      <c r="C80" s="80">
        <f>VLOOKUP(GroupVertices[[#This Row],[Vertex]],Vertices[],MATCH("ID",Vertices[[#Headers],[Vertex]:[Top Word Pairs in Tags by Salience]],0),FALSE)</f>
        <v>61</v>
      </c>
    </row>
    <row r="81" spans="1:3" ht="15">
      <c r="A81" s="81" t="s">
        <v>729</v>
      </c>
      <c r="B81" s="97" t="s">
        <v>273</v>
      </c>
      <c r="C81" s="80">
        <f>VLOOKUP(GroupVertices[[#This Row],[Vertex]],Vertices[],MATCH("ID",Vertices[[#Headers],[Vertex]:[Top Word Pairs in Tags by Salience]],0),FALSE)</f>
        <v>60</v>
      </c>
    </row>
    <row r="82" spans="1:3" ht="15">
      <c r="A82" s="81" t="s">
        <v>729</v>
      </c>
      <c r="B82" s="97" t="s">
        <v>272</v>
      </c>
      <c r="C82" s="80">
        <f>VLOOKUP(GroupVertices[[#This Row],[Vertex]],Vertices[],MATCH("ID",Vertices[[#Headers],[Vertex]:[Top Word Pairs in Tags by Salience]],0),FALSE)</f>
        <v>59</v>
      </c>
    </row>
    <row r="83" spans="1:3" ht="15">
      <c r="A83" s="81" t="s">
        <v>730</v>
      </c>
      <c r="B83" s="97" t="s">
        <v>217</v>
      </c>
      <c r="C83" s="80">
        <f>VLOOKUP(GroupVertices[[#This Row],[Vertex]],Vertices[],MATCH("ID",Vertices[[#Headers],[Vertex]:[Top Word Pairs in Tags by Salience]],0),FALSE)</f>
        <v>37</v>
      </c>
    </row>
    <row r="84" spans="1:3" ht="15">
      <c r="A84" s="81" t="s">
        <v>730</v>
      </c>
      <c r="B84" s="97" t="s">
        <v>261</v>
      </c>
      <c r="C84" s="80">
        <f>VLOOKUP(GroupVertices[[#This Row],[Vertex]],Vertices[],MATCH("ID",Vertices[[#Headers],[Vertex]:[Top Word Pairs in Tags by Salience]],0),FALSE)</f>
        <v>46</v>
      </c>
    </row>
    <row r="85" spans="1:3" ht="15">
      <c r="A85" s="81" t="s">
        <v>730</v>
      </c>
      <c r="B85" s="97" t="s">
        <v>260</v>
      </c>
      <c r="C85" s="80">
        <f>VLOOKUP(GroupVertices[[#This Row],[Vertex]],Vertices[],MATCH("ID",Vertices[[#Headers],[Vertex]:[Top Word Pairs in Tags by Salience]],0),FALSE)</f>
        <v>45</v>
      </c>
    </row>
    <row r="86" spans="1:3" ht="15">
      <c r="A86" s="81" t="s">
        <v>730</v>
      </c>
      <c r="B86" s="97" t="s">
        <v>259</v>
      </c>
      <c r="C86" s="80">
        <f>VLOOKUP(GroupVertices[[#This Row],[Vertex]],Vertices[],MATCH("ID",Vertices[[#Headers],[Vertex]:[Top Word Pairs in Tags by Salience]],0),FALSE)</f>
        <v>44</v>
      </c>
    </row>
    <row r="87" spans="1:3" ht="15">
      <c r="A87" s="81" t="s">
        <v>730</v>
      </c>
      <c r="B87" s="97" t="s">
        <v>258</v>
      </c>
      <c r="C87" s="80">
        <f>VLOOKUP(GroupVertices[[#This Row],[Vertex]],Vertices[],MATCH("ID",Vertices[[#Headers],[Vertex]:[Top Word Pairs in Tags by Salience]],0),FALSE)</f>
        <v>43</v>
      </c>
    </row>
    <row r="88" spans="1:3" ht="15">
      <c r="A88" s="81" t="s">
        <v>730</v>
      </c>
      <c r="B88" s="97" t="s">
        <v>257</v>
      </c>
      <c r="C88" s="80">
        <f>VLOOKUP(GroupVertices[[#This Row],[Vertex]],Vertices[],MATCH("ID",Vertices[[#Headers],[Vertex]:[Top Word Pairs in Tags by Salience]],0),FALSE)</f>
        <v>42</v>
      </c>
    </row>
    <row r="89" spans="1:3" ht="15">
      <c r="A89" s="81" t="s">
        <v>730</v>
      </c>
      <c r="B89" s="97" t="s">
        <v>256</v>
      </c>
      <c r="C89" s="80">
        <f>VLOOKUP(GroupVertices[[#This Row],[Vertex]],Vertices[],MATCH("ID",Vertices[[#Headers],[Vertex]:[Top Word Pairs in Tags by Salience]],0),FALSE)</f>
        <v>41</v>
      </c>
    </row>
    <row r="90" spans="1:3" ht="15">
      <c r="A90" s="81" t="s">
        <v>730</v>
      </c>
      <c r="B90" s="97" t="s">
        <v>255</v>
      </c>
      <c r="C90" s="80">
        <f>VLOOKUP(GroupVertices[[#This Row],[Vertex]],Vertices[],MATCH("ID",Vertices[[#Headers],[Vertex]:[Top Word Pairs in Tags by Salience]],0),FALSE)</f>
        <v>40</v>
      </c>
    </row>
    <row r="91" spans="1:3" ht="15">
      <c r="A91" s="81" t="s">
        <v>730</v>
      </c>
      <c r="B91" s="97" t="s">
        <v>254</v>
      </c>
      <c r="C91" s="80">
        <f>VLOOKUP(GroupVertices[[#This Row],[Vertex]],Vertices[],MATCH("ID",Vertices[[#Headers],[Vertex]:[Top Word Pairs in Tags by Salience]],0),FALSE)</f>
        <v>39</v>
      </c>
    </row>
    <row r="92" spans="1:3" ht="15">
      <c r="A92" s="81" t="s">
        <v>730</v>
      </c>
      <c r="B92" s="97" t="s">
        <v>253</v>
      </c>
      <c r="C92" s="80">
        <f>VLOOKUP(GroupVertices[[#This Row],[Vertex]],Vertices[],MATCH("ID",Vertices[[#Headers],[Vertex]:[Top Word Pairs in Tags by Salience]],0),FALSE)</f>
        <v>38</v>
      </c>
    </row>
    <row r="93" spans="1:3" ht="15">
      <c r="A93" s="81" t="s">
        <v>731</v>
      </c>
      <c r="B93" s="97" t="s">
        <v>216</v>
      </c>
      <c r="C93" s="80">
        <f>VLOOKUP(GroupVertices[[#This Row],[Vertex]],Vertices[],MATCH("ID",Vertices[[#Headers],[Vertex]:[Top Word Pairs in Tags by Salience]],0),FALSE)</f>
        <v>29</v>
      </c>
    </row>
    <row r="94" spans="1:3" ht="15">
      <c r="A94" s="81" t="s">
        <v>731</v>
      </c>
      <c r="B94" s="97" t="s">
        <v>252</v>
      </c>
      <c r="C94" s="80">
        <f>VLOOKUP(GroupVertices[[#This Row],[Vertex]],Vertices[],MATCH("ID",Vertices[[#Headers],[Vertex]:[Top Word Pairs in Tags by Salience]],0),FALSE)</f>
        <v>36</v>
      </c>
    </row>
    <row r="95" spans="1:3" ht="15">
      <c r="A95" s="81" t="s">
        <v>731</v>
      </c>
      <c r="B95" s="97" t="s">
        <v>251</v>
      </c>
      <c r="C95" s="80">
        <f>VLOOKUP(GroupVertices[[#This Row],[Vertex]],Vertices[],MATCH("ID",Vertices[[#Headers],[Vertex]:[Top Word Pairs in Tags by Salience]],0),FALSE)</f>
        <v>35</v>
      </c>
    </row>
    <row r="96" spans="1:3" ht="15">
      <c r="A96" s="81" t="s">
        <v>731</v>
      </c>
      <c r="B96" s="97" t="s">
        <v>250</v>
      </c>
      <c r="C96" s="80">
        <f>VLOOKUP(GroupVertices[[#This Row],[Vertex]],Vertices[],MATCH("ID",Vertices[[#Headers],[Vertex]:[Top Word Pairs in Tags by Salience]],0),FALSE)</f>
        <v>34</v>
      </c>
    </row>
    <row r="97" spans="1:3" ht="15">
      <c r="A97" s="81" t="s">
        <v>731</v>
      </c>
      <c r="B97" s="97" t="s">
        <v>249</v>
      </c>
      <c r="C97" s="80">
        <f>VLOOKUP(GroupVertices[[#This Row],[Vertex]],Vertices[],MATCH("ID",Vertices[[#Headers],[Vertex]:[Top Word Pairs in Tags by Salience]],0),FALSE)</f>
        <v>33</v>
      </c>
    </row>
    <row r="98" spans="1:3" ht="15">
      <c r="A98" s="81" t="s">
        <v>731</v>
      </c>
      <c r="B98" s="97" t="s">
        <v>248</v>
      </c>
      <c r="C98" s="80">
        <f>VLOOKUP(GroupVertices[[#This Row],[Vertex]],Vertices[],MATCH("ID",Vertices[[#Headers],[Vertex]:[Top Word Pairs in Tags by Salience]],0),FALSE)</f>
        <v>32</v>
      </c>
    </row>
    <row r="99" spans="1:3" ht="15">
      <c r="A99" s="81" t="s">
        <v>731</v>
      </c>
      <c r="B99" s="97" t="s">
        <v>247</v>
      </c>
      <c r="C99" s="80">
        <f>VLOOKUP(GroupVertices[[#This Row],[Vertex]],Vertices[],MATCH("ID",Vertices[[#Headers],[Vertex]:[Top Word Pairs in Tags by Salience]],0),FALSE)</f>
        <v>31</v>
      </c>
    </row>
    <row r="100" spans="1:3" ht="15">
      <c r="A100" s="81" t="s">
        <v>731</v>
      </c>
      <c r="B100" s="97" t="s">
        <v>246</v>
      </c>
      <c r="C100" s="80">
        <f>VLOOKUP(GroupVertices[[#This Row],[Vertex]],Vertices[],MATCH("ID",Vertices[[#Headers],[Vertex]:[Top Word Pairs in Tags by Salience]],0),FALSE)</f>
        <v>30</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1515</v>
      </c>
      <c r="B2" s="35" t="s">
        <v>721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88</v>
      </c>
      <c r="L2" s="38">
        <f>MIN(Vertices[Closeness Centrality])</f>
        <v>0.002778</v>
      </c>
      <c r="M2" s="39">
        <f>COUNTIF(Vertices[Closeness Centrality],"&gt;= "&amp;L2)-COUNTIF(Vertices[Closeness Centrality],"&gt;="&amp;L3)</f>
        <v>53</v>
      </c>
      <c r="N2" s="38">
        <f>MIN(Vertices[Eigenvector Centrality])</f>
        <v>0.002781</v>
      </c>
      <c r="O2" s="39">
        <f>COUNTIF(Vertices[Eigenvector Centrality],"&gt;= "&amp;N2)-COUNTIF(Vertices[Eigenvector Centrality],"&gt;="&amp;N3)</f>
        <v>39</v>
      </c>
      <c r="P2" s="38">
        <f>MIN(Vertices[PageRank])</f>
        <v>0.461899</v>
      </c>
      <c r="Q2" s="39">
        <f>COUNTIF(Vertices[PageRank],"&gt;= "&amp;P2)-COUNTIF(Vertices[PageRank],"&gt;="&amp;P3)</f>
        <v>84</v>
      </c>
      <c r="R2" s="38">
        <f>MIN(Vertices[Clustering Coefficient])</f>
        <v>0</v>
      </c>
      <c r="S2" s="44">
        <f>COUNTIF(Vertices[Clustering Coefficient],"&gt;= "&amp;R2)-COUNTIF(Vertices[Clustering Coefficient],"&gt;="&amp;R3)</f>
        <v>88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1"/>
      <c r="B3" s="111"/>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201.6764705882353</v>
      </c>
      <c r="K3" s="41">
        <f>COUNTIF(Vertices[Betweenness Centrality],"&gt;= "&amp;J3)-COUNTIF(Vertices[Betweenness Centrality],"&gt;="&amp;J4)</f>
        <v>0</v>
      </c>
      <c r="L3" s="40">
        <f aca="true" t="shared" si="5" ref="L3:L35">L2+($L$36-$L$2)/BinDivisor</f>
        <v>0.0028544117647058822</v>
      </c>
      <c r="M3" s="41">
        <f>COUNTIF(Vertices[Closeness Centrality],"&gt;= "&amp;L3)-COUNTIF(Vertices[Closeness Centrality],"&gt;="&amp;L4)</f>
        <v>0</v>
      </c>
      <c r="N3" s="40">
        <f aca="true" t="shared" si="6" ref="N3:N35">N2+($N$36-$N$2)/BinDivisor</f>
        <v>0.004570352941176471</v>
      </c>
      <c r="O3" s="41">
        <f>COUNTIF(Vertices[Eigenvector Centrality],"&gt;= "&amp;N3)-COUNTIF(Vertices[Eigenvector Centrality],"&gt;="&amp;N4)</f>
        <v>10</v>
      </c>
      <c r="P3" s="40">
        <f aca="true" t="shared" si="7" ref="P3:P35">P2+($P$36-$P$2)/BinDivisor</f>
        <v>0.6166589705882353</v>
      </c>
      <c r="Q3" s="41">
        <f>COUNTIF(Vertices[PageRank],"&gt;= "&amp;P3)-COUNTIF(Vertices[PageRank],"&gt;="&amp;P4)</f>
        <v>0</v>
      </c>
      <c r="R3" s="40">
        <f aca="true" t="shared" si="8" ref="R3:R35">R2+($R$36-$R$2)/BinDivisor</f>
        <v>0.029411764705882353</v>
      </c>
      <c r="S3" s="45">
        <f>COUNTIF(Vertices[Clustering Coefficient],"&gt;= "&amp;R3)-COUNTIF(Vertices[Clustering Coefficient],"&gt;="&amp;R4)</f>
        <v>6</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0.23529411764705882</v>
      </c>
      <c r="G4" s="39">
        <f>COUNTIF(Vertices[In-Degree],"&gt;= "&amp;F4)-COUNTIF(Vertices[In-Degree],"&gt;="&amp;F5)</f>
        <v>0</v>
      </c>
      <c r="H4" s="38">
        <f t="shared" si="3"/>
        <v>0.7058823529411765</v>
      </c>
      <c r="I4" s="39">
        <f>COUNTIF(Vertices[Out-Degree],"&gt;= "&amp;H4)-COUNTIF(Vertices[Out-Degree],"&gt;="&amp;H5)</f>
        <v>0</v>
      </c>
      <c r="J4" s="38">
        <f t="shared" si="4"/>
        <v>403.3529411764706</v>
      </c>
      <c r="K4" s="39">
        <f>COUNTIF(Vertices[Betweenness Centrality],"&gt;= "&amp;J4)-COUNTIF(Vertices[Betweenness Centrality],"&gt;="&amp;J5)</f>
        <v>0</v>
      </c>
      <c r="L4" s="38">
        <f t="shared" si="5"/>
        <v>0.0029308235294117644</v>
      </c>
      <c r="M4" s="39">
        <f>COUNTIF(Vertices[Closeness Centrality],"&gt;= "&amp;L4)-COUNTIF(Vertices[Closeness Centrality],"&gt;="&amp;L5)</f>
        <v>18</v>
      </c>
      <c r="N4" s="38">
        <f t="shared" si="6"/>
        <v>0.006359705882352941</v>
      </c>
      <c r="O4" s="39">
        <f>COUNTIF(Vertices[Eigenvector Centrality],"&gt;= "&amp;N4)-COUNTIF(Vertices[Eigenvector Centrality],"&gt;="&amp;N5)</f>
        <v>0</v>
      </c>
      <c r="P4" s="38">
        <f t="shared" si="7"/>
        <v>0.7714189411764706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1"/>
      <c r="B5" s="111"/>
      <c r="D5" s="33">
        <f t="shared" si="1"/>
        <v>0</v>
      </c>
      <c r="E5" s="3">
        <f>COUNTIF(Vertices[Degree],"&gt;= "&amp;D5)-COUNTIF(Vertices[Degree],"&gt;="&amp;D6)</f>
        <v>0</v>
      </c>
      <c r="F5" s="40">
        <f t="shared" si="2"/>
        <v>0.3529411764705882</v>
      </c>
      <c r="G5" s="41">
        <f>COUNTIF(Vertices[In-Degree],"&gt;= "&amp;F5)-COUNTIF(Vertices[In-Degree],"&gt;="&amp;F6)</f>
        <v>0</v>
      </c>
      <c r="H5" s="40">
        <f t="shared" si="3"/>
        <v>1.0588235294117647</v>
      </c>
      <c r="I5" s="41">
        <f>COUNTIF(Vertices[Out-Degree],"&gt;= "&amp;H5)-COUNTIF(Vertices[Out-Degree],"&gt;="&amp;H6)</f>
        <v>0</v>
      </c>
      <c r="J5" s="40">
        <f t="shared" si="4"/>
        <v>605.0294117647059</v>
      </c>
      <c r="K5" s="41">
        <f>COUNTIF(Vertices[Betweenness Centrality],"&gt;= "&amp;J5)-COUNTIF(Vertices[Betweenness Centrality],"&gt;="&amp;J6)</f>
        <v>0</v>
      </c>
      <c r="L5" s="40">
        <f t="shared" si="5"/>
        <v>0.0030072352941176465</v>
      </c>
      <c r="M5" s="41">
        <f>COUNTIF(Vertices[Closeness Centrality],"&gt;= "&amp;L5)-COUNTIF(Vertices[Closeness Centrality],"&gt;="&amp;L6)</f>
        <v>10</v>
      </c>
      <c r="N5" s="40">
        <f t="shared" si="6"/>
        <v>0.008149058823529412</v>
      </c>
      <c r="O5" s="41">
        <f>COUNTIF(Vertices[Eigenvector Centrality],"&gt;= "&amp;N5)-COUNTIF(Vertices[Eigenvector Centrality],"&gt;="&amp;N6)</f>
        <v>4</v>
      </c>
      <c r="P5" s="40">
        <f t="shared" si="7"/>
        <v>0.9261789117647059</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111</v>
      </c>
      <c r="D6" s="33">
        <f t="shared" si="1"/>
        <v>0</v>
      </c>
      <c r="E6" s="3">
        <f>COUNTIF(Vertices[Degree],"&gt;= "&amp;D6)-COUNTIF(Vertices[Degree],"&gt;="&amp;D7)</f>
        <v>0</v>
      </c>
      <c r="F6" s="38">
        <f t="shared" si="2"/>
        <v>0.47058823529411764</v>
      </c>
      <c r="G6" s="39">
        <f>COUNTIF(Vertices[In-Degree],"&gt;= "&amp;F6)-COUNTIF(Vertices[In-Degree],"&gt;="&amp;F7)</f>
        <v>0</v>
      </c>
      <c r="H6" s="38">
        <f t="shared" si="3"/>
        <v>1.411764705882353</v>
      </c>
      <c r="I6" s="39">
        <f>COUNTIF(Vertices[Out-Degree],"&gt;= "&amp;H6)-COUNTIF(Vertices[Out-Degree],"&gt;="&amp;H7)</f>
        <v>0</v>
      </c>
      <c r="J6" s="38">
        <f t="shared" si="4"/>
        <v>806.7058823529412</v>
      </c>
      <c r="K6" s="39">
        <f>COUNTIF(Vertices[Betweenness Centrality],"&gt;= "&amp;J6)-COUNTIF(Vertices[Betweenness Centrality],"&gt;="&amp;J7)</f>
        <v>0</v>
      </c>
      <c r="L6" s="38">
        <f t="shared" si="5"/>
        <v>0.0030836470588235286</v>
      </c>
      <c r="M6" s="39">
        <f>COUNTIF(Vertices[Closeness Centrality],"&gt;= "&amp;L6)-COUNTIF(Vertices[Closeness Centrality],"&gt;="&amp;L7)</f>
        <v>7</v>
      </c>
      <c r="N6" s="38">
        <f t="shared" si="6"/>
        <v>0.009938411764705883</v>
      </c>
      <c r="O6" s="39">
        <f>COUNTIF(Vertices[Eigenvector Centrality],"&gt;= "&amp;N6)-COUNTIF(Vertices[Eigenvector Centrality],"&gt;="&amp;N7)</f>
        <v>35</v>
      </c>
      <c r="P6" s="38">
        <f t="shared" si="7"/>
        <v>1.080938882352941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0.5882352941176471</v>
      </c>
      <c r="G7" s="41">
        <f>COUNTIF(Vertices[In-Degree],"&gt;= "&amp;F7)-COUNTIF(Vertices[In-Degree],"&gt;="&amp;F8)</f>
        <v>0</v>
      </c>
      <c r="H7" s="40">
        <f t="shared" si="3"/>
        <v>1.7647058823529413</v>
      </c>
      <c r="I7" s="41">
        <f>COUNTIF(Vertices[Out-Degree],"&gt;= "&amp;H7)-COUNTIF(Vertices[Out-Degree],"&gt;="&amp;H8)</f>
        <v>0</v>
      </c>
      <c r="J7" s="40">
        <f t="shared" si="4"/>
        <v>1008.3823529411766</v>
      </c>
      <c r="K7" s="41">
        <f>COUNTIF(Vertices[Betweenness Centrality],"&gt;= "&amp;J7)-COUNTIF(Vertices[Betweenness Centrality],"&gt;="&amp;J8)</f>
        <v>1</v>
      </c>
      <c r="L7" s="40">
        <f t="shared" si="5"/>
        <v>0.0031600588235294108</v>
      </c>
      <c r="M7" s="41">
        <f>COUNTIF(Vertices[Closeness Centrality],"&gt;= "&amp;L7)-COUNTIF(Vertices[Closeness Centrality],"&gt;="&amp;L8)</f>
        <v>0</v>
      </c>
      <c r="N7" s="40">
        <f t="shared" si="6"/>
        <v>0.011727764705882354</v>
      </c>
      <c r="O7" s="41">
        <f>COUNTIF(Vertices[Eigenvector Centrality],"&gt;= "&amp;N7)-COUNTIF(Vertices[Eigenvector Centrality],"&gt;="&amp;N8)</f>
        <v>0</v>
      </c>
      <c r="P7" s="40">
        <f t="shared" si="7"/>
        <v>1.2356988529411763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0.7058823529411765</v>
      </c>
      <c r="G8" s="39">
        <f>COUNTIF(Vertices[In-Degree],"&gt;= "&amp;F8)-COUNTIF(Vertices[In-Degree],"&gt;="&amp;F9)</f>
        <v>0</v>
      </c>
      <c r="H8" s="38">
        <f t="shared" si="3"/>
        <v>2.1176470588235294</v>
      </c>
      <c r="I8" s="39">
        <f>COUNTIF(Vertices[Out-Degree],"&gt;= "&amp;H8)-COUNTIF(Vertices[Out-Degree],"&gt;="&amp;H9)</f>
        <v>0</v>
      </c>
      <c r="J8" s="38">
        <f t="shared" si="4"/>
        <v>1210.058823529412</v>
      </c>
      <c r="K8" s="39">
        <f>COUNTIF(Vertices[Betweenness Centrality],"&gt;= "&amp;J8)-COUNTIF(Vertices[Betweenness Centrality],"&gt;="&amp;J9)</f>
        <v>1</v>
      </c>
      <c r="L8" s="38">
        <f t="shared" si="5"/>
        <v>0.003236470588235293</v>
      </c>
      <c r="M8" s="39">
        <f>COUNTIF(Vertices[Closeness Centrality],"&gt;= "&amp;L8)-COUNTIF(Vertices[Closeness Centrality],"&gt;="&amp;L9)</f>
        <v>0</v>
      </c>
      <c r="N8" s="38">
        <f t="shared" si="6"/>
        <v>0.013517117647058825</v>
      </c>
      <c r="O8" s="39">
        <f>COUNTIF(Vertices[Eigenvector Centrality],"&gt;= "&amp;N8)-COUNTIF(Vertices[Eigenvector Centrality],"&gt;="&amp;N9)</f>
        <v>0</v>
      </c>
      <c r="P8" s="38">
        <f t="shared" si="7"/>
        <v>1.3904588235294115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1"/>
      <c r="B9" s="111"/>
      <c r="D9" s="33">
        <f t="shared" si="1"/>
        <v>0</v>
      </c>
      <c r="E9" s="3">
        <f>COUNTIF(Vertices[Degree],"&gt;= "&amp;D9)-COUNTIF(Vertices[Degree],"&gt;="&amp;D10)</f>
        <v>0</v>
      </c>
      <c r="F9" s="40">
        <f t="shared" si="2"/>
        <v>0.823529411764706</v>
      </c>
      <c r="G9" s="41">
        <f>COUNTIF(Vertices[In-Degree],"&gt;= "&amp;F9)-COUNTIF(Vertices[In-Degree],"&gt;="&amp;F10)</f>
        <v>0</v>
      </c>
      <c r="H9" s="40">
        <f t="shared" si="3"/>
        <v>2.4705882352941178</v>
      </c>
      <c r="I9" s="41">
        <f>COUNTIF(Vertices[Out-Degree],"&gt;= "&amp;H9)-COUNTIF(Vertices[Out-Degree],"&gt;="&amp;H10)</f>
        <v>0</v>
      </c>
      <c r="J9" s="40">
        <f t="shared" si="4"/>
        <v>1411.7352941176473</v>
      </c>
      <c r="K9" s="41">
        <f>COUNTIF(Vertices[Betweenness Centrality],"&gt;= "&amp;J9)-COUNTIF(Vertices[Betweenness Centrality],"&gt;="&amp;J10)</f>
        <v>0</v>
      </c>
      <c r="L9" s="40">
        <f t="shared" si="5"/>
        <v>0.003312882352941175</v>
      </c>
      <c r="M9" s="41">
        <f>COUNTIF(Vertices[Closeness Centrality],"&gt;= "&amp;L9)-COUNTIF(Vertices[Closeness Centrality],"&gt;="&amp;L10)</f>
        <v>0</v>
      </c>
      <c r="N9" s="40">
        <f t="shared" si="6"/>
        <v>0.015306470588235296</v>
      </c>
      <c r="O9" s="41">
        <f>COUNTIF(Vertices[Eigenvector Centrality],"&gt;= "&amp;N9)-COUNTIF(Vertices[Eigenvector Centrality],"&gt;="&amp;N10)</f>
        <v>3</v>
      </c>
      <c r="P9" s="40">
        <f t="shared" si="7"/>
        <v>1.5452187941176467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0.9411764705882354</v>
      </c>
      <c r="G10" s="39">
        <f>COUNTIF(Vertices[In-Degree],"&gt;= "&amp;F10)-COUNTIF(Vertices[In-Degree],"&gt;="&amp;F11)</f>
        <v>88</v>
      </c>
      <c r="H10" s="38">
        <f t="shared" si="3"/>
        <v>2.823529411764706</v>
      </c>
      <c r="I10" s="39">
        <f>COUNTIF(Vertices[Out-Degree],"&gt;= "&amp;H10)-COUNTIF(Vertices[Out-Degree],"&gt;="&amp;H11)</f>
        <v>0</v>
      </c>
      <c r="J10" s="38">
        <f t="shared" si="4"/>
        <v>1613.4117647058827</v>
      </c>
      <c r="K10" s="39">
        <f>COUNTIF(Vertices[Betweenness Centrality],"&gt;= "&amp;J10)-COUNTIF(Vertices[Betweenness Centrality],"&gt;="&amp;J11)</f>
        <v>3</v>
      </c>
      <c r="L10" s="38">
        <f t="shared" si="5"/>
        <v>0.003389294117647057</v>
      </c>
      <c r="M10" s="39">
        <f>COUNTIF(Vertices[Closeness Centrality],"&gt;= "&amp;L10)-COUNTIF(Vertices[Closeness Centrality],"&gt;="&amp;L11)</f>
        <v>0</v>
      </c>
      <c r="N10" s="38">
        <f t="shared" si="6"/>
        <v>0.017095823529411767</v>
      </c>
      <c r="O10" s="39">
        <f>COUNTIF(Vertices[Eigenvector Centrality],"&gt;= "&amp;N10)-COUNTIF(Vertices[Eigenvector Centrality],"&gt;="&amp;N11)</f>
        <v>0</v>
      </c>
      <c r="P10" s="38">
        <f t="shared" si="7"/>
        <v>1.699978764705882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1"/>
      <c r="B11" s="111"/>
      <c r="D11" s="33">
        <f t="shared" si="1"/>
        <v>0</v>
      </c>
      <c r="E11" s="3">
        <f>COUNTIF(Vertices[Degree],"&gt;= "&amp;D11)-COUNTIF(Vertices[Degree],"&gt;="&amp;D12)</f>
        <v>0</v>
      </c>
      <c r="F11" s="40">
        <f t="shared" si="2"/>
        <v>1.0588235294117647</v>
      </c>
      <c r="G11" s="41">
        <f>COUNTIF(Vertices[In-Degree],"&gt;= "&amp;F11)-COUNTIF(Vertices[In-Degree],"&gt;="&amp;F12)</f>
        <v>0</v>
      </c>
      <c r="H11" s="40">
        <f t="shared" si="3"/>
        <v>3.1764705882352944</v>
      </c>
      <c r="I11" s="41">
        <f>COUNTIF(Vertices[Out-Degree],"&gt;= "&amp;H11)-COUNTIF(Vertices[Out-Degree],"&gt;="&amp;H12)</f>
        <v>0</v>
      </c>
      <c r="J11" s="40">
        <f t="shared" si="4"/>
        <v>1815.088235294118</v>
      </c>
      <c r="K11" s="41">
        <f>COUNTIF(Vertices[Betweenness Centrality],"&gt;= "&amp;J11)-COUNTIF(Vertices[Betweenness Centrality],"&gt;="&amp;J12)</f>
        <v>5</v>
      </c>
      <c r="L11" s="40">
        <f t="shared" si="5"/>
        <v>0.0034657058823529393</v>
      </c>
      <c r="M11" s="41">
        <f>COUNTIF(Vertices[Closeness Centrality],"&gt;= "&amp;L11)-COUNTIF(Vertices[Closeness Centrality],"&gt;="&amp;L12)</f>
        <v>0</v>
      </c>
      <c r="N11" s="40">
        <f t="shared" si="6"/>
        <v>0.01888517647058824</v>
      </c>
      <c r="O11" s="41">
        <f>COUNTIF(Vertices[Eigenvector Centrality],"&gt;= "&amp;N11)-COUNTIF(Vertices[Eigenvector Centrality],"&gt;="&amp;N12)</f>
        <v>0</v>
      </c>
      <c r="P11" s="40">
        <f t="shared" si="7"/>
        <v>1.8547387352941171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0.00909090909090909</v>
      </c>
      <c r="D12" s="33">
        <f t="shared" si="1"/>
        <v>0</v>
      </c>
      <c r="E12" s="3">
        <f>COUNTIF(Vertices[Degree],"&gt;= "&amp;D12)-COUNTIF(Vertices[Degree],"&gt;="&amp;D13)</f>
        <v>0</v>
      </c>
      <c r="F12" s="38">
        <f t="shared" si="2"/>
        <v>1.1764705882352942</v>
      </c>
      <c r="G12" s="39">
        <f>COUNTIF(Vertices[In-Degree],"&gt;= "&amp;F12)-COUNTIF(Vertices[In-Degree],"&gt;="&amp;F13)</f>
        <v>0</v>
      </c>
      <c r="H12" s="38">
        <f t="shared" si="3"/>
        <v>3.5294117647058827</v>
      </c>
      <c r="I12" s="39">
        <f>COUNTIF(Vertices[Out-Degree],"&gt;= "&amp;H12)-COUNTIF(Vertices[Out-Degree],"&gt;="&amp;H13)</f>
        <v>0</v>
      </c>
      <c r="J12" s="38">
        <f t="shared" si="4"/>
        <v>2016.7647058823534</v>
      </c>
      <c r="K12" s="39">
        <f>COUNTIF(Vertices[Betweenness Centrality],"&gt;= "&amp;J12)-COUNTIF(Vertices[Betweenness Centrality],"&gt;="&amp;J13)</f>
        <v>0</v>
      </c>
      <c r="L12" s="38">
        <f t="shared" si="5"/>
        <v>0.0035421176470588215</v>
      </c>
      <c r="M12" s="39">
        <f>COUNTIF(Vertices[Closeness Centrality],"&gt;= "&amp;L12)-COUNTIF(Vertices[Closeness Centrality],"&gt;="&amp;L13)</f>
        <v>0</v>
      </c>
      <c r="N12" s="38">
        <f t="shared" si="6"/>
        <v>0.02067452941176471</v>
      </c>
      <c r="O12" s="39">
        <f>COUNTIF(Vertices[Eigenvector Centrality],"&gt;= "&amp;N12)-COUNTIF(Vertices[Eigenvector Centrality],"&gt;="&amp;N13)</f>
        <v>0</v>
      </c>
      <c r="P12" s="38">
        <f t="shared" si="7"/>
        <v>2.0094987058823524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171</v>
      </c>
      <c r="B13" s="35">
        <v>0.018018018018018018</v>
      </c>
      <c r="D13" s="33">
        <f t="shared" si="1"/>
        <v>0</v>
      </c>
      <c r="E13" s="3">
        <f>COUNTIF(Vertices[Degree],"&gt;= "&amp;D13)-COUNTIF(Vertices[Degree],"&gt;="&amp;D14)</f>
        <v>0</v>
      </c>
      <c r="F13" s="40">
        <f t="shared" si="2"/>
        <v>1.2941176470588236</v>
      </c>
      <c r="G13" s="41">
        <f>COUNTIF(Vertices[In-Degree],"&gt;= "&amp;F13)-COUNTIF(Vertices[In-Degree],"&gt;="&amp;F14)</f>
        <v>0</v>
      </c>
      <c r="H13" s="40">
        <f t="shared" si="3"/>
        <v>3.882352941176471</v>
      </c>
      <c r="I13" s="41">
        <f>COUNTIF(Vertices[Out-Degree],"&gt;= "&amp;H13)-COUNTIF(Vertices[Out-Degree],"&gt;="&amp;H14)</f>
        <v>0</v>
      </c>
      <c r="J13" s="40">
        <f t="shared" si="4"/>
        <v>2218.4411764705887</v>
      </c>
      <c r="K13" s="41">
        <f>COUNTIF(Vertices[Betweenness Centrality],"&gt;= "&amp;J13)-COUNTIF(Vertices[Betweenness Centrality],"&gt;="&amp;J14)</f>
        <v>0</v>
      </c>
      <c r="L13" s="40">
        <f t="shared" si="5"/>
        <v>0.0036185294117647036</v>
      </c>
      <c r="M13" s="41">
        <f>COUNTIF(Vertices[Closeness Centrality],"&gt;= "&amp;L13)-COUNTIF(Vertices[Closeness Centrality],"&gt;="&amp;L14)</f>
        <v>0</v>
      </c>
      <c r="N13" s="40">
        <f t="shared" si="6"/>
        <v>0.02246388235294118</v>
      </c>
      <c r="O13" s="41">
        <f>COUNTIF(Vertices[Eigenvector Centrality],"&gt;= "&amp;N13)-COUNTIF(Vertices[Eigenvector Centrality],"&gt;="&amp;N14)</f>
        <v>0</v>
      </c>
      <c r="P13" s="40">
        <f t="shared" si="7"/>
        <v>2.164258676470588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111"/>
      <c r="B14" s="111"/>
      <c r="D14" s="33">
        <f t="shared" si="1"/>
        <v>0</v>
      </c>
      <c r="E14" s="3">
        <f>COUNTIF(Vertices[Degree],"&gt;= "&amp;D14)-COUNTIF(Vertices[Degree],"&gt;="&amp;D15)</f>
        <v>0</v>
      </c>
      <c r="F14" s="38">
        <f t="shared" si="2"/>
        <v>1.411764705882353</v>
      </c>
      <c r="G14" s="39">
        <f>COUNTIF(Vertices[In-Degree],"&gt;= "&amp;F14)-COUNTIF(Vertices[In-Degree],"&gt;="&amp;F15)</f>
        <v>0</v>
      </c>
      <c r="H14" s="38">
        <f t="shared" si="3"/>
        <v>4.235294117647059</v>
      </c>
      <c r="I14" s="39">
        <f>COUNTIF(Vertices[Out-Degree],"&gt;= "&amp;H14)-COUNTIF(Vertices[Out-Degree],"&gt;="&amp;H15)</f>
        <v>0</v>
      </c>
      <c r="J14" s="38">
        <f t="shared" si="4"/>
        <v>2420.117647058824</v>
      </c>
      <c r="K14" s="39">
        <f>COUNTIF(Vertices[Betweenness Centrality],"&gt;= "&amp;J14)-COUNTIF(Vertices[Betweenness Centrality],"&gt;="&amp;J15)</f>
        <v>0</v>
      </c>
      <c r="L14" s="38">
        <f t="shared" si="5"/>
        <v>0.0036949411764705857</v>
      </c>
      <c r="M14" s="39">
        <f>COUNTIF(Vertices[Closeness Centrality],"&gt;= "&amp;L14)-COUNTIF(Vertices[Closeness Centrality],"&gt;="&amp;L15)</f>
        <v>0</v>
      </c>
      <c r="N14" s="38">
        <f t="shared" si="6"/>
        <v>0.024253235294117652</v>
      </c>
      <c r="O14" s="39">
        <f>COUNTIF(Vertices[Eigenvector Centrality],"&gt;= "&amp;N14)-COUNTIF(Vertices[Eigenvector Centrality],"&gt;="&amp;N15)</f>
        <v>2</v>
      </c>
      <c r="P14" s="38">
        <f t="shared" si="7"/>
        <v>2.319018647058823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1.5294117647058825</v>
      </c>
      <c r="G15" s="41">
        <f>COUNTIF(Vertices[In-Degree],"&gt;= "&amp;F15)-COUNTIF(Vertices[In-Degree],"&gt;="&amp;F16)</f>
        <v>0</v>
      </c>
      <c r="H15" s="40">
        <f t="shared" si="3"/>
        <v>4.588235294117647</v>
      </c>
      <c r="I15" s="41">
        <f>COUNTIF(Vertices[Out-Degree],"&gt;= "&amp;H15)-COUNTIF(Vertices[Out-Degree],"&gt;="&amp;H16)</f>
        <v>0</v>
      </c>
      <c r="J15" s="40">
        <f t="shared" si="4"/>
        <v>2621.794117647059</v>
      </c>
      <c r="K15" s="41">
        <f>COUNTIF(Vertices[Betweenness Centrality],"&gt;= "&amp;J15)-COUNTIF(Vertices[Betweenness Centrality],"&gt;="&amp;J16)</f>
        <v>0</v>
      </c>
      <c r="L15" s="40">
        <f t="shared" si="5"/>
        <v>0.003771352941176468</v>
      </c>
      <c r="M15" s="41">
        <f>COUNTIF(Vertices[Closeness Centrality],"&gt;= "&amp;L15)-COUNTIF(Vertices[Closeness Centrality],"&gt;="&amp;L16)</f>
        <v>5</v>
      </c>
      <c r="N15" s="40">
        <f t="shared" si="6"/>
        <v>0.026042588235294123</v>
      </c>
      <c r="O15" s="41">
        <f>COUNTIF(Vertices[Eigenvector Centrality],"&gt;= "&amp;N15)-COUNTIF(Vertices[Eigenvector Centrality],"&gt;="&amp;N16)</f>
        <v>0</v>
      </c>
      <c r="P15" s="40">
        <f t="shared" si="7"/>
        <v>2.4737786176470586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1.647058823529412</v>
      </c>
      <c r="G16" s="39">
        <f>COUNTIF(Vertices[In-Degree],"&gt;= "&amp;F16)-COUNTIF(Vertices[In-Degree],"&gt;="&amp;F17)</f>
        <v>0</v>
      </c>
      <c r="H16" s="38">
        <f t="shared" si="3"/>
        <v>4.941176470588235</v>
      </c>
      <c r="I16" s="39">
        <f>COUNTIF(Vertices[Out-Degree],"&gt;= "&amp;H16)-COUNTIF(Vertices[Out-Degree],"&gt;="&amp;H17)</f>
        <v>0</v>
      </c>
      <c r="J16" s="38">
        <f t="shared" si="4"/>
        <v>2823.470588235294</v>
      </c>
      <c r="K16" s="39">
        <f>COUNTIF(Vertices[Betweenness Centrality],"&gt;= "&amp;J16)-COUNTIF(Vertices[Betweenness Centrality],"&gt;="&amp;J17)</f>
        <v>0</v>
      </c>
      <c r="L16" s="38">
        <f t="shared" si="5"/>
        <v>0.00384776470588235</v>
      </c>
      <c r="M16" s="39">
        <f>COUNTIF(Vertices[Closeness Centrality],"&gt;= "&amp;L16)-COUNTIF(Vertices[Closeness Centrality],"&gt;="&amp;L17)</f>
        <v>1</v>
      </c>
      <c r="N16" s="38">
        <f t="shared" si="6"/>
        <v>0.027831941176470594</v>
      </c>
      <c r="O16" s="39">
        <f>COUNTIF(Vertices[Eigenvector Centrality],"&gt;= "&amp;N16)-COUNTIF(Vertices[Eigenvector Centrality],"&gt;="&amp;N17)</f>
        <v>0</v>
      </c>
      <c r="P16" s="38">
        <f t="shared" si="7"/>
        <v>2.628538588235294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154</v>
      </c>
      <c r="B17" s="35">
        <v>99</v>
      </c>
      <c r="D17" s="33">
        <f t="shared" si="1"/>
        <v>0</v>
      </c>
      <c r="E17" s="3">
        <f>COUNTIF(Vertices[Degree],"&gt;= "&amp;D17)-COUNTIF(Vertices[Degree],"&gt;="&amp;D18)</f>
        <v>0</v>
      </c>
      <c r="F17" s="40">
        <f t="shared" si="2"/>
        <v>1.7647058823529413</v>
      </c>
      <c r="G17" s="41">
        <f>COUNTIF(Vertices[In-Degree],"&gt;= "&amp;F17)-COUNTIF(Vertices[In-Degree],"&gt;="&amp;F18)</f>
        <v>0</v>
      </c>
      <c r="H17" s="40">
        <f t="shared" si="3"/>
        <v>5.2941176470588225</v>
      </c>
      <c r="I17" s="41">
        <f>COUNTIF(Vertices[Out-Degree],"&gt;= "&amp;H17)-COUNTIF(Vertices[Out-Degree],"&gt;="&amp;H18)</f>
        <v>0</v>
      </c>
      <c r="J17" s="40">
        <f t="shared" si="4"/>
        <v>3025.1470588235293</v>
      </c>
      <c r="K17" s="41">
        <f>COUNTIF(Vertices[Betweenness Centrality],"&gt;= "&amp;J17)-COUNTIF(Vertices[Betweenness Centrality],"&gt;="&amp;J18)</f>
        <v>0</v>
      </c>
      <c r="L17" s="40">
        <f t="shared" si="5"/>
        <v>0.003924176470588232</v>
      </c>
      <c r="M17" s="41">
        <f>COUNTIF(Vertices[Closeness Centrality],"&gt;= "&amp;L17)-COUNTIF(Vertices[Closeness Centrality],"&gt;="&amp;L18)</f>
        <v>0</v>
      </c>
      <c r="N17" s="40">
        <f t="shared" si="6"/>
        <v>0.029621294117647065</v>
      </c>
      <c r="O17" s="41">
        <f>COUNTIF(Vertices[Eigenvector Centrality],"&gt;= "&amp;N17)-COUNTIF(Vertices[Eigenvector Centrality],"&gt;="&amp;N18)</f>
        <v>1</v>
      </c>
      <c r="P17" s="40">
        <f t="shared" si="7"/>
        <v>2.7832985588235295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111</v>
      </c>
      <c r="D18" s="33">
        <f t="shared" si="1"/>
        <v>0</v>
      </c>
      <c r="E18" s="3">
        <f>COUNTIF(Vertices[Degree],"&gt;= "&amp;D18)-COUNTIF(Vertices[Degree],"&gt;="&amp;D19)</f>
        <v>0</v>
      </c>
      <c r="F18" s="38">
        <f t="shared" si="2"/>
        <v>1.8823529411764708</v>
      </c>
      <c r="G18" s="39">
        <f>COUNTIF(Vertices[In-Degree],"&gt;= "&amp;F18)-COUNTIF(Vertices[In-Degree],"&gt;="&amp;F19)</f>
        <v>0</v>
      </c>
      <c r="H18" s="38">
        <f t="shared" si="3"/>
        <v>5.64705882352941</v>
      </c>
      <c r="I18" s="39">
        <f>COUNTIF(Vertices[Out-Degree],"&gt;= "&amp;H18)-COUNTIF(Vertices[Out-Degree],"&gt;="&amp;H19)</f>
        <v>0</v>
      </c>
      <c r="J18" s="38">
        <f t="shared" si="4"/>
        <v>3226.8235294117644</v>
      </c>
      <c r="K18" s="39">
        <f>COUNTIF(Vertices[Betweenness Centrality],"&gt;= "&amp;J18)-COUNTIF(Vertices[Betweenness Centrality],"&gt;="&amp;J19)</f>
        <v>0</v>
      </c>
      <c r="L18" s="38">
        <f t="shared" si="5"/>
        <v>0.004000588235294114</v>
      </c>
      <c r="M18" s="39">
        <f>COUNTIF(Vertices[Closeness Centrality],"&gt;= "&amp;L18)-COUNTIF(Vertices[Closeness Centrality],"&gt;="&amp;L19)</f>
        <v>0</v>
      </c>
      <c r="N18" s="38">
        <f t="shared" si="6"/>
        <v>0.031410647058823536</v>
      </c>
      <c r="O18" s="39">
        <f>COUNTIF(Vertices[Eigenvector Centrality],"&gt;= "&amp;N18)-COUNTIF(Vertices[Eigenvector Centrality],"&gt;="&amp;N19)</f>
        <v>0</v>
      </c>
      <c r="P18" s="38">
        <f t="shared" si="7"/>
        <v>2.938058529411765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1"/>
      <c r="B19" s="111"/>
      <c r="D19" s="33">
        <f t="shared" si="1"/>
        <v>0</v>
      </c>
      <c r="E19" s="3">
        <f>COUNTIF(Vertices[Degree],"&gt;= "&amp;D19)-COUNTIF(Vertices[Degree],"&gt;="&amp;D20)</f>
        <v>0</v>
      </c>
      <c r="F19" s="40">
        <f t="shared" si="2"/>
        <v>2</v>
      </c>
      <c r="G19" s="41">
        <f>COUNTIF(Vertices[In-Degree],"&gt;= "&amp;F19)-COUNTIF(Vertices[In-Degree],"&gt;="&amp;F20)</f>
        <v>8</v>
      </c>
      <c r="H19" s="40">
        <f t="shared" si="3"/>
        <v>5.999999999999998</v>
      </c>
      <c r="I19" s="41">
        <f>COUNTIF(Vertices[Out-Degree],"&gt;= "&amp;H19)-COUNTIF(Vertices[Out-Degree],"&gt;="&amp;H20)</f>
        <v>0</v>
      </c>
      <c r="J19" s="40">
        <f t="shared" si="4"/>
        <v>3428.4999999999995</v>
      </c>
      <c r="K19" s="41">
        <f>COUNTIF(Vertices[Betweenness Centrality],"&gt;= "&amp;J19)-COUNTIF(Vertices[Betweenness Centrality],"&gt;="&amp;J20)</f>
        <v>0</v>
      </c>
      <c r="L19" s="40">
        <f t="shared" si="5"/>
        <v>0.004076999999999996</v>
      </c>
      <c r="M19" s="41">
        <f>COUNTIF(Vertices[Closeness Centrality],"&gt;= "&amp;L19)-COUNTIF(Vertices[Closeness Centrality],"&gt;="&amp;L20)</f>
        <v>0</v>
      </c>
      <c r="N19" s="40">
        <f t="shared" si="6"/>
        <v>0.03320000000000001</v>
      </c>
      <c r="O19" s="41">
        <f>COUNTIF(Vertices[Eigenvector Centrality],"&gt;= "&amp;N19)-COUNTIF(Vertices[Eigenvector Centrality],"&gt;="&amp;N20)</f>
        <v>0</v>
      </c>
      <c r="P19" s="40">
        <f t="shared" si="7"/>
        <v>3.0928185000000004</v>
      </c>
      <c r="Q19" s="41">
        <f>COUNTIF(Vertices[PageRank],"&gt;= "&amp;P19)-COUNTIF(Vertices[PageRank],"&gt;="&amp;P20)</f>
        <v>0</v>
      </c>
      <c r="R19" s="40">
        <f t="shared" si="8"/>
        <v>0.5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2.1176470588235294</v>
      </c>
      <c r="G20" s="39">
        <f>COUNTIF(Vertices[In-Degree],"&gt;= "&amp;F20)-COUNTIF(Vertices[In-Degree],"&gt;="&amp;F21)</f>
        <v>0</v>
      </c>
      <c r="H20" s="38">
        <f t="shared" si="3"/>
        <v>6.352941176470586</v>
      </c>
      <c r="I20" s="39">
        <f>COUNTIF(Vertices[Out-Degree],"&gt;= "&amp;H20)-COUNTIF(Vertices[Out-Degree],"&gt;="&amp;H21)</f>
        <v>0</v>
      </c>
      <c r="J20" s="38">
        <f t="shared" si="4"/>
        <v>3630.1764705882347</v>
      </c>
      <c r="K20" s="39">
        <f>COUNTIF(Vertices[Betweenness Centrality],"&gt;= "&amp;J20)-COUNTIF(Vertices[Betweenness Centrality],"&gt;="&amp;J21)</f>
        <v>0</v>
      </c>
      <c r="L20" s="38">
        <f t="shared" si="5"/>
        <v>0.0041534117647058786</v>
      </c>
      <c r="M20" s="39">
        <f>COUNTIF(Vertices[Closeness Centrality],"&gt;= "&amp;L20)-COUNTIF(Vertices[Closeness Centrality],"&gt;="&amp;L21)</f>
        <v>0</v>
      </c>
      <c r="N20" s="38">
        <f t="shared" si="6"/>
        <v>0.03498935294117648</v>
      </c>
      <c r="O20" s="39">
        <f>COUNTIF(Vertices[Eigenvector Centrality],"&gt;= "&amp;N20)-COUNTIF(Vertices[Eigenvector Centrality],"&gt;="&amp;N21)</f>
        <v>0</v>
      </c>
      <c r="P20" s="38">
        <f t="shared" si="7"/>
        <v>3.247578470588236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3.388634</v>
      </c>
      <c r="D21" s="33">
        <f t="shared" si="1"/>
        <v>0</v>
      </c>
      <c r="E21" s="3">
        <f>COUNTIF(Vertices[Degree],"&gt;= "&amp;D21)-COUNTIF(Vertices[Degree],"&gt;="&amp;D22)</f>
        <v>0</v>
      </c>
      <c r="F21" s="40">
        <f t="shared" si="2"/>
        <v>2.235294117647059</v>
      </c>
      <c r="G21" s="41">
        <f>COUNTIF(Vertices[In-Degree],"&gt;= "&amp;F21)-COUNTIF(Vertices[In-Degree],"&gt;="&amp;F22)</f>
        <v>0</v>
      </c>
      <c r="H21" s="40">
        <f t="shared" si="3"/>
        <v>6.705882352941174</v>
      </c>
      <c r="I21" s="41">
        <f>COUNTIF(Vertices[Out-Degree],"&gt;= "&amp;H21)-COUNTIF(Vertices[Out-Degree],"&gt;="&amp;H22)</f>
        <v>0</v>
      </c>
      <c r="J21" s="40">
        <f t="shared" si="4"/>
        <v>3831.85294117647</v>
      </c>
      <c r="K21" s="41">
        <f>COUNTIF(Vertices[Betweenness Centrality],"&gt;= "&amp;J21)-COUNTIF(Vertices[Betweenness Centrality],"&gt;="&amp;J22)</f>
        <v>0</v>
      </c>
      <c r="L21" s="40">
        <f t="shared" si="5"/>
        <v>0.004229823529411761</v>
      </c>
      <c r="M21" s="41">
        <f>COUNTIF(Vertices[Closeness Centrality],"&gt;= "&amp;L21)-COUNTIF(Vertices[Closeness Centrality],"&gt;="&amp;L22)</f>
        <v>3</v>
      </c>
      <c r="N21" s="40">
        <f t="shared" si="6"/>
        <v>0.03677870588235295</v>
      </c>
      <c r="O21" s="41">
        <f>COUNTIF(Vertices[Eigenvector Centrality],"&gt;= "&amp;N21)-COUNTIF(Vertices[Eigenvector Centrality],"&gt;="&amp;N22)</f>
        <v>0</v>
      </c>
      <c r="P21" s="40">
        <f t="shared" si="7"/>
        <v>3.402338441176471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1"/>
      <c r="B22" s="111"/>
      <c r="D22" s="33">
        <f t="shared" si="1"/>
        <v>0</v>
      </c>
      <c r="E22" s="3">
        <f>COUNTIF(Vertices[Degree],"&gt;= "&amp;D22)-COUNTIF(Vertices[Degree],"&gt;="&amp;D23)</f>
        <v>0</v>
      </c>
      <c r="F22" s="38">
        <f t="shared" si="2"/>
        <v>2.3529411764705883</v>
      </c>
      <c r="G22" s="39">
        <f>COUNTIF(Vertices[In-Degree],"&gt;= "&amp;F22)-COUNTIF(Vertices[In-Degree],"&gt;="&amp;F23)</f>
        <v>0</v>
      </c>
      <c r="H22" s="38">
        <f t="shared" si="3"/>
        <v>7.058823529411762</v>
      </c>
      <c r="I22" s="39">
        <f>COUNTIF(Vertices[Out-Degree],"&gt;= "&amp;H22)-COUNTIF(Vertices[Out-Degree],"&gt;="&amp;H23)</f>
        <v>0</v>
      </c>
      <c r="J22" s="38">
        <f t="shared" si="4"/>
        <v>4033.529411764705</v>
      </c>
      <c r="K22" s="39">
        <f>COUNTIF(Vertices[Betweenness Centrality],"&gt;= "&amp;J22)-COUNTIF(Vertices[Betweenness Centrality],"&gt;="&amp;J23)</f>
        <v>0</v>
      </c>
      <c r="L22" s="38">
        <f t="shared" si="5"/>
        <v>0.004306235294117643</v>
      </c>
      <c r="M22" s="39">
        <f>COUNTIF(Vertices[Closeness Centrality],"&gt;= "&amp;L22)-COUNTIF(Vertices[Closeness Centrality],"&gt;="&amp;L23)</f>
        <v>0</v>
      </c>
      <c r="N22" s="38">
        <f t="shared" si="6"/>
        <v>0.03856805882352942</v>
      </c>
      <c r="O22" s="39">
        <f>COUNTIF(Vertices[Eigenvector Centrality],"&gt;= "&amp;N22)-COUNTIF(Vertices[Eigenvector Centrality],"&gt;="&amp;N23)</f>
        <v>0</v>
      </c>
      <c r="P22" s="38">
        <f t="shared" si="7"/>
        <v>3.5570984117647066</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0.011440940012368584</v>
      </c>
      <c r="D23" s="33">
        <f t="shared" si="1"/>
        <v>0</v>
      </c>
      <c r="E23" s="3">
        <f>COUNTIF(Vertices[Degree],"&gt;= "&amp;D23)-COUNTIF(Vertices[Degree],"&gt;="&amp;D24)</f>
        <v>0</v>
      </c>
      <c r="F23" s="40">
        <f t="shared" si="2"/>
        <v>2.4705882352941178</v>
      </c>
      <c r="G23" s="41">
        <f>COUNTIF(Vertices[In-Degree],"&gt;= "&amp;F23)-COUNTIF(Vertices[In-Degree],"&gt;="&amp;F24)</f>
        <v>0</v>
      </c>
      <c r="H23" s="40">
        <f t="shared" si="3"/>
        <v>7.41176470588235</v>
      </c>
      <c r="I23" s="41">
        <f>COUNTIF(Vertices[Out-Degree],"&gt;= "&amp;H23)-COUNTIF(Vertices[Out-Degree],"&gt;="&amp;H24)</f>
        <v>0</v>
      </c>
      <c r="J23" s="40">
        <f t="shared" si="4"/>
        <v>4235.2058823529405</v>
      </c>
      <c r="K23" s="41">
        <f>COUNTIF(Vertices[Betweenness Centrality],"&gt;= "&amp;J23)-COUNTIF(Vertices[Betweenness Centrality],"&gt;="&amp;J24)</f>
        <v>0</v>
      </c>
      <c r="L23" s="40">
        <f t="shared" si="5"/>
        <v>0.004382647058823525</v>
      </c>
      <c r="M23" s="41">
        <f>COUNTIF(Vertices[Closeness Centrality],"&gt;= "&amp;L23)-COUNTIF(Vertices[Closeness Centrality],"&gt;="&amp;L24)</f>
        <v>1</v>
      </c>
      <c r="N23" s="40">
        <f t="shared" si="6"/>
        <v>0.04035741176470589</v>
      </c>
      <c r="O23" s="41">
        <f>COUNTIF(Vertices[Eigenvector Centrality],"&gt;= "&amp;N23)-COUNTIF(Vertices[Eigenvector Centrality],"&gt;="&amp;N24)</f>
        <v>0</v>
      </c>
      <c r="P23" s="40">
        <f t="shared" si="7"/>
        <v>3.711858382352942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1516</v>
      </c>
      <c r="B24" s="35">
        <v>0.733788</v>
      </c>
      <c r="D24" s="33">
        <f t="shared" si="1"/>
        <v>0</v>
      </c>
      <c r="E24" s="3">
        <f>COUNTIF(Vertices[Degree],"&gt;= "&amp;D24)-COUNTIF(Vertices[Degree],"&gt;="&amp;D25)</f>
        <v>0</v>
      </c>
      <c r="F24" s="38">
        <f t="shared" si="2"/>
        <v>2.588235294117647</v>
      </c>
      <c r="G24" s="39">
        <f>COUNTIF(Vertices[In-Degree],"&gt;= "&amp;F24)-COUNTIF(Vertices[In-Degree],"&gt;="&amp;F25)</f>
        <v>0</v>
      </c>
      <c r="H24" s="38">
        <f t="shared" si="3"/>
        <v>7.764705882352938</v>
      </c>
      <c r="I24" s="39">
        <f>COUNTIF(Vertices[Out-Degree],"&gt;= "&amp;H24)-COUNTIF(Vertices[Out-Degree],"&gt;="&amp;H25)</f>
        <v>0</v>
      </c>
      <c r="J24" s="38">
        <f t="shared" si="4"/>
        <v>4436.882352941176</v>
      </c>
      <c r="K24" s="39">
        <f>COUNTIF(Vertices[Betweenness Centrality],"&gt;= "&amp;J24)-COUNTIF(Vertices[Betweenness Centrality],"&gt;="&amp;J25)</f>
        <v>0</v>
      </c>
      <c r="L24" s="38">
        <f t="shared" si="5"/>
        <v>0.004459058823529407</v>
      </c>
      <c r="M24" s="39">
        <f>COUNTIF(Vertices[Closeness Centrality],"&gt;= "&amp;L24)-COUNTIF(Vertices[Closeness Centrality],"&gt;="&amp;L25)</f>
        <v>0</v>
      </c>
      <c r="N24" s="38">
        <f t="shared" si="6"/>
        <v>0.04214676470588236</v>
      </c>
      <c r="O24" s="39">
        <f>COUNTIF(Vertices[Eigenvector Centrality],"&gt;= "&amp;N24)-COUNTIF(Vertices[Eigenvector Centrality],"&gt;="&amp;N25)</f>
        <v>0</v>
      </c>
      <c r="P24" s="38">
        <f t="shared" si="7"/>
        <v>3.8666183529411775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1"/>
      <c r="B25" s="111"/>
      <c r="D25" s="33">
        <f t="shared" si="1"/>
        <v>0</v>
      </c>
      <c r="E25" s="3">
        <f>COUNTIF(Vertices[Degree],"&gt;= "&amp;D25)-COUNTIF(Vertices[Degree],"&gt;="&amp;D26)</f>
        <v>0</v>
      </c>
      <c r="F25" s="40">
        <f t="shared" si="2"/>
        <v>2.7058823529411766</v>
      </c>
      <c r="G25" s="41">
        <f>COUNTIF(Vertices[In-Degree],"&gt;= "&amp;F25)-COUNTIF(Vertices[In-Degree],"&gt;="&amp;F26)</f>
        <v>0</v>
      </c>
      <c r="H25" s="40">
        <f t="shared" si="3"/>
        <v>8.117647058823525</v>
      </c>
      <c r="I25" s="41">
        <f>COUNTIF(Vertices[Out-Degree],"&gt;= "&amp;H25)-COUNTIF(Vertices[Out-Degree],"&gt;="&amp;H26)</f>
        <v>0</v>
      </c>
      <c r="J25" s="40">
        <f t="shared" si="4"/>
        <v>4638.558823529411</v>
      </c>
      <c r="K25" s="41">
        <f>COUNTIF(Vertices[Betweenness Centrality],"&gt;= "&amp;J25)-COUNTIF(Vertices[Betweenness Centrality],"&gt;="&amp;J26)</f>
        <v>0</v>
      </c>
      <c r="L25" s="40">
        <f t="shared" si="5"/>
        <v>0.004535470588235289</v>
      </c>
      <c r="M25" s="41">
        <f>COUNTIF(Vertices[Closeness Centrality],"&gt;= "&amp;L25)-COUNTIF(Vertices[Closeness Centrality],"&gt;="&amp;L26)</f>
        <v>0</v>
      </c>
      <c r="N25" s="40">
        <f t="shared" si="6"/>
        <v>0.043936117647058834</v>
      </c>
      <c r="O25" s="41">
        <f>COUNTIF(Vertices[Eigenvector Centrality],"&gt;= "&amp;N25)-COUNTIF(Vertices[Eigenvector Centrality],"&gt;="&amp;N26)</f>
        <v>0</v>
      </c>
      <c r="P25" s="40">
        <f t="shared" si="7"/>
        <v>4.0213783235294125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1517</v>
      </c>
      <c r="B26" s="35" t="s">
        <v>1531</v>
      </c>
      <c r="D26" s="33">
        <f t="shared" si="1"/>
        <v>0</v>
      </c>
      <c r="E26" s="3">
        <f>COUNTIF(Vertices[Degree],"&gt;= "&amp;D26)-COUNTIF(Vertices[Degree],"&gt;="&amp;D27)</f>
        <v>0</v>
      </c>
      <c r="F26" s="38">
        <f t="shared" si="2"/>
        <v>2.823529411764706</v>
      </c>
      <c r="G26" s="39">
        <f>COUNTIF(Vertices[In-Degree],"&gt;= "&amp;F26)-COUNTIF(Vertices[In-Degree],"&gt;="&amp;F27)</f>
        <v>0</v>
      </c>
      <c r="H26" s="38">
        <f t="shared" si="3"/>
        <v>8.470588235294114</v>
      </c>
      <c r="I26" s="39">
        <f>COUNTIF(Vertices[Out-Degree],"&gt;= "&amp;H26)-COUNTIF(Vertices[Out-Degree],"&gt;="&amp;H27)</f>
        <v>0</v>
      </c>
      <c r="J26" s="38">
        <f t="shared" si="4"/>
        <v>4840.235294117646</v>
      </c>
      <c r="K26" s="39">
        <f>COUNTIF(Vertices[Betweenness Centrality],"&gt;= "&amp;J26)-COUNTIF(Vertices[Betweenness Centrality],"&gt;="&amp;J27)</f>
        <v>0</v>
      </c>
      <c r="L26" s="38">
        <f t="shared" si="5"/>
        <v>0.004611882352941171</v>
      </c>
      <c r="M26" s="39">
        <f>COUNTIF(Vertices[Closeness Centrality],"&gt;= "&amp;L26)-COUNTIF(Vertices[Closeness Centrality],"&gt;="&amp;L27)</f>
        <v>0</v>
      </c>
      <c r="N26" s="38">
        <f t="shared" si="6"/>
        <v>0.045725470588235305</v>
      </c>
      <c r="O26" s="39">
        <f>COUNTIF(Vertices[Eigenvector Centrality],"&gt;= "&amp;N26)-COUNTIF(Vertices[Eigenvector Centrality],"&gt;="&amp;N27)</f>
        <v>0</v>
      </c>
      <c r="P26" s="38">
        <f t="shared" si="7"/>
        <v>4.1761382941176475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1"/>
      <c r="B27" s="111"/>
      <c r="D27" s="33">
        <f t="shared" si="1"/>
        <v>0</v>
      </c>
      <c r="E27" s="3">
        <f>COUNTIF(Vertices[Degree],"&gt;= "&amp;D27)-COUNTIF(Vertices[Degree],"&gt;="&amp;D28)</f>
        <v>0</v>
      </c>
      <c r="F27" s="40">
        <f t="shared" si="2"/>
        <v>2.9411764705882355</v>
      </c>
      <c r="G27" s="41">
        <f>COUNTIF(Vertices[In-Degree],"&gt;= "&amp;F27)-COUNTIF(Vertices[In-Degree],"&gt;="&amp;F28)</f>
        <v>1</v>
      </c>
      <c r="H27" s="40">
        <f t="shared" si="3"/>
        <v>8.823529411764703</v>
      </c>
      <c r="I27" s="41">
        <f>COUNTIF(Vertices[Out-Degree],"&gt;= "&amp;H27)-COUNTIF(Vertices[Out-Degree],"&gt;="&amp;H28)</f>
        <v>2</v>
      </c>
      <c r="J27" s="40">
        <f t="shared" si="4"/>
        <v>5041.911764705881</v>
      </c>
      <c r="K27" s="41">
        <f>COUNTIF(Vertices[Betweenness Centrality],"&gt;= "&amp;J27)-COUNTIF(Vertices[Betweenness Centrality],"&gt;="&amp;J28)</f>
        <v>0</v>
      </c>
      <c r="L27" s="40">
        <f t="shared" si="5"/>
        <v>0.0046882941176470535</v>
      </c>
      <c r="M27" s="41">
        <f>COUNTIF(Vertices[Closeness Centrality],"&gt;= "&amp;L27)-COUNTIF(Vertices[Closeness Centrality],"&gt;="&amp;L28)</f>
        <v>0</v>
      </c>
      <c r="N27" s="40">
        <f t="shared" si="6"/>
        <v>0.047514823529411776</v>
      </c>
      <c r="O27" s="41">
        <f>COUNTIF(Vertices[Eigenvector Centrality],"&gt;= "&amp;N27)-COUNTIF(Vertices[Eigenvector Centrality],"&gt;="&amp;N28)</f>
        <v>0</v>
      </c>
      <c r="P27" s="40">
        <f t="shared" si="7"/>
        <v>4.3308982647058825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1518</v>
      </c>
      <c r="B28" s="35" t="s">
        <v>1714</v>
      </c>
      <c r="D28" s="33">
        <f t="shared" si="1"/>
        <v>0</v>
      </c>
      <c r="E28" s="3">
        <f>COUNTIF(Vertices[Degree],"&gt;= "&amp;D28)-COUNTIF(Vertices[Degree],"&gt;="&amp;D29)</f>
        <v>0</v>
      </c>
      <c r="F28" s="38">
        <f t="shared" si="2"/>
        <v>3.058823529411765</v>
      </c>
      <c r="G28" s="39">
        <f>COUNTIF(Vertices[In-Degree],"&gt;= "&amp;F28)-COUNTIF(Vertices[In-Degree],"&gt;="&amp;F29)</f>
        <v>0</v>
      </c>
      <c r="H28" s="38">
        <f t="shared" si="3"/>
        <v>9.176470588235292</v>
      </c>
      <c r="I28" s="39">
        <f>COUNTIF(Vertices[Out-Degree],"&gt;= "&amp;H28)-COUNTIF(Vertices[Out-Degree],"&gt;="&amp;H29)</f>
        <v>0</v>
      </c>
      <c r="J28" s="38">
        <f t="shared" si="4"/>
        <v>5243.588235294116</v>
      </c>
      <c r="K28" s="39">
        <f>COUNTIF(Vertices[Betweenness Centrality],"&gt;= "&amp;J28)-COUNTIF(Vertices[Betweenness Centrality],"&gt;="&amp;J29)</f>
        <v>0</v>
      </c>
      <c r="L28" s="38">
        <f t="shared" si="5"/>
        <v>0.004764705882352936</v>
      </c>
      <c r="M28" s="39">
        <f>COUNTIF(Vertices[Closeness Centrality],"&gt;= "&amp;L28)-COUNTIF(Vertices[Closeness Centrality],"&gt;="&amp;L29)</f>
        <v>0</v>
      </c>
      <c r="N28" s="38">
        <f t="shared" si="6"/>
        <v>0.04930417647058825</v>
      </c>
      <c r="O28" s="39">
        <f>COUNTIF(Vertices[Eigenvector Centrality],"&gt;= "&amp;N28)-COUNTIF(Vertices[Eigenvector Centrality],"&gt;="&amp;N29)</f>
        <v>0</v>
      </c>
      <c r="P28" s="38">
        <f t="shared" si="7"/>
        <v>4.4856582352941174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1"/>
      <c r="B29" s="111"/>
      <c r="D29" s="33">
        <f t="shared" si="1"/>
        <v>0</v>
      </c>
      <c r="E29" s="3">
        <f>COUNTIF(Vertices[Degree],"&gt;= "&amp;D29)-COUNTIF(Vertices[Degree],"&gt;="&amp;D30)</f>
        <v>0</v>
      </c>
      <c r="F29" s="40">
        <f t="shared" si="2"/>
        <v>3.1764705882352944</v>
      </c>
      <c r="G29" s="41">
        <f>COUNTIF(Vertices[In-Degree],"&gt;= "&amp;F29)-COUNTIF(Vertices[In-Degree],"&gt;="&amp;F30)</f>
        <v>0</v>
      </c>
      <c r="H29" s="40">
        <f t="shared" si="3"/>
        <v>9.52941176470588</v>
      </c>
      <c r="I29" s="41">
        <f>COUNTIF(Vertices[Out-Degree],"&gt;= "&amp;H29)-COUNTIF(Vertices[Out-Degree],"&gt;="&amp;H30)</f>
        <v>0</v>
      </c>
      <c r="J29" s="40">
        <f t="shared" si="4"/>
        <v>5445.264705882351</v>
      </c>
      <c r="K29" s="41">
        <f>COUNTIF(Vertices[Betweenness Centrality],"&gt;= "&amp;J29)-COUNTIF(Vertices[Betweenness Centrality],"&gt;="&amp;J30)</f>
        <v>0</v>
      </c>
      <c r="L29" s="40">
        <f t="shared" si="5"/>
        <v>0.004841117647058818</v>
      </c>
      <c r="M29" s="41">
        <f>COUNTIF(Vertices[Closeness Centrality],"&gt;= "&amp;L29)-COUNTIF(Vertices[Closeness Centrality],"&gt;="&amp;L30)</f>
        <v>0</v>
      </c>
      <c r="N29" s="40">
        <f t="shared" si="6"/>
        <v>0.05109352941176472</v>
      </c>
      <c r="O29" s="41">
        <f>COUNTIF(Vertices[Eigenvector Centrality],"&gt;= "&amp;N29)-COUNTIF(Vertices[Eigenvector Centrality],"&gt;="&amp;N30)</f>
        <v>0</v>
      </c>
      <c r="P29" s="40">
        <f t="shared" si="7"/>
        <v>4.640418205882352</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1519</v>
      </c>
      <c r="B30" s="35" t="s">
        <v>1709</v>
      </c>
      <c r="D30" s="33">
        <f t="shared" si="1"/>
        <v>0</v>
      </c>
      <c r="E30" s="3">
        <f>COUNTIF(Vertices[Degree],"&gt;= "&amp;D30)-COUNTIF(Vertices[Degree],"&gt;="&amp;D31)</f>
        <v>0</v>
      </c>
      <c r="F30" s="38">
        <f t="shared" si="2"/>
        <v>3.294117647058824</v>
      </c>
      <c r="G30" s="39">
        <f>COUNTIF(Vertices[In-Degree],"&gt;= "&amp;F30)-COUNTIF(Vertices[In-Degree],"&gt;="&amp;F31)</f>
        <v>0</v>
      </c>
      <c r="H30" s="38">
        <f t="shared" si="3"/>
        <v>9.88235294117647</v>
      </c>
      <c r="I30" s="39">
        <f>COUNTIF(Vertices[Out-Degree],"&gt;= "&amp;H30)-COUNTIF(Vertices[Out-Degree],"&gt;="&amp;H31)</f>
        <v>7</v>
      </c>
      <c r="J30" s="38">
        <f t="shared" si="4"/>
        <v>5646.9411764705865</v>
      </c>
      <c r="K30" s="39">
        <f>COUNTIF(Vertices[Betweenness Centrality],"&gt;= "&amp;J30)-COUNTIF(Vertices[Betweenness Centrality],"&gt;="&amp;J31)</f>
        <v>0</v>
      </c>
      <c r="L30" s="38">
        <f t="shared" si="5"/>
        <v>0.0049175294117647</v>
      </c>
      <c r="M30" s="39">
        <f>COUNTIF(Vertices[Closeness Centrality],"&gt;= "&amp;L30)-COUNTIF(Vertices[Closeness Centrality],"&gt;="&amp;L31)</f>
        <v>0</v>
      </c>
      <c r="N30" s="38">
        <f t="shared" si="6"/>
        <v>0.05288288235294119</v>
      </c>
      <c r="O30" s="39">
        <f>COUNTIF(Vertices[Eigenvector Centrality],"&gt;= "&amp;N30)-COUNTIF(Vertices[Eigenvector Centrality],"&gt;="&amp;N31)</f>
        <v>0</v>
      </c>
      <c r="P30" s="38">
        <f t="shared" si="7"/>
        <v>4.795178176470587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1520</v>
      </c>
      <c r="B31" s="35" t="s">
        <v>1710</v>
      </c>
      <c r="D31" s="33">
        <f t="shared" si="1"/>
        <v>0</v>
      </c>
      <c r="E31" s="3">
        <f>COUNTIF(Vertices[Degree],"&gt;= "&amp;D31)-COUNTIF(Vertices[Degree],"&gt;="&amp;D32)</f>
        <v>0</v>
      </c>
      <c r="F31" s="40">
        <f t="shared" si="2"/>
        <v>3.4117647058823533</v>
      </c>
      <c r="G31" s="41">
        <f>COUNTIF(Vertices[In-Degree],"&gt;= "&amp;F31)-COUNTIF(Vertices[In-Degree],"&gt;="&amp;F32)</f>
        <v>0</v>
      </c>
      <c r="H31" s="40">
        <f t="shared" si="3"/>
        <v>10.235294117647058</v>
      </c>
      <c r="I31" s="41">
        <f>COUNTIF(Vertices[Out-Degree],"&gt;= "&amp;H31)-COUNTIF(Vertices[Out-Degree],"&gt;="&amp;H32)</f>
        <v>0</v>
      </c>
      <c r="J31" s="40">
        <f t="shared" si="4"/>
        <v>5848.617647058822</v>
      </c>
      <c r="K31" s="41">
        <f>COUNTIF(Vertices[Betweenness Centrality],"&gt;= "&amp;J31)-COUNTIF(Vertices[Betweenness Centrality],"&gt;="&amp;J32)</f>
        <v>0</v>
      </c>
      <c r="L31" s="40">
        <f t="shared" si="5"/>
        <v>0.004993941176470582</v>
      </c>
      <c r="M31" s="41">
        <f>COUNTIF(Vertices[Closeness Centrality],"&gt;= "&amp;L31)-COUNTIF(Vertices[Closeness Centrality],"&gt;="&amp;L32)</f>
        <v>0</v>
      </c>
      <c r="N31" s="40">
        <f t="shared" si="6"/>
        <v>0.05467223529411766</v>
      </c>
      <c r="O31" s="41">
        <f>COUNTIF(Vertices[Eigenvector Centrality],"&gt;= "&amp;N31)-COUNTIF(Vertices[Eigenvector Centrality],"&gt;="&amp;N32)</f>
        <v>0</v>
      </c>
      <c r="P31" s="40">
        <f t="shared" si="7"/>
        <v>4.949938147058822</v>
      </c>
      <c r="Q31" s="41">
        <f>COUNTIF(Vertices[PageRank],"&gt;= "&amp;P31)-COUNTIF(Vertices[PageRank],"&gt;="&amp;P32)</f>
        <v>3</v>
      </c>
      <c r="R31" s="40">
        <f t="shared" si="8"/>
        <v>0.8529411764705883</v>
      </c>
      <c r="S31" s="45">
        <f>COUNTIF(Vertices[Clustering Coefficient],"&gt;= "&amp;R31)-COUNTIF(Vertices[Clustering Coefficient],"&gt;="&amp;R32)</f>
        <v>0</v>
      </c>
      <c r="T31" s="40" t="e">
        <f ca="1" t="shared" si="9"/>
        <v>#REF!</v>
      </c>
      <c r="U31" s="41" t="e">
        <f ca="1" t="shared" si="10"/>
        <v>#REF!</v>
      </c>
    </row>
    <row r="32" spans="1:21" ht="409.5">
      <c r="A32" s="35" t="s">
        <v>1521</v>
      </c>
      <c r="B32" s="54" t="s">
        <v>1711</v>
      </c>
      <c r="D32" s="33">
        <f t="shared" si="1"/>
        <v>0</v>
      </c>
      <c r="E32" s="3">
        <f>COUNTIF(Vertices[Degree],"&gt;= "&amp;D32)-COUNTIF(Vertices[Degree],"&gt;="&amp;D33)</f>
        <v>0</v>
      </c>
      <c r="F32" s="38">
        <f t="shared" si="2"/>
        <v>3.5294117647058827</v>
      </c>
      <c r="G32" s="39">
        <f>COUNTIF(Vertices[In-Degree],"&gt;= "&amp;F32)-COUNTIF(Vertices[In-Degree],"&gt;="&amp;F33)</f>
        <v>0</v>
      </c>
      <c r="H32" s="38">
        <f t="shared" si="3"/>
        <v>10.588235294117647</v>
      </c>
      <c r="I32" s="39">
        <f>COUNTIF(Vertices[Out-Degree],"&gt;= "&amp;H32)-COUNTIF(Vertices[Out-Degree],"&gt;="&amp;H33)</f>
        <v>0</v>
      </c>
      <c r="J32" s="38">
        <f t="shared" si="4"/>
        <v>6050.294117647057</v>
      </c>
      <c r="K32" s="39">
        <f>COUNTIF(Vertices[Betweenness Centrality],"&gt;= "&amp;J32)-COUNTIF(Vertices[Betweenness Centrality],"&gt;="&amp;J33)</f>
        <v>0</v>
      </c>
      <c r="L32" s="38">
        <f t="shared" si="5"/>
        <v>0.005070352941176464</v>
      </c>
      <c r="M32" s="39">
        <f>COUNTIF(Vertices[Closeness Centrality],"&gt;= "&amp;L32)-COUNTIF(Vertices[Closeness Centrality],"&gt;="&amp;L33)</f>
        <v>0</v>
      </c>
      <c r="N32" s="38">
        <f t="shared" si="6"/>
        <v>0.05646158823529413</v>
      </c>
      <c r="O32" s="39">
        <f>COUNTIF(Vertices[Eigenvector Centrality],"&gt;= "&amp;N32)-COUNTIF(Vertices[Eigenvector Centrality],"&gt;="&amp;N33)</f>
        <v>2</v>
      </c>
      <c r="P32" s="38">
        <f t="shared" si="7"/>
        <v>5.104698117647057</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1522</v>
      </c>
      <c r="B33" s="35" t="s">
        <v>1712</v>
      </c>
      <c r="D33" s="33">
        <f t="shared" si="1"/>
        <v>0</v>
      </c>
      <c r="E33" s="3">
        <f>COUNTIF(Vertices[Degree],"&gt;= "&amp;D33)-COUNTIF(Vertices[Degree],"&gt;="&amp;D34)</f>
        <v>0</v>
      </c>
      <c r="F33" s="40">
        <f t="shared" si="2"/>
        <v>3.647058823529412</v>
      </c>
      <c r="G33" s="41">
        <f>COUNTIF(Vertices[In-Degree],"&gt;= "&amp;F33)-COUNTIF(Vertices[In-Degree],"&gt;="&amp;F34)</f>
        <v>0</v>
      </c>
      <c r="H33" s="40">
        <f t="shared" si="3"/>
        <v>10.941176470588236</v>
      </c>
      <c r="I33" s="41">
        <f>COUNTIF(Vertices[Out-Degree],"&gt;= "&amp;H33)-COUNTIF(Vertices[Out-Degree],"&gt;="&amp;H34)</f>
        <v>1</v>
      </c>
      <c r="J33" s="40">
        <f t="shared" si="4"/>
        <v>6251.970588235292</v>
      </c>
      <c r="K33" s="41">
        <f>COUNTIF(Vertices[Betweenness Centrality],"&gt;= "&amp;J33)-COUNTIF(Vertices[Betweenness Centrality],"&gt;="&amp;J34)</f>
        <v>0</v>
      </c>
      <c r="L33" s="40">
        <f t="shared" si="5"/>
        <v>0.005146764705882346</v>
      </c>
      <c r="M33" s="41">
        <f>COUNTIF(Vertices[Closeness Centrality],"&gt;= "&amp;L33)-COUNTIF(Vertices[Closeness Centrality],"&gt;="&amp;L34)</f>
        <v>0</v>
      </c>
      <c r="N33" s="40">
        <f t="shared" si="6"/>
        <v>0.0582509411764706</v>
      </c>
      <c r="O33" s="41">
        <f>COUNTIF(Vertices[Eigenvector Centrality],"&gt;= "&amp;N33)-COUNTIF(Vertices[Eigenvector Centrality],"&gt;="&amp;N34)</f>
        <v>1</v>
      </c>
      <c r="P33" s="40">
        <f t="shared" si="7"/>
        <v>5.259458088235292</v>
      </c>
      <c r="Q33" s="41">
        <f>COUNTIF(Vertices[PageRank],"&gt;= "&amp;P33)-COUNTIF(Vertices[PageRank],"&gt;="&amp;P34)</f>
        <v>2</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1523</v>
      </c>
      <c r="B34" s="35" t="s">
        <v>1713</v>
      </c>
      <c r="D34" s="33">
        <f t="shared" si="1"/>
        <v>0</v>
      </c>
      <c r="E34" s="3">
        <f>COUNTIF(Vertices[Degree],"&gt;= "&amp;D34)-COUNTIF(Vertices[Degree],"&gt;="&amp;D35)</f>
        <v>0</v>
      </c>
      <c r="F34" s="38">
        <f t="shared" si="2"/>
        <v>3.7647058823529416</v>
      </c>
      <c r="G34" s="39">
        <f>COUNTIF(Vertices[In-Degree],"&gt;= "&amp;F34)-COUNTIF(Vertices[In-Degree],"&gt;="&amp;F35)</f>
        <v>0</v>
      </c>
      <c r="H34" s="38">
        <f t="shared" si="3"/>
        <v>11.294117647058824</v>
      </c>
      <c r="I34" s="39">
        <f>COUNTIF(Vertices[Out-Degree],"&gt;= "&amp;H34)-COUNTIF(Vertices[Out-Degree],"&gt;="&amp;H35)</f>
        <v>0</v>
      </c>
      <c r="J34" s="38">
        <f t="shared" si="4"/>
        <v>6453.647058823527</v>
      </c>
      <c r="K34" s="39">
        <f>COUNTIF(Vertices[Betweenness Centrality],"&gt;= "&amp;J34)-COUNTIF(Vertices[Betweenness Centrality],"&gt;="&amp;J35)</f>
        <v>0</v>
      </c>
      <c r="L34" s="38">
        <f t="shared" si="5"/>
        <v>0.0052231764705882285</v>
      </c>
      <c r="M34" s="39">
        <f>COUNTIF(Vertices[Closeness Centrality],"&gt;= "&amp;L34)-COUNTIF(Vertices[Closeness Centrality],"&gt;="&amp;L35)</f>
        <v>0</v>
      </c>
      <c r="N34" s="38">
        <f t="shared" si="6"/>
        <v>0.060040294117647074</v>
      </c>
      <c r="O34" s="39">
        <f>COUNTIF(Vertices[Eigenvector Centrality],"&gt;= "&amp;N34)-COUNTIF(Vertices[Eigenvector Centrality],"&gt;="&amp;N35)</f>
        <v>1</v>
      </c>
      <c r="P34" s="38">
        <f t="shared" si="7"/>
        <v>5.414218058823527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1524</v>
      </c>
      <c r="B35" s="35" t="s">
        <v>722</v>
      </c>
      <c r="D35" s="33">
        <f t="shared" si="1"/>
        <v>0</v>
      </c>
      <c r="E35" s="3">
        <f>COUNTIF(Vertices[Degree],"&gt;= "&amp;D35)-COUNTIF(Vertices[Degree],"&gt;="&amp;D36)</f>
        <v>0</v>
      </c>
      <c r="F35" s="40">
        <f t="shared" si="2"/>
        <v>3.882352941176471</v>
      </c>
      <c r="G35" s="41">
        <f>COUNTIF(Vertices[In-Degree],"&gt;= "&amp;F35)-COUNTIF(Vertices[In-Degree],"&gt;="&amp;F36)</f>
        <v>0</v>
      </c>
      <c r="H35" s="40">
        <f t="shared" si="3"/>
        <v>11.647058823529413</v>
      </c>
      <c r="I35" s="41">
        <f>COUNTIF(Vertices[Out-Degree],"&gt;= "&amp;H35)-COUNTIF(Vertices[Out-Degree],"&gt;="&amp;H36)</f>
        <v>0</v>
      </c>
      <c r="J35" s="40">
        <f t="shared" si="4"/>
        <v>6655.323529411762</v>
      </c>
      <c r="K35" s="41">
        <f>COUNTIF(Vertices[Betweenness Centrality],"&gt;= "&amp;J35)-COUNTIF(Vertices[Betweenness Centrality],"&gt;="&amp;J36)</f>
        <v>0</v>
      </c>
      <c r="L35" s="40">
        <f t="shared" si="5"/>
        <v>0.005299588235294111</v>
      </c>
      <c r="M35" s="41">
        <f>COUNTIF(Vertices[Closeness Centrality],"&gt;= "&amp;L35)-COUNTIF(Vertices[Closeness Centrality],"&gt;="&amp;L36)</f>
        <v>0</v>
      </c>
      <c r="N35" s="40">
        <f t="shared" si="6"/>
        <v>0.061829647058823545</v>
      </c>
      <c r="O35" s="41">
        <f>COUNTIF(Vertices[Eigenvector Centrality],"&gt;= "&amp;N35)-COUNTIF(Vertices[Eigenvector Centrality],"&gt;="&amp;N36)</f>
        <v>0</v>
      </c>
      <c r="P35" s="40">
        <f t="shared" si="7"/>
        <v>5.568978029411762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1525</v>
      </c>
      <c r="B36" s="35" t="s">
        <v>722</v>
      </c>
      <c r="D36" s="33">
        <f>MAX(Vertices[Degree])</f>
        <v>0</v>
      </c>
      <c r="E36" s="3">
        <f>COUNTIF(Vertices[Degree],"&gt;= "&amp;D36)-COUNTIF(Vertices[Degree],"&gt;="&amp;#REF!)</f>
        <v>0</v>
      </c>
      <c r="F36" s="42">
        <f>MAX(Vertices[In-Degree])</f>
        <v>4</v>
      </c>
      <c r="G36" s="43">
        <f>COUNTIF(Vertices[In-Degree],"&gt;= "&amp;F36)-COUNTIF(Vertices[In-Degree],"&gt;="&amp;#REF!)</f>
        <v>1</v>
      </c>
      <c r="H36" s="42">
        <f>MAX(Vertices[Out-Degree])</f>
        <v>12</v>
      </c>
      <c r="I36" s="43">
        <f>COUNTIF(Vertices[Out-Degree],"&gt;= "&amp;H36)-COUNTIF(Vertices[Out-Degree],"&gt;="&amp;#REF!)</f>
        <v>1</v>
      </c>
      <c r="J36" s="42">
        <f>MAX(Vertices[Betweenness Centrality])</f>
        <v>6857</v>
      </c>
      <c r="K36" s="43">
        <f>COUNTIF(Vertices[Betweenness Centrality],"&gt;= "&amp;J36)-COUNTIF(Vertices[Betweenness Centrality],"&gt;="&amp;#REF!)</f>
        <v>1</v>
      </c>
      <c r="L36" s="42">
        <f>MAX(Vertices[Closeness Centrality])</f>
        <v>0.005376</v>
      </c>
      <c r="M36" s="43">
        <f>COUNTIF(Vertices[Closeness Centrality],"&gt;= "&amp;L36)-COUNTIF(Vertices[Closeness Centrality],"&gt;="&amp;#REF!)</f>
        <v>1</v>
      </c>
      <c r="N36" s="42">
        <f>MAX(Vertices[Eigenvector Centrality])</f>
        <v>0.063619</v>
      </c>
      <c r="O36" s="43">
        <f>COUNTIF(Vertices[Eigenvector Centrality],"&gt;= "&amp;N36)-COUNTIF(Vertices[Eigenvector Centrality],"&gt;="&amp;#REF!)</f>
        <v>1</v>
      </c>
      <c r="P36" s="42">
        <f>MAX(Vertices[PageRank])</f>
        <v>5.723738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1526</v>
      </c>
      <c r="B37" s="35" t="s">
        <v>722</v>
      </c>
    </row>
    <row r="38" spans="1:2" ht="15">
      <c r="A38" s="35" t="s">
        <v>1527</v>
      </c>
      <c r="B38" s="35"/>
    </row>
    <row r="39" spans="1:2" ht="15">
      <c r="A39" s="35" t="s">
        <v>21</v>
      </c>
      <c r="B39" s="35"/>
    </row>
    <row r="40" spans="1:2" ht="15">
      <c r="A40" s="35" t="s">
        <v>1528</v>
      </c>
      <c r="B40" s="35" t="s">
        <v>34</v>
      </c>
    </row>
    <row r="41" spans="1:2" ht="15">
      <c r="A41" s="35" t="s">
        <v>1529</v>
      </c>
      <c r="B41" s="35"/>
    </row>
    <row r="42" spans="1:2" ht="15">
      <c r="A42" s="35" t="s">
        <v>1530</v>
      </c>
      <c r="B42"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v>
      </c>
    </row>
    <row r="82" spans="1:2" ht="15">
      <c r="A82" s="34" t="s">
        <v>90</v>
      </c>
      <c r="B82" s="48">
        <f>_xlfn.IFERROR(AVERAGE(Vertices[In-Degree]),NoMetricMessage)</f>
        <v>1.121212121212121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1.121212121212121</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6857</v>
      </c>
    </row>
    <row r="110" spans="1:2" ht="15">
      <c r="A110" s="34" t="s">
        <v>102</v>
      </c>
      <c r="B110" s="48">
        <f>_xlfn.IFERROR(AVERAGE(Vertices[Betweenness Centrality]),NoMetricMessage)</f>
        <v>237.4747474747475</v>
      </c>
    </row>
    <row r="111" spans="1:2" ht="15">
      <c r="A111" s="34" t="s">
        <v>103</v>
      </c>
      <c r="B111" s="48">
        <f>_xlfn.IFERROR(MEDIAN(Vertices[Betweenness Centrality]),NoMetricMessage)</f>
        <v>0</v>
      </c>
    </row>
    <row r="122" spans="1:2" ht="15">
      <c r="A122" s="34" t="s">
        <v>106</v>
      </c>
      <c r="B122" s="48">
        <f>IF(COUNT(Vertices[Closeness Centrality])&gt;0,L2,NoMetricMessage)</f>
        <v>0.002778</v>
      </c>
    </row>
    <row r="123" spans="1:2" ht="15">
      <c r="A123" s="34" t="s">
        <v>107</v>
      </c>
      <c r="B123" s="48">
        <f>IF(COUNT(Vertices[Closeness Centrality])&gt;0,L36,NoMetricMessage)</f>
        <v>0.005376</v>
      </c>
    </row>
    <row r="124" spans="1:2" ht="15">
      <c r="A124" s="34" t="s">
        <v>108</v>
      </c>
      <c r="B124" s="48">
        <f>_xlfn.IFERROR(AVERAGE(Vertices[Closeness Centrality]),NoMetricMessage)</f>
        <v>0.0030260808080808097</v>
      </c>
    </row>
    <row r="125" spans="1:2" ht="15">
      <c r="A125" s="34" t="s">
        <v>109</v>
      </c>
      <c r="B125" s="48">
        <f>_xlfn.IFERROR(MEDIAN(Vertices[Closeness Centrality]),NoMetricMessage)</f>
        <v>0.002841</v>
      </c>
    </row>
    <row r="136" spans="1:2" ht="15">
      <c r="A136" s="34" t="s">
        <v>112</v>
      </c>
      <c r="B136" s="48">
        <f>IF(COUNT(Vertices[Eigenvector Centrality])&gt;0,N2,NoMetricMessage)</f>
        <v>0.002781</v>
      </c>
    </row>
    <row r="137" spans="1:2" ht="15">
      <c r="A137" s="34" t="s">
        <v>113</v>
      </c>
      <c r="B137" s="48">
        <f>IF(COUNT(Vertices[Eigenvector Centrality])&gt;0,N36,NoMetricMessage)</f>
        <v>0.063619</v>
      </c>
    </row>
    <row r="138" spans="1:2" ht="15">
      <c r="A138" s="34" t="s">
        <v>114</v>
      </c>
      <c r="B138" s="48">
        <f>_xlfn.IFERROR(AVERAGE(Vertices[Eigenvector Centrality]),NoMetricMessage)</f>
        <v>0.010101040404040414</v>
      </c>
    </row>
    <row r="139" spans="1:2" ht="15">
      <c r="A139" s="34" t="s">
        <v>115</v>
      </c>
      <c r="B139" s="48">
        <f>_xlfn.IFERROR(MEDIAN(Vertices[Eigenvector Centrality]),NoMetricMessage)</f>
        <v>0.008692</v>
      </c>
    </row>
    <row r="150" spans="1:2" ht="15">
      <c r="A150" s="34" t="s">
        <v>140</v>
      </c>
      <c r="B150" s="48">
        <f>IF(COUNT(Vertices[PageRank])&gt;0,P2,NoMetricMessage)</f>
        <v>0.461899</v>
      </c>
    </row>
    <row r="151" spans="1:2" ht="15">
      <c r="A151" s="34" t="s">
        <v>141</v>
      </c>
      <c r="B151" s="48">
        <f>IF(COUNT(Vertices[PageRank])&gt;0,P36,NoMetricMessage)</f>
        <v>5.723738</v>
      </c>
    </row>
    <row r="152" spans="1:2" ht="15">
      <c r="A152" s="34" t="s">
        <v>142</v>
      </c>
      <c r="B152" s="48">
        <f>_xlfn.IFERROR(AVERAGE(Vertices[PageRank]),NoMetricMessage)</f>
        <v>0.9999947070707065</v>
      </c>
    </row>
    <row r="153" spans="1:2" ht="15">
      <c r="A153" s="34" t="s">
        <v>143</v>
      </c>
      <c r="B153" s="48">
        <f>_xlfn.IFERROR(MEDIAN(Vertices[PageRank]),NoMetricMessage)</f>
        <v>0.519924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0.04415662900511385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19</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1708</v>
      </c>
    </row>
    <row r="24" spans="10:11" ht="409.5">
      <c r="J24" t="s">
        <v>208</v>
      </c>
      <c r="K24" s="13" t="s">
        <v>209</v>
      </c>
    </row>
    <row r="25" spans="10:11" ht="15">
      <c r="J25" t="s">
        <v>210</v>
      </c>
      <c r="K25" t="s">
        <v>1706</v>
      </c>
    </row>
    <row r="26" spans="10:11" ht="409.5">
      <c r="J26" t="s">
        <v>211</v>
      </c>
      <c r="K26" s="13" t="s">
        <v>1707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EBBF-A4E9-439F-97F8-FBE77B5D68BF}">
  <dimension ref="A1:G14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744</v>
      </c>
      <c r="B1" s="13" t="s">
        <v>1483</v>
      </c>
      <c r="C1" s="13" t="s">
        <v>1487</v>
      </c>
      <c r="D1" s="13" t="s">
        <v>144</v>
      </c>
      <c r="E1" s="13" t="s">
        <v>1489</v>
      </c>
      <c r="F1" s="13" t="s">
        <v>1490</v>
      </c>
      <c r="G1" s="13" t="s">
        <v>1491</v>
      </c>
    </row>
    <row r="2" spans="1:7" ht="15">
      <c r="A2" s="80" t="s">
        <v>745</v>
      </c>
      <c r="B2" s="80" t="s">
        <v>1484</v>
      </c>
      <c r="C2" s="106"/>
      <c r="D2" s="80"/>
      <c r="E2" s="80"/>
      <c r="F2" s="80"/>
      <c r="G2" s="80"/>
    </row>
    <row r="3" spans="1:7" ht="15">
      <c r="A3" s="81" t="s">
        <v>746</v>
      </c>
      <c r="B3" s="80" t="s">
        <v>1485</v>
      </c>
      <c r="C3" s="106"/>
      <c r="D3" s="80"/>
      <c r="E3" s="80"/>
      <c r="F3" s="80"/>
      <c r="G3" s="80"/>
    </row>
    <row r="4" spans="1:7" ht="15">
      <c r="A4" s="81" t="s">
        <v>747</v>
      </c>
      <c r="B4" s="80" t="s">
        <v>1486</v>
      </c>
      <c r="C4" s="106"/>
      <c r="D4" s="80"/>
      <c r="E4" s="80"/>
      <c r="F4" s="80"/>
      <c r="G4" s="80"/>
    </row>
    <row r="5" spans="1:7" ht="15">
      <c r="A5" s="81" t="s">
        <v>748</v>
      </c>
      <c r="B5" s="80">
        <v>314</v>
      </c>
      <c r="C5" s="106">
        <v>0.03522153673583847</v>
      </c>
      <c r="D5" s="80"/>
      <c r="E5" s="80"/>
      <c r="F5" s="80"/>
      <c r="G5" s="80"/>
    </row>
    <row r="6" spans="1:7" ht="15">
      <c r="A6" s="81" t="s">
        <v>749</v>
      </c>
      <c r="B6" s="80">
        <v>111</v>
      </c>
      <c r="C6" s="106">
        <v>0.012450925406618059</v>
      </c>
      <c r="D6" s="80"/>
      <c r="E6" s="80"/>
      <c r="F6" s="80"/>
      <c r="G6" s="80"/>
    </row>
    <row r="7" spans="1:7" ht="15">
      <c r="A7" s="81" t="s">
        <v>750</v>
      </c>
      <c r="B7" s="80">
        <v>0</v>
      </c>
      <c r="C7" s="106">
        <v>0</v>
      </c>
      <c r="D7" s="80"/>
      <c r="E7" s="80"/>
      <c r="F7" s="80"/>
      <c r="G7" s="80"/>
    </row>
    <row r="8" spans="1:7" ht="15">
      <c r="A8" s="81" t="s">
        <v>751</v>
      </c>
      <c r="B8" s="80">
        <v>8490</v>
      </c>
      <c r="C8" s="106">
        <v>0.9523275378575434</v>
      </c>
      <c r="D8" s="80"/>
      <c r="E8" s="80"/>
      <c r="F8" s="80"/>
      <c r="G8" s="80"/>
    </row>
    <row r="9" spans="1:7" ht="15">
      <c r="A9" s="81" t="s">
        <v>752</v>
      </c>
      <c r="B9" s="80">
        <v>8915</v>
      </c>
      <c r="C9" s="106">
        <v>1</v>
      </c>
      <c r="D9" s="80"/>
      <c r="E9" s="80"/>
      <c r="F9" s="80"/>
      <c r="G9" s="80"/>
    </row>
    <row r="10" spans="1:7" ht="15">
      <c r="A10" s="105" t="s">
        <v>753</v>
      </c>
      <c r="B10" s="97">
        <v>48</v>
      </c>
      <c r="C10" s="107">
        <v>0.010450390757957622</v>
      </c>
      <c r="D10" s="97" t="s">
        <v>1488</v>
      </c>
      <c r="E10" s="97" t="b">
        <v>0</v>
      </c>
      <c r="F10" s="97" t="b">
        <v>0</v>
      </c>
      <c r="G10" s="97" t="b">
        <v>0</v>
      </c>
    </row>
    <row r="11" spans="1:7" ht="15">
      <c r="A11" s="105" t="s">
        <v>754</v>
      </c>
      <c r="B11" s="97">
        <v>31</v>
      </c>
      <c r="C11" s="107">
        <v>0.012959900975533768</v>
      </c>
      <c r="D11" s="97" t="s">
        <v>1488</v>
      </c>
      <c r="E11" s="97" t="b">
        <v>0</v>
      </c>
      <c r="F11" s="97" t="b">
        <v>0</v>
      </c>
      <c r="G11" s="97" t="b">
        <v>0</v>
      </c>
    </row>
    <row r="12" spans="1:7" ht="15">
      <c r="A12" s="105" t="s">
        <v>755</v>
      </c>
      <c r="B12" s="97">
        <v>30</v>
      </c>
      <c r="C12" s="107">
        <v>0.00479179395956889</v>
      </c>
      <c r="D12" s="97" t="s">
        <v>1488</v>
      </c>
      <c r="E12" s="97" t="b">
        <v>1</v>
      </c>
      <c r="F12" s="97" t="b">
        <v>0</v>
      </c>
      <c r="G12" s="97" t="b">
        <v>0</v>
      </c>
    </row>
    <row r="13" spans="1:7" ht="15">
      <c r="A13" s="105" t="s">
        <v>756</v>
      </c>
      <c r="B13" s="97">
        <v>30</v>
      </c>
      <c r="C13" s="107">
        <v>0.0036295573864476814</v>
      </c>
      <c r="D13" s="97" t="s">
        <v>1488</v>
      </c>
      <c r="E13" s="97" t="b">
        <v>0</v>
      </c>
      <c r="F13" s="97" t="b">
        <v>0</v>
      </c>
      <c r="G13" s="97" t="b">
        <v>0</v>
      </c>
    </row>
    <row r="14" spans="1:7" ht="15">
      <c r="A14" s="105" t="s">
        <v>757</v>
      </c>
      <c r="B14" s="97">
        <v>30</v>
      </c>
      <c r="C14" s="107">
        <v>0.00434723544002843</v>
      </c>
      <c r="D14" s="97" t="s">
        <v>1488</v>
      </c>
      <c r="E14" s="97" t="b">
        <v>0</v>
      </c>
      <c r="F14" s="97" t="b">
        <v>0</v>
      </c>
      <c r="G14" s="97" t="b">
        <v>0</v>
      </c>
    </row>
    <row r="15" spans="1:7" ht="15">
      <c r="A15" s="105" t="s">
        <v>758</v>
      </c>
      <c r="B15" s="97">
        <v>30</v>
      </c>
      <c r="C15" s="107">
        <v>0.005525610266968243</v>
      </c>
      <c r="D15" s="97" t="s">
        <v>1488</v>
      </c>
      <c r="E15" s="97" t="b">
        <v>0</v>
      </c>
      <c r="F15" s="97" t="b">
        <v>0</v>
      </c>
      <c r="G15" s="97" t="b">
        <v>0</v>
      </c>
    </row>
    <row r="16" spans="1:7" ht="15">
      <c r="A16" s="105" t="s">
        <v>759</v>
      </c>
      <c r="B16" s="97">
        <v>28</v>
      </c>
      <c r="C16" s="107">
        <v>0.003387586894017836</v>
      </c>
      <c r="D16" s="97" t="s">
        <v>1488</v>
      </c>
      <c r="E16" s="97" t="b">
        <v>0</v>
      </c>
      <c r="F16" s="97" t="b">
        <v>0</v>
      </c>
      <c r="G16" s="97" t="b">
        <v>0</v>
      </c>
    </row>
    <row r="17" spans="1:7" ht="15">
      <c r="A17" s="105" t="s">
        <v>760</v>
      </c>
      <c r="B17" s="97">
        <v>28</v>
      </c>
      <c r="C17" s="107">
        <v>0.004627119589549435</v>
      </c>
      <c r="D17" s="97" t="s">
        <v>1488</v>
      </c>
      <c r="E17" s="97" t="b">
        <v>0</v>
      </c>
      <c r="F17" s="97" t="b">
        <v>0</v>
      </c>
      <c r="G17" s="97" t="b">
        <v>0</v>
      </c>
    </row>
    <row r="18" spans="1:7" ht="15">
      <c r="A18" s="105" t="s">
        <v>761</v>
      </c>
      <c r="B18" s="97">
        <v>27</v>
      </c>
      <c r="C18" s="107">
        <v>0.005170105059922631</v>
      </c>
      <c r="D18" s="97" t="s">
        <v>1488</v>
      </c>
      <c r="E18" s="97" t="b">
        <v>0</v>
      </c>
      <c r="F18" s="97" t="b">
        <v>0</v>
      </c>
      <c r="G18" s="97" t="b">
        <v>0</v>
      </c>
    </row>
    <row r="19" spans="1:7" ht="15">
      <c r="A19" s="105" t="s">
        <v>762</v>
      </c>
      <c r="B19" s="97">
        <v>27</v>
      </c>
      <c r="C19" s="107">
        <v>0.004973049240271418</v>
      </c>
      <c r="D19" s="97" t="s">
        <v>1488</v>
      </c>
      <c r="E19" s="97" t="b">
        <v>0</v>
      </c>
      <c r="F19" s="97" t="b">
        <v>0</v>
      </c>
      <c r="G19" s="97" t="b">
        <v>0</v>
      </c>
    </row>
    <row r="20" spans="1:7" ht="15">
      <c r="A20" s="105" t="s">
        <v>763</v>
      </c>
      <c r="B20" s="97">
        <v>24</v>
      </c>
      <c r="C20" s="107">
        <v>0.003833435167655113</v>
      </c>
      <c r="D20" s="97" t="s">
        <v>1488</v>
      </c>
      <c r="E20" s="97" t="b">
        <v>0</v>
      </c>
      <c r="F20" s="97" t="b">
        <v>0</v>
      </c>
      <c r="G20" s="97" t="b">
        <v>0</v>
      </c>
    </row>
    <row r="21" spans="1:7" ht="15">
      <c r="A21" s="105" t="s">
        <v>764</v>
      </c>
      <c r="B21" s="97">
        <v>24</v>
      </c>
      <c r="C21" s="107">
        <v>0.0035900355645080797</v>
      </c>
      <c r="D21" s="97" t="s">
        <v>1488</v>
      </c>
      <c r="E21" s="97" t="b">
        <v>0</v>
      </c>
      <c r="F21" s="97" t="b">
        <v>0</v>
      </c>
      <c r="G21" s="97" t="b">
        <v>0</v>
      </c>
    </row>
    <row r="22" spans="1:7" ht="15">
      <c r="A22" s="105" t="s">
        <v>765</v>
      </c>
      <c r="B22" s="97">
        <v>24</v>
      </c>
      <c r="C22" s="107">
        <v>0.004420488213574595</v>
      </c>
      <c r="D22" s="97" t="s">
        <v>1488</v>
      </c>
      <c r="E22" s="97" t="b">
        <v>0</v>
      </c>
      <c r="F22" s="97" t="b">
        <v>1</v>
      </c>
      <c r="G22" s="97" t="b">
        <v>0</v>
      </c>
    </row>
    <row r="23" spans="1:7" ht="15">
      <c r="A23" s="105" t="s">
        <v>766</v>
      </c>
      <c r="B23" s="97">
        <v>23</v>
      </c>
      <c r="C23" s="107">
        <v>0.004404163569563723</v>
      </c>
      <c r="D23" s="97" t="s">
        <v>1488</v>
      </c>
      <c r="E23" s="97" t="b">
        <v>0</v>
      </c>
      <c r="F23" s="97" t="b">
        <v>0</v>
      </c>
      <c r="G23" s="97" t="b">
        <v>0</v>
      </c>
    </row>
    <row r="24" spans="1:7" ht="15">
      <c r="A24" s="105" t="s">
        <v>767</v>
      </c>
      <c r="B24" s="97">
        <v>23</v>
      </c>
      <c r="C24" s="107">
        <v>0.003936195839312768</v>
      </c>
      <c r="D24" s="97" t="s">
        <v>1488</v>
      </c>
      <c r="E24" s="97" t="b">
        <v>0</v>
      </c>
      <c r="F24" s="97" t="b">
        <v>0</v>
      </c>
      <c r="G24" s="97" t="b">
        <v>0</v>
      </c>
    </row>
    <row r="25" spans="1:7" ht="15">
      <c r="A25" s="105" t="s">
        <v>768</v>
      </c>
      <c r="B25" s="97">
        <v>22</v>
      </c>
      <c r="C25" s="107">
        <v>0.0031879726560208486</v>
      </c>
      <c r="D25" s="97" t="s">
        <v>1488</v>
      </c>
      <c r="E25" s="97" t="b">
        <v>0</v>
      </c>
      <c r="F25" s="97" t="b">
        <v>0</v>
      </c>
      <c r="G25" s="97" t="b">
        <v>0</v>
      </c>
    </row>
    <row r="26" spans="1:7" ht="15">
      <c r="A26" s="105" t="s">
        <v>769</v>
      </c>
      <c r="B26" s="97">
        <v>21</v>
      </c>
      <c r="C26" s="107">
        <v>0.0030430648080199013</v>
      </c>
      <c r="D26" s="97" t="s">
        <v>1488</v>
      </c>
      <c r="E26" s="97" t="b">
        <v>1</v>
      </c>
      <c r="F26" s="97" t="b">
        <v>0</v>
      </c>
      <c r="G26" s="97" t="b">
        <v>0</v>
      </c>
    </row>
    <row r="27" spans="1:7" ht="15">
      <c r="A27" s="105" t="s">
        <v>770</v>
      </c>
      <c r="B27" s="97">
        <v>21</v>
      </c>
      <c r="C27" s="107">
        <v>0.004370301824384294</v>
      </c>
      <c r="D27" s="97" t="s">
        <v>1488</v>
      </c>
      <c r="E27" s="97" t="b">
        <v>0</v>
      </c>
      <c r="F27" s="97" t="b">
        <v>0</v>
      </c>
      <c r="G27" s="97" t="b">
        <v>0</v>
      </c>
    </row>
    <row r="28" spans="1:7" ht="15">
      <c r="A28" s="105" t="s">
        <v>771</v>
      </c>
      <c r="B28" s="97">
        <v>20</v>
      </c>
      <c r="C28" s="107">
        <v>0.004354329482482343</v>
      </c>
      <c r="D28" s="97" t="s">
        <v>1488</v>
      </c>
      <c r="E28" s="97" t="b">
        <v>0</v>
      </c>
      <c r="F28" s="97" t="b">
        <v>0</v>
      </c>
      <c r="G28" s="97" t="b">
        <v>0</v>
      </c>
    </row>
    <row r="29" spans="1:7" ht="15">
      <c r="A29" s="105" t="s">
        <v>772</v>
      </c>
      <c r="B29" s="97">
        <v>20</v>
      </c>
      <c r="C29" s="107">
        <v>0.0030902942288019686</v>
      </c>
      <c r="D29" s="97" t="s">
        <v>1488</v>
      </c>
      <c r="E29" s="97" t="b">
        <v>0</v>
      </c>
      <c r="F29" s="97" t="b">
        <v>0</v>
      </c>
      <c r="G29" s="97" t="b">
        <v>0</v>
      </c>
    </row>
    <row r="30" spans="1:7" ht="15">
      <c r="A30" s="105" t="s">
        <v>773</v>
      </c>
      <c r="B30" s="97">
        <v>19</v>
      </c>
      <c r="C30" s="107">
        <v>0.003788963766565426</v>
      </c>
      <c r="D30" s="97" t="s">
        <v>1488</v>
      </c>
      <c r="E30" s="97" t="b">
        <v>0</v>
      </c>
      <c r="F30" s="97" t="b">
        <v>0</v>
      </c>
      <c r="G30" s="97" t="b">
        <v>0</v>
      </c>
    </row>
    <row r="31" spans="1:7" ht="15">
      <c r="A31" s="105" t="s">
        <v>774</v>
      </c>
      <c r="B31" s="97">
        <v>19</v>
      </c>
      <c r="C31" s="107">
        <v>0.0036382220792048137</v>
      </c>
      <c r="D31" s="97" t="s">
        <v>1488</v>
      </c>
      <c r="E31" s="97" t="b">
        <v>0</v>
      </c>
      <c r="F31" s="97" t="b">
        <v>0</v>
      </c>
      <c r="G31" s="97" t="b">
        <v>0</v>
      </c>
    </row>
    <row r="32" spans="1:7" ht="15">
      <c r="A32" s="105" t="s">
        <v>775</v>
      </c>
      <c r="B32" s="97">
        <v>17</v>
      </c>
      <c r="C32" s="107">
        <v>0.0035378633816444288</v>
      </c>
      <c r="D32" s="97" t="s">
        <v>1488</v>
      </c>
      <c r="E32" s="97" t="b">
        <v>0</v>
      </c>
      <c r="F32" s="97" t="b">
        <v>0</v>
      </c>
      <c r="G32" s="97" t="b">
        <v>0</v>
      </c>
    </row>
    <row r="33" spans="1:7" ht="15">
      <c r="A33" s="105" t="s">
        <v>776</v>
      </c>
      <c r="B33" s="97">
        <v>17</v>
      </c>
      <c r="C33" s="107">
        <v>0.0037011800601099913</v>
      </c>
      <c r="D33" s="97" t="s">
        <v>1488</v>
      </c>
      <c r="E33" s="97" t="b">
        <v>0</v>
      </c>
      <c r="F33" s="97" t="b">
        <v>0</v>
      </c>
      <c r="G33" s="97" t="b">
        <v>0</v>
      </c>
    </row>
    <row r="34" spans="1:7" ht="15">
      <c r="A34" s="105" t="s">
        <v>777</v>
      </c>
      <c r="B34" s="97">
        <v>17</v>
      </c>
      <c r="C34" s="107">
        <v>0.003390125475348013</v>
      </c>
      <c r="D34" s="97" t="s">
        <v>1488</v>
      </c>
      <c r="E34" s="97" t="b">
        <v>0</v>
      </c>
      <c r="F34" s="97" t="b">
        <v>0</v>
      </c>
      <c r="G34" s="97" t="b">
        <v>0</v>
      </c>
    </row>
    <row r="35" spans="1:7" ht="15">
      <c r="A35" s="105" t="s">
        <v>778</v>
      </c>
      <c r="B35" s="97">
        <v>16</v>
      </c>
      <c r="C35" s="107">
        <v>0.003063765961435633</v>
      </c>
      <c r="D35" s="97" t="s">
        <v>1488</v>
      </c>
      <c r="E35" s="97" t="b">
        <v>0</v>
      </c>
      <c r="F35" s="97" t="b">
        <v>0</v>
      </c>
      <c r="G35" s="97" t="b">
        <v>0</v>
      </c>
    </row>
    <row r="36" spans="1:7" ht="15">
      <c r="A36" s="105" t="s">
        <v>779</v>
      </c>
      <c r="B36" s="97">
        <v>16</v>
      </c>
      <c r="C36" s="107">
        <v>0.003190706329739306</v>
      </c>
      <c r="D36" s="97" t="s">
        <v>1488</v>
      </c>
      <c r="E36" s="97" t="b">
        <v>0</v>
      </c>
      <c r="F36" s="97" t="b">
        <v>0</v>
      </c>
      <c r="G36" s="97" t="b">
        <v>0</v>
      </c>
    </row>
    <row r="37" spans="1:7" ht="15">
      <c r="A37" s="105" t="s">
        <v>780</v>
      </c>
      <c r="B37" s="97">
        <v>15</v>
      </c>
      <c r="C37" s="107">
        <v>0.002567084243030066</v>
      </c>
      <c r="D37" s="97" t="s">
        <v>1488</v>
      </c>
      <c r="E37" s="97" t="b">
        <v>0</v>
      </c>
      <c r="F37" s="97" t="b">
        <v>0</v>
      </c>
      <c r="G37" s="97" t="b">
        <v>0</v>
      </c>
    </row>
    <row r="38" spans="1:7" ht="15">
      <c r="A38" s="105" t="s">
        <v>781</v>
      </c>
      <c r="B38" s="97">
        <v>15</v>
      </c>
      <c r="C38" s="107">
        <v>0.002567084243030066</v>
      </c>
      <c r="D38" s="97" t="s">
        <v>1488</v>
      </c>
      <c r="E38" s="97" t="b">
        <v>0</v>
      </c>
      <c r="F38" s="97" t="b">
        <v>0</v>
      </c>
      <c r="G38" s="97" t="b">
        <v>0</v>
      </c>
    </row>
    <row r="39" spans="1:7" ht="15">
      <c r="A39" s="105" t="s">
        <v>782</v>
      </c>
      <c r="B39" s="97">
        <v>15</v>
      </c>
      <c r="C39" s="107">
        <v>0.003426840506090336</v>
      </c>
      <c r="D39" s="97" t="s">
        <v>1488</v>
      </c>
      <c r="E39" s="97" t="b">
        <v>0</v>
      </c>
      <c r="F39" s="97" t="b">
        <v>0</v>
      </c>
      <c r="G39" s="97" t="b">
        <v>0</v>
      </c>
    </row>
    <row r="40" spans="1:7" ht="15">
      <c r="A40" s="105" t="s">
        <v>783</v>
      </c>
      <c r="B40" s="97">
        <v>15</v>
      </c>
      <c r="C40" s="107">
        <v>0.005322893386610897</v>
      </c>
      <c r="D40" s="97" t="s">
        <v>1488</v>
      </c>
      <c r="E40" s="97" t="b">
        <v>0</v>
      </c>
      <c r="F40" s="97" t="b">
        <v>0</v>
      </c>
      <c r="G40" s="97" t="b">
        <v>0</v>
      </c>
    </row>
    <row r="41" spans="1:7" ht="15">
      <c r="A41" s="105" t="s">
        <v>784</v>
      </c>
      <c r="B41" s="97">
        <v>14</v>
      </c>
      <c r="C41" s="107">
        <v>0.002913534549589529</v>
      </c>
      <c r="D41" s="97" t="s">
        <v>1488</v>
      </c>
      <c r="E41" s="97" t="b">
        <v>0</v>
      </c>
      <c r="F41" s="97" t="b">
        <v>0</v>
      </c>
      <c r="G41" s="97" t="b">
        <v>0</v>
      </c>
    </row>
    <row r="42" spans="1:7" ht="15">
      <c r="A42" s="105" t="s">
        <v>785</v>
      </c>
      <c r="B42" s="97">
        <v>14</v>
      </c>
      <c r="C42" s="107">
        <v>0.002484016913751752</v>
      </c>
      <c r="D42" s="97" t="s">
        <v>1488</v>
      </c>
      <c r="E42" s="97" t="b">
        <v>0</v>
      </c>
      <c r="F42" s="97" t="b">
        <v>0</v>
      </c>
      <c r="G42" s="97" t="b">
        <v>0</v>
      </c>
    </row>
    <row r="43" spans="1:7" ht="15">
      <c r="A43" s="105" t="s">
        <v>786</v>
      </c>
      <c r="B43" s="97">
        <v>14</v>
      </c>
      <c r="C43" s="107">
        <v>0.003565619893832441</v>
      </c>
      <c r="D43" s="97" t="s">
        <v>1488</v>
      </c>
      <c r="E43" s="97" t="b">
        <v>0</v>
      </c>
      <c r="F43" s="97" t="b">
        <v>0</v>
      </c>
      <c r="G43" s="97" t="b">
        <v>0</v>
      </c>
    </row>
    <row r="44" spans="1:7" ht="15">
      <c r="A44" s="105" t="s">
        <v>787</v>
      </c>
      <c r="B44" s="97">
        <v>14</v>
      </c>
      <c r="C44" s="107">
        <v>0.002484016913751752</v>
      </c>
      <c r="D44" s="97" t="s">
        <v>1488</v>
      </c>
      <c r="E44" s="97" t="b">
        <v>0</v>
      </c>
      <c r="F44" s="97" t="b">
        <v>0</v>
      </c>
      <c r="G44" s="97" t="b">
        <v>0</v>
      </c>
    </row>
    <row r="45" spans="1:7" ht="15">
      <c r="A45" s="105" t="s">
        <v>788</v>
      </c>
      <c r="B45" s="97">
        <v>14</v>
      </c>
      <c r="C45" s="107">
        <v>0.003368841591328014</v>
      </c>
      <c r="D45" s="97" t="s">
        <v>1488</v>
      </c>
      <c r="E45" s="97" t="b">
        <v>0</v>
      </c>
      <c r="F45" s="97" t="b">
        <v>0</v>
      </c>
      <c r="G45" s="97" t="b">
        <v>0</v>
      </c>
    </row>
    <row r="46" spans="1:7" ht="15">
      <c r="A46" s="105" t="s">
        <v>789</v>
      </c>
      <c r="B46" s="97">
        <v>14</v>
      </c>
      <c r="C46" s="107">
        <v>0.00257861812458518</v>
      </c>
      <c r="D46" s="97" t="s">
        <v>1488</v>
      </c>
      <c r="E46" s="97" t="b">
        <v>0</v>
      </c>
      <c r="F46" s="97" t="b">
        <v>0</v>
      </c>
      <c r="G46" s="97" t="b">
        <v>0</v>
      </c>
    </row>
    <row r="47" spans="1:7" ht="15">
      <c r="A47" s="105" t="s">
        <v>790</v>
      </c>
      <c r="B47" s="97">
        <v>14</v>
      </c>
      <c r="C47" s="107">
        <v>0.00257861812458518</v>
      </c>
      <c r="D47" s="97" t="s">
        <v>1488</v>
      </c>
      <c r="E47" s="97" t="b">
        <v>0</v>
      </c>
      <c r="F47" s="97" t="b">
        <v>0</v>
      </c>
      <c r="G47" s="97" t="b">
        <v>0</v>
      </c>
    </row>
    <row r="48" spans="1:7" ht="15">
      <c r="A48" s="105" t="s">
        <v>791</v>
      </c>
      <c r="B48" s="97">
        <v>14</v>
      </c>
      <c r="C48" s="107">
        <v>0.00257861812458518</v>
      </c>
      <c r="D48" s="97" t="s">
        <v>1488</v>
      </c>
      <c r="E48" s="97" t="b">
        <v>0</v>
      </c>
      <c r="F48" s="97" t="b">
        <v>0</v>
      </c>
      <c r="G48" s="97" t="b">
        <v>0</v>
      </c>
    </row>
    <row r="49" spans="1:7" ht="15">
      <c r="A49" s="105" t="s">
        <v>792</v>
      </c>
      <c r="B49" s="97">
        <v>14</v>
      </c>
      <c r="C49" s="107">
        <v>0.002791868038521893</v>
      </c>
      <c r="D49" s="97" t="s">
        <v>1488</v>
      </c>
      <c r="E49" s="97" t="b">
        <v>0</v>
      </c>
      <c r="F49" s="97" t="b">
        <v>0</v>
      </c>
      <c r="G49" s="97" t="b">
        <v>0</v>
      </c>
    </row>
    <row r="50" spans="1:7" ht="15">
      <c r="A50" s="105" t="s">
        <v>793</v>
      </c>
      <c r="B50" s="97">
        <v>13</v>
      </c>
      <c r="C50" s="107">
        <v>0.0025924488929131863</v>
      </c>
      <c r="D50" s="97" t="s">
        <v>1488</v>
      </c>
      <c r="E50" s="97" t="b">
        <v>0</v>
      </c>
      <c r="F50" s="97" t="b">
        <v>0</v>
      </c>
      <c r="G50" s="97" t="b">
        <v>0</v>
      </c>
    </row>
    <row r="51" spans="1:7" ht="15">
      <c r="A51" s="105" t="s">
        <v>794</v>
      </c>
      <c r="B51" s="97">
        <v>13</v>
      </c>
      <c r="C51" s="107">
        <v>0.0025924488929131863</v>
      </c>
      <c r="D51" s="97" t="s">
        <v>1488</v>
      </c>
      <c r="E51" s="97" t="b">
        <v>0</v>
      </c>
      <c r="F51" s="97" t="b">
        <v>0</v>
      </c>
      <c r="G51" s="97" t="b">
        <v>0</v>
      </c>
    </row>
    <row r="52" spans="1:7" ht="15">
      <c r="A52" s="105" t="s">
        <v>795</v>
      </c>
      <c r="B52" s="97">
        <v>13</v>
      </c>
      <c r="C52" s="107">
        <v>0.0024893098436664517</v>
      </c>
      <c r="D52" s="97" t="s">
        <v>1488</v>
      </c>
      <c r="E52" s="97" t="b">
        <v>0</v>
      </c>
      <c r="F52" s="97" t="b">
        <v>0</v>
      </c>
      <c r="G52" s="97" t="b">
        <v>0</v>
      </c>
    </row>
    <row r="53" spans="1:7" ht="15">
      <c r="A53" s="105" t="s">
        <v>796</v>
      </c>
      <c r="B53" s="97">
        <v>13</v>
      </c>
      <c r="C53" s="107">
        <v>0.0024893098436664517</v>
      </c>
      <c r="D53" s="97" t="s">
        <v>1488</v>
      </c>
      <c r="E53" s="97" t="b">
        <v>0</v>
      </c>
      <c r="F53" s="97" t="b">
        <v>0</v>
      </c>
      <c r="G53" s="97" t="b">
        <v>0</v>
      </c>
    </row>
    <row r="54" spans="1:7" ht="15">
      <c r="A54" s="105" t="s">
        <v>797</v>
      </c>
      <c r="B54" s="97">
        <v>13</v>
      </c>
      <c r="C54" s="107">
        <v>0.002830314163613523</v>
      </c>
      <c r="D54" s="97" t="s">
        <v>1488</v>
      </c>
      <c r="E54" s="97" t="b">
        <v>0</v>
      </c>
      <c r="F54" s="97" t="b">
        <v>1</v>
      </c>
      <c r="G54" s="97" t="b">
        <v>0</v>
      </c>
    </row>
    <row r="55" spans="1:7" ht="15">
      <c r="A55" s="105" t="s">
        <v>798</v>
      </c>
      <c r="B55" s="97">
        <v>13</v>
      </c>
      <c r="C55" s="107">
        <v>0.0024893098436664517</v>
      </c>
      <c r="D55" s="97" t="s">
        <v>1488</v>
      </c>
      <c r="E55" s="97" t="b">
        <v>0</v>
      </c>
      <c r="F55" s="97" t="b">
        <v>0</v>
      </c>
      <c r="G55" s="97" t="b">
        <v>0</v>
      </c>
    </row>
    <row r="56" spans="1:7" ht="15">
      <c r="A56" s="105" t="s">
        <v>799</v>
      </c>
      <c r="B56" s="97">
        <v>13</v>
      </c>
      <c r="C56" s="107">
        <v>0.0023944311156862386</v>
      </c>
      <c r="D56" s="97" t="s">
        <v>1488</v>
      </c>
      <c r="E56" s="97" t="b">
        <v>0</v>
      </c>
      <c r="F56" s="97" t="b">
        <v>0</v>
      </c>
      <c r="G56" s="97" t="b">
        <v>0</v>
      </c>
    </row>
    <row r="57" spans="1:7" ht="15">
      <c r="A57" s="105" t="s">
        <v>800</v>
      </c>
      <c r="B57" s="97">
        <v>12</v>
      </c>
      <c r="C57" s="107">
        <v>0.002887578506852584</v>
      </c>
      <c r="D57" s="97" t="s">
        <v>1488</v>
      </c>
      <c r="E57" s="97" t="b">
        <v>0</v>
      </c>
      <c r="F57" s="97" t="b">
        <v>0</v>
      </c>
      <c r="G57" s="97" t="b">
        <v>0</v>
      </c>
    </row>
    <row r="58" spans="1:7" ht="15">
      <c r="A58" s="105" t="s">
        <v>801</v>
      </c>
      <c r="B58" s="97">
        <v>12</v>
      </c>
      <c r="C58" s="107">
        <v>0.002297824471076725</v>
      </c>
      <c r="D58" s="97" t="s">
        <v>1488</v>
      </c>
      <c r="E58" s="97" t="b">
        <v>0</v>
      </c>
      <c r="F58" s="97" t="b">
        <v>1</v>
      </c>
      <c r="G58" s="97" t="b">
        <v>0</v>
      </c>
    </row>
    <row r="59" spans="1:7" ht="15">
      <c r="A59" s="105" t="s">
        <v>802</v>
      </c>
      <c r="B59" s="97">
        <v>12</v>
      </c>
      <c r="C59" s="107">
        <v>0.002497315328219597</v>
      </c>
      <c r="D59" s="97" t="s">
        <v>1488</v>
      </c>
      <c r="E59" s="97" t="b">
        <v>1</v>
      </c>
      <c r="F59" s="97" t="b">
        <v>0</v>
      </c>
      <c r="G59" s="97" t="b">
        <v>0</v>
      </c>
    </row>
    <row r="60" spans="1:7" ht="15">
      <c r="A60" s="105" t="s">
        <v>803</v>
      </c>
      <c r="B60" s="97">
        <v>12</v>
      </c>
      <c r="C60" s="107">
        <v>0.00239302974730448</v>
      </c>
      <c r="D60" s="97" t="s">
        <v>1488</v>
      </c>
      <c r="E60" s="97" t="b">
        <v>0</v>
      </c>
      <c r="F60" s="97" t="b">
        <v>0</v>
      </c>
      <c r="G60" s="97" t="b">
        <v>0</v>
      </c>
    </row>
    <row r="61" spans="1:7" ht="15">
      <c r="A61" s="105" t="s">
        <v>804</v>
      </c>
      <c r="B61" s="97">
        <v>12</v>
      </c>
      <c r="C61" s="107">
        <v>0.003814666775493174</v>
      </c>
      <c r="D61" s="97" t="s">
        <v>1488</v>
      </c>
      <c r="E61" s="97" t="b">
        <v>0</v>
      </c>
      <c r="F61" s="97" t="b">
        <v>0</v>
      </c>
      <c r="G61" s="97" t="b">
        <v>0</v>
      </c>
    </row>
    <row r="62" spans="1:7" ht="15">
      <c r="A62" s="105" t="s">
        <v>805</v>
      </c>
      <c r="B62" s="97">
        <v>12</v>
      </c>
      <c r="C62" s="107">
        <v>0.002741472404872269</v>
      </c>
      <c r="D62" s="97" t="s">
        <v>1488</v>
      </c>
      <c r="E62" s="97" t="b">
        <v>0</v>
      </c>
      <c r="F62" s="97" t="b">
        <v>0</v>
      </c>
      <c r="G62" s="97" t="b">
        <v>0</v>
      </c>
    </row>
    <row r="63" spans="1:7" ht="15">
      <c r="A63" s="105" t="s">
        <v>806</v>
      </c>
      <c r="B63" s="97">
        <v>12</v>
      </c>
      <c r="C63" s="107">
        <v>0.003814666775493174</v>
      </c>
      <c r="D63" s="97" t="s">
        <v>1488</v>
      </c>
      <c r="E63" s="97" t="b">
        <v>0</v>
      </c>
      <c r="F63" s="97" t="b">
        <v>0</v>
      </c>
      <c r="G63" s="97" t="b">
        <v>0</v>
      </c>
    </row>
    <row r="64" spans="1:7" ht="15">
      <c r="A64" s="105" t="s">
        <v>807</v>
      </c>
      <c r="B64" s="97">
        <v>12</v>
      </c>
      <c r="C64" s="107">
        <v>0.002297824471076725</v>
      </c>
      <c r="D64" s="97" t="s">
        <v>1488</v>
      </c>
      <c r="E64" s="97" t="b">
        <v>0</v>
      </c>
      <c r="F64" s="97" t="b">
        <v>0</v>
      </c>
      <c r="G64" s="97" t="b">
        <v>0</v>
      </c>
    </row>
    <row r="65" spans="1:7" ht="15">
      <c r="A65" s="105" t="s">
        <v>808</v>
      </c>
      <c r="B65" s="97">
        <v>12</v>
      </c>
      <c r="C65" s="107">
        <v>0.002297824471076725</v>
      </c>
      <c r="D65" s="97" t="s">
        <v>1488</v>
      </c>
      <c r="E65" s="97" t="b">
        <v>0</v>
      </c>
      <c r="F65" s="97" t="b">
        <v>0</v>
      </c>
      <c r="G65" s="97" t="b">
        <v>0</v>
      </c>
    </row>
    <row r="66" spans="1:7" ht="15">
      <c r="A66" s="105" t="s">
        <v>809</v>
      </c>
      <c r="B66" s="97">
        <v>12</v>
      </c>
      <c r="C66" s="107">
        <v>0.003814666775493174</v>
      </c>
      <c r="D66" s="97" t="s">
        <v>1488</v>
      </c>
      <c r="E66" s="97" t="b">
        <v>0</v>
      </c>
      <c r="F66" s="97" t="b">
        <v>0</v>
      </c>
      <c r="G66" s="97" t="b">
        <v>0</v>
      </c>
    </row>
    <row r="67" spans="1:7" ht="15">
      <c r="A67" s="105" t="s">
        <v>810</v>
      </c>
      <c r="B67" s="97">
        <v>12</v>
      </c>
      <c r="C67" s="107">
        <v>0.002297824471076725</v>
      </c>
      <c r="D67" s="97" t="s">
        <v>1488</v>
      </c>
      <c r="E67" s="97" t="b">
        <v>0</v>
      </c>
      <c r="F67" s="97" t="b">
        <v>0</v>
      </c>
      <c r="G67" s="97" t="b">
        <v>0</v>
      </c>
    </row>
    <row r="68" spans="1:7" ht="15">
      <c r="A68" s="105" t="s">
        <v>811</v>
      </c>
      <c r="B68" s="97">
        <v>12</v>
      </c>
      <c r="C68" s="107">
        <v>0.002297824471076725</v>
      </c>
      <c r="D68" s="97" t="s">
        <v>1488</v>
      </c>
      <c r="E68" s="97" t="b">
        <v>0</v>
      </c>
      <c r="F68" s="97" t="b">
        <v>0</v>
      </c>
      <c r="G68" s="97" t="b">
        <v>0</v>
      </c>
    </row>
    <row r="69" spans="1:7" ht="15">
      <c r="A69" s="105" t="s">
        <v>812</v>
      </c>
      <c r="B69" s="97">
        <v>12</v>
      </c>
      <c r="C69" s="107">
        <v>0.002297824471076725</v>
      </c>
      <c r="D69" s="97" t="s">
        <v>1488</v>
      </c>
      <c r="E69" s="97" t="b">
        <v>0</v>
      </c>
      <c r="F69" s="97" t="b">
        <v>0</v>
      </c>
      <c r="G69" s="97" t="b">
        <v>0</v>
      </c>
    </row>
    <row r="70" spans="1:7" ht="15">
      <c r="A70" s="105" t="s">
        <v>813</v>
      </c>
      <c r="B70" s="97">
        <v>12</v>
      </c>
      <c r="C70" s="107">
        <v>0.002297824471076725</v>
      </c>
      <c r="D70" s="97" t="s">
        <v>1488</v>
      </c>
      <c r="E70" s="97" t="b">
        <v>0</v>
      </c>
      <c r="F70" s="97" t="b">
        <v>0</v>
      </c>
      <c r="G70" s="97" t="b">
        <v>0</v>
      </c>
    </row>
    <row r="71" spans="1:7" ht="15">
      <c r="A71" s="105" t="s">
        <v>814</v>
      </c>
      <c r="B71" s="97">
        <v>12</v>
      </c>
      <c r="C71" s="107">
        <v>0.00239302974730448</v>
      </c>
      <c r="D71" s="97" t="s">
        <v>1488</v>
      </c>
      <c r="E71" s="97" t="b">
        <v>0</v>
      </c>
      <c r="F71" s="97" t="b">
        <v>0</v>
      </c>
      <c r="G71" s="97" t="b">
        <v>0</v>
      </c>
    </row>
    <row r="72" spans="1:7" ht="15">
      <c r="A72" s="105" t="s">
        <v>815</v>
      </c>
      <c r="B72" s="97">
        <v>12</v>
      </c>
      <c r="C72" s="107">
        <v>0.002497315328219597</v>
      </c>
      <c r="D72" s="97" t="s">
        <v>1488</v>
      </c>
      <c r="E72" s="97" t="b">
        <v>0</v>
      </c>
      <c r="F72" s="97" t="b">
        <v>0</v>
      </c>
      <c r="G72" s="97" t="b">
        <v>0</v>
      </c>
    </row>
    <row r="73" spans="1:7" ht="15">
      <c r="A73" s="105" t="s">
        <v>816</v>
      </c>
      <c r="B73" s="97">
        <v>12</v>
      </c>
      <c r="C73" s="107">
        <v>0.002887578506852584</v>
      </c>
      <c r="D73" s="97" t="s">
        <v>1488</v>
      </c>
      <c r="E73" s="97" t="b">
        <v>0</v>
      </c>
      <c r="F73" s="97" t="b">
        <v>0</v>
      </c>
      <c r="G73" s="97" t="b">
        <v>0</v>
      </c>
    </row>
    <row r="74" spans="1:7" ht="15">
      <c r="A74" s="105" t="s">
        <v>817</v>
      </c>
      <c r="B74" s="97">
        <v>12</v>
      </c>
      <c r="C74" s="107">
        <v>0.002497315328219597</v>
      </c>
      <c r="D74" s="97" t="s">
        <v>1488</v>
      </c>
      <c r="E74" s="97" t="b">
        <v>0</v>
      </c>
      <c r="F74" s="97" t="b">
        <v>0</v>
      </c>
      <c r="G74" s="97" t="b">
        <v>0</v>
      </c>
    </row>
    <row r="75" spans="1:7" ht="15">
      <c r="A75" s="105" t="s">
        <v>818</v>
      </c>
      <c r="B75" s="97">
        <v>11</v>
      </c>
      <c r="C75" s="107">
        <v>0.0023948812153652883</v>
      </c>
      <c r="D75" s="97" t="s">
        <v>1488</v>
      </c>
      <c r="E75" s="97" t="b">
        <v>1</v>
      </c>
      <c r="F75" s="97" t="b">
        <v>0</v>
      </c>
      <c r="G75" s="97" t="b">
        <v>0</v>
      </c>
    </row>
    <row r="76" spans="1:7" ht="15">
      <c r="A76" s="105" t="s">
        <v>819</v>
      </c>
      <c r="B76" s="97">
        <v>11</v>
      </c>
      <c r="C76" s="107">
        <v>0.0023948812153652883</v>
      </c>
      <c r="D76" s="97" t="s">
        <v>1488</v>
      </c>
      <c r="E76" s="97" t="b">
        <v>0</v>
      </c>
      <c r="F76" s="97" t="b">
        <v>0</v>
      </c>
      <c r="G76" s="97" t="b">
        <v>0</v>
      </c>
    </row>
    <row r="77" spans="1:7" ht="15">
      <c r="A77" s="105" t="s">
        <v>820</v>
      </c>
      <c r="B77" s="97">
        <v>11</v>
      </c>
      <c r="C77" s="107">
        <v>0.0029844251070588364</v>
      </c>
      <c r="D77" s="97" t="s">
        <v>1488</v>
      </c>
      <c r="E77" s="97" t="b">
        <v>0</v>
      </c>
      <c r="F77" s="97" t="b">
        <v>0</v>
      </c>
      <c r="G77" s="97" t="b">
        <v>0</v>
      </c>
    </row>
    <row r="78" spans="1:7" ht="15">
      <c r="A78" s="105" t="s">
        <v>821</v>
      </c>
      <c r="B78" s="97">
        <v>11</v>
      </c>
      <c r="C78" s="107">
        <v>0.0023948812153652883</v>
      </c>
      <c r="D78" s="97" t="s">
        <v>1488</v>
      </c>
      <c r="E78" s="97" t="b">
        <v>0</v>
      </c>
      <c r="F78" s="97" t="b">
        <v>0</v>
      </c>
      <c r="G78" s="97" t="b">
        <v>0</v>
      </c>
    </row>
    <row r="79" spans="1:7" ht="15">
      <c r="A79" s="105" t="s">
        <v>822</v>
      </c>
      <c r="B79" s="97">
        <v>11</v>
      </c>
      <c r="C79" s="107">
        <v>0.002801558488011204</v>
      </c>
      <c r="D79" s="97" t="s">
        <v>1488</v>
      </c>
      <c r="E79" s="97" t="b">
        <v>0</v>
      </c>
      <c r="F79" s="97" t="b">
        <v>0</v>
      </c>
      <c r="G79" s="97" t="b">
        <v>0</v>
      </c>
    </row>
    <row r="80" spans="1:7" ht="15">
      <c r="A80" s="105" t="s">
        <v>823</v>
      </c>
      <c r="B80" s="97">
        <v>11</v>
      </c>
      <c r="C80" s="107">
        <v>0.00228920571753463</v>
      </c>
      <c r="D80" s="97" t="s">
        <v>1488</v>
      </c>
      <c r="E80" s="97" t="b">
        <v>0</v>
      </c>
      <c r="F80" s="97" t="b">
        <v>0</v>
      </c>
      <c r="G80" s="97" t="b">
        <v>0</v>
      </c>
    </row>
    <row r="81" spans="1:7" ht="15">
      <c r="A81" s="105" t="s">
        <v>824</v>
      </c>
      <c r="B81" s="97">
        <v>11</v>
      </c>
      <c r="C81" s="107">
        <v>0.002193610601695773</v>
      </c>
      <c r="D81" s="97" t="s">
        <v>1488</v>
      </c>
      <c r="E81" s="97" t="b">
        <v>0</v>
      </c>
      <c r="F81" s="97" t="b">
        <v>0</v>
      </c>
      <c r="G81" s="97" t="b">
        <v>0</v>
      </c>
    </row>
    <row r="82" spans="1:7" ht="15">
      <c r="A82" s="105" t="s">
        <v>825</v>
      </c>
      <c r="B82" s="97">
        <v>11</v>
      </c>
      <c r="C82" s="107">
        <v>0.002193610601695773</v>
      </c>
      <c r="D82" s="97" t="s">
        <v>1488</v>
      </c>
      <c r="E82" s="97" t="b">
        <v>0</v>
      </c>
      <c r="F82" s="97" t="b">
        <v>0</v>
      </c>
      <c r="G82" s="97" t="b">
        <v>0</v>
      </c>
    </row>
    <row r="83" spans="1:7" ht="15">
      <c r="A83" s="105" t="s">
        <v>826</v>
      </c>
      <c r="B83" s="97">
        <v>11</v>
      </c>
      <c r="C83" s="107">
        <v>0.002193610601695773</v>
      </c>
      <c r="D83" s="97" t="s">
        <v>1488</v>
      </c>
      <c r="E83" s="97" t="b">
        <v>0</v>
      </c>
      <c r="F83" s="97" t="b">
        <v>0</v>
      </c>
      <c r="G83" s="97" t="b">
        <v>0</v>
      </c>
    </row>
    <row r="84" spans="1:7" ht="15">
      <c r="A84" s="105" t="s">
        <v>827</v>
      </c>
      <c r="B84" s="97">
        <v>11</v>
      </c>
      <c r="C84" s="107">
        <v>0.002193610601695773</v>
      </c>
      <c r="D84" s="97" t="s">
        <v>1488</v>
      </c>
      <c r="E84" s="97" t="b">
        <v>0</v>
      </c>
      <c r="F84" s="97" t="b">
        <v>0</v>
      </c>
      <c r="G84" s="97" t="b">
        <v>0</v>
      </c>
    </row>
    <row r="85" spans="1:7" ht="15">
      <c r="A85" s="105" t="s">
        <v>828</v>
      </c>
      <c r="B85" s="97">
        <v>11</v>
      </c>
      <c r="C85" s="107">
        <v>0.002193610601695773</v>
      </c>
      <c r="D85" s="97" t="s">
        <v>1488</v>
      </c>
      <c r="E85" s="97" t="b">
        <v>0</v>
      </c>
      <c r="F85" s="97" t="b">
        <v>0</v>
      </c>
      <c r="G85" s="97" t="b">
        <v>0</v>
      </c>
    </row>
    <row r="86" spans="1:7" ht="15">
      <c r="A86" s="105" t="s">
        <v>829</v>
      </c>
      <c r="B86" s="97">
        <v>11</v>
      </c>
      <c r="C86" s="107">
        <v>0.002193610601695773</v>
      </c>
      <c r="D86" s="97" t="s">
        <v>1488</v>
      </c>
      <c r="E86" s="97" t="b">
        <v>0</v>
      </c>
      <c r="F86" s="97" t="b">
        <v>0</v>
      </c>
      <c r="G86" s="97" t="b">
        <v>0</v>
      </c>
    </row>
    <row r="87" spans="1:7" ht="15">
      <c r="A87" s="105" t="s">
        <v>830</v>
      </c>
      <c r="B87" s="97">
        <v>11</v>
      </c>
      <c r="C87" s="107">
        <v>0.002193610601695773</v>
      </c>
      <c r="D87" s="97" t="s">
        <v>1488</v>
      </c>
      <c r="E87" s="97" t="b">
        <v>0</v>
      </c>
      <c r="F87" s="97" t="b">
        <v>0</v>
      </c>
      <c r="G87" s="97" t="b">
        <v>0</v>
      </c>
    </row>
    <row r="88" spans="1:7" ht="15">
      <c r="A88" s="105" t="s">
        <v>831</v>
      </c>
      <c r="B88" s="97">
        <v>11</v>
      </c>
      <c r="C88" s="107">
        <v>0.002193610601695773</v>
      </c>
      <c r="D88" s="97" t="s">
        <v>1488</v>
      </c>
      <c r="E88" s="97" t="b">
        <v>0</v>
      </c>
      <c r="F88" s="97" t="b">
        <v>0</v>
      </c>
      <c r="G88" s="97" t="b">
        <v>0</v>
      </c>
    </row>
    <row r="89" spans="1:7" ht="15">
      <c r="A89" s="105" t="s">
        <v>832</v>
      </c>
      <c r="B89" s="97">
        <v>11</v>
      </c>
      <c r="C89" s="107">
        <v>0.002193610601695773</v>
      </c>
      <c r="D89" s="97" t="s">
        <v>1488</v>
      </c>
      <c r="E89" s="97" t="b">
        <v>0</v>
      </c>
      <c r="F89" s="97" t="b">
        <v>0</v>
      </c>
      <c r="G89" s="97" t="b">
        <v>0</v>
      </c>
    </row>
    <row r="90" spans="1:7" ht="15">
      <c r="A90" s="105" t="s">
        <v>833</v>
      </c>
      <c r="B90" s="97">
        <v>11</v>
      </c>
      <c r="C90" s="107">
        <v>0.002193610601695773</v>
      </c>
      <c r="D90" s="97" t="s">
        <v>1488</v>
      </c>
      <c r="E90" s="97" t="b">
        <v>0</v>
      </c>
      <c r="F90" s="97" t="b">
        <v>0</v>
      </c>
      <c r="G90" s="97" t="b">
        <v>0</v>
      </c>
    </row>
    <row r="91" spans="1:7" ht="15">
      <c r="A91" s="105" t="s">
        <v>834</v>
      </c>
      <c r="B91" s="97">
        <v>11</v>
      </c>
      <c r="C91" s="107">
        <v>0.002193610601695773</v>
      </c>
      <c r="D91" s="97" t="s">
        <v>1488</v>
      </c>
      <c r="E91" s="97" t="b">
        <v>0</v>
      </c>
      <c r="F91" s="97" t="b">
        <v>0</v>
      </c>
      <c r="G91" s="97" t="b">
        <v>0</v>
      </c>
    </row>
    <row r="92" spans="1:7" ht="15">
      <c r="A92" s="105" t="s">
        <v>835</v>
      </c>
      <c r="B92" s="97">
        <v>11</v>
      </c>
      <c r="C92" s="107">
        <v>0.002193610601695773</v>
      </c>
      <c r="D92" s="97" t="s">
        <v>1488</v>
      </c>
      <c r="E92" s="97" t="b">
        <v>0</v>
      </c>
      <c r="F92" s="97" t="b">
        <v>0</v>
      </c>
      <c r="G92" s="97" t="b">
        <v>0</v>
      </c>
    </row>
    <row r="93" spans="1:7" ht="15">
      <c r="A93" s="105" t="s">
        <v>836</v>
      </c>
      <c r="B93" s="97">
        <v>11</v>
      </c>
      <c r="C93" s="107">
        <v>0.002193610601695773</v>
      </c>
      <c r="D93" s="97" t="s">
        <v>1488</v>
      </c>
      <c r="E93" s="97" t="b">
        <v>0</v>
      </c>
      <c r="F93" s="97" t="b">
        <v>0</v>
      </c>
      <c r="G93" s="97" t="b">
        <v>0</v>
      </c>
    </row>
    <row r="94" spans="1:7" ht="15">
      <c r="A94" s="105" t="s">
        <v>837</v>
      </c>
      <c r="B94" s="97">
        <v>11</v>
      </c>
      <c r="C94" s="107">
        <v>0.002513016371132913</v>
      </c>
      <c r="D94" s="97" t="s">
        <v>1488</v>
      </c>
      <c r="E94" s="97" t="b">
        <v>0</v>
      </c>
      <c r="F94" s="97" t="b">
        <v>0</v>
      </c>
      <c r="G94" s="97" t="b">
        <v>0</v>
      </c>
    </row>
    <row r="95" spans="1:7" ht="15">
      <c r="A95" s="105" t="s">
        <v>838</v>
      </c>
      <c r="B95" s="97">
        <v>10</v>
      </c>
      <c r="C95" s="107">
        <v>0.002081096106849664</v>
      </c>
      <c r="D95" s="97" t="s">
        <v>1488</v>
      </c>
      <c r="E95" s="97" t="b">
        <v>0</v>
      </c>
      <c r="F95" s="97" t="b">
        <v>0</v>
      </c>
      <c r="G95" s="97" t="b">
        <v>0</v>
      </c>
    </row>
    <row r="96" spans="1:7" ht="15">
      <c r="A96" s="105" t="s">
        <v>839</v>
      </c>
      <c r="B96" s="97">
        <v>10</v>
      </c>
      <c r="C96" s="107">
        <v>0.002546871352737458</v>
      </c>
      <c r="D96" s="97" t="s">
        <v>1488</v>
      </c>
      <c r="E96" s="97" t="b">
        <v>0</v>
      </c>
      <c r="F96" s="97" t="b">
        <v>0</v>
      </c>
      <c r="G96" s="97" t="b">
        <v>0</v>
      </c>
    </row>
    <row r="97" spans="1:7" ht="15">
      <c r="A97" s="105" t="s">
        <v>840</v>
      </c>
      <c r="B97" s="97">
        <v>10</v>
      </c>
      <c r="C97" s="107">
        <v>0.002081096106849664</v>
      </c>
      <c r="D97" s="97" t="s">
        <v>1488</v>
      </c>
      <c r="E97" s="97" t="b">
        <v>0</v>
      </c>
      <c r="F97" s="97" t="b">
        <v>0</v>
      </c>
      <c r="G97" s="97" t="b">
        <v>0</v>
      </c>
    </row>
    <row r="98" spans="1:7" ht="15">
      <c r="A98" s="105" t="s">
        <v>841</v>
      </c>
      <c r="B98" s="97">
        <v>10</v>
      </c>
      <c r="C98" s="107">
        <v>0.002081096106849664</v>
      </c>
      <c r="D98" s="97" t="s">
        <v>1488</v>
      </c>
      <c r="E98" s="97" t="b">
        <v>0</v>
      </c>
      <c r="F98" s="97" t="b">
        <v>0</v>
      </c>
      <c r="G98" s="97" t="b">
        <v>0</v>
      </c>
    </row>
    <row r="99" spans="1:7" ht="15">
      <c r="A99" s="105" t="s">
        <v>842</v>
      </c>
      <c r="B99" s="97">
        <v>10</v>
      </c>
      <c r="C99" s="107">
        <v>0.002081096106849664</v>
      </c>
      <c r="D99" s="97" t="s">
        <v>1488</v>
      </c>
      <c r="E99" s="97" t="b">
        <v>0</v>
      </c>
      <c r="F99" s="97" t="b">
        <v>0</v>
      </c>
      <c r="G99" s="97" t="b">
        <v>0</v>
      </c>
    </row>
    <row r="100" spans="1:7" ht="15">
      <c r="A100" s="105" t="s">
        <v>843</v>
      </c>
      <c r="B100" s="97">
        <v>10</v>
      </c>
      <c r="C100" s="107">
        <v>0.003548595591073932</v>
      </c>
      <c r="D100" s="97" t="s">
        <v>1488</v>
      </c>
      <c r="E100" s="97" t="b">
        <v>0</v>
      </c>
      <c r="F100" s="97" t="b">
        <v>0</v>
      </c>
      <c r="G100" s="97" t="b">
        <v>0</v>
      </c>
    </row>
    <row r="101" spans="1:7" ht="15">
      <c r="A101" s="105" t="s">
        <v>844</v>
      </c>
      <c r="B101" s="97">
        <v>10</v>
      </c>
      <c r="C101" s="107">
        <v>0.002081096106849664</v>
      </c>
      <c r="D101" s="97" t="s">
        <v>1488</v>
      </c>
      <c r="E101" s="97" t="b">
        <v>0</v>
      </c>
      <c r="F101" s="97" t="b">
        <v>0</v>
      </c>
      <c r="G101" s="97" t="b">
        <v>0</v>
      </c>
    </row>
    <row r="102" spans="1:7" ht="15">
      <c r="A102" s="105" t="s">
        <v>845</v>
      </c>
      <c r="B102" s="97">
        <v>10</v>
      </c>
      <c r="C102" s="107">
        <v>0.0027131137336898516</v>
      </c>
      <c r="D102" s="97" t="s">
        <v>1488</v>
      </c>
      <c r="E102" s="97" t="b">
        <v>0</v>
      </c>
      <c r="F102" s="97" t="b">
        <v>0</v>
      </c>
      <c r="G102" s="97" t="b">
        <v>0</v>
      </c>
    </row>
    <row r="103" spans="1:7" ht="15">
      <c r="A103" s="105" t="s">
        <v>846</v>
      </c>
      <c r="B103" s="97">
        <v>10</v>
      </c>
      <c r="C103" s="107">
        <v>0.0024063154223771532</v>
      </c>
      <c r="D103" s="97" t="s">
        <v>1488</v>
      </c>
      <c r="E103" s="97" t="b">
        <v>0</v>
      </c>
      <c r="F103" s="97" t="b">
        <v>0</v>
      </c>
      <c r="G103" s="97" t="b">
        <v>0</v>
      </c>
    </row>
    <row r="104" spans="1:7" ht="15">
      <c r="A104" s="105" t="s">
        <v>847</v>
      </c>
      <c r="B104" s="97">
        <v>9</v>
      </c>
      <c r="C104" s="107">
        <v>0.0021656838801394377</v>
      </c>
      <c r="D104" s="97" t="s">
        <v>1488</v>
      </c>
      <c r="E104" s="97" t="b">
        <v>0</v>
      </c>
      <c r="F104" s="97" t="b">
        <v>0</v>
      </c>
      <c r="G104" s="97" t="b">
        <v>0</v>
      </c>
    </row>
    <row r="105" spans="1:7" ht="15">
      <c r="A105" s="105" t="s">
        <v>848</v>
      </c>
      <c r="B105" s="97">
        <v>9</v>
      </c>
      <c r="C105" s="107">
        <v>0.002441802360320866</v>
      </c>
      <c r="D105" s="97" t="s">
        <v>1488</v>
      </c>
      <c r="E105" s="97" t="b">
        <v>0</v>
      </c>
      <c r="F105" s="97" t="b">
        <v>0</v>
      </c>
      <c r="G105" s="97" t="b">
        <v>0</v>
      </c>
    </row>
    <row r="106" spans="1:7" ht="15">
      <c r="A106" s="105" t="s">
        <v>849</v>
      </c>
      <c r="B106" s="97">
        <v>9</v>
      </c>
      <c r="C106" s="107">
        <v>0.0020561043036542016</v>
      </c>
      <c r="D106" s="97" t="s">
        <v>1488</v>
      </c>
      <c r="E106" s="97" t="b">
        <v>0</v>
      </c>
      <c r="F106" s="97" t="b">
        <v>0</v>
      </c>
      <c r="G106" s="97" t="b">
        <v>0</v>
      </c>
    </row>
    <row r="107" spans="1:7" ht="15">
      <c r="A107" s="105" t="s">
        <v>850</v>
      </c>
      <c r="B107" s="97">
        <v>9</v>
      </c>
      <c r="C107" s="107">
        <v>0.002441802360320866</v>
      </c>
      <c r="D107" s="97" t="s">
        <v>1488</v>
      </c>
      <c r="E107" s="97" t="b">
        <v>0</v>
      </c>
      <c r="F107" s="97" t="b">
        <v>0</v>
      </c>
      <c r="G107" s="97" t="b">
        <v>0</v>
      </c>
    </row>
    <row r="108" spans="1:7" ht="15">
      <c r="A108" s="105" t="s">
        <v>851</v>
      </c>
      <c r="B108" s="97">
        <v>9</v>
      </c>
      <c r="C108" s="107">
        <v>0.002441802360320866</v>
      </c>
      <c r="D108" s="97" t="s">
        <v>1488</v>
      </c>
      <c r="E108" s="97" t="b">
        <v>0</v>
      </c>
      <c r="F108" s="97" t="b">
        <v>0</v>
      </c>
      <c r="G108" s="97" t="b">
        <v>0</v>
      </c>
    </row>
    <row r="109" spans="1:7" ht="15">
      <c r="A109" s="105" t="s">
        <v>852</v>
      </c>
      <c r="B109" s="97">
        <v>9</v>
      </c>
      <c r="C109" s="107">
        <v>0.0026249201678103695</v>
      </c>
      <c r="D109" s="97" t="s">
        <v>1488</v>
      </c>
      <c r="E109" s="97" t="b">
        <v>0</v>
      </c>
      <c r="F109" s="97" t="b">
        <v>0</v>
      </c>
      <c r="G109" s="97" t="b">
        <v>0</v>
      </c>
    </row>
    <row r="110" spans="1:7" ht="15">
      <c r="A110" s="105" t="s">
        <v>853</v>
      </c>
      <c r="B110" s="97">
        <v>9</v>
      </c>
      <c r="C110" s="107">
        <v>0.002292184217463712</v>
      </c>
      <c r="D110" s="97" t="s">
        <v>1488</v>
      </c>
      <c r="E110" s="97" t="b">
        <v>0</v>
      </c>
      <c r="F110" s="97" t="b">
        <v>0</v>
      </c>
      <c r="G110" s="97" t="b">
        <v>0</v>
      </c>
    </row>
    <row r="111" spans="1:7" ht="15">
      <c r="A111" s="105" t="s">
        <v>854</v>
      </c>
      <c r="B111" s="97">
        <v>9</v>
      </c>
      <c r="C111" s="107">
        <v>0.0026249201678103695</v>
      </c>
      <c r="D111" s="97" t="s">
        <v>1488</v>
      </c>
      <c r="E111" s="97" t="b">
        <v>0</v>
      </c>
      <c r="F111" s="97" t="b">
        <v>0</v>
      </c>
      <c r="G111" s="97" t="b">
        <v>0</v>
      </c>
    </row>
    <row r="112" spans="1:7" ht="15">
      <c r="A112" s="105" t="s">
        <v>855</v>
      </c>
      <c r="B112" s="97">
        <v>9</v>
      </c>
      <c r="C112" s="107">
        <v>0.002292184217463712</v>
      </c>
      <c r="D112" s="97" t="s">
        <v>1488</v>
      </c>
      <c r="E112" s="97" t="b">
        <v>0</v>
      </c>
      <c r="F112" s="97" t="b">
        <v>0</v>
      </c>
      <c r="G112" s="97" t="b">
        <v>0</v>
      </c>
    </row>
    <row r="113" spans="1:7" ht="15">
      <c r="A113" s="105" t="s">
        <v>856</v>
      </c>
      <c r="B113" s="97">
        <v>9</v>
      </c>
      <c r="C113" s="107">
        <v>0.0020561043036542016</v>
      </c>
      <c r="D113" s="97" t="s">
        <v>1488</v>
      </c>
      <c r="E113" s="97" t="b">
        <v>0</v>
      </c>
      <c r="F113" s="97" t="b">
        <v>0</v>
      </c>
      <c r="G113" s="97" t="b">
        <v>0</v>
      </c>
    </row>
    <row r="114" spans="1:7" ht="15">
      <c r="A114" s="105" t="s">
        <v>857</v>
      </c>
      <c r="B114" s="97">
        <v>9</v>
      </c>
      <c r="C114" s="107">
        <v>0.0021656838801394377</v>
      </c>
      <c r="D114" s="97" t="s">
        <v>1488</v>
      </c>
      <c r="E114" s="97" t="b">
        <v>0</v>
      </c>
      <c r="F114" s="97" t="b">
        <v>0</v>
      </c>
      <c r="G114" s="97" t="b">
        <v>0</v>
      </c>
    </row>
    <row r="115" spans="1:7" ht="15">
      <c r="A115" s="105" t="s">
        <v>858</v>
      </c>
      <c r="B115" s="97">
        <v>8</v>
      </c>
      <c r="C115" s="107">
        <v>0.0021704909869518806</v>
      </c>
      <c r="D115" s="97" t="s">
        <v>1488</v>
      </c>
      <c r="E115" s="97" t="b">
        <v>0</v>
      </c>
      <c r="F115" s="97" t="b">
        <v>0</v>
      </c>
      <c r="G115" s="97" t="b">
        <v>0</v>
      </c>
    </row>
    <row r="116" spans="1:7" ht="15">
      <c r="A116" s="105" t="s">
        <v>859</v>
      </c>
      <c r="B116" s="97">
        <v>8</v>
      </c>
      <c r="C116" s="107">
        <v>0.0019250523379017222</v>
      </c>
      <c r="D116" s="97" t="s">
        <v>1488</v>
      </c>
      <c r="E116" s="97" t="b">
        <v>0</v>
      </c>
      <c r="F116" s="97" t="b">
        <v>0</v>
      </c>
      <c r="G116" s="97" t="b">
        <v>0</v>
      </c>
    </row>
    <row r="117" spans="1:7" ht="15">
      <c r="A117" s="105" t="s">
        <v>860</v>
      </c>
      <c r="B117" s="97">
        <v>8</v>
      </c>
      <c r="C117" s="107">
        <v>0.0018276482699148458</v>
      </c>
      <c r="D117" s="97" t="s">
        <v>1488</v>
      </c>
      <c r="E117" s="97" t="b">
        <v>1</v>
      </c>
      <c r="F117" s="97" t="b">
        <v>0</v>
      </c>
      <c r="G117" s="97" t="b">
        <v>0</v>
      </c>
    </row>
    <row r="118" spans="1:7" ht="15">
      <c r="A118" s="105" t="s">
        <v>861</v>
      </c>
      <c r="B118" s="97">
        <v>8</v>
      </c>
      <c r="C118" s="107">
        <v>0.0019250523379017222</v>
      </c>
      <c r="D118" s="97" t="s">
        <v>1488</v>
      </c>
      <c r="E118" s="97" t="b">
        <v>0</v>
      </c>
      <c r="F118" s="97" t="b">
        <v>0</v>
      </c>
      <c r="G118" s="97" t="b">
        <v>0</v>
      </c>
    </row>
    <row r="119" spans="1:7" ht="15">
      <c r="A119" s="105" t="s">
        <v>862</v>
      </c>
      <c r="B119" s="97">
        <v>8</v>
      </c>
      <c r="C119" s="107">
        <v>0.0019250523379017222</v>
      </c>
      <c r="D119" s="97" t="s">
        <v>1488</v>
      </c>
      <c r="E119" s="97" t="b">
        <v>1</v>
      </c>
      <c r="F119" s="97" t="b">
        <v>0</v>
      </c>
      <c r="G119" s="97" t="b">
        <v>0</v>
      </c>
    </row>
    <row r="120" spans="1:7" ht="15">
      <c r="A120" s="105" t="s">
        <v>863</v>
      </c>
      <c r="B120" s="97">
        <v>8</v>
      </c>
      <c r="C120" s="107">
        <v>0.0023332623713869954</v>
      </c>
      <c r="D120" s="97" t="s">
        <v>1488</v>
      </c>
      <c r="E120" s="97" t="b">
        <v>0</v>
      </c>
      <c r="F120" s="97" t="b">
        <v>0</v>
      </c>
      <c r="G120" s="97" t="b">
        <v>0</v>
      </c>
    </row>
    <row r="121" spans="1:7" ht="15">
      <c r="A121" s="105" t="s">
        <v>864</v>
      </c>
      <c r="B121" s="97">
        <v>8</v>
      </c>
      <c r="C121" s="107">
        <v>0.0023332623713869954</v>
      </c>
      <c r="D121" s="97" t="s">
        <v>1488</v>
      </c>
      <c r="E121" s="97" t="b">
        <v>0</v>
      </c>
      <c r="F121" s="97" t="b">
        <v>0</v>
      </c>
      <c r="G121" s="97" t="b">
        <v>0</v>
      </c>
    </row>
    <row r="122" spans="1:7" ht="15">
      <c r="A122" s="105" t="s">
        <v>865</v>
      </c>
      <c r="B122" s="97">
        <v>8</v>
      </c>
      <c r="C122" s="107">
        <v>0.0018276482699148458</v>
      </c>
      <c r="D122" s="97" t="s">
        <v>1488</v>
      </c>
      <c r="E122" s="97" t="b">
        <v>0</v>
      </c>
      <c r="F122" s="97" t="b">
        <v>0</v>
      </c>
      <c r="G122" s="97" t="b">
        <v>0</v>
      </c>
    </row>
    <row r="123" spans="1:7" ht="15">
      <c r="A123" s="105" t="s">
        <v>866</v>
      </c>
      <c r="B123" s="97">
        <v>8</v>
      </c>
      <c r="C123" s="107">
        <v>0.0019250523379017222</v>
      </c>
      <c r="D123" s="97" t="s">
        <v>1488</v>
      </c>
      <c r="E123" s="97" t="b">
        <v>0</v>
      </c>
      <c r="F123" s="97" t="b">
        <v>0</v>
      </c>
      <c r="G123" s="97" t="b">
        <v>0</v>
      </c>
    </row>
    <row r="124" spans="1:7" ht="15">
      <c r="A124" s="105" t="s">
        <v>867</v>
      </c>
      <c r="B124" s="97">
        <v>8</v>
      </c>
      <c r="C124" s="107">
        <v>0.0020374970821899663</v>
      </c>
      <c r="D124" s="97" t="s">
        <v>1488</v>
      </c>
      <c r="E124" s="97" t="b">
        <v>0</v>
      </c>
      <c r="F124" s="97" t="b">
        <v>0</v>
      </c>
      <c r="G124" s="97" t="b">
        <v>0</v>
      </c>
    </row>
    <row r="125" spans="1:7" ht="15">
      <c r="A125" s="105" t="s">
        <v>868</v>
      </c>
      <c r="B125" s="97">
        <v>8</v>
      </c>
      <c r="C125" s="107">
        <v>0.0021704909869518806</v>
      </c>
      <c r="D125" s="97" t="s">
        <v>1488</v>
      </c>
      <c r="E125" s="97" t="b">
        <v>0</v>
      </c>
      <c r="F125" s="97" t="b">
        <v>0</v>
      </c>
      <c r="G125" s="97" t="b">
        <v>0</v>
      </c>
    </row>
    <row r="126" spans="1:7" ht="15">
      <c r="A126" s="105" t="s">
        <v>869</v>
      </c>
      <c r="B126" s="97">
        <v>8</v>
      </c>
      <c r="C126" s="107">
        <v>0.0020374970821899663</v>
      </c>
      <c r="D126" s="97" t="s">
        <v>1488</v>
      </c>
      <c r="E126" s="97" t="b">
        <v>0</v>
      </c>
      <c r="F126" s="97" t="b">
        <v>0</v>
      </c>
      <c r="G126" s="97" t="b">
        <v>0</v>
      </c>
    </row>
    <row r="127" spans="1:7" ht="15">
      <c r="A127" s="105" t="s">
        <v>870</v>
      </c>
      <c r="B127" s="97">
        <v>8</v>
      </c>
      <c r="C127" s="107">
        <v>0.0018276482699148458</v>
      </c>
      <c r="D127" s="97" t="s">
        <v>1488</v>
      </c>
      <c r="E127" s="97" t="b">
        <v>0</v>
      </c>
      <c r="F127" s="97" t="b">
        <v>0</v>
      </c>
      <c r="G127" s="97" t="b">
        <v>0</v>
      </c>
    </row>
    <row r="128" spans="1:7" ht="15">
      <c r="A128" s="105" t="s">
        <v>871</v>
      </c>
      <c r="B128" s="97">
        <v>8</v>
      </c>
      <c r="C128" s="107">
        <v>0.003344490574331295</v>
      </c>
      <c r="D128" s="97" t="s">
        <v>1488</v>
      </c>
      <c r="E128" s="97" t="b">
        <v>0</v>
      </c>
      <c r="F128" s="97" t="b">
        <v>0</v>
      </c>
      <c r="G128" s="97" t="b">
        <v>0</v>
      </c>
    </row>
    <row r="129" spans="1:7" ht="15">
      <c r="A129" s="105" t="s">
        <v>872</v>
      </c>
      <c r="B129" s="97">
        <v>8</v>
      </c>
      <c r="C129" s="107">
        <v>0.0019250523379017222</v>
      </c>
      <c r="D129" s="97" t="s">
        <v>1488</v>
      </c>
      <c r="E129" s="97" t="b">
        <v>0</v>
      </c>
      <c r="F129" s="97" t="b">
        <v>0</v>
      </c>
      <c r="G129" s="97" t="b">
        <v>0</v>
      </c>
    </row>
    <row r="130" spans="1:7" ht="15">
      <c r="A130" s="105" t="s">
        <v>873</v>
      </c>
      <c r="B130" s="97">
        <v>8</v>
      </c>
      <c r="C130" s="107">
        <v>0.0020374970821899663</v>
      </c>
      <c r="D130" s="97" t="s">
        <v>1488</v>
      </c>
      <c r="E130" s="97" t="b">
        <v>1</v>
      </c>
      <c r="F130" s="97" t="b">
        <v>0</v>
      </c>
      <c r="G130" s="97" t="b">
        <v>0</v>
      </c>
    </row>
    <row r="131" spans="1:7" ht="15">
      <c r="A131" s="105" t="s">
        <v>874</v>
      </c>
      <c r="B131" s="97">
        <v>7</v>
      </c>
      <c r="C131" s="107">
        <v>0.001684420795664007</v>
      </c>
      <c r="D131" s="97" t="s">
        <v>1488</v>
      </c>
      <c r="E131" s="97" t="b">
        <v>0</v>
      </c>
      <c r="F131" s="97" t="b">
        <v>0</v>
      </c>
      <c r="G131" s="97" t="b">
        <v>0</v>
      </c>
    </row>
    <row r="132" spans="1:7" ht="15">
      <c r="A132" s="105" t="s">
        <v>875</v>
      </c>
      <c r="B132" s="97">
        <v>7</v>
      </c>
      <c r="C132" s="107">
        <v>0.002041604574963621</v>
      </c>
      <c r="D132" s="97" t="s">
        <v>1488</v>
      </c>
      <c r="E132" s="97" t="b">
        <v>0</v>
      </c>
      <c r="F132" s="97" t="b">
        <v>0</v>
      </c>
      <c r="G132" s="97" t="b">
        <v>0</v>
      </c>
    </row>
    <row r="133" spans="1:7" ht="15">
      <c r="A133" s="105" t="s">
        <v>876</v>
      </c>
      <c r="B133" s="97">
        <v>7</v>
      </c>
      <c r="C133" s="107">
        <v>0.0018991796135828956</v>
      </c>
      <c r="D133" s="97" t="s">
        <v>1488</v>
      </c>
      <c r="E133" s="97" t="b">
        <v>0</v>
      </c>
      <c r="F133" s="97" t="b">
        <v>0</v>
      </c>
      <c r="G133" s="97" t="b">
        <v>0</v>
      </c>
    </row>
    <row r="134" spans="1:7" ht="15">
      <c r="A134" s="105" t="s">
        <v>877</v>
      </c>
      <c r="B134" s="97">
        <v>7</v>
      </c>
      <c r="C134" s="107">
        <v>0.0017828099469162206</v>
      </c>
      <c r="D134" s="97" t="s">
        <v>1488</v>
      </c>
      <c r="E134" s="97" t="b">
        <v>0</v>
      </c>
      <c r="F134" s="97" t="b">
        <v>0</v>
      </c>
      <c r="G134" s="97" t="b">
        <v>0</v>
      </c>
    </row>
    <row r="135" spans="1:7" ht="15">
      <c r="A135" s="105" t="s">
        <v>878</v>
      </c>
      <c r="B135" s="97">
        <v>7</v>
      </c>
      <c r="C135" s="107">
        <v>0.0018991796135828956</v>
      </c>
      <c r="D135" s="97" t="s">
        <v>1488</v>
      </c>
      <c r="E135" s="97" t="b">
        <v>0</v>
      </c>
      <c r="F135" s="97" t="b">
        <v>0</v>
      </c>
      <c r="G135" s="97" t="b">
        <v>0</v>
      </c>
    </row>
    <row r="136" spans="1:7" ht="15">
      <c r="A136" s="105" t="s">
        <v>879</v>
      </c>
      <c r="B136" s="97">
        <v>7</v>
      </c>
      <c r="C136" s="107">
        <v>0.001684420795664007</v>
      </c>
      <c r="D136" s="97" t="s">
        <v>1488</v>
      </c>
      <c r="E136" s="97" t="b">
        <v>0</v>
      </c>
      <c r="F136" s="97" t="b">
        <v>0</v>
      </c>
      <c r="G136" s="97" t="b">
        <v>0</v>
      </c>
    </row>
    <row r="137" spans="1:7" ht="15">
      <c r="A137" s="105" t="s">
        <v>880</v>
      </c>
      <c r="B137" s="97">
        <v>7</v>
      </c>
      <c r="C137" s="107">
        <v>0.001684420795664007</v>
      </c>
      <c r="D137" s="97" t="s">
        <v>1488</v>
      </c>
      <c r="E137" s="97" t="b">
        <v>0</v>
      </c>
      <c r="F137" s="97" t="b">
        <v>0</v>
      </c>
      <c r="G137" s="97" t="b">
        <v>0</v>
      </c>
    </row>
    <row r="138" spans="1:7" ht="15">
      <c r="A138" s="105" t="s">
        <v>881</v>
      </c>
      <c r="B138" s="97">
        <v>7</v>
      </c>
      <c r="C138" s="107">
        <v>0.001684420795664007</v>
      </c>
      <c r="D138" s="97" t="s">
        <v>1488</v>
      </c>
      <c r="E138" s="97" t="b">
        <v>0</v>
      </c>
      <c r="F138" s="97" t="b">
        <v>0</v>
      </c>
      <c r="G138" s="97" t="b">
        <v>0</v>
      </c>
    </row>
    <row r="139" spans="1:7" ht="15">
      <c r="A139" s="105" t="s">
        <v>882</v>
      </c>
      <c r="B139" s="97">
        <v>7</v>
      </c>
      <c r="C139" s="107">
        <v>0.0017828099469162206</v>
      </c>
      <c r="D139" s="97" t="s">
        <v>1488</v>
      </c>
      <c r="E139" s="97" t="b">
        <v>0</v>
      </c>
      <c r="F139" s="97" t="b">
        <v>0</v>
      </c>
      <c r="G139" s="97" t="b">
        <v>0</v>
      </c>
    </row>
    <row r="140" spans="1:7" ht="15">
      <c r="A140" s="105" t="s">
        <v>883</v>
      </c>
      <c r="B140" s="97">
        <v>7</v>
      </c>
      <c r="C140" s="107">
        <v>0.002041604574963621</v>
      </c>
      <c r="D140" s="97" t="s">
        <v>1488</v>
      </c>
      <c r="E140" s="97" t="b">
        <v>0</v>
      </c>
      <c r="F140" s="97" t="b">
        <v>0</v>
      </c>
      <c r="G140" s="97" t="b">
        <v>0</v>
      </c>
    </row>
    <row r="141" spans="1:7" ht="15">
      <c r="A141" s="105" t="s">
        <v>884</v>
      </c>
      <c r="B141" s="97">
        <v>7</v>
      </c>
      <c r="C141" s="107">
        <v>0.001684420795664007</v>
      </c>
      <c r="D141" s="97" t="s">
        <v>1488</v>
      </c>
      <c r="E141" s="97" t="b">
        <v>0</v>
      </c>
      <c r="F141" s="97" t="b">
        <v>0</v>
      </c>
      <c r="G141" s="97" t="b">
        <v>0</v>
      </c>
    </row>
    <row r="142" spans="1:7" ht="15">
      <c r="A142" s="105" t="s">
        <v>885</v>
      </c>
      <c r="B142" s="97">
        <v>7</v>
      </c>
      <c r="C142" s="107">
        <v>0.0017828099469162206</v>
      </c>
      <c r="D142" s="97" t="s">
        <v>1488</v>
      </c>
      <c r="E142" s="97" t="b">
        <v>0</v>
      </c>
      <c r="F142" s="97" t="b">
        <v>0</v>
      </c>
      <c r="G142" s="97" t="b">
        <v>0</v>
      </c>
    </row>
    <row r="143" spans="1:7" ht="15">
      <c r="A143" s="105" t="s">
        <v>886</v>
      </c>
      <c r="B143" s="97">
        <v>7</v>
      </c>
      <c r="C143" s="107">
        <v>0.002041604574963621</v>
      </c>
      <c r="D143" s="97" t="s">
        <v>1488</v>
      </c>
      <c r="E143" s="97" t="b">
        <v>0</v>
      </c>
      <c r="F143" s="97" t="b">
        <v>0</v>
      </c>
      <c r="G143" s="97" t="b">
        <v>0</v>
      </c>
    </row>
    <row r="144" spans="1:7" ht="15">
      <c r="A144" s="105" t="s">
        <v>887</v>
      </c>
      <c r="B144" s="97">
        <v>7</v>
      </c>
      <c r="C144" s="107">
        <v>0.0018991796135828956</v>
      </c>
      <c r="D144" s="97" t="s">
        <v>1488</v>
      </c>
      <c r="E144" s="97" t="b">
        <v>0</v>
      </c>
      <c r="F144" s="97" t="b">
        <v>0</v>
      </c>
      <c r="G144" s="97" t="b">
        <v>0</v>
      </c>
    </row>
    <row r="145" spans="1:7" ht="15">
      <c r="A145" s="105" t="s">
        <v>888</v>
      </c>
      <c r="B145" s="97">
        <v>7</v>
      </c>
      <c r="C145" s="107">
        <v>0.001684420795664007</v>
      </c>
      <c r="D145" s="97" t="s">
        <v>1488</v>
      </c>
      <c r="E145" s="97" t="b">
        <v>0</v>
      </c>
      <c r="F145" s="97" t="b">
        <v>0</v>
      </c>
      <c r="G145" s="97" t="b">
        <v>0</v>
      </c>
    </row>
    <row r="146" spans="1:7" ht="15">
      <c r="A146" s="105" t="s">
        <v>889</v>
      </c>
      <c r="B146" s="97">
        <v>7</v>
      </c>
      <c r="C146" s="107">
        <v>0.0018991796135828956</v>
      </c>
      <c r="D146" s="97" t="s">
        <v>1488</v>
      </c>
      <c r="E146" s="97" t="b">
        <v>0</v>
      </c>
      <c r="F146" s="97" t="b">
        <v>0</v>
      </c>
      <c r="G146" s="97" t="b">
        <v>0</v>
      </c>
    </row>
    <row r="147" spans="1:7" ht="15">
      <c r="A147" s="105" t="s">
        <v>890</v>
      </c>
      <c r="B147" s="97">
        <v>7</v>
      </c>
      <c r="C147" s="107">
        <v>0.001684420795664007</v>
      </c>
      <c r="D147" s="97" t="s">
        <v>1488</v>
      </c>
      <c r="E147" s="97" t="b">
        <v>0</v>
      </c>
      <c r="F147" s="97" t="b">
        <v>0</v>
      </c>
      <c r="G147" s="97" t="b">
        <v>0</v>
      </c>
    </row>
    <row r="148" spans="1:7" ht="15">
      <c r="A148" s="105" t="s">
        <v>891</v>
      </c>
      <c r="B148" s="97">
        <v>7</v>
      </c>
      <c r="C148" s="107">
        <v>0.002926429252539883</v>
      </c>
      <c r="D148" s="97" t="s">
        <v>1488</v>
      </c>
      <c r="E148" s="97" t="b">
        <v>0</v>
      </c>
      <c r="F148" s="97" t="b">
        <v>0</v>
      </c>
      <c r="G148" s="97" t="b">
        <v>0</v>
      </c>
    </row>
    <row r="149" spans="1:7" ht="15">
      <c r="A149" s="105" t="s">
        <v>892</v>
      </c>
      <c r="B149" s="97">
        <v>7</v>
      </c>
      <c r="C149" s="107">
        <v>0.0017828099469162206</v>
      </c>
      <c r="D149" s="97" t="s">
        <v>1488</v>
      </c>
      <c r="E149" s="97" t="b">
        <v>0</v>
      </c>
      <c r="F149" s="97" t="b">
        <v>1</v>
      </c>
      <c r="G149" s="97" t="b">
        <v>0</v>
      </c>
    </row>
    <row r="150" spans="1:7" ht="15">
      <c r="A150" s="105" t="s">
        <v>893</v>
      </c>
      <c r="B150" s="97">
        <v>7</v>
      </c>
      <c r="C150" s="107">
        <v>0.002926429252539883</v>
      </c>
      <c r="D150" s="97" t="s">
        <v>1488</v>
      </c>
      <c r="E150" s="97" t="b">
        <v>0</v>
      </c>
      <c r="F150" s="97" t="b">
        <v>0</v>
      </c>
      <c r="G150" s="97" t="b">
        <v>0</v>
      </c>
    </row>
    <row r="151" spans="1:7" ht="15">
      <c r="A151" s="105" t="s">
        <v>894</v>
      </c>
      <c r="B151" s="97">
        <v>6</v>
      </c>
      <c r="C151" s="107">
        <v>0.0017499467785402466</v>
      </c>
      <c r="D151" s="97" t="s">
        <v>1488</v>
      </c>
      <c r="E151" s="97" t="b">
        <v>0</v>
      </c>
      <c r="F151" s="97" t="b">
        <v>0</v>
      </c>
      <c r="G151" s="97" t="b">
        <v>0</v>
      </c>
    </row>
    <row r="152" spans="1:7" ht="15">
      <c r="A152" s="105" t="s">
        <v>895</v>
      </c>
      <c r="B152" s="97">
        <v>6</v>
      </c>
      <c r="C152" s="107">
        <v>0.0017499467785402466</v>
      </c>
      <c r="D152" s="97" t="s">
        <v>1488</v>
      </c>
      <c r="E152" s="97" t="b">
        <v>0</v>
      </c>
      <c r="F152" s="97" t="b">
        <v>0</v>
      </c>
      <c r="G152" s="97" t="b">
        <v>0</v>
      </c>
    </row>
    <row r="153" spans="1:7" ht="15">
      <c r="A153" s="105" t="s">
        <v>896</v>
      </c>
      <c r="B153" s="97">
        <v>6</v>
      </c>
      <c r="C153" s="107">
        <v>0.0016278682402139108</v>
      </c>
      <c r="D153" s="97" t="s">
        <v>1488</v>
      </c>
      <c r="E153" s="97" t="b">
        <v>0</v>
      </c>
      <c r="F153" s="97" t="b">
        <v>0</v>
      </c>
      <c r="G153" s="97" t="b">
        <v>0</v>
      </c>
    </row>
    <row r="154" spans="1:7" ht="15">
      <c r="A154" s="105" t="s">
        <v>897</v>
      </c>
      <c r="B154" s="97">
        <v>6</v>
      </c>
      <c r="C154" s="107">
        <v>0.0017499467785402466</v>
      </c>
      <c r="D154" s="97" t="s">
        <v>1488</v>
      </c>
      <c r="E154" s="97" t="b">
        <v>0</v>
      </c>
      <c r="F154" s="97" t="b">
        <v>0</v>
      </c>
      <c r="G154" s="97" t="b">
        <v>0</v>
      </c>
    </row>
    <row r="155" spans="1:7" ht="15">
      <c r="A155" s="105" t="s">
        <v>898</v>
      </c>
      <c r="B155" s="97">
        <v>6</v>
      </c>
      <c r="C155" s="107">
        <v>0.0015281228116424748</v>
      </c>
      <c r="D155" s="97" t="s">
        <v>1488</v>
      </c>
      <c r="E155" s="97" t="b">
        <v>0</v>
      </c>
      <c r="F155" s="97" t="b">
        <v>0</v>
      </c>
      <c r="G155" s="97" t="b">
        <v>0</v>
      </c>
    </row>
    <row r="156" spans="1:7" ht="15">
      <c r="A156" s="105" t="s">
        <v>899</v>
      </c>
      <c r="B156" s="97">
        <v>6</v>
      </c>
      <c r="C156" s="107">
        <v>0.0016278682402139108</v>
      </c>
      <c r="D156" s="97" t="s">
        <v>1488</v>
      </c>
      <c r="E156" s="97" t="b">
        <v>0</v>
      </c>
      <c r="F156" s="97" t="b">
        <v>0</v>
      </c>
      <c r="G156" s="97" t="b">
        <v>0</v>
      </c>
    </row>
    <row r="157" spans="1:7" ht="15">
      <c r="A157" s="105" t="s">
        <v>900</v>
      </c>
      <c r="B157" s="97">
        <v>6</v>
      </c>
      <c r="C157" s="107">
        <v>0.001907333387746587</v>
      </c>
      <c r="D157" s="97" t="s">
        <v>1488</v>
      </c>
      <c r="E157" s="97" t="b">
        <v>0</v>
      </c>
      <c r="F157" s="97" t="b">
        <v>0</v>
      </c>
      <c r="G157" s="97" t="b">
        <v>0</v>
      </c>
    </row>
    <row r="158" spans="1:7" ht="15">
      <c r="A158" s="105" t="s">
        <v>901</v>
      </c>
      <c r="B158" s="97">
        <v>6</v>
      </c>
      <c r="C158" s="107">
        <v>0.0017499467785402466</v>
      </c>
      <c r="D158" s="97" t="s">
        <v>1488</v>
      </c>
      <c r="E158" s="97" t="b">
        <v>0</v>
      </c>
      <c r="F158" s="97" t="b">
        <v>0</v>
      </c>
      <c r="G158" s="97" t="b">
        <v>0</v>
      </c>
    </row>
    <row r="159" spans="1:7" ht="15">
      <c r="A159" s="105" t="s">
        <v>902</v>
      </c>
      <c r="B159" s="97">
        <v>6</v>
      </c>
      <c r="C159" s="107">
        <v>0.001907333387746587</v>
      </c>
      <c r="D159" s="97" t="s">
        <v>1488</v>
      </c>
      <c r="E159" s="97" t="b">
        <v>0</v>
      </c>
      <c r="F159" s="97" t="b">
        <v>0</v>
      </c>
      <c r="G159" s="97" t="b">
        <v>0</v>
      </c>
    </row>
    <row r="160" spans="1:7" ht="15">
      <c r="A160" s="105" t="s">
        <v>903</v>
      </c>
      <c r="B160" s="97">
        <v>6</v>
      </c>
      <c r="C160" s="107">
        <v>0.0015281228116424748</v>
      </c>
      <c r="D160" s="97" t="s">
        <v>1488</v>
      </c>
      <c r="E160" s="97" t="b">
        <v>0</v>
      </c>
      <c r="F160" s="97" t="b">
        <v>0</v>
      </c>
      <c r="G160" s="97" t="b">
        <v>0</v>
      </c>
    </row>
    <row r="161" spans="1:7" ht="15">
      <c r="A161" s="105" t="s">
        <v>904</v>
      </c>
      <c r="B161" s="97">
        <v>6</v>
      </c>
      <c r="C161" s="107">
        <v>0.0015281228116424748</v>
      </c>
      <c r="D161" s="97" t="s">
        <v>1488</v>
      </c>
      <c r="E161" s="97" t="b">
        <v>0</v>
      </c>
      <c r="F161" s="97" t="b">
        <v>0</v>
      </c>
      <c r="G161" s="97" t="b">
        <v>0</v>
      </c>
    </row>
    <row r="162" spans="1:7" ht="15">
      <c r="A162" s="105" t="s">
        <v>905</v>
      </c>
      <c r="B162" s="97">
        <v>6</v>
      </c>
      <c r="C162" s="107">
        <v>0.0017499467785402466</v>
      </c>
      <c r="D162" s="97" t="s">
        <v>1488</v>
      </c>
      <c r="E162" s="97" t="b">
        <v>0</v>
      </c>
      <c r="F162" s="97" t="b">
        <v>0</v>
      </c>
      <c r="G162" s="97" t="b">
        <v>0</v>
      </c>
    </row>
    <row r="163" spans="1:7" ht="15">
      <c r="A163" s="105" t="s">
        <v>906</v>
      </c>
      <c r="B163" s="97">
        <v>6</v>
      </c>
      <c r="C163" s="107">
        <v>0.0015281228116424748</v>
      </c>
      <c r="D163" s="97" t="s">
        <v>1488</v>
      </c>
      <c r="E163" s="97" t="b">
        <v>0</v>
      </c>
      <c r="F163" s="97" t="b">
        <v>0</v>
      </c>
      <c r="G163" s="97" t="b">
        <v>0</v>
      </c>
    </row>
    <row r="164" spans="1:7" ht="15">
      <c r="A164" s="105" t="s">
        <v>907</v>
      </c>
      <c r="B164" s="97">
        <v>6</v>
      </c>
      <c r="C164" s="107">
        <v>0.0016278682402139108</v>
      </c>
      <c r="D164" s="97" t="s">
        <v>1488</v>
      </c>
      <c r="E164" s="97" t="b">
        <v>0</v>
      </c>
      <c r="F164" s="97" t="b">
        <v>0</v>
      </c>
      <c r="G164" s="97" t="b">
        <v>0</v>
      </c>
    </row>
    <row r="165" spans="1:7" ht="15">
      <c r="A165" s="105" t="s">
        <v>908</v>
      </c>
      <c r="B165" s="97">
        <v>6</v>
      </c>
      <c r="C165" s="107">
        <v>0.0017499467785402466</v>
      </c>
      <c r="D165" s="97" t="s">
        <v>1488</v>
      </c>
      <c r="E165" s="97" t="b">
        <v>0</v>
      </c>
      <c r="F165" s="97" t="b">
        <v>0</v>
      </c>
      <c r="G165" s="97" t="b">
        <v>0</v>
      </c>
    </row>
    <row r="166" spans="1:7" ht="15">
      <c r="A166" s="105" t="s">
        <v>909</v>
      </c>
      <c r="B166" s="97">
        <v>6</v>
      </c>
      <c r="C166" s="107">
        <v>0.001907333387746587</v>
      </c>
      <c r="D166" s="97" t="s">
        <v>1488</v>
      </c>
      <c r="E166" s="97" t="b">
        <v>0</v>
      </c>
      <c r="F166" s="97" t="b">
        <v>0</v>
      </c>
      <c r="G166" s="97" t="b">
        <v>0</v>
      </c>
    </row>
    <row r="167" spans="1:7" ht="15">
      <c r="A167" s="105" t="s">
        <v>910</v>
      </c>
      <c r="B167" s="97">
        <v>6</v>
      </c>
      <c r="C167" s="107">
        <v>0.0016278682402139108</v>
      </c>
      <c r="D167" s="97" t="s">
        <v>1488</v>
      </c>
      <c r="E167" s="97" t="b">
        <v>0</v>
      </c>
      <c r="F167" s="97" t="b">
        <v>0</v>
      </c>
      <c r="G167" s="97" t="b">
        <v>0</v>
      </c>
    </row>
    <row r="168" spans="1:7" ht="15">
      <c r="A168" s="105" t="s">
        <v>911</v>
      </c>
      <c r="B168" s="97">
        <v>6</v>
      </c>
      <c r="C168" s="107">
        <v>0.0016278682402139108</v>
      </c>
      <c r="D168" s="97" t="s">
        <v>1488</v>
      </c>
      <c r="E168" s="97" t="b">
        <v>0</v>
      </c>
      <c r="F168" s="97" t="b">
        <v>0</v>
      </c>
      <c r="G168" s="97" t="b">
        <v>0</v>
      </c>
    </row>
    <row r="169" spans="1:7" ht="15">
      <c r="A169" s="105" t="s">
        <v>912</v>
      </c>
      <c r="B169" s="97">
        <v>6</v>
      </c>
      <c r="C169" s="107">
        <v>0.0016278682402139108</v>
      </c>
      <c r="D169" s="97" t="s">
        <v>1488</v>
      </c>
      <c r="E169" s="97" t="b">
        <v>0</v>
      </c>
      <c r="F169" s="97" t="b">
        <v>0</v>
      </c>
      <c r="G169" s="97" t="b">
        <v>0</v>
      </c>
    </row>
    <row r="170" spans="1:7" ht="15">
      <c r="A170" s="105" t="s">
        <v>913</v>
      </c>
      <c r="B170" s="97">
        <v>6</v>
      </c>
      <c r="C170" s="107">
        <v>0.0015281228116424748</v>
      </c>
      <c r="D170" s="97" t="s">
        <v>1488</v>
      </c>
      <c r="E170" s="97" t="b">
        <v>0</v>
      </c>
      <c r="F170" s="97" t="b">
        <v>0</v>
      </c>
      <c r="G170" s="97" t="b">
        <v>0</v>
      </c>
    </row>
    <row r="171" spans="1:7" ht="15">
      <c r="A171" s="105" t="s">
        <v>914</v>
      </c>
      <c r="B171" s="97">
        <v>6</v>
      </c>
      <c r="C171" s="107">
        <v>0.0017499467785402466</v>
      </c>
      <c r="D171" s="97" t="s">
        <v>1488</v>
      </c>
      <c r="E171" s="97" t="b">
        <v>0</v>
      </c>
      <c r="F171" s="97" t="b">
        <v>0</v>
      </c>
      <c r="G171" s="97" t="b">
        <v>0</v>
      </c>
    </row>
    <row r="172" spans="1:7" ht="15">
      <c r="A172" s="105" t="s">
        <v>915</v>
      </c>
      <c r="B172" s="97">
        <v>6</v>
      </c>
      <c r="C172" s="107">
        <v>0.0015281228116424748</v>
      </c>
      <c r="D172" s="97" t="s">
        <v>1488</v>
      </c>
      <c r="E172" s="97" t="b">
        <v>0</v>
      </c>
      <c r="F172" s="97" t="b">
        <v>0</v>
      </c>
      <c r="G172" s="97" t="b">
        <v>0</v>
      </c>
    </row>
    <row r="173" spans="1:7" ht="15">
      <c r="A173" s="105" t="s">
        <v>916</v>
      </c>
      <c r="B173" s="97">
        <v>6</v>
      </c>
      <c r="C173" s="107">
        <v>0.0017499467785402466</v>
      </c>
      <c r="D173" s="97" t="s">
        <v>1488</v>
      </c>
      <c r="E173" s="97" t="b">
        <v>0</v>
      </c>
      <c r="F173" s="97" t="b">
        <v>0</v>
      </c>
      <c r="G173" s="97" t="b">
        <v>0</v>
      </c>
    </row>
    <row r="174" spans="1:7" ht="15">
      <c r="A174" s="105" t="s">
        <v>917</v>
      </c>
      <c r="B174" s="97">
        <v>6</v>
      </c>
      <c r="C174" s="107">
        <v>0.0016278682402139108</v>
      </c>
      <c r="D174" s="97" t="s">
        <v>1488</v>
      </c>
      <c r="E174" s="97" t="b">
        <v>0</v>
      </c>
      <c r="F174" s="97" t="b">
        <v>0</v>
      </c>
      <c r="G174" s="97" t="b">
        <v>0</v>
      </c>
    </row>
    <row r="175" spans="1:7" ht="15">
      <c r="A175" s="105" t="s">
        <v>918</v>
      </c>
      <c r="B175" s="97">
        <v>6</v>
      </c>
      <c r="C175" s="107">
        <v>0.0016278682402139108</v>
      </c>
      <c r="D175" s="97" t="s">
        <v>1488</v>
      </c>
      <c r="E175" s="97" t="b">
        <v>0</v>
      </c>
      <c r="F175" s="97" t="b">
        <v>0</v>
      </c>
      <c r="G175" s="97" t="b">
        <v>0</v>
      </c>
    </row>
    <row r="176" spans="1:7" ht="15">
      <c r="A176" s="105" t="s">
        <v>919</v>
      </c>
      <c r="B176" s="97">
        <v>6</v>
      </c>
      <c r="C176" s="107">
        <v>0.0017499467785402466</v>
      </c>
      <c r="D176" s="97" t="s">
        <v>1488</v>
      </c>
      <c r="E176" s="97" t="b">
        <v>0</v>
      </c>
      <c r="F176" s="97" t="b">
        <v>0</v>
      </c>
      <c r="G176" s="97" t="b">
        <v>0</v>
      </c>
    </row>
    <row r="177" spans="1:7" ht="15">
      <c r="A177" s="105" t="s">
        <v>920</v>
      </c>
      <c r="B177" s="97">
        <v>6</v>
      </c>
      <c r="C177" s="107">
        <v>0.001907333387746587</v>
      </c>
      <c r="D177" s="97" t="s">
        <v>1488</v>
      </c>
      <c r="E177" s="97" t="b">
        <v>0</v>
      </c>
      <c r="F177" s="97" t="b">
        <v>0</v>
      </c>
      <c r="G177" s="97" t="b">
        <v>0</v>
      </c>
    </row>
    <row r="178" spans="1:7" ht="15">
      <c r="A178" s="105" t="s">
        <v>921</v>
      </c>
      <c r="B178" s="97">
        <v>6</v>
      </c>
      <c r="C178" s="107">
        <v>0.0016278682402139108</v>
      </c>
      <c r="D178" s="97" t="s">
        <v>1488</v>
      </c>
      <c r="E178" s="97" t="b">
        <v>0</v>
      </c>
      <c r="F178" s="97" t="b">
        <v>0</v>
      </c>
      <c r="G178" s="97" t="b">
        <v>0</v>
      </c>
    </row>
    <row r="179" spans="1:7" ht="15">
      <c r="A179" s="105" t="s">
        <v>922</v>
      </c>
      <c r="B179" s="97">
        <v>6</v>
      </c>
      <c r="C179" s="107">
        <v>0.0015281228116424748</v>
      </c>
      <c r="D179" s="97" t="s">
        <v>1488</v>
      </c>
      <c r="E179" s="97" t="b">
        <v>0</v>
      </c>
      <c r="F179" s="97" t="b">
        <v>0</v>
      </c>
      <c r="G179" s="97" t="b">
        <v>0</v>
      </c>
    </row>
    <row r="180" spans="1:7" ht="15">
      <c r="A180" s="105" t="s">
        <v>923</v>
      </c>
      <c r="B180" s="97">
        <v>6</v>
      </c>
      <c r="C180" s="107">
        <v>0.0015281228116424748</v>
      </c>
      <c r="D180" s="97" t="s">
        <v>1488</v>
      </c>
      <c r="E180" s="97" t="b">
        <v>0</v>
      </c>
      <c r="F180" s="97" t="b">
        <v>0</v>
      </c>
      <c r="G180" s="97" t="b">
        <v>0</v>
      </c>
    </row>
    <row r="181" spans="1:7" ht="15">
      <c r="A181" s="105" t="s">
        <v>924</v>
      </c>
      <c r="B181" s="97">
        <v>6</v>
      </c>
      <c r="C181" s="107">
        <v>0.0016278682402139108</v>
      </c>
      <c r="D181" s="97" t="s">
        <v>1488</v>
      </c>
      <c r="E181" s="97" t="b">
        <v>0</v>
      </c>
      <c r="F181" s="97" t="b">
        <v>0</v>
      </c>
      <c r="G181" s="97" t="b">
        <v>0</v>
      </c>
    </row>
    <row r="182" spans="1:7" ht="15">
      <c r="A182" s="105" t="s">
        <v>925</v>
      </c>
      <c r="B182" s="97">
        <v>6</v>
      </c>
      <c r="C182" s="107">
        <v>0.001907333387746587</v>
      </c>
      <c r="D182" s="97" t="s">
        <v>1488</v>
      </c>
      <c r="E182" s="97" t="b">
        <v>0</v>
      </c>
      <c r="F182" s="97" t="b">
        <v>0</v>
      </c>
      <c r="G182" s="97" t="b">
        <v>0</v>
      </c>
    </row>
    <row r="183" spans="1:7" ht="15">
      <c r="A183" s="105" t="s">
        <v>926</v>
      </c>
      <c r="B183" s="97">
        <v>6</v>
      </c>
      <c r="C183" s="107">
        <v>0.0016278682402139108</v>
      </c>
      <c r="D183" s="97" t="s">
        <v>1488</v>
      </c>
      <c r="E183" s="97" t="b">
        <v>1</v>
      </c>
      <c r="F183" s="97" t="b">
        <v>0</v>
      </c>
      <c r="G183" s="97" t="b">
        <v>0</v>
      </c>
    </row>
    <row r="184" spans="1:7" ht="15">
      <c r="A184" s="105" t="s">
        <v>927</v>
      </c>
      <c r="B184" s="97">
        <v>6</v>
      </c>
      <c r="C184" s="107">
        <v>0.0017499467785402466</v>
      </c>
      <c r="D184" s="97" t="s">
        <v>1488</v>
      </c>
      <c r="E184" s="97" t="b">
        <v>0</v>
      </c>
      <c r="F184" s="97" t="b">
        <v>0</v>
      </c>
      <c r="G184" s="97" t="b">
        <v>0</v>
      </c>
    </row>
    <row r="185" spans="1:7" ht="15">
      <c r="A185" s="105" t="s">
        <v>928</v>
      </c>
      <c r="B185" s="97">
        <v>6</v>
      </c>
      <c r="C185" s="107">
        <v>0.0025083679307484714</v>
      </c>
      <c r="D185" s="97" t="s">
        <v>1488</v>
      </c>
      <c r="E185" s="97" t="b">
        <v>0</v>
      </c>
      <c r="F185" s="97" t="b">
        <v>0</v>
      </c>
      <c r="G185" s="97" t="b">
        <v>0</v>
      </c>
    </row>
    <row r="186" spans="1:7" ht="15">
      <c r="A186" s="105" t="s">
        <v>929</v>
      </c>
      <c r="B186" s="97">
        <v>6</v>
      </c>
      <c r="C186" s="107">
        <v>0.0016278682402139108</v>
      </c>
      <c r="D186" s="97" t="s">
        <v>1488</v>
      </c>
      <c r="E186" s="97" t="b">
        <v>0</v>
      </c>
      <c r="F186" s="97" t="b">
        <v>0</v>
      </c>
      <c r="G186" s="97" t="b">
        <v>0</v>
      </c>
    </row>
    <row r="187" spans="1:7" ht="15">
      <c r="A187" s="105" t="s">
        <v>930</v>
      </c>
      <c r="B187" s="97">
        <v>6</v>
      </c>
      <c r="C187" s="107">
        <v>0.0016278682402139108</v>
      </c>
      <c r="D187" s="97" t="s">
        <v>1488</v>
      </c>
      <c r="E187" s="97" t="b">
        <v>0</v>
      </c>
      <c r="F187" s="97" t="b">
        <v>0</v>
      </c>
      <c r="G187" s="97" t="b">
        <v>0</v>
      </c>
    </row>
    <row r="188" spans="1:7" ht="15">
      <c r="A188" s="105" t="s">
        <v>931</v>
      </c>
      <c r="B188" s="97">
        <v>6</v>
      </c>
      <c r="C188" s="107">
        <v>0.0017499467785402466</v>
      </c>
      <c r="D188" s="97" t="s">
        <v>1488</v>
      </c>
      <c r="E188" s="97" t="b">
        <v>0</v>
      </c>
      <c r="F188" s="97" t="b">
        <v>0</v>
      </c>
      <c r="G188" s="97" t="b">
        <v>0</v>
      </c>
    </row>
    <row r="189" spans="1:7" ht="15">
      <c r="A189" s="105" t="s">
        <v>932</v>
      </c>
      <c r="B189" s="97">
        <v>6</v>
      </c>
      <c r="C189" s="107">
        <v>0.0016278682402139108</v>
      </c>
      <c r="D189" s="97" t="s">
        <v>1488</v>
      </c>
      <c r="E189" s="97" t="b">
        <v>0</v>
      </c>
      <c r="F189" s="97" t="b">
        <v>0</v>
      </c>
      <c r="G189" s="97" t="b">
        <v>0</v>
      </c>
    </row>
    <row r="190" spans="1:7" ht="15">
      <c r="A190" s="105" t="s">
        <v>933</v>
      </c>
      <c r="B190" s="97">
        <v>6</v>
      </c>
      <c r="C190" s="107">
        <v>0.0015281228116424748</v>
      </c>
      <c r="D190" s="97" t="s">
        <v>1488</v>
      </c>
      <c r="E190" s="97" t="b">
        <v>0</v>
      </c>
      <c r="F190" s="97" t="b">
        <v>0</v>
      </c>
      <c r="G190" s="97" t="b">
        <v>0</v>
      </c>
    </row>
    <row r="191" spans="1:7" ht="15">
      <c r="A191" s="105" t="s">
        <v>934</v>
      </c>
      <c r="B191" s="97">
        <v>6</v>
      </c>
      <c r="C191" s="107">
        <v>0.0015281228116424748</v>
      </c>
      <c r="D191" s="97" t="s">
        <v>1488</v>
      </c>
      <c r="E191" s="97" t="b">
        <v>0</v>
      </c>
      <c r="F191" s="97" t="b">
        <v>0</v>
      </c>
      <c r="G191" s="97" t="b">
        <v>0</v>
      </c>
    </row>
    <row r="192" spans="1:7" ht="15">
      <c r="A192" s="105" t="s">
        <v>935</v>
      </c>
      <c r="B192" s="97">
        <v>6</v>
      </c>
      <c r="C192" s="107">
        <v>0.0015281228116424748</v>
      </c>
      <c r="D192" s="97" t="s">
        <v>1488</v>
      </c>
      <c r="E192" s="97" t="b">
        <v>0</v>
      </c>
      <c r="F192" s="97" t="b">
        <v>0</v>
      </c>
      <c r="G192" s="97" t="b">
        <v>0</v>
      </c>
    </row>
    <row r="193" spans="1:7" ht="15">
      <c r="A193" s="105" t="s">
        <v>936</v>
      </c>
      <c r="B193" s="97">
        <v>6</v>
      </c>
      <c r="C193" s="107">
        <v>0.0025083679307484714</v>
      </c>
      <c r="D193" s="97" t="s">
        <v>1488</v>
      </c>
      <c r="E193" s="97" t="b">
        <v>0</v>
      </c>
      <c r="F193" s="97" t="b">
        <v>0</v>
      </c>
      <c r="G193" s="97" t="b">
        <v>0</v>
      </c>
    </row>
    <row r="194" spans="1:7" ht="15">
      <c r="A194" s="105" t="s">
        <v>937</v>
      </c>
      <c r="B194" s="97">
        <v>6</v>
      </c>
      <c r="C194" s="107">
        <v>0.0025083679307484714</v>
      </c>
      <c r="D194" s="97" t="s">
        <v>1488</v>
      </c>
      <c r="E194" s="97" t="b">
        <v>0</v>
      </c>
      <c r="F194" s="97" t="b">
        <v>0</v>
      </c>
      <c r="G194" s="97" t="b">
        <v>0</v>
      </c>
    </row>
    <row r="195" spans="1:7" ht="15">
      <c r="A195" s="105" t="s">
        <v>938</v>
      </c>
      <c r="B195" s="97">
        <v>6</v>
      </c>
      <c r="C195" s="107">
        <v>0.0015281228116424748</v>
      </c>
      <c r="D195" s="97" t="s">
        <v>1488</v>
      </c>
      <c r="E195" s="97" t="b">
        <v>0</v>
      </c>
      <c r="F195" s="97" t="b">
        <v>0</v>
      </c>
      <c r="G195" s="97" t="b">
        <v>0</v>
      </c>
    </row>
    <row r="196" spans="1:7" ht="15">
      <c r="A196" s="105" t="s">
        <v>939</v>
      </c>
      <c r="B196" s="97">
        <v>6</v>
      </c>
      <c r="C196" s="107">
        <v>0.001907333387746587</v>
      </c>
      <c r="D196" s="97" t="s">
        <v>1488</v>
      </c>
      <c r="E196" s="97" t="b">
        <v>0</v>
      </c>
      <c r="F196" s="97" t="b">
        <v>0</v>
      </c>
      <c r="G196" s="97" t="b">
        <v>0</v>
      </c>
    </row>
    <row r="197" spans="1:7" ht="15">
      <c r="A197" s="105" t="s">
        <v>940</v>
      </c>
      <c r="B197" s="97">
        <v>5</v>
      </c>
      <c r="C197" s="107">
        <v>0.0015894444897888225</v>
      </c>
      <c r="D197" s="97" t="s">
        <v>1488</v>
      </c>
      <c r="E197" s="97" t="b">
        <v>0</v>
      </c>
      <c r="F197" s="97" t="b">
        <v>0</v>
      </c>
      <c r="G197" s="97" t="b">
        <v>0</v>
      </c>
    </row>
    <row r="198" spans="1:7" ht="15">
      <c r="A198" s="105" t="s">
        <v>941</v>
      </c>
      <c r="B198" s="97">
        <v>5</v>
      </c>
      <c r="C198" s="107">
        <v>0.0013565568668449258</v>
      </c>
      <c r="D198" s="97" t="s">
        <v>1488</v>
      </c>
      <c r="E198" s="97" t="b">
        <v>1</v>
      </c>
      <c r="F198" s="97" t="b">
        <v>0</v>
      </c>
      <c r="G198" s="97" t="b">
        <v>0</v>
      </c>
    </row>
    <row r="199" spans="1:7" ht="15">
      <c r="A199" s="105" t="s">
        <v>942</v>
      </c>
      <c r="B199" s="97">
        <v>5</v>
      </c>
      <c r="C199" s="107">
        <v>0.0013565568668449258</v>
      </c>
      <c r="D199" s="97" t="s">
        <v>1488</v>
      </c>
      <c r="E199" s="97" t="b">
        <v>0</v>
      </c>
      <c r="F199" s="97" t="b">
        <v>0</v>
      </c>
      <c r="G199" s="97" t="b">
        <v>0</v>
      </c>
    </row>
    <row r="200" spans="1:7" ht="15">
      <c r="A200" s="105" t="s">
        <v>943</v>
      </c>
      <c r="B200" s="97">
        <v>5</v>
      </c>
      <c r="C200" s="107">
        <v>0.0013565568668449258</v>
      </c>
      <c r="D200" s="97" t="s">
        <v>1488</v>
      </c>
      <c r="E200" s="97" t="b">
        <v>0</v>
      </c>
      <c r="F200" s="97" t="b">
        <v>0</v>
      </c>
      <c r="G200" s="97" t="b">
        <v>0</v>
      </c>
    </row>
    <row r="201" spans="1:7" ht="15">
      <c r="A201" s="105" t="s">
        <v>944</v>
      </c>
      <c r="B201" s="97">
        <v>5</v>
      </c>
      <c r="C201" s="107">
        <v>0.0013565568668449258</v>
      </c>
      <c r="D201" s="97" t="s">
        <v>1488</v>
      </c>
      <c r="E201" s="97" t="b">
        <v>0</v>
      </c>
      <c r="F201" s="97" t="b">
        <v>0</v>
      </c>
      <c r="G201" s="97" t="b">
        <v>0</v>
      </c>
    </row>
    <row r="202" spans="1:7" ht="15">
      <c r="A202" s="105" t="s">
        <v>945</v>
      </c>
      <c r="B202" s="97">
        <v>5</v>
      </c>
      <c r="C202" s="107">
        <v>0.0013565568668449258</v>
      </c>
      <c r="D202" s="97" t="s">
        <v>1488</v>
      </c>
      <c r="E202" s="97" t="b">
        <v>0</v>
      </c>
      <c r="F202" s="97" t="b">
        <v>0</v>
      </c>
      <c r="G202" s="97" t="b">
        <v>0</v>
      </c>
    </row>
    <row r="203" spans="1:7" ht="15">
      <c r="A203" s="105" t="s">
        <v>946</v>
      </c>
      <c r="B203" s="97">
        <v>5</v>
      </c>
      <c r="C203" s="107">
        <v>0.0015894444897888225</v>
      </c>
      <c r="D203" s="97" t="s">
        <v>1488</v>
      </c>
      <c r="E203" s="97" t="b">
        <v>0</v>
      </c>
      <c r="F203" s="97" t="b">
        <v>0</v>
      </c>
      <c r="G203" s="97" t="b">
        <v>0</v>
      </c>
    </row>
    <row r="204" spans="1:7" ht="15">
      <c r="A204" s="105" t="s">
        <v>947</v>
      </c>
      <c r="B204" s="97">
        <v>5</v>
      </c>
      <c r="C204" s="107">
        <v>0.0013565568668449258</v>
      </c>
      <c r="D204" s="97" t="s">
        <v>1488</v>
      </c>
      <c r="E204" s="97" t="b">
        <v>0</v>
      </c>
      <c r="F204" s="97" t="b">
        <v>0</v>
      </c>
      <c r="G204" s="97" t="b">
        <v>0</v>
      </c>
    </row>
    <row r="205" spans="1:7" ht="15">
      <c r="A205" s="105" t="s">
        <v>948</v>
      </c>
      <c r="B205" s="97">
        <v>5</v>
      </c>
      <c r="C205" s="107">
        <v>0.0014582889821168723</v>
      </c>
      <c r="D205" s="97" t="s">
        <v>1488</v>
      </c>
      <c r="E205" s="97" t="b">
        <v>0</v>
      </c>
      <c r="F205" s="97" t="b">
        <v>0</v>
      </c>
      <c r="G205" s="97" t="b">
        <v>0</v>
      </c>
    </row>
    <row r="206" spans="1:7" ht="15">
      <c r="A206" s="105" t="s">
        <v>949</v>
      </c>
      <c r="B206" s="97">
        <v>5</v>
      </c>
      <c r="C206" s="107">
        <v>0.0014582889821168723</v>
      </c>
      <c r="D206" s="97" t="s">
        <v>1488</v>
      </c>
      <c r="E206" s="97" t="b">
        <v>0</v>
      </c>
      <c r="F206" s="97" t="b">
        <v>0</v>
      </c>
      <c r="G206" s="97" t="b">
        <v>0</v>
      </c>
    </row>
    <row r="207" spans="1:7" ht="15">
      <c r="A207" s="105" t="s">
        <v>950</v>
      </c>
      <c r="B207" s="97">
        <v>5</v>
      </c>
      <c r="C207" s="107">
        <v>0.0014582889821168723</v>
      </c>
      <c r="D207" s="97" t="s">
        <v>1488</v>
      </c>
      <c r="E207" s="97" t="b">
        <v>0</v>
      </c>
      <c r="F207" s="97" t="b">
        <v>0</v>
      </c>
      <c r="G207" s="97" t="b">
        <v>0</v>
      </c>
    </row>
    <row r="208" spans="1:7" ht="15">
      <c r="A208" s="105" t="s">
        <v>951</v>
      </c>
      <c r="B208" s="97">
        <v>5</v>
      </c>
      <c r="C208" s="107">
        <v>0.0014582889821168723</v>
      </c>
      <c r="D208" s="97" t="s">
        <v>1488</v>
      </c>
      <c r="E208" s="97" t="b">
        <v>0</v>
      </c>
      <c r="F208" s="97" t="b">
        <v>0</v>
      </c>
      <c r="G208" s="97" t="b">
        <v>0</v>
      </c>
    </row>
    <row r="209" spans="1:7" ht="15">
      <c r="A209" s="105" t="s">
        <v>952</v>
      </c>
      <c r="B209" s="97">
        <v>5</v>
      </c>
      <c r="C209" s="107">
        <v>0.001774297795536966</v>
      </c>
      <c r="D209" s="97" t="s">
        <v>1488</v>
      </c>
      <c r="E209" s="97" t="b">
        <v>0</v>
      </c>
      <c r="F209" s="97" t="b">
        <v>0</v>
      </c>
      <c r="G209" s="97" t="b">
        <v>0</v>
      </c>
    </row>
    <row r="210" spans="1:7" ht="15">
      <c r="A210" s="105" t="s">
        <v>953</v>
      </c>
      <c r="B210" s="97">
        <v>5</v>
      </c>
      <c r="C210" s="107">
        <v>0.0015894444897888225</v>
      </c>
      <c r="D210" s="97" t="s">
        <v>1488</v>
      </c>
      <c r="E210" s="97" t="b">
        <v>0</v>
      </c>
      <c r="F210" s="97" t="b">
        <v>0</v>
      </c>
      <c r="G210" s="97" t="b">
        <v>0</v>
      </c>
    </row>
    <row r="211" spans="1:7" ht="15">
      <c r="A211" s="105" t="s">
        <v>954</v>
      </c>
      <c r="B211" s="97">
        <v>5</v>
      </c>
      <c r="C211" s="107">
        <v>0.001774297795536966</v>
      </c>
      <c r="D211" s="97" t="s">
        <v>1488</v>
      </c>
      <c r="E211" s="97" t="b">
        <v>0</v>
      </c>
      <c r="F211" s="97" t="b">
        <v>0</v>
      </c>
      <c r="G211" s="97" t="b">
        <v>0</v>
      </c>
    </row>
    <row r="212" spans="1:7" ht="15">
      <c r="A212" s="105" t="s">
        <v>955</v>
      </c>
      <c r="B212" s="97">
        <v>5</v>
      </c>
      <c r="C212" s="107">
        <v>0.0013565568668449258</v>
      </c>
      <c r="D212" s="97" t="s">
        <v>1488</v>
      </c>
      <c r="E212" s="97" t="b">
        <v>0</v>
      </c>
      <c r="F212" s="97" t="b">
        <v>0</v>
      </c>
      <c r="G212" s="97" t="b">
        <v>0</v>
      </c>
    </row>
    <row r="213" spans="1:7" ht="15">
      <c r="A213" s="105" t="s">
        <v>956</v>
      </c>
      <c r="B213" s="97">
        <v>5</v>
      </c>
      <c r="C213" s="107">
        <v>0.0014582889821168723</v>
      </c>
      <c r="D213" s="97" t="s">
        <v>1488</v>
      </c>
      <c r="E213" s="97" t="b">
        <v>0</v>
      </c>
      <c r="F213" s="97" t="b">
        <v>0</v>
      </c>
      <c r="G213" s="97" t="b">
        <v>0</v>
      </c>
    </row>
    <row r="214" spans="1:7" ht="15">
      <c r="A214" s="105" t="s">
        <v>957</v>
      </c>
      <c r="B214" s="97">
        <v>5</v>
      </c>
      <c r="C214" s="107">
        <v>0.0013565568668449258</v>
      </c>
      <c r="D214" s="97" t="s">
        <v>1488</v>
      </c>
      <c r="E214" s="97" t="b">
        <v>0</v>
      </c>
      <c r="F214" s="97" t="b">
        <v>0</v>
      </c>
      <c r="G214" s="97" t="b">
        <v>0</v>
      </c>
    </row>
    <row r="215" spans="1:7" ht="15">
      <c r="A215" s="105" t="s">
        <v>958</v>
      </c>
      <c r="B215" s="97">
        <v>5</v>
      </c>
      <c r="C215" s="107">
        <v>0.0015894444897888225</v>
      </c>
      <c r="D215" s="97" t="s">
        <v>1488</v>
      </c>
      <c r="E215" s="97" t="b">
        <v>0</v>
      </c>
      <c r="F215" s="97" t="b">
        <v>0</v>
      </c>
      <c r="G215" s="97" t="b">
        <v>0</v>
      </c>
    </row>
    <row r="216" spans="1:7" ht="15">
      <c r="A216" s="105" t="s">
        <v>959</v>
      </c>
      <c r="B216" s="97">
        <v>5</v>
      </c>
      <c r="C216" s="107">
        <v>0.0014582889821168723</v>
      </c>
      <c r="D216" s="97" t="s">
        <v>1488</v>
      </c>
      <c r="E216" s="97" t="b">
        <v>0</v>
      </c>
      <c r="F216" s="97" t="b">
        <v>0</v>
      </c>
      <c r="G216" s="97" t="b">
        <v>0</v>
      </c>
    </row>
    <row r="217" spans="1:7" ht="15">
      <c r="A217" s="105" t="s">
        <v>960</v>
      </c>
      <c r="B217" s="97">
        <v>5</v>
      </c>
      <c r="C217" s="107">
        <v>0.0015894444897888225</v>
      </c>
      <c r="D217" s="97" t="s">
        <v>1488</v>
      </c>
      <c r="E217" s="97" t="b">
        <v>0</v>
      </c>
      <c r="F217" s="97" t="b">
        <v>0</v>
      </c>
      <c r="G217" s="97" t="b">
        <v>0</v>
      </c>
    </row>
    <row r="218" spans="1:7" ht="15">
      <c r="A218" s="105" t="s">
        <v>961</v>
      </c>
      <c r="B218" s="97">
        <v>5</v>
      </c>
      <c r="C218" s="107">
        <v>0.0014582889821168723</v>
      </c>
      <c r="D218" s="97" t="s">
        <v>1488</v>
      </c>
      <c r="E218" s="97" t="b">
        <v>0</v>
      </c>
      <c r="F218" s="97" t="b">
        <v>0</v>
      </c>
      <c r="G218" s="97" t="b">
        <v>0</v>
      </c>
    </row>
    <row r="219" spans="1:7" ht="15">
      <c r="A219" s="105" t="s">
        <v>962</v>
      </c>
      <c r="B219" s="97">
        <v>5</v>
      </c>
      <c r="C219" s="107">
        <v>0.0015894444897888225</v>
      </c>
      <c r="D219" s="97" t="s">
        <v>1488</v>
      </c>
      <c r="E219" s="97" t="b">
        <v>0</v>
      </c>
      <c r="F219" s="97" t="b">
        <v>0</v>
      </c>
      <c r="G219" s="97" t="b">
        <v>0</v>
      </c>
    </row>
    <row r="220" spans="1:7" ht="15">
      <c r="A220" s="105" t="s">
        <v>963</v>
      </c>
      <c r="B220" s="97">
        <v>5</v>
      </c>
      <c r="C220" s="107">
        <v>0.0014582889821168723</v>
      </c>
      <c r="D220" s="97" t="s">
        <v>1488</v>
      </c>
      <c r="E220" s="97" t="b">
        <v>0</v>
      </c>
      <c r="F220" s="97" t="b">
        <v>0</v>
      </c>
      <c r="G220" s="97" t="b">
        <v>0</v>
      </c>
    </row>
    <row r="221" spans="1:7" ht="15">
      <c r="A221" s="105" t="s">
        <v>964</v>
      </c>
      <c r="B221" s="97">
        <v>5</v>
      </c>
      <c r="C221" s="107">
        <v>0.0015894444897888225</v>
      </c>
      <c r="D221" s="97" t="s">
        <v>1488</v>
      </c>
      <c r="E221" s="97" t="b">
        <v>0</v>
      </c>
      <c r="F221" s="97" t="b">
        <v>0</v>
      </c>
      <c r="G221" s="97" t="b">
        <v>0</v>
      </c>
    </row>
    <row r="222" spans="1:7" ht="15">
      <c r="A222" s="105" t="s">
        <v>965</v>
      </c>
      <c r="B222" s="97">
        <v>5</v>
      </c>
      <c r="C222" s="107">
        <v>0.0013565568668449258</v>
      </c>
      <c r="D222" s="97" t="s">
        <v>1488</v>
      </c>
      <c r="E222" s="97" t="b">
        <v>0</v>
      </c>
      <c r="F222" s="97" t="b">
        <v>0</v>
      </c>
      <c r="G222" s="97" t="b">
        <v>0</v>
      </c>
    </row>
    <row r="223" spans="1:7" ht="15">
      <c r="A223" s="105" t="s">
        <v>966</v>
      </c>
      <c r="B223" s="97">
        <v>5</v>
      </c>
      <c r="C223" s="107">
        <v>0.0013565568668449258</v>
      </c>
      <c r="D223" s="97" t="s">
        <v>1488</v>
      </c>
      <c r="E223" s="97" t="b">
        <v>0</v>
      </c>
      <c r="F223" s="97" t="b">
        <v>0</v>
      </c>
      <c r="G223" s="97" t="b">
        <v>0</v>
      </c>
    </row>
    <row r="224" spans="1:7" ht="15">
      <c r="A224" s="105" t="s">
        <v>967</v>
      </c>
      <c r="B224" s="97">
        <v>5</v>
      </c>
      <c r="C224" s="107">
        <v>0.0015894444897888225</v>
      </c>
      <c r="D224" s="97" t="s">
        <v>1488</v>
      </c>
      <c r="E224" s="97" t="b">
        <v>0</v>
      </c>
      <c r="F224" s="97" t="b">
        <v>0</v>
      </c>
      <c r="G224" s="97" t="b">
        <v>0</v>
      </c>
    </row>
    <row r="225" spans="1:7" ht="15">
      <c r="A225" s="105" t="s">
        <v>968</v>
      </c>
      <c r="B225" s="97">
        <v>5</v>
      </c>
      <c r="C225" s="107">
        <v>0.0015894444897888225</v>
      </c>
      <c r="D225" s="97" t="s">
        <v>1488</v>
      </c>
      <c r="E225" s="97" t="b">
        <v>0</v>
      </c>
      <c r="F225" s="97" t="b">
        <v>0</v>
      </c>
      <c r="G225" s="97" t="b">
        <v>0</v>
      </c>
    </row>
    <row r="226" spans="1:7" ht="15">
      <c r="A226" s="105" t="s">
        <v>969</v>
      </c>
      <c r="B226" s="97">
        <v>5</v>
      </c>
      <c r="C226" s="107">
        <v>0.001774297795536966</v>
      </c>
      <c r="D226" s="97" t="s">
        <v>1488</v>
      </c>
      <c r="E226" s="97" t="b">
        <v>0</v>
      </c>
      <c r="F226" s="97" t="b">
        <v>0</v>
      </c>
      <c r="G226" s="97" t="b">
        <v>0</v>
      </c>
    </row>
    <row r="227" spans="1:7" ht="15">
      <c r="A227" s="105" t="s">
        <v>970</v>
      </c>
      <c r="B227" s="97">
        <v>5</v>
      </c>
      <c r="C227" s="107">
        <v>0.00209030660895706</v>
      </c>
      <c r="D227" s="97" t="s">
        <v>1488</v>
      </c>
      <c r="E227" s="97" t="b">
        <v>0</v>
      </c>
      <c r="F227" s="97" t="b">
        <v>0</v>
      </c>
      <c r="G227" s="97" t="b">
        <v>0</v>
      </c>
    </row>
    <row r="228" spans="1:7" ht="15">
      <c r="A228" s="105" t="s">
        <v>971</v>
      </c>
      <c r="B228" s="97">
        <v>5</v>
      </c>
      <c r="C228" s="107">
        <v>0.0014582889821168723</v>
      </c>
      <c r="D228" s="97" t="s">
        <v>1488</v>
      </c>
      <c r="E228" s="97" t="b">
        <v>0</v>
      </c>
      <c r="F228" s="97" t="b">
        <v>0</v>
      </c>
      <c r="G228" s="97" t="b">
        <v>0</v>
      </c>
    </row>
    <row r="229" spans="1:7" ht="15">
      <c r="A229" s="105" t="s">
        <v>972</v>
      </c>
      <c r="B229" s="97">
        <v>5</v>
      </c>
      <c r="C229" s="107">
        <v>0.0013565568668449258</v>
      </c>
      <c r="D229" s="97" t="s">
        <v>1488</v>
      </c>
      <c r="E229" s="97" t="b">
        <v>0</v>
      </c>
      <c r="F229" s="97" t="b">
        <v>0</v>
      </c>
      <c r="G229" s="97" t="b">
        <v>0</v>
      </c>
    </row>
    <row r="230" spans="1:7" ht="15">
      <c r="A230" s="105" t="s">
        <v>973</v>
      </c>
      <c r="B230" s="97">
        <v>5</v>
      </c>
      <c r="C230" s="107">
        <v>0.00209030660895706</v>
      </c>
      <c r="D230" s="97" t="s">
        <v>1488</v>
      </c>
      <c r="E230" s="97" t="b">
        <v>0</v>
      </c>
      <c r="F230" s="97" t="b">
        <v>0</v>
      </c>
      <c r="G230" s="97" t="b">
        <v>0</v>
      </c>
    </row>
    <row r="231" spans="1:7" ht="15">
      <c r="A231" s="105" t="s">
        <v>974</v>
      </c>
      <c r="B231" s="97">
        <v>5</v>
      </c>
      <c r="C231" s="107">
        <v>0.0015894444897888225</v>
      </c>
      <c r="D231" s="97" t="s">
        <v>1488</v>
      </c>
      <c r="E231" s="97" t="b">
        <v>0</v>
      </c>
      <c r="F231" s="97" t="b">
        <v>0</v>
      </c>
      <c r="G231" s="97" t="b">
        <v>0</v>
      </c>
    </row>
    <row r="232" spans="1:7" ht="15">
      <c r="A232" s="105" t="s">
        <v>975</v>
      </c>
      <c r="B232" s="97">
        <v>5</v>
      </c>
      <c r="C232" s="107">
        <v>0.0014582889821168723</v>
      </c>
      <c r="D232" s="97" t="s">
        <v>1488</v>
      </c>
      <c r="E232" s="97" t="b">
        <v>0</v>
      </c>
      <c r="F232" s="97" t="b">
        <v>0</v>
      </c>
      <c r="G232" s="97" t="b">
        <v>0</v>
      </c>
    </row>
    <row r="233" spans="1:7" ht="15">
      <c r="A233" s="105" t="s">
        <v>976</v>
      </c>
      <c r="B233" s="97">
        <v>5</v>
      </c>
      <c r="C233" s="107">
        <v>0.0015894444897888225</v>
      </c>
      <c r="D233" s="97" t="s">
        <v>1488</v>
      </c>
      <c r="E233" s="97" t="b">
        <v>0</v>
      </c>
      <c r="F233" s="97" t="b">
        <v>0</v>
      </c>
      <c r="G233" s="97" t="b">
        <v>0</v>
      </c>
    </row>
    <row r="234" spans="1:7" ht="15">
      <c r="A234" s="105" t="s">
        <v>977</v>
      </c>
      <c r="B234" s="97">
        <v>4</v>
      </c>
      <c r="C234" s="107">
        <v>0.0011666311856934977</v>
      </c>
      <c r="D234" s="97" t="s">
        <v>1488</v>
      </c>
      <c r="E234" s="97" t="b">
        <v>0</v>
      </c>
      <c r="F234" s="97" t="b">
        <v>0</v>
      </c>
      <c r="G234" s="97" t="b">
        <v>0</v>
      </c>
    </row>
    <row r="235" spans="1:7" ht="15">
      <c r="A235" s="105" t="s">
        <v>978</v>
      </c>
      <c r="B235" s="97">
        <v>4</v>
      </c>
      <c r="C235" s="107">
        <v>0.0011666311856934977</v>
      </c>
      <c r="D235" s="97" t="s">
        <v>1488</v>
      </c>
      <c r="E235" s="97" t="b">
        <v>0</v>
      </c>
      <c r="F235" s="97" t="b">
        <v>0</v>
      </c>
      <c r="G235" s="97" t="b">
        <v>0</v>
      </c>
    </row>
    <row r="236" spans="1:7" ht="15">
      <c r="A236" s="105" t="s">
        <v>979</v>
      </c>
      <c r="B236" s="97">
        <v>4</v>
      </c>
      <c r="C236" s="107">
        <v>0.0012715555918310579</v>
      </c>
      <c r="D236" s="97" t="s">
        <v>1488</v>
      </c>
      <c r="E236" s="97" t="b">
        <v>0</v>
      </c>
      <c r="F236" s="97" t="b">
        <v>0</v>
      </c>
      <c r="G236" s="97" t="b">
        <v>0</v>
      </c>
    </row>
    <row r="237" spans="1:7" ht="15">
      <c r="A237" s="105" t="s">
        <v>980</v>
      </c>
      <c r="B237" s="97">
        <v>4</v>
      </c>
      <c r="C237" s="107">
        <v>0.0011666311856934977</v>
      </c>
      <c r="D237" s="97" t="s">
        <v>1488</v>
      </c>
      <c r="E237" s="97" t="b">
        <v>0</v>
      </c>
      <c r="F237" s="97" t="b">
        <v>0</v>
      </c>
      <c r="G237" s="97" t="b">
        <v>0</v>
      </c>
    </row>
    <row r="238" spans="1:7" ht="15">
      <c r="A238" s="105" t="s">
        <v>981</v>
      </c>
      <c r="B238" s="97">
        <v>4</v>
      </c>
      <c r="C238" s="107">
        <v>0.0012715555918310579</v>
      </c>
      <c r="D238" s="97" t="s">
        <v>1488</v>
      </c>
      <c r="E238" s="97" t="b">
        <v>1</v>
      </c>
      <c r="F238" s="97" t="b">
        <v>0</v>
      </c>
      <c r="G238" s="97" t="b">
        <v>0</v>
      </c>
    </row>
    <row r="239" spans="1:7" ht="15">
      <c r="A239" s="105" t="s">
        <v>982</v>
      </c>
      <c r="B239" s="97">
        <v>4</v>
      </c>
      <c r="C239" s="107">
        <v>0.0011666311856934977</v>
      </c>
      <c r="D239" s="97" t="s">
        <v>1488</v>
      </c>
      <c r="E239" s="97" t="b">
        <v>0</v>
      </c>
      <c r="F239" s="97" t="b">
        <v>0</v>
      </c>
      <c r="G239" s="97" t="b">
        <v>0</v>
      </c>
    </row>
    <row r="240" spans="1:7" ht="15">
      <c r="A240" s="105" t="s">
        <v>983</v>
      </c>
      <c r="B240" s="97">
        <v>4</v>
      </c>
      <c r="C240" s="107">
        <v>0.0011666311856934977</v>
      </c>
      <c r="D240" s="97" t="s">
        <v>1488</v>
      </c>
      <c r="E240" s="97" t="b">
        <v>0</v>
      </c>
      <c r="F240" s="97" t="b">
        <v>0</v>
      </c>
      <c r="G240" s="97" t="b">
        <v>0</v>
      </c>
    </row>
    <row r="241" spans="1:7" ht="15">
      <c r="A241" s="105" t="s">
        <v>984</v>
      </c>
      <c r="B241" s="97">
        <v>4</v>
      </c>
      <c r="C241" s="107">
        <v>0.0012715555918310579</v>
      </c>
      <c r="D241" s="97" t="s">
        <v>1488</v>
      </c>
      <c r="E241" s="97" t="b">
        <v>0</v>
      </c>
      <c r="F241" s="97" t="b">
        <v>0</v>
      </c>
      <c r="G241" s="97" t="b">
        <v>0</v>
      </c>
    </row>
    <row r="242" spans="1:7" ht="15">
      <c r="A242" s="105" t="s">
        <v>985</v>
      </c>
      <c r="B242" s="97">
        <v>4</v>
      </c>
      <c r="C242" s="107">
        <v>0.0011666311856934977</v>
      </c>
      <c r="D242" s="97" t="s">
        <v>1488</v>
      </c>
      <c r="E242" s="97" t="b">
        <v>0</v>
      </c>
      <c r="F242" s="97" t="b">
        <v>0</v>
      </c>
      <c r="G242" s="97" t="b">
        <v>0</v>
      </c>
    </row>
    <row r="243" spans="1:7" ht="15">
      <c r="A243" s="105" t="s">
        <v>986</v>
      </c>
      <c r="B243" s="97">
        <v>4</v>
      </c>
      <c r="C243" s="107">
        <v>0.0014194382364295726</v>
      </c>
      <c r="D243" s="97" t="s">
        <v>1488</v>
      </c>
      <c r="E243" s="97" t="b">
        <v>0</v>
      </c>
      <c r="F243" s="97" t="b">
        <v>0</v>
      </c>
      <c r="G243" s="97" t="b">
        <v>0</v>
      </c>
    </row>
    <row r="244" spans="1:7" ht="15">
      <c r="A244" s="105" t="s">
        <v>987</v>
      </c>
      <c r="B244" s="97">
        <v>4</v>
      </c>
      <c r="C244" s="107">
        <v>0.0011666311856934977</v>
      </c>
      <c r="D244" s="97" t="s">
        <v>1488</v>
      </c>
      <c r="E244" s="97" t="b">
        <v>0</v>
      </c>
      <c r="F244" s="97" t="b">
        <v>0</v>
      </c>
      <c r="G244" s="97" t="b">
        <v>0</v>
      </c>
    </row>
    <row r="245" spans="1:7" ht="15">
      <c r="A245" s="105" t="s">
        <v>988</v>
      </c>
      <c r="B245" s="97">
        <v>4</v>
      </c>
      <c r="C245" s="107">
        <v>0.0011666311856934977</v>
      </c>
      <c r="D245" s="97" t="s">
        <v>1488</v>
      </c>
      <c r="E245" s="97" t="b">
        <v>0</v>
      </c>
      <c r="F245" s="97" t="b">
        <v>0</v>
      </c>
      <c r="G245" s="97" t="b">
        <v>0</v>
      </c>
    </row>
    <row r="246" spans="1:7" ht="15">
      <c r="A246" s="105" t="s">
        <v>989</v>
      </c>
      <c r="B246" s="97">
        <v>4</v>
      </c>
      <c r="C246" s="107">
        <v>0.0011666311856934977</v>
      </c>
      <c r="D246" s="97" t="s">
        <v>1488</v>
      </c>
      <c r="E246" s="97" t="b">
        <v>0</v>
      </c>
      <c r="F246" s="97" t="b">
        <v>0</v>
      </c>
      <c r="G246" s="97" t="b">
        <v>0</v>
      </c>
    </row>
    <row r="247" spans="1:7" ht="15">
      <c r="A247" s="105" t="s">
        <v>990</v>
      </c>
      <c r="B247" s="97">
        <v>4</v>
      </c>
      <c r="C247" s="107">
        <v>0.0012715555918310579</v>
      </c>
      <c r="D247" s="97" t="s">
        <v>1488</v>
      </c>
      <c r="E247" s="97" t="b">
        <v>0</v>
      </c>
      <c r="F247" s="97" t="b">
        <v>0</v>
      </c>
      <c r="G247" s="97" t="b">
        <v>0</v>
      </c>
    </row>
    <row r="248" spans="1:7" ht="15">
      <c r="A248" s="105" t="s">
        <v>991</v>
      </c>
      <c r="B248" s="97">
        <v>4</v>
      </c>
      <c r="C248" s="107">
        <v>0.0011666311856934977</v>
      </c>
      <c r="D248" s="97" t="s">
        <v>1488</v>
      </c>
      <c r="E248" s="97" t="b">
        <v>0</v>
      </c>
      <c r="F248" s="97" t="b">
        <v>0</v>
      </c>
      <c r="G248" s="97" t="b">
        <v>0</v>
      </c>
    </row>
    <row r="249" spans="1:7" ht="15">
      <c r="A249" s="105" t="s">
        <v>992</v>
      </c>
      <c r="B249" s="97">
        <v>4</v>
      </c>
      <c r="C249" s="107">
        <v>0.0012715555918310579</v>
      </c>
      <c r="D249" s="97" t="s">
        <v>1488</v>
      </c>
      <c r="E249" s="97" t="b">
        <v>0</v>
      </c>
      <c r="F249" s="97" t="b">
        <v>0</v>
      </c>
      <c r="G249" s="97" t="b">
        <v>0</v>
      </c>
    </row>
    <row r="250" spans="1:7" ht="15">
      <c r="A250" s="105" t="s">
        <v>993</v>
      </c>
      <c r="B250" s="97">
        <v>4</v>
      </c>
      <c r="C250" s="107">
        <v>0.0012715555918310579</v>
      </c>
      <c r="D250" s="97" t="s">
        <v>1488</v>
      </c>
      <c r="E250" s="97" t="b">
        <v>1</v>
      </c>
      <c r="F250" s="97" t="b">
        <v>0</v>
      </c>
      <c r="G250" s="97" t="b">
        <v>0</v>
      </c>
    </row>
    <row r="251" spans="1:7" ht="15">
      <c r="A251" s="105" t="s">
        <v>994</v>
      </c>
      <c r="B251" s="97">
        <v>4</v>
      </c>
      <c r="C251" s="107">
        <v>0.0011666311856934977</v>
      </c>
      <c r="D251" s="97" t="s">
        <v>1488</v>
      </c>
      <c r="E251" s="97" t="b">
        <v>0</v>
      </c>
      <c r="F251" s="97" t="b">
        <v>0</v>
      </c>
      <c r="G251" s="97" t="b">
        <v>0</v>
      </c>
    </row>
    <row r="252" spans="1:7" ht="15">
      <c r="A252" s="105" t="s">
        <v>995</v>
      </c>
      <c r="B252" s="97">
        <v>4</v>
      </c>
      <c r="C252" s="107">
        <v>0.0014194382364295726</v>
      </c>
      <c r="D252" s="97" t="s">
        <v>1488</v>
      </c>
      <c r="E252" s="97" t="b">
        <v>0</v>
      </c>
      <c r="F252" s="97" t="b">
        <v>0</v>
      </c>
      <c r="G252" s="97" t="b">
        <v>0</v>
      </c>
    </row>
    <row r="253" spans="1:7" ht="15">
      <c r="A253" s="105" t="s">
        <v>996</v>
      </c>
      <c r="B253" s="97">
        <v>4</v>
      </c>
      <c r="C253" s="107">
        <v>0.0011666311856934977</v>
      </c>
      <c r="D253" s="97" t="s">
        <v>1488</v>
      </c>
      <c r="E253" s="97" t="b">
        <v>0</v>
      </c>
      <c r="F253" s="97" t="b">
        <v>0</v>
      </c>
      <c r="G253" s="97" t="b">
        <v>0</v>
      </c>
    </row>
    <row r="254" spans="1:7" ht="15">
      <c r="A254" s="105" t="s">
        <v>997</v>
      </c>
      <c r="B254" s="97">
        <v>4</v>
      </c>
      <c r="C254" s="107">
        <v>0.0016722452871656475</v>
      </c>
      <c r="D254" s="97" t="s">
        <v>1488</v>
      </c>
      <c r="E254" s="97" t="b">
        <v>0</v>
      </c>
      <c r="F254" s="97" t="b">
        <v>0</v>
      </c>
      <c r="G254" s="97" t="b">
        <v>0</v>
      </c>
    </row>
    <row r="255" spans="1:7" ht="15">
      <c r="A255" s="105" t="s">
        <v>998</v>
      </c>
      <c r="B255" s="97">
        <v>4</v>
      </c>
      <c r="C255" s="107">
        <v>0.0011666311856934977</v>
      </c>
      <c r="D255" s="97" t="s">
        <v>1488</v>
      </c>
      <c r="E255" s="97" t="b">
        <v>0</v>
      </c>
      <c r="F255" s="97" t="b">
        <v>0</v>
      </c>
      <c r="G255" s="97" t="b">
        <v>0</v>
      </c>
    </row>
    <row r="256" spans="1:7" ht="15">
      <c r="A256" s="105" t="s">
        <v>999</v>
      </c>
      <c r="B256" s="97">
        <v>4</v>
      </c>
      <c r="C256" s="107">
        <v>0.0011666311856934977</v>
      </c>
      <c r="D256" s="97" t="s">
        <v>1488</v>
      </c>
      <c r="E256" s="97" t="b">
        <v>0</v>
      </c>
      <c r="F256" s="97" t="b">
        <v>0</v>
      </c>
      <c r="G256" s="97" t="b">
        <v>0</v>
      </c>
    </row>
    <row r="257" spans="1:7" ht="15">
      <c r="A257" s="105" t="s">
        <v>1000</v>
      </c>
      <c r="B257" s="97">
        <v>4</v>
      </c>
      <c r="C257" s="107">
        <v>0.0011666311856934977</v>
      </c>
      <c r="D257" s="97" t="s">
        <v>1488</v>
      </c>
      <c r="E257" s="97" t="b">
        <v>0</v>
      </c>
      <c r="F257" s="97" t="b">
        <v>0</v>
      </c>
      <c r="G257" s="97" t="b">
        <v>0</v>
      </c>
    </row>
    <row r="258" spans="1:7" ht="15">
      <c r="A258" s="105" t="s">
        <v>1001</v>
      </c>
      <c r="B258" s="97">
        <v>4</v>
      </c>
      <c r="C258" s="107">
        <v>0.0012715555918310579</v>
      </c>
      <c r="D258" s="97" t="s">
        <v>1488</v>
      </c>
      <c r="E258" s="97" t="b">
        <v>0</v>
      </c>
      <c r="F258" s="97" t="b">
        <v>0</v>
      </c>
      <c r="G258" s="97" t="b">
        <v>0</v>
      </c>
    </row>
    <row r="259" spans="1:7" ht="15">
      <c r="A259" s="105" t="s">
        <v>1002</v>
      </c>
      <c r="B259" s="97">
        <v>4</v>
      </c>
      <c r="C259" s="107">
        <v>0.0011666311856934977</v>
      </c>
      <c r="D259" s="97" t="s">
        <v>1488</v>
      </c>
      <c r="E259" s="97" t="b">
        <v>0</v>
      </c>
      <c r="F259" s="97" t="b">
        <v>0</v>
      </c>
      <c r="G259" s="97" t="b">
        <v>0</v>
      </c>
    </row>
    <row r="260" spans="1:7" ht="15">
      <c r="A260" s="105" t="s">
        <v>1003</v>
      </c>
      <c r="B260" s="97">
        <v>4</v>
      </c>
      <c r="C260" s="107">
        <v>0.0012715555918310579</v>
      </c>
      <c r="D260" s="97" t="s">
        <v>1488</v>
      </c>
      <c r="E260" s="97" t="b">
        <v>0</v>
      </c>
      <c r="F260" s="97" t="b">
        <v>0</v>
      </c>
      <c r="G260" s="97" t="b">
        <v>0</v>
      </c>
    </row>
    <row r="261" spans="1:7" ht="15">
      <c r="A261" s="105" t="s">
        <v>1004</v>
      </c>
      <c r="B261" s="97">
        <v>4</v>
      </c>
      <c r="C261" s="107">
        <v>0.0014194382364295726</v>
      </c>
      <c r="D261" s="97" t="s">
        <v>1488</v>
      </c>
      <c r="E261" s="97" t="b">
        <v>0</v>
      </c>
      <c r="F261" s="97" t="b">
        <v>0</v>
      </c>
      <c r="G261" s="97" t="b">
        <v>0</v>
      </c>
    </row>
    <row r="262" spans="1:7" ht="15">
      <c r="A262" s="105" t="s">
        <v>1005</v>
      </c>
      <c r="B262" s="97">
        <v>4</v>
      </c>
      <c r="C262" s="107">
        <v>0.0016722452871656475</v>
      </c>
      <c r="D262" s="97" t="s">
        <v>1488</v>
      </c>
      <c r="E262" s="97" t="b">
        <v>0</v>
      </c>
      <c r="F262" s="97" t="b">
        <v>0</v>
      </c>
      <c r="G262" s="97" t="b">
        <v>0</v>
      </c>
    </row>
    <row r="263" spans="1:7" ht="15">
      <c r="A263" s="105" t="s">
        <v>1006</v>
      </c>
      <c r="B263" s="97">
        <v>4</v>
      </c>
      <c r="C263" s="107">
        <v>0.0011666311856934977</v>
      </c>
      <c r="D263" s="97" t="s">
        <v>1488</v>
      </c>
      <c r="E263" s="97" t="b">
        <v>0</v>
      </c>
      <c r="F263" s="97" t="b">
        <v>0</v>
      </c>
      <c r="G263" s="97" t="b">
        <v>0</v>
      </c>
    </row>
    <row r="264" spans="1:7" ht="15">
      <c r="A264" s="105" t="s">
        <v>1007</v>
      </c>
      <c r="B264" s="97">
        <v>4</v>
      </c>
      <c r="C264" s="107">
        <v>0.0011666311856934977</v>
      </c>
      <c r="D264" s="97" t="s">
        <v>1488</v>
      </c>
      <c r="E264" s="97" t="b">
        <v>0</v>
      </c>
      <c r="F264" s="97" t="b">
        <v>1</v>
      </c>
      <c r="G264" s="97" t="b">
        <v>0</v>
      </c>
    </row>
    <row r="265" spans="1:7" ht="15">
      <c r="A265" s="105" t="s">
        <v>1008</v>
      </c>
      <c r="B265" s="97">
        <v>4</v>
      </c>
      <c r="C265" s="107">
        <v>0.0012715555918310579</v>
      </c>
      <c r="D265" s="97" t="s">
        <v>1488</v>
      </c>
      <c r="E265" s="97" t="b">
        <v>0</v>
      </c>
      <c r="F265" s="97" t="b">
        <v>0</v>
      </c>
      <c r="G265" s="97" t="b">
        <v>0</v>
      </c>
    </row>
    <row r="266" spans="1:7" ht="15">
      <c r="A266" s="105" t="s">
        <v>1009</v>
      </c>
      <c r="B266" s="97">
        <v>4</v>
      </c>
      <c r="C266" s="107">
        <v>0.0011666311856934977</v>
      </c>
      <c r="D266" s="97" t="s">
        <v>1488</v>
      </c>
      <c r="E266" s="97" t="b">
        <v>0</v>
      </c>
      <c r="F266" s="97" t="b">
        <v>0</v>
      </c>
      <c r="G266" s="97" t="b">
        <v>0</v>
      </c>
    </row>
    <row r="267" spans="1:7" ht="15">
      <c r="A267" s="105" t="s">
        <v>1010</v>
      </c>
      <c r="B267" s="97">
        <v>4</v>
      </c>
      <c r="C267" s="107">
        <v>0.0012715555918310579</v>
      </c>
      <c r="D267" s="97" t="s">
        <v>1488</v>
      </c>
      <c r="E267" s="97" t="b">
        <v>0</v>
      </c>
      <c r="F267" s="97" t="b">
        <v>0</v>
      </c>
      <c r="G267" s="97" t="b">
        <v>0</v>
      </c>
    </row>
    <row r="268" spans="1:7" ht="15">
      <c r="A268" s="105" t="s">
        <v>1011</v>
      </c>
      <c r="B268" s="97">
        <v>4</v>
      </c>
      <c r="C268" s="107">
        <v>0.0011666311856934977</v>
      </c>
      <c r="D268" s="97" t="s">
        <v>1488</v>
      </c>
      <c r="E268" s="97" t="b">
        <v>0</v>
      </c>
      <c r="F268" s="97" t="b">
        <v>0</v>
      </c>
      <c r="G268" s="97" t="b">
        <v>0</v>
      </c>
    </row>
    <row r="269" spans="1:7" ht="15">
      <c r="A269" s="105" t="s">
        <v>1012</v>
      </c>
      <c r="B269" s="97">
        <v>4</v>
      </c>
      <c r="C269" s="107">
        <v>0.0011666311856934977</v>
      </c>
      <c r="D269" s="97" t="s">
        <v>1488</v>
      </c>
      <c r="E269" s="97" t="b">
        <v>0</v>
      </c>
      <c r="F269" s="97" t="b">
        <v>0</v>
      </c>
      <c r="G269" s="97" t="b">
        <v>0</v>
      </c>
    </row>
    <row r="270" spans="1:7" ht="15">
      <c r="A270" s="105" t="s">
        <v>1013</v>
      </c>
      <c r="B270" s="97">
        <v>4</v>
      </c>
      <c r="C270" s="107">
        <v>0.0012715555918310579</v>
      </c>
      <c r="D270" s="97" t="s">
        <v>1488</v>
      </c>
      <c r="E270" s="97" t="b">
        <v>0</v>
      </c>
      <c r="F270" s="97" t="b">
        <v>0</v>
      </c>
      <c r="G270" s="97" t="b">
        <v>0</v>
      </c>
    </row>
    <row r="271" spans="1:7" ht="15">
      <c r="A271" s="105" t="s">
        <v>1014</v>
      </c>
      <c r="B271" s="97">
        <v>4</v>
      </c>
      <c r="C271" s="107">
        <v>0.0012715555918310579</v>
      </c>
      <c r="D271" s="97" t="s">
        <v>1488</v>
      </c>
      <c r="E271" s="97" t="b">
        <v>0</v>
      </c>
      <c r="F271" s="97" t="b">
        <v>0</v>
      </c>
      <c r="G271" s="97" t="b">
        <v>0</v>
      </c>
    </row>
    <row r="272" spans="1:7" ht="15">
      <c r="A272" s="105" t="s">
        <v>1015</v>
      </c>
      <c r="B272" s="97">
        <v>4</v>
      </c>
      <c r="C272" s="107">
        <v>0.0011666311856934977</v>
      </c>
      <c r="D272" s="97" t="s">
        <v>1488</v>
      </c>
      <c r="E272" s="97" t="b">
        <v>0</v>
      </c>
      <c r="F272" s="97" t="b">
        <v>0</v>
      </c>
      <c r="G272" s="97" t="b">
        <v>0</v>
      </c>
    </row>
    <row r="273" spans="1:7" ht="15">
      <c r="A273" s="105" t="s">
        <v>1016</v>
      </c>
      <c r="B273" s="97">
        <v>4</v>
      </c>
      <c r="C273" s="107">
        <v>0.0011666311856934977</v>
      </c>
      <c r="D273" s="97" t="s">
        <v>1488</v>
      </c>
      <c r="E273" s="97" t="b">
        <v>0</v>
      </c>
      <c r="F273" s="97" t="b">
        <v>0</v>
      </c>
      <c r="G273" s="97" t="b">
        <v>0</v>
      </c>
    </row>
    <row r="274" spans="1:7" ht="15">
      <c r="A274" s="105" t="s">
        <v>1017</v>
      </c>
      <c r="B274" s="97">
        <v>4</v>
      </c>
      <c r="C274" s="107">
        <v>0.0011666311856934977</v>
      </c>
      <c r="D274" s="97" t="s">
        <v>1488</v>
      </c>
      <c r="E274" s="97" t="b">
        <v>0</v>
      </c>
      <c r="F274" s="97" t="b">
        <v>0</v>
      </c>
      <c r="G274" s="97" t="b">
        <v>0</v>
      </c>
    </row>
    <row r="275" spans="1:7" ht="15">
      <c r="A275" s="105" t="s">
        <v>1018</v>
      </c>
      <c r="B275" s="97">
        <v>4</v>
      </c>
      <c r="C275" s="107">
        <v>0.0012715555918310579</v>
      </c>
      <c r="D275" s="97" t="s">
        <v>1488</v>
      </c>
      <c r="E275" s="97" t="b">
        <v>0</v>
      </c>
      <c r="F275" s="97" t="b">
        <v>0</v>
      </c>
      <c r="G275" s="97" t="b">
        <v>0</v>
      </c>
    </row>
    <row r="276" spans="1:7" ht="15">
      <c r="A276" s="105" t="s">
        <v>1019</v>
      </c>
      <c r="B276" s="97">
        <v>4</v>
      </c>
      <c r="C276" s="107">
        <v>0.0014194382364295726</v>
      </c>
      <c r="D276" s="97" t="s">
        <v>1488</v>
      </c>
      <c r="E276" s="97" t="b">
        <v>0</v>
      </c>
      <c r="F276" s="97" t="b">
        <v>0</v>
      </c>
      <c r="G276" s="97" t="b">
        <v>0</v>
      </c>
    </row>
    <row r="277" spans="1:7" ht="15">
      <c r="A277" s="105" t="s">
        <v>1020</v>
      </c>
      <c r="B277" s="97">
        <v>4</v>
      </c>
      <c r="C277" s="107">
        <v>0.0012715555918310579</v>
      </c>
      <c r="D277" s="97" t="s">
        <v>1488</v>
      </c>
      <c r="E277" s="97" t="b">
        <v>0</v>
      </c>
      <c r="F277" s="97" t="b">
        <v>0</v>
      </c>
      <c r="G277" s="97" t="b">
        <v>0</v>
      </c>
    </row>
    <row r="278" spans="1:7" ht="15">
      <c r="A278" s="105" t="s">
        <v>1021</v>
      </c>
      <c r="B278" s="97">
        <v>4</v>
      </c>
      <c r="C278" s="107">
        <v>0.0011666311856934977</v>
      </c>
      <c r="D278" s="97" t="s">
        <v>1488</v>
      </c>
      <c r="E278" s="97" t="b">
        <v>0</v>
      </c>
      <c r="F278" s="97" t="b">
        <v>0</v>
      </c>
      <c r="G278" s="97" t="b">
        <v>0</v>
      </c>
    </row>
    <row r="279" spans="1:7" ht="15">
      <c r="A279" s="105" t="s">
        <v>1022</v>
      </c>
      <c r="B279" s="97">
        <v>4</v>
      </c>
      <c r="C279" s="107">
        <v>0.0011666311856934977</v>
      </c>
      <c r="D279" s="97" t="s">
        <v>1488</v>
      </c>
      <c r="E279" s="97" t="b">
        <v>1</v>
      </c>
      <c r="F279" s="97" t="b">
        <v>0</v>
      </c>
      <c r="G279" s="97" t="b">
        <v>0</v>
      </c>
    </row>
    <row r="280" spans="1:7" ht="15">
      <c r="A280" s="105" t="s">
        <v>1023</v>
      </c>
      <c r="B280" s="97">
        <v>4</v>
      </c>
      <c r="C280" s="107">
        <v>0.0011666311856934977</v>
      </c>
      <c r="D280" s="97" t="s">
        <v>1488</v>
      </c>
      <c r="E280" s="97" t="b">
        <v>0</v>
      </c>
      <c r="F280" s="97" t="b">
        <v>0</v>
      </c>
      <c r="G280" s="97" t="b">
        <v>0</v>
      </c>
    </row>
    <row r="281" spans="1:7" ht="15">
      <c r="A281" s="105" t="s">
        <v>1024</v>
      </c>
      <c r="B281" s="97">
        <v>4</v>
      </c>
      <c r="C281" s="107">
        <v>0.0011666311856934977</v>
      </c>
      <c r="D281" s="97" t="s">
        <v>1488</v>
      </c>
      <c r="E281" s="97" t="b">
        <v>0</v>
      </c>
      <c r="F281" s="97" t="b">
        <v>0</v>
      </c>
      <c r="G281" s="97" t="b">
        <v>0</v>
      </c>
    </row>
    <row r="282" spans="1:7" ht="15">
      <c r="A282" s="105" t="s">
        <v>1025</v>
      </c>
      <c r="B282" s="97">
        <v>4</v>
      </c>
      <c r="C282" s="107">
        <v>0.0011666311856934977</v>
      </c>
      <c r="D282" s="97" t="s">
        <v>1488</v>
      </c>
      <c r="E282" s="97" t="b">
        <v>0</v>
      </c>
      <c r="F282" s="97" t="b">
        <v>1</v>
      </c>
      <c r="G282" s="97" t="b">
        <v>0</v>
      </c>
    </row>
    <row r="283" spans="1:7" ht="15">
      <c r="A283" s="105" t="s">
        <v>1026</v>
      </c>
      <c r="B283" s="97">
        <v>4</v>
      </c>
      <c r="C283" s="107">
        <v>0.0011666311856934977</v>
      </c>
      <c r="D283" s="97" t="s">
        <v>1488</v>
      </c>
      <c r="E283" s="97" t="b">
        <v>0</v>
      </c>
      <c r="F283" s="97" t="b">
        <v>0</v>
      </c>
      <c r="G283" s="97" t="b">
        <v>0</v>
      </c>
    </row>
    <row r="284" spans="1:7" ht="15">
      <c r="A284" s="105" t="s">
        <v>1027</v>
      </c>
      <c r="B284" s="97">
        <v>4</v>
      </c>
      <c r="C284" s="107">
        <v>0.0011666311856934977</v>
      </c>
      <c r="D284" s="97" t="s">
        <v>1488</v>
      </c>
      <c r="E284" s="97" t="b">
        <v>1</v>
      </c>
      <c r="F284" s="97" t="b">
        <v>0</v>
      </c>
      <c r="G284" s="97" t="b">
        <v>0</v>
      </c>
    </row>
    <row r="285" spans="1:7" ht="15">
      <c r="A285" s="105" t="s">
        <v>1028</v>
      </c>
      <c r="B285" s="97">
        <v>4</v>
      </c>
      <c r="C285" s="107">
        <v>0.0011666311856934977</v>
      </c>
      <c r="D285" s="97" t="s">
        <v>1488</v>
      </c>
      <c r="E285" s="97" t="b">
        <v>0</v>
      </c>
      <c r="F285" s="97" t="b">
        <v>0</v>
      </c>
      <c r="G285" s="97" t="b">
        <v>0</v>
      </c>
    </row>
    <row r="286" spans="1:7" ht="15">
      <c r="A286" s="105" t="s">
        <v>1029</v>
      </c>
      <c r="B286" s="97">
        <v>4</v>
      </c>
      <c r="C286" s="107">
        <v>0.0014194382364295726</v>
      </c>
      <c r="D286" s="97" t="s">
        <v>1488</v>
      </c>
      <c r="E286" s="97" t="b">
        <v>0</v>
      </c>
      <c r="F286" s="97" t="b">
        <v>0</v>
      </c>
      <c r="G286" s="97" t="b">
        <v>0</v>
      </c>
    </row>
    <row r="287" spans="1:7" ht="15">
      <c r="A287" s="105" t="s">
        <v>1030</v>
      </c>
      <c r="B287" s="97">
        <v>4</v>
      </c>
      <c r="C287" s="107">
        <v>0.0012715555918310579</v>
      </c>
      <c r="D287" s="97" t="s">
        <v>1488</v>
      </c>
      <c r="E287" s="97" t="b">
        <v>0</v>
      </c>
      <c r="F287" s="97" t="b">
        <v>0</v>
      </c>
      <c r="G287" s="97" t="b">
        <v>0</v>
      </c>
    </row>
    <row r="288" spans="1:7" ht="15">
      <c r="A288" s="105" t="s">
        <v>1031</v>
      </c>
      <c r="B288" s="97">
        <v>4</v>
      </c>
      <c r="C288" s="107">
        <v>0.0012715555918310579</v>
      </c>
      <c r="D288" s="97" t="s">
        <v>1488</v>
      </c>
      <c r="E288" s="97" t="b">
        <v>0</v>
      </c>
      <c r="F288" s="97" t="b">
        <v>0</v>
      </c>
      <c r="G288" s="97" t="b">
        <v>0</v>
      </c>
    </row>
    <row r="289" spans="1:7" ht="15">
      <c r="A289" s="105" t="s">
        <v>1032</v>
      </c>
      <c r="B289" s="97">
        <v>4</v>
      </c>
      <c r="C289" s="107">
        <v>0.0012715555918310579</v>
      </c>
      <c r="D289" s="97" t="s">
        <v>1488</v>
      </c>
      <c r="E289" s="97" t="b">
        <v>0</v>
      </c>
      <c r="F289" s="97" t="b">
        <v>0</v>
      </c>
      <c r="G289" s="97" t="b">
        <v>0</v>
      </c>
    </row>
    <row r="290" spans="1:7" ht="15">
      <c r="A290" s="105" t="s">
        <v>1033</v>
      </c>
      <c r="B290" s="97">
        <v>4</v>
      </c>
      <c r="C290" s="107">
        <v>0.0011666311856934977</v>
      </c>
      <c r="D290" s="97" t="s">
        <v>1488</v>
      </c>
      <c r="E290" s="97" t="b">
        <v>0</v>
      </c>
      <c r="F290" s="97" t="b">
        <v>0</v>
      </c>
      <c r="G290" s="97" t="b">
        <v>0</v>
      </c>
    </row>
    <row r="291" spans="1:7" ht="15">
      <c r="A291" s="105" t="s">
        <v>1034</v>
      </c>
      <c r="B291" s="97">
        <v>4</v>
      </c>
      <c r="C291" s="107">
        <v>0.0012715555918310579</v>
      </c>
      <c r="D291" s="97" t="s">
        <v>1488</v>
      </c>
      <c r="E291" s="97" t="b">
        <v>0</v>
      </c>
      <c r="F291" s="97" t="b">
        <v>0</v>
      </c>
      <c r="G291" s="97" t="b">
        <v>0</v>
      </c>
    </row>
    <row r="292" spans="1:7" ht="15">
      <c r="A292" s="105" t="s">
        <v>1035</v>
      </c>
      <c r="B292" s="97">
        <v>4</v>
      </c>
      <c r="C292" s="107">
        <v>0.0016722452871656475</v>
      </c>
      <c r="D292" s="97" t="s">
        <v>1488</v>
      </c>
      <c r="E292" s="97" t="b">
        <v>0</v>
      </c>
      <c r="F292" s="97" t="b">
        <v>0</v>
      </c>
      <c r="G292" s="97" t="b">
        <v>0</v>
      </c>
    </row>
    <row r="293" spans="1:7" ht="15">
      <c r="A293" s="105" t="s">
        <v>1036</v>
      </c>
      <c r="B293" s="97">
        <v>4</v>
      </c>
      <c r="C293" s="107">
        <v>0.0014194382364295726</v>
      </c>
      <c r="D293" s="97" t="s">
        <v>1488</v>
      </c>
      <c r="E293" s="97" t="b">
        <v>0</v>
      </c>
      <c r="F293" s="97" t="b">
        <v>0</v>
      </c>
      <c r="G293" s="97" t="b">
        <v>0</v>
      </c>
    </row>
    <row r="294" spans="1:7" ht="15">
      <c r="A294" s="105" t="s">
        <v>1037</v>
      </c>
      <c r="B294" s="97">
        <v>4</v>
      </c>
      <c r="C294" s="107">
        <v>0.0011666311856934977</v>
      </c>
      <c r="D294" s="97" t="s">
        <v>1488</v>
      </c>
      <c r="E294" s="97" t="b">
        <v>0</v>
      </c>
      <c r="F294" s="97" t="b">
        <v>0</v>
      </c>
      <c r="G294" s="97" t="b">
        <v>0</v>
      </c>
    </row>
    <row r="295" spans="1:7" ht="15">
      <c r="A295" s="105" t="s">
        <v>1038</v>
      </c>
      <c r="B295" s="97">
        <v>4</v>
      </c>
      <c r="C295" s="107">
        <v>0.0011666311856934977</v>
      </c>
      <c r="D295" s="97" t="s">
        <v>1488</v>
      </c>
      <c r="E295" s="97" t="b">
        <v>0</v>
      </c>
      <c r="F295" s="97" t="b">
        <v>0</v>
      </c>
      <c r="G295" s="97" t="b">
        <v>0</v>
      </c>
    </row>
    <row r="296" spans="1:7" ht="15">
      <c r="A296" s="105" t="s">
        <v>1039</v>
      </c>
      <c r="B296" s="97">
        <v>4</v>
      </c>
      <c r="C296" s="107">
        <v>0.0016722452871656475</v>
      </c>
      <c r="D296" s="97" t="s">
        <v>1488</v>
      </c>
      <c r="E296" s="97" t="b">
        <v>0</v>
      </c>
      <c r="F296" s="97" t="b">
        <v>0</v>
      </c>
      <c r="G296" s="97" t="b">
        <v>0</v>
      </c>
    </row>
    <row r="297" spans="1:7" ht="15">
      <c r="A297" s="105" t="s">
        <v>1040</v>
      </c>
      <c r="B297" s="97">
        <v>4</v>
      </c>
      <c r="C297" s="107">
        <v>0.0014194382364295726</v>
      </c>
      <c r="D297" s="97" t="s">
        <v>1488</v>
      </c>
      <c r="E297" s="97" t="b">
        <v>0</v>
      </c>
      <c r="F297" s="97" t="b">
        <v>0</v>
      </c>
      <c r="G297" s="97" t="b">
        <v>0</v>
      </c>
    </row>
    <row r="298" spans="1:7" ht="15">
      <c r="A298" s="105" t="s">
        <v>1041</v>
      </c>
      <c r="B298" s="97">
        <v>4</v>
      </c>
      <c r="C298" s="107">
        <v>0.0011666311856934977</v>
      </c>
      <c r="D298" s="97" t="s">
        <v>1488</v>
      </c>
      <c r="E298" s="97" t="b">
        <v>0</v>
      </c>
      <c r="F298" s="97" t="b">
        <v>0</v>
      </c>
      <c r="G298" s="97" t="b">
        <v>0</v>
      </c>
    </row>
    <row r="299" spans="1:7" ht="15">
      <c r="A299" s="105" t="s">
        <v>1042</v>
      </c>
      <c r="B299" s="97">
        <v>4</v>
      </c>
      <c r="C299" s="107">
        <v>0.0016722452871656475</v>
      </c>
      <c r="D299" s="97" t="s">
        <v>1488</v>
      </c>
      <c r="E299" s="97" t="b">
        <v>0</v>
      </c>
      <c r="F299" s="97" t="b">
        <v>0</v>
      </c>
      <c r="G299" s="97" t="b">
        <v>0</v>
      </c>
    </row>
    <row r="300" spans="1:7" ht="15">
      <c r="A300" s="105" t="s">
        <v>1043</v>
      </c>
      <c r="B300" s="97">
        <v>4</v>
      </c>
      <c r="C300" s="107">
        <v>0.0016722452871656475</v>
      </c>
      <c r="D300" s="97" t="s">
        <v>1488</v>
      </c>
      <c r="E300" s="97" t="b">
        <v>0</v>
      </c>
      <c r="F300" s="97" t="b">
        <v>0</v>
      </c>
      <c r="G300" s="97" t="b">
        <v>0</v>
      </c>
    </row>
    <row r="301" spans="1:7" ht="15">
      <c r="A301" s="105" t="s">
        <v>1044</v>
      </c>
      <c r="B301" s="97">
        <v>4</v>
      </c>
      <c r="C301" s="107">
        <v>0.0014194382364295726</v>
      </c>
      <c r="D301" s="97" t="s">
        <v>1488</v>
      </c>
      <c r="E301" s="97" t="b">
        <v>0</v>
      </c>
      <c r="F301" s="97" t="b">
        <v>0</v>
      </c>
      <c r="G301" s="97" t="b">
        <v>0</v>
      </c>
    </row>
    <row r="302" spans="1:7" ht="15">
      <c r="A302" s="105" t="s">
        <v>1045</v>
      </c>
      <c r="B302" s="97">
        <v>4</v>
      </c>
      <c r="C302" s="107">
        <v>0.0011666311856934977</v>
      </c>
      <c r="D302" s="97" t="s">
        <v>1488</v>
      </c>
      <c r="E302" s="97" t="b">
        <v>1</v>
      </c>
      <c r="F302" s="97" t="b">
        <v>0</v>
      </c>
      <c r="G302" s="97" t="b">
        <v>0</v>
      </c>
    </row>
    <row r="303" spans="1:7" ht="15">
      <c r="A303" s="105" t="s">
        <v>1046</v>
      </c>
      <c r="B303" s="97">
        <v>4</v>
      </c>
      <c r="C303" s="107">
        <v>0.0011666311856934977</v>
      </c>
      <c r="D303" s="97" t="s">
        <v>1488</v>
      </c>
      <c r="E303" s="97" t="b">
        <v>0</v>
      </c>
      <c r="F303" s="97" t="b">
        <v>0</v>
      </c>
      <c r="G303" s="97" t="b">
        <v>0</v>
      </c>
    </row>
    <row r="304" spans="1:7" ht="15">
      <c r="A304" s="105" t="s">
        <v>1047</v>
      </c>
      <c r="B304" s="97">
        <v>4</v>
      </c>
      <c r="C304" s="107">
        <v>0.0012715555918310579</v>
      </c>
      <c r="D304" s="97" t="s">
        <v>1488</v>
      </c>
      <c r="E304" s="97" t="b">
        <v>0</v>
      </c>
      <c r="F304" s="97" t="b">
        <v>0</v>
      </c>
      <c r="G304" s="97" t="b">
        <v>0</v>
      </c>
    </row>
    <row r="305" spans="1:7" ht="15">
      <c r="A305" s="105" t="s">
        <v>1048</v>
      </c>
      <c r="B305" s="97">
        <v>4</v>
      </c>
      <c r="C305" s="107">
        <v>0.0014194382364295726</v>
      </c>
      <c r="D305" s="97" t="s">
        <v>1488</v>
      </c>
      <c r="E305" s="97" t="b">
        <v>0</v>
      </c>
      <c r="F305" s="97" t="b">
        <v>0</v>
      </c>
      <c r="G305" s="97" t="b">
        <v>0</v>
      </c>
    </row>
    <row r="306" spans="1:7" ht="15">
      <c r="A306" s="105" t="s">
        <v>1049</v>
      </c>
      <c r="B306" s="97">
        <v>3</v>
      </c>
      <c r="C306" s="107">
        <v>0.0010645786773221795</v>
      </c>
      <c r="D306" s="97" t="s">
        <v>1488</v>
      </c>
      <c r="E306" s="97" t="b">
        <v>0</v>
      </c>
      <c r="F306" s="97" t="b">
        <v>0</v>
      </c>
      <c r="G306" s="97" t="b">
        <v>0</v>
      </c>
    </row>
    <row r="307" spans="1:7" ht="15">
      <c r="A307" s="105" t="s">
        <v>1050</v>
      </c>
      <c r="B307" s="97">
        <v>3</v>
      </c>
      <c r="C307" s="107">
        <v>0.0009536666938732935</v>
      </c>
      <c r="D307" s="97" t="s">
        <v>1488</v>
      </c>
      <c r="E307" s="97" t="b">
        <v>0</v>
      </c>
      <c r="F307" s="97" t="b">
        <v>0</v>
      </c>
      <c r="G307" s="97" t="b">
        <v>0</v>
      </c>
    </row>
    <row r="308" spans="1:7" ht="15">
      <c r="A308" s="105" t="s">
        <v>1051</v>
      </c>
      <c r="B308" s="97">
        <v>3</v>
      </c>
      <c r="C308" s="107">
        <v>0.0009536666938732935</v>
      </c>
      <c r="D308" s="97" t="s">
        <v>1488</v>
      </c>
      <c r="E308" s="97" t="b">
        <v>1</v>
      </c>
      <c r="F308" s="97" t="b">
        <v>0</v>
      </c>
      <c r="G308" s="97" t="b">
        <v>0</v>
      </c>
    </row>
    <row r="309" spans="1:7" ht="15">
      <c r="A309" s="105" t="s">
        <v>1052</v>
      </c>
      <c r="B309" s="97">
        <v>3</v>
      </c>
      <c r="C309" s="107">
        <v>0.0009536666938732935</v>
      </c>
      <c r="D309" s="97" t="s">
        <v>1488</v>
      </c>
      <c r="E309" s="97" t="b">
        <v>0</v>
      </c>
      <c r="F309" s="97" t="b">
        <v>0</v>
      </c>
      <c r="G309" s="97" t="b">
        <v>0</v>
      </c>
    </row>
    <row r="310" spans="1:7" ht="15">
      <c r="A310" s="105" t="s">
        <v>1053</v>
      </c>
      <c r="B310" s="97">
        <v>3</v>
      </c>
      <c r="C310" s="107">
        <v>0.0009536666938732935</v>
      </c>
      <c r="D310" s="97" t="s">
        <v>1488</v>
      </c>
      <c r="E310" s="97" t="b">
        <v>0</v>
      </c>
      <c r="F310" s="97" t="b">
        <v>0</v>
      </c>
      <c r="G310" s="97" t="b">
        <v>0</v>
      </c>
    </row>
    <row r="311" spans="1:7" ht="15">
      <c r="A311" s="105" t="s">
        <v>1054</v>
      </c>
      <c r="B311" s="97">
        <v>3</v>
      </c>
      <c r="C311" s="107">
        <v>0.0009536666938732935</v>
      </c>
      <c r="D311" s="97" t="s">
        <v>1488</v>
      </c>
      <c r="E311" s="97" t="b">
        <v>0</v>
      </c>
      <c r="F311" s="97" t="b">
        <v>0</v>
      </c>
      <c r="G311" s="97" t="b">
        <v>0</v>
      </c>
    </row>
    <row r="312" spans="1:7" ht="15">
      <c r="A312" s="105" t="s">
        <v>1055</v>
      </c>
      <c r="B312" s="97">
        <v>3</v>
      </c>
      <c r="C312" s="107">
        <v>0.0009536666938732935</v>
      </c>
      <c r="D312" s="97" t="s">
        <v>1488</v>
      </c>
      <c r="E312" s="97" t="b">
        <v>0</v>
      </c>
      <c r="F312" s="97" t="b">
        <v>0</v>
      </c>
      <c r="G312" s="97" t="b">
        <v>0</v>
      </c>
    </row>
    <row r="313" spans="1:7" ht="15">
      <c r="A313" s="105" t="s">
        <v>1056</v>
      </c>
      <c r="B313" s="97">
        <v>3</v>
      </c>
      <c r="C313" s="107">
        <v>0.0009536666938732935</v>
      </c>
      <c r="D313" s="97" t="s">
        <v>1488</v>
      </c>
      <c r="E313" s="97" t="b">
        <v>0</v>
      </c>
      <c r="F313" s="97" t="b">
        <v>0</v>
      </c>
      <c r="G313" s="97" t="b">
        <v>0</v>
      </c>
    </row>
    <row r="314" spans="1:7" ht="15">
      <c r="A314" s="105" t="s">
        <v>1057</v>
      </c>
      <c r="B314" s="97">
        <v>3</v>
      </c>
      <c r="C314" s="107">
        <v>0.0009536666938732935</v>
      </c>
      <c r="D314" s="97" t="s">
        <v>1488</v>
      </c>
      <c r="E314" s="97" t="b">
        <v>0</v>
      </c>
      <c r="F314" s="97" t="b">
        <v>0</v>
      </c>
      <c r="G314" s="97" t="b">
        <v>0</v>
      </c>
    </row>
    <row r="315" spans="1:7" ht="15">
      <c r="A315" s="105" t="s">
        <v>1058</v>
      </c>
      <c r="B315" s="97">
        <v>3</v>
      </c>
      <c r="C315" s="107">
        <v>0.0009536666938732935</v>
      </c>
      <c r="D315" s="97" t="s">
        <v>1488</v>
      </c>
      <c r="E315" s="97" t="b">
        <v>0</v>
      </c>
      <c r="F315" s="97" t="b">
        <v>0</v>
      </c>
      <c r="G315" s="97" t="b">
        <v>0</v>
      </c>
    </row>
    <row r="316" spans="1:7" ht="15">
      <c r="A316" s="105" t="s">
        <v>1059</v>
      </c>
      <c r="B316" s="97">
        <v>3</v>
      </c>
      <c r="C316" s="107">
        <v>0.0009536666938732935</v>
      </c>
      <c r="D316" s="97" t="s">
        <v>1488</v>
      </c>
      <c r="E316" s="97" t="b">
        <v>0</v>
      </c>
      <c r="F316" s="97" t="b">
        <v>0</v>
      </c>
      <c r="G316" s="97" t="b">
        <v>0</v>
      </c>
    </row>
    <row r="317" spans="1:7" ht="15">
      <c r="A317" s="105" t="s">
        <v>1060</v>
      </c>
      <c r="B317" s="97">
        <v>3</v>
      </c>
      <c r="C317" s="107">
        <v>0.0009536666938732935</v>
      </c>
      <c r="D317" s="97" t="s">
        <v>1488</v>
      </c>
      <c r="E317" s="97" t="b">
        <v>0</v>
      </c>
      <c r="F317" s="97" t="b">
        <v>0</v>
      </c>
      <c r="G317" s="97" t="b">
        <v>0</v>
      </c>
    </row>
    <row r="318" spans="1:7" ht="15">
      <c r="A318" s="105" t="s">
        <v>1061</v>
      </c>
      <c r="B318" s="97">
        <v>3</v>
      </c>
      <c r="C318" s="107">
        <v>0.0009536666938732935</v>
      </c>
      <c r="D318" s="97" t="s">
        <v>1488</v>
      </c>
      <c r="E318" s="97" t="b">
        <v>0</v>
      </c>
      <c r="F318" s="97" t="b">
        <v>0</v>
      </c>
      <c r="G318" s="97" t="b">
        <v>0</v>
      </c>
    </row>
    <row r="319" spans="1:7" ht="15">
      <c r="A319" s="105" t="s">
        <v>1062</v>
      </c>
      <c r="B319" s="97">
        <v>3</v>
      </c>
      <c r="C319" s="107">
        <v>0.0009536666938732935</v>
      </c>
      <c r="D319" s="97" t="s">
        <v>1488</v>
      </c>
      <c r="E319" s="97" t="b">
        <v>0</v>
      </c>
      <c r="F319" s="97" t="b">
        <v>0</v>
      </c>
      <c r="G319" s="97" t="b">
        <v>0</v>
      </c>
    </row>
    <row r="320" spans="1:7" ht="15">
      <c r="A320" s="105" t="s">
        <v>1063</v>
      </c>
      <c r="B320" s="97">
        <v>3</v>
      </c>
      <c r="C320" s="107">
        <v>0.0009536666938732935</v>
      </c>
      <c r="D320" s="97" t="s">
        <v>1488</v>
      </c>
      <c r="E320" s="97" t="b">
        <v>0</v>
      </c>
      <c r="F320" s="97" t="b">
        <v>0</v>
      </c>
      <c r="G320" s="97" t="b">
        <v>0</v>
      </c>
    </row>
    <row r="321" spans="1:7" ht="15">
      <c r="A321" s="105" t="s">
        <v>1064</v>
      </c>
      <c r="B321" s="97">
        <v>3</v>
      </c>
      <c r="C321" s="107">
        <v>0.0009536666938732935</v>
      </c>
      <c r="D321" s="97" t="s">
        <v>1488</v>
      </c>
      <c r="E321" s="97" t="b">
        <v>0</v>
      </c>
      <c r="F321" s="97" t="b">
        <v>0</v>
      </c>
      <c r="G321" s="97" t="b">
        <v>0</v>
      </c>
    </row>
    <row r="322" spans="1:7" ht="15">
      <c r="A322" s="105" t="s">
        <v>1065</v>
      </c>
      <c r="B322" s="97">
        <v>3</v>
      </c>
      <c r="C322" s="107">
        <v>0.0009536666938732935</v>
      </c>
      <c r="D322" s="97" t="s">
        <v>1488</v>
      </c>
      <c r="E322" s="97" t="b">
        <v>0</v>
      </c>
      <c r="F322" s="97" t="b">
        <v>0</v>
      </c>
      <c r="G322" s="97" t="b">
        <v>0</v>
      </c>
    </row>
    <row r="323" spans="1:7" ht="15">
      <c r="A323" s="105" t="s">
        <v>1066</v>
      </c>
      <c r="B323" s="97">
        <v>3</v>
      </c>
      <c r="C323" s="107">
        <v>0.0009536666938732935</v>
      </c>
      <c r="D323" s="97" t="s">
        <v>1488</v>
      </c>
      <c r="E323" s="97" t="b">
        <v>0</v>
      </c>
      <c r="F323" s="97" t="b">
        <v>0</v>
      </c>
      <c r="G323" s="97" t="b">
        <v>0</v>
      </c>
    </row>
    <row r="324" spans="1:7" ht="15">
      <c r="A324" s="105" t="s">
        <v>1067</v>
      </c>
      <c r="B324" s="97">
        <v>3</v>
      </c>
      <c r="C324" s="107">
        <v>0.0009536666938732935</v>
      </c>
      <c r="D324" s="97" t="s">
        <v>1488</v>
      </c>
      <c r="E324" s="97" t="b">
        <v>0</v>
      </c>
      <c r="F324" s="97" t="b">
        <v>0</v>
      </c>
      <c r="G324" s="97" t="b">
        <v>0</v>
      </c>
    </row>
    <row r="325" spans="1:7" ht="15">
      <c r="A325" s="105" t="s">
        <v>1068</v>
      </c>
      <c r="B325" s="97">
        <v>3</v>
      </c>
      <c r="C325" s="107">
        <v>0.0012541839653742357</v>
      </c>
      <c r="D325" s="97" t="s">
        <v>1488</v>
      </c>
      <c r="E325" s="97" t="b">
        <v>0</v>
      </c>
      <c r="F325" s="97" t="b">
        <v>0</v>
      </c>
      <c r="G325" s="97" t="b">
        <v>0</v>
      </c>
    </row>
    <row r="326" spans="1:7" ht="15">
      <c r="A326" s="105" t="s">
        <v>1069</v>
      </c>
      <c r="B326" s="97">
        <v>3</v>
      </c>
      <c r="C326" s="107">
        <v>0.0012541839653742357</v>
      </c>
      <c r="D326" s="97" t="s">
        <v>1488</v>
      </c>
      <c r="E326" s="97" t="b">
        <v>0</v>
      </c>
      <c r="F326" s="97" t="b">
        <v>0</v>
      </c>
      <c r="G326" s="97" t="b">
        <v>0</v>
      </c>
    </row>
    <row r="327" spans="1:7" ht="15">
      <c r="A327" s="105" t="s">
        <v>1070</v>
      </c>
      <c r="B327" s="97">
        <v>3</v>
      </c>
      <c r="C327" s="107">
        <v>0.0012541839653742357</v>
      </c>
      <c r="D327" s="97" t="s">
        <v>1488</v>
      </c>
      <c r="E327" s="97" t="b">
        <v>0</v>
      </c>
      <c r="F327" s="97" t="b">
        <v>0</v>
      </c>
      <c r="G327" s="97" t="b">
        <v>0</v>
      </c>
    </row>
    <row r="328" spans="1:7" ht="15">
      <c r="A328" s="105" t="s">
        <v>1071</v>
      </c>
      <c r="B328" s="97">
        <v>3</v>
      </c>
      <c r="C328" s="107">
        <v>0.0012541839653742357</v>
      </c>
      <c r="D328" s="97" t="s">
        <v>1488</v>
      </c>
      <c r="E328" s="97" t="b">
        <v>0</v>
      </c>
      <c r="F328" s="97" t="b">
        <v>0</v>
      </c>
      <c r="G328" s="97" t="b">
        <v>0</v>
      </c>
    </row>
    <row r="329" spans="1:7" ht="15">
      <c r="A329" s="105" t="s">
        <v>1072</v>
      </c>
      <c r="B329" s="97">
        <v>3</v>
      </c>
      <c r="C329" s="107">
        <v>0.0012541839653742357</v>
      </c>
      <c r="D329" s="97" t="s">
        <v>1488</v>
      </c>
      <c r="E329" s="97" t="b">
        <v>0</v>
      </c>
      <c r="F329" s="97" t="b">
        <v>0</v>
      </c>
      <c r="G329" s="97" t="b">
        <v>0</v>
      </c>
    </row>
    <row r="330" spans="1:7" ht="15">
      <c r="A330" s="105" t="s">
        <v>1073</v>
      </c>
      <c r="B330" s="97">
        <v>3</v>
      </c>
      <c r="C330" s="107">
        <v>0.0009536666938732935</v>
      </c>
      <c r="D330" s="97" t="s">
        <v>1488</v>
      </c>
      <c r="E330" s="97" t="b">
        <v>0</v>
      </c>
      <c r="F330" s="97" t="b">
        <v>0</v>
      </c>
      <c r="G330" s="97" t="b">
        <v>0</v>
      </c>
    </row>
    <row r="331" spans="1:7" ht="15">
      <c r="A331" s="105" t="s">
        <v>1074</v>
      </c>
      <c r="B331" s="97">
        <v>3</v>
      </c>
      <c r="C331" s="107">
        <v>0.0010645786773221795</v>
      </c>
      <c r="D331" s="97" t="s">
        <v>1488</v>
      </c>
      <c r="E331" s="97" t="b">
        <v>0</v>
      </c>
      <c r="F331" s="97" t="b">
        <v>0</v>
      </c>
      <c r="G331" s="97" t="b">
        <v>0</v>
      </c>
    </row>
    <row r="332" spans="1:7" ht="15">
      <c r="A332" s="105" t="s">
        <v>1075</v>
      </c>
      <c r="B332" s="97">
        <v>3</v>
      </c>
      <c r="C332" s="107">
        <v>0.0009536666938732935</v>
      </c>
      <c r="D332" s="97" t="s">
        <v>1488</v>
      </c>
      <c r="E332" s="97" t="b">
        <v>0</v>
      </c>
      <c r="F332" s="97" t="b">
        <v>0</v>
      </c>
      <c r="G332" s="97" t="b">
        <v>0</v>
      </c>
    </row>
    <row r="333" spans="1:7" ht="15">
      <c r="A333" s="105" t="s">
        <v>1076</v>
      </c>
      <c r="B333" s="97">
        <v>3</v>
      </c>
      <c r="C333" s="107">
        <v>0.0009536666938732935</v>
      </c>
      <c r="D333" s="97" t="s">
        <v>1488</v>
      </c>
      <c r="E333" s="97" t="b">
        <v>0</v>
      </c>
      <c r="F333" s="97" t="b">
        <v>0</v>
      </c>
      <c r="G333" s="97" t="b">
        <v>0</v>
      </c>
    </row>
    <row r="334" spans="1:7" ht="15">
      <c r="A334" s="105" t="s">
        <v>1077</v>
      </c>
      <c r="B334" s="97">
        <v>3</v>
      </c>
      <c r="C334" s="107">
        <v>0.0010645786773221795</v>
      </c>
      <c r="D334" s="97" t="s">
        <v>1488</v>
      </c>
      <c r="E334" s="97" t="b">
        <v>0</v>
      </c>
      <c r="F334" s="97" t="b">
        <v>0</v>
      </c>
      <c r="G334" s="97" t="b">
        <v>0</v>
      </c>
    </row>
    <row r="335" spans="1:7" ht="15">
      <c r="A335" s="105" t="s">
        <v>1078</v>
      </c>
      <c r="B335" s="97">
        <v>3</v>
      </c>
      <c r="C335" s="107">
        <v>0.0009536666938732935</v>
      </c>
      <c r="D335" s="97" t="s">
        <v>1488</v>
      </c>
      <c r="E335" s="97" t="b">
        <v>0</v>
      </c>
      <c r="F335" s="97" t="b">
        <v>0</v>
      </c>
      <c r="G335" s="97" t="b">
        <v>0</v>
      </c>
    </row>
    <row r="336" spans="1:7" ht="15">
      <c r="A336" s="105" t="s">
        <v>1079</v>
      </c>
      <c r="B336" s="97">
        <v>3</v>
      </c>
      <c r="C336" s="107">
        <v>0.0009536666938732935</v>
      </c>
      <c r="D336" s="97" t="s">
        <v>1488</v>
      </c>
      <c r="E336" s="97" t="b">
        <v>0</v>
      </c>
      <c r="F336" s="97" t="b">
        <v>0</v>
      </c>
      <c r="G336" s="97" t="b">
        <v>0</v>
      </c>
    </row>
    <row r="337" spans="1:7" ht="15">
      <c r="A337" s="105" t="s">
        <v>1080</v>
      </c>
      <c r="B337" s="97">
        <v>3</v>
      </c>
      <c r="C337" s="107">
        <v>0.0009536666938732935</v>
      </c>
      <c r="D337" s="97" t="s">
        <v>1488</v>
      </c>
      <c r="E337" s="97" t="b">
        <v>1</v>
      </c>
      <c r="F337" s="97" t="b">
        <v>0</v>
      </c>
      <c r="G337" s="97" t="b">
        <v>0</v>
      </c>
    </row>
    <row r="338" spans="1:7" ht="15">
      <c r="A338" s="105" t="s">
        <v>1081</v>
      </c>
      <c r="B338" s="97">
        <v>3</v>
      </c>
      <c r="C338" s="107">
        <v>0.0009536666938732935</v>
      </c>
      <c r="D338" s="97" t="s">
        <v>1488</v>
      </c>
      <c r="E338" s="97" t="b">
        <v>0</v>
      </c>
      <c r="F338" s="97" t="b">
        <v>0</v>
      </c>
      <c r="G338" s="97" t="b">
        <v>0</v>
      </c>
    </row>
    <row r="339" spans="1:7" ht="15">
      <c r="A339" s="105" t="s">
        <v>1082</v>
      </c>
      <c r="B339" s="97">
        <v>3</v>
      </c>
      <c r="C339" s="107">
        <v>0.0009536666938732935</v>
      </c>
      <c r="D339" s="97" t="s">
        <v>1488</v>
      </c>
      <c r="E339" s="97" t="b">
        <v>1</v>
      </c>
      <c r="F339" s="97" t="b">
        <v>0</v>
      </c>
      <c r="G339" s="97" t="b">
        <v>0</v>
      </c>
    </row>
    <row r="340" spans="1:7" ht="15">
      <c r="A340" s="105" t="s">
        <v>1083</v>
      </c>
      <c r="B340" s="97">
        <v>3</v>
      </c>
      <c r="C340" s="107">
        <v>0.0009536666938732935</v>
      </c>
      <c r="D340" s="97" t="s">
        <v>1488</v>
      </c>
      <c r="E340" s="97" t="b">
        <v>0</v>
      </c>
      <c r="F340" s="97" t="b">
        <v>0</v>
      </c>
      <c r="G340" s="97" t="b">
        <v>0</v>
      </c>
    </row>
    <row r="341" spans="1:7" ht="15">
      <c r="A341" s="105" t="s">
        <v>1084</v>
      </c>
      <c r="B341" s="97">
        <v>3</v>
      </c>
      <c r="C341" s="107">
        <v>0.0009536666938732935</v>
      </c>
      <c r="D341" s="97" t="s">
        <v>1488</v>
      </c>
      <c r="E341" s="97" t="b">
        <v>0</v>
      </c>
      <c r="F341" s="97" t="b">
        <v>0</v>
      </c>
      <c r="G341" s="97" t="b">
        <v>0</v>
      </c>
    </row>
    <row r="342" spans="1:7" ht="15">
      <c r="A342" s="105" t="s">
        <v>1085</v>
      </c>
      <c r="B342" s="97">
        <v>3</v>
      </c>
      <c r="C342" s="107">
        <v>0.0009536666938732935</v>
      </c>
      <c r="D342" s="97" t="s">
        <v>1488</v>
      </c>
      <c r="E342" s="97" t="b">
        <v>0</v>
      </c>
      <c r="F342" s="97" t="b">
        <v>0</v>
      </c>
      <c r="G342" s="97" t="b">
        <v>0</v>
      </c>
    </row>
    <row r="343" spans="1:7" ht="15">
      <c r="A343" s="105" t="s">
        <v>1086</v>
      </c>
      <c r="B343" s="97">
        <v>3</v>
      </c>
      <c r="C343" s="107">
        <v>0.0009536666938732935</v>
      </c>
      <c r="D343" s="97" t="s">
        <v>1488</v>
      </c>
      <c r="E343" s="97" t="b">
        <v>0</v>
      </c>
      <c r="F343" s="97" t="b">
        <v>0</v>
      </c>
      <c r="G343" s="97" t="b">
        <v>0</v>
      </c>
    </row>
    <row r="344" spans="1:7" ht="15">
      <c r="A344" s="105" t="s">
        <v>1087</v>
      </c>
      <c r="B344" s="97">
        <v>3</v>
      </c>
      <c r="C344" s="107">
        <v>0.0010645786773221795</v>
      </c>
      <c r="D344" s="97" t="s">
        <v>1488</v>
      </c>
      <c r="E344" s="97" t="b">
        <v>0</v>
      </c>
      <c r="F344" s="97" t="b">
        <v>0</v>
      </c>
      <c r="G344" s="97" t="b">
        <v>0</v>
      </c>
    </row>
    <row r="345" spans="1:7" ht="15">
      <c r="A345" s="105" t="s">
        <v>1088</v>
      </c>
      <c r="B345" s="97">
        <v>3</v>
      </c>
      <c r="C345" s="107">
        <v>0.0009536666938732935</v>
      </c>
      <c r="D345" s="97" t="s">
        <v>1488</v>
      </c>
      <c r="E345" s="97" t="b">
        <v>0</v>
      </c>
      <c r="F345" s="97" t="b">
        <v>0</v>
      </c>
      <c r="G345" s="97" t="b">
        <v>0</v>
      </c>
    </row>
    <row r="346" spans="1:7" ht="15">
      <c r="A346" s="105" t="s">
        <v>1089</v>
      </c>
      <c r="B346" s="97">
        <v>3</v>
      </c>
      <c r="C346" s="107">
        <v>0.0009536666938732935</v>
      </c>
      <c r="D346" s="97" t="s">
        <v>1488</v>
      </c>
      <c r="E346" s="97" t="b">
        <v>0</v>
      </c>
      <c r="F346" s="97" t="b">
        <v>0</v>
      </c>
      <c r="G346" s="97" t="b">
        <v>0</v>
      </c>
    </row>
    <row r="347" spans="1:7" ht="15">
      <c r="A347" s="105" t="s">
        <v>1090</v>
      </c>
      <c r="B347" s="97">
        <v>3</v>
      </c>
      <c r="C347" s="107">
        <v>0.0009536666938732935</v>
      </c>
      <c r="D347" s="97" t="s">
        <v>1488</v>
      </c>
      <c r="E347" s="97" t="b">
        <v>0</v>
      </c>
      <c r="F347" s="97" t="b">
        <v>0</v>
      </c>
      <c r="G347" s="97" t="b">
        <v>0</v>
      </c>
    </row>
    <row r="348" spans="1:7" ht="15">
      <c r="A348" s="105" t="s">
        <v>1091</v>
      </c>
      <c r="B348" s="97">
        <v>3</v>
      </c>
      <c r="C348" s="107">
        <v>0.0010645786773221795</v>
      </c>
      <c r="D348" s="97" t="s">
        <v>1488</v>
      </c>
      <c r="E348" s="97" t="b">
        <v>0</v>
      </c>
      <c r="F348" s="97" t="b">
        <v>0</v>
      </c>
      <c r="G348" s="97" t="b">
        <v>0</v>
      </c>
    </row>
    <row r="349" spans="1:7" ht="15">
      <c r="A349" s="105" t="s">
        <v>1092</v>
      </c>
      <c r="B349" s="97">
        <v>3</v>
      </c>
      <c r="C349" s="107">
        <v>0.0009536666938732935</v>
      </c>
      <c r="D349" s="97" t="s">
        <v>1488</v>
      </c>
      <c r="E349" s="97" t="b">
        <v>0</v>
      </c>
      <c r="F349" s="97" t="b">
        <v>0</v>
      </c>
      <c r="G349" s="97" t="b">
        <v>0</v>
      </c>
    </row>
    <row r="350" spans="1:7" ht="15">
      <c r="A350" s="105" t="s">
        <v>1093</v>
      </c>
      <c r="B350" s="97">
        <v>3</v>
      </c>
      <c r="C350" s="107">
        <v>0.0009536666938732935</v>
      </c>
      <c r="D350" s="97" t="s">
        <v>1488</v>
      </c>
      <c r="E350" s="97" t="b">
        <v>0</v>
      </c>
      <c r="F350" s="97" t="b">
        <v>0</v>
      </c>
      <c r="G350" s="97" t="b">
        <v>0</v>
      </c>
    </row>
    <row r="351" spans="1:7" ht="15">
      <c r="A351" s="105" t="s">
        <v>1094</v>
      </c>
      <c r="B351" s="97">
        <v>3</v>
      </c>
      <c r="C351" s="107">
        <v>0.0010645786773221795</v>
      </c>
      <c r="D351" s="97" t="s">
        <v>1488</v>
      </c>
      <c r="E351" s="97" t="b">
        <v>0</v>
      </c>
      <c r="F351" s="97" t="b">
        <v>0</v>
      </c>
      <c r="G351" s="97" t="b">
        <v>0</v>
      </c>
    </row>
    <row r="352" spans="1:7" ht="15">
      <c r="A352" s="105" t="s">
        <v>1095</v>
      </c>
      <c r="B352" s="97">
        <v>3</v>
      </c>
      <c r="C352" s="107">
        <v>0.0010645786773221795</v>
      </c>
      <c r="D352" s="97" t="s">
        <v>1488</v>
      </c>
      <c r="E352" s="97" t="b">
        <v>1</v>
      </c>
      <c r="F352" s="97" t="b">
        <v>0</v>
      </c>
      <c r="G352" s="97" t="b">
        <v>0</v>
      </c>
    </row>
    <row r="353" spans="1:7" ht="15">
      <c r="A353" s="105" t="s">
        <v>1096</v>
      </c>
      <c r="B353" s="97">
        <v>3</v>
      </c>
      <c r="C353" s="107">
        <v>0.0009536666938732935</v>
      </c>
      <c r="D353" s="97" t="s">
        <v>1488</v>
      </c>
      <c r="E353" s="97" t="b">
        <v>0</v>
      </c>
      <c r="F353" s="97" t="b">
        <v>0</v>
      </c>
      <c r="G353" s="97" t="b">
        <v>0</v>
      </c>
    </row>
    <row r="354" spans="1:7" ht="15">
      <c r="A354" s="105" t="s">
        <v>1097</v>
      </c>
      <c r="B354" s="97">
        <v>3</v>
      </c>
      <c r="C354" s="107">
        <v>0.0009536666938732935</v>
      </c>
      <c r="D354" s="97" t="s">
        <v>1488</v>
      </c>
      <c r="E354" s="97" t="b">
        <v>0</v>
      </c>
      <c r="F354" s="97" t="b">
        <v>0</v>
      </c>
      <c r="G354" s="97" t="b">
        <v>0</v>
      </c>
    </row>
    <row r="355" spans="1:7" ht="15">
      <c r="A355" s="105" t="s">
        <v>1098</v>
      </c>
      <c r="B355" s="97">
        <v>3</v>
      </c>
      <c r="C355" s="107">
        <v>0.0009536666938732935</v>
      </c>
      <c r="D355" s="97" t="s">
        <v>1488</v>
      </c>
      <c r="E355" s="97" t="b">
        <v>0</v>
      </c>
      <c r="F355" s="97" t="b">
        <v>0</v>
      </c>
      <c r="G355" s="97" t="b">
        <v>0</v>
      </c>
    </row>
    <row r="356" spans="1:7" ht="15">
      <c r="A356" s="105" t="s">
        <v>1099</v>
      </c>
      <c r="B356" s="97">
        <v>3</v>
      </c>
      <c r="C356" s="107">
        <v>0.0009536666938732935</v>
      </c>
      <c r="D356" s="97" t="s">
        <v>1488</v>
      </c>
      <c r="E356" s="97" t="b">
        <v>0</v>
      </c>
      <c r="F356" s="97" t="b">
        <v>0</v>
      </c>
      <c r="G356" s="97" t="b">
        <v>0</v>
      </c>
    </row>
    <row r="357" spans="1:7" ht="15">
      <c r="A357" s="105" t="s">
        <v>1100</v>
      </c>
      <c r="B357" s="97">
        <v>3</v>
      </c>
      <c r="C357" s="107">
        <v>0.0010645786773221795</v>
      </c>
      <c r="D357" s="97" t="s">
        <v>1488</v>
      </c>
      <c r="E357" s="97" t="b">
        <v>0</v>
      </c>
      <c r="F357" s="97" t="b">
        <v>0</v>
      </c>
      <c r="G357" s="97" t="b">
        <v>0</v>
      </c>
    </row>
    <row r="358" spans="1:7" ht="15">
      <c r="A358" s="105" t="s">
        <v>1101</v>
      </c>
      <c r="B358" s="97">
        <v>3</v>
      </c>
      <c r="C358" s="107">
        <v>0.0012541839653742357</v>
      </c>
      <c r="D358" s="97" t="s">
        <v>1488</v>
      </c>
      <c r="E358" s="97" t="b">
        <v>0</v>
      </c>
      <c r="F358" s="97" t="b">
        <v>0</v>
      </c>
      <c r="G358" s="97" t="b">
        <v>0</v>
      </c>
    </row>
    <row r="359" spans="1:7" ht="15">
      <c r="A359" s="105" t="s">
        <v>1102</v>
      </c>
      <c r="B359" s="97">
        <v>3</v>
      </c>
      <c r="C359" s="107">
        <v>0.0010645786773221795</v>
      </c>
      <c r="D359" s="97" t="s">
        <v>1488</v>
      </c>
      <c r="E359" s="97" t="b">
        <v>0</v>
      </c>
      <c r="F359" s="97" t="b">
        <v>0</v>
      </c>
      <c r="G359" s="97" t="b">
        <v>0</v>
      </c>
    </row>
    <row r="360" spans="1:7" ht="15">
      <c r="A360" s="105" t="s">
        <v>1103</v>
      </c>
      <c r="B360" s="97">
        <v>3</v>
      </c>
      <c r="C360" s="107">
        <v>0.0009536666938732935</v>
      </c>
      <c r="D360" s="97" t="s">
        <v>1488</v>
      </c>
      <c r="E360" s="97" t="b">
        <v>0</v>
      </c>
      <c r="F360" s="97" t="b">
        <v>0</v>
      </c>
      <c r="G360" s="97" t="b">
        <v>0</v>
      </c>
    </row>
    <row r="361" spans="1:7" ht="15">
      <c r="A361" s="105" t="s">
        <v>1104</v>
      </c>
      <c r="B361" s="97">
        <v>3</v>
      </c>
      <c r="C361" s="107">
        <v>0.0009536666938732935</v>
      </c>
      <c r="D361" s="97" t="s">
        <v>1488</v>
      </c>
      <c r="E361" s="97" t="b">
        <v>1</v>
      </c>
      <c r="F361" s="97" t="b">
        <v>0</v>
      </c>
      <c r="G361" s="97" t="b">
        <v>0</v>
      </c>
    </row>
    <row r="362" spans="1:7" ht="15">
      <c r="A362" s="105" t="s">
        <v>1105</v>
      </c>
      <c r="B362" s="97">
        <v>3</v>
      </c>
      <c r="C362" s="107">
        <v>0.0009536666938732935</v>
      </c>
      <c r="D362" s="97" t="s">
        <v>1488</v>
      </c>
      <c r="E362" s="97" t="b">
        <v>0</v>
      </c>
      <c r="F362" s="97" t="b">
        <v>0</v>
      </c>
      <c r="G362" s="97" t="b">
        <v>0</v>
      </c>
    </row>
    <row r="363" spans="1:7" ht="15">
      <c r="A363" s="105" t="s">
        <v>1106</v>
      </c>
      <c r="B363" s="97">
        <v>3</v>
      </c>
      <c r="C363" s="107">
        <v>0.0009536666938732935</v>
      </c>
      <c r="D363" s="97" t="s">
        <v>1488</v>
      </c>
      <c r="E363" s="97" t="b">
        <v>0</v>
      </c>
      <c r="F363" s="97" t="b">
        <v>0</v>
      </c>
      <c r="G363" s="97" t="b">
        <v>0</v>
      </c>
    </row>
    <row r="364" spans="1:7" ht="15">
      <c r="A364" s="105" t="s">
        <v>1107</v>
      </c>
      <c r="B364" s="97">
        <v>3</v>
      </c>
      <c r="C364" s="107">
        <v>0.0009536666938732935</v>
      </c>
      <c r="D364" s="97" t="s">
        <v>1488</v>
      </c>
      <c r="E364" s="97" t="b">
        <v>0</v>
      </c>
      <c r="F364" s="97" t="b">
        <v>0</v>
      </c>
      <c r="G364" s="97" t="b">
        <v>0</v>
      </c>
    </row>
    <row r="365" spans="1:7" ht="15">
      <c r="A365" s="105" t="s">
        <v>1108</v>
      </c>
      <c r="B365" s="97">
        <v>3</v>
      </c>
      <c r="C365" s="107">
        <v>0.0009536666938732935</v>
      </c>
      <c r="D365" s="97" t="s">
        <v>1488</v>
      </c>
      <c r="E365" s="97" t="b">
        <v>0</v>
      </c>
      <c r="F365" s="97" t="b">
        <v>0</v>
      </c>
      <c r="G365" s="97" t="b">
        <v>0</v>
      </c>
    </row>
    <row r="366" spans="1:7" ht="15">
      <c r="A366" s="105" t="s">
        <v>1109</v>
      </c>
      <c r="B366" s="97">
        <v>3</v>
      </c>
      <c r="C366" s="107">
        <v>0.0010645786773221795</v>
      </c>
      <c r="D366" s="97" t="s">
        <v>1488</v>
      </c>
      <c r="E366" s="97" t="b">
        <v>1</v>
      </c>
      <c r="F366" s="97" t="b">
        <v>0</v>
      </c>
      <c r="G366" s="97" t="b">
        <v>0</v>
      </c>
    </row>
    <row r="367" spans="1:7" ht="15">
      <c r="A367" s="105" t="s">
        <v>1110</v>
      </c>
      <c r="B367" s="97">
        <v>3</v>
      </c>
      <c r="C367" s="107">
        <v>0.0010645786773221795</v>
      </c>
      <c r="D367" s="97" t="s">
        <v>1488</v>
      </c>
      <c r="E367" s="97" t="b">
        <v>0</v>
      </c>
      <c r="F367" s="97" t="b">
        <v>0</v>
      </c>
      <c r="G367" s="97" t="b">
        <v>0</v>
      </c>
    </row>
    <row r="368" spans="1:7" ht="15">
      <c r="A368" s="105" t="s">
        <v>1111</v>
      </c>
      <c r="B368" s="97">
        <v>3</v>
      </c>
      <c r="C368" s="107">
        <v>0.0010645786773221795</v>
      </c>
      <c r="D368" s="97" t="s">
        <v>1488</v>
      </c>
      <c r="E368" s="97" t="b">
        <v>0</v>
      </c>
      <c r="F368" s="97" t="b">
        <v>0</v>
      </c>
      <c r="G368" s="97" t="b">
        <v>0</v>
      </c>
    </row>
    <row r="369" spans="1:7" ht="15">
      <c r="A369" s="105" t="s">
        <v>1112</v>
      </c>
      <c r="B369" s="97">
        <v>3</v>
      </c>
      <c r="C369" s="107">
        <v>0.0009536666938732935</v>
      </c>
      <c r="D369" s="97" t="s">
        <v>1488</v>
      </c>
      <c r="E369" s="97" t="b">
        <v>0</v>
      </c>
      <c r="F369" s="97" t="b">
        <v>0</v>
      </c>
      <c r="G369" s="97" t="b">
        <v>0</v>
      </c>
    </row>
    <row r="370" spans="1:7" ht="15">
      <c r="A370" s="105" t="s">
        <v>1113</v>
      </c>
      <c r="B370" s="97">
        <v>3</v>
      </c>
      <c r="C370" s="107">
        <v>0.0009536666938732935</v>
      </c>
      <c r="D370" s="97" t="s">
        <v>1488</v>
      </c>
      <c r="E370" s="97" t="b">
        <v>0</v>
      </c>
      <c r="F370" s="97" t="b">
        <v>0</v>
      </c>
      <c r="G370" s="97" t="b">
        <v>0</v>
      </c>
    </row>
    <row r="371" spans="1:7" ht="15">
      <c r="A371" s="105" t="s">
        <v>1114</v>
      </c>
      <c r="B371" s="97">
        <v>3</v>
      </c>
      <c r="C371" s="107">
        <v>0.0012541839653742357</v>
      </c>
      <c r="D371" s="97" t="s">
        <v>1488</v>
      </c>
      <c r="E371" s="97" t="b">
        <v>0</v>
      </c>
      <c r="F371" s="97" t="b">
        <v>0</v>
      </c>
      <c r="G371" s="97" t="b">
        <v>0</v>
      </c>
    </row>
    <row r="372" spans="1:7" ht="15">
      <c r="A372" s="105" t="s">
        <v>1115</v>
      </c>
      <c r="B372" s="97">
        <v>3</v>
      </c>
      <c r="C372" s="107">
        <v>0.0010645786773221795</v>
      </c>
      <c r="D372" s="97" t="s">
        <v>1488</v>
      </c>
      <c r="E372" s="97" t="b">
        <v>1</v>
      </c>
      <c r="F372" s="97" t="b">
        <v>0</v>
      </c>
      <c r="G372" s="97" t="b">
        <v>0</v>
      </c>
    </row>
    <row r="373" spans="1:7" ht="15">
      <c r="A373" s="105" t="s">
        <v>1116</v>
      </c>
      <c r="B373" s="97">
        <v>3</v>
      </c>
      <c r="C373" s="107">
        <v>0.0009536666938732935</v>
      </c>
      <c r="D373" s="97" t="s">
        <v>1488</v>
      </c>
      <c r="E373" s="97" t="b">
        <v>0</v>
      </c>
      <c r="F373" s="97" t="b">
        <v>0</v>
      </c>
      <c r="G373" s="97" t="b">
        <v>0</v>
      </c>
    </row>
    <row r="374" spans="1:7" ht="15">
      <c r="A374" s="105" t="s">
        <v>1117</v>
      </c>
      <c r="B374" s="97">
        <v>3</v>
      </c>
      <c r="C374" s="107">
        <v>0.0010645786773221795</v>
      </c>
      <c r="D374" s="97" t="s">
        <v>1488</v>
      </c>
      <c r="E374" s="97" t="b">
        <v>0</v>
      </c>
      <c r="F374" s="97" t="b">
        <v>0</v>
      </c>
      <c r="G374" s="97" t="b">
        <v>0</v>
      </c>
    </row>
    <row r="375" spans="1:7" ht="15">
      <c r="A375" s="105" t="s">
        <v>1118</v>
      </c>
      <c r="B375" s="97">
        <v>3</v>
      </c>
      <c r="C375" s="107">
        <v>0.0009536666938732935</v>
      </c>
      <c r="D375" s="97" t="s">
        <v>1488</v>
      </c>
      <c r="E375" s="97" t="b">
        <v>0</v>
      </c>
      <c r="F375" s="97" t="b">
        <v>0</v>
      </c>
      <c r="G375" s="97" t="b">
        <v>0</v>
      </c>
    </row>
    <row r="376" spans="1:7" ht="15">
      <c r="A376" s="105" t="s">
        <v>1119</v>
      </c>
      <c r="B376" s="97">
        <v>3</v>
      </c>
      <c r="C376" s="107">
        <v>0.0010645786773221795</v>
      </c>
      <c r="D376" s="97" t="s">
        <v>1488</v>
      </c>
      <c r="E376" s="97" t="b">
        <v>0</v>
      </c>
      <c r="F376" s="97" t="b">
        <v>0</v>
      </c>
      <c r="G376" s="97" t="b">
        <v>0</v>
      </c>
    </row>
    <row r="377" spans="1:7" ht="15">
      <c r="A377" s="105" t="s">
        <v>1120</v>
      </c>
      <c r="B377" s="97">
        <v>3</v>
      </c>
      <c r="C377" s="107">
        <v>0.0009536666938732935</v>
      </c>
      <c r="D377" s="97" t="s">
        <v>1488</v>
      </c>
      <c r="E377" s="97" t="b">
        <v>0</v>
      </c>
      <c r="F377" s="97" t="b">
        <v>0</v>
      </c>
      <c r="G377" s="97" t="b">
        <v>0</v>
      </c>
    </row>
    <row r="378" spans="1:7" ht="15">
      <c r="A378" s="105" t="s">
        <v>1121</v>
      </c>
      <c r="B378" s="97">
        <v>3</v>
      </c>
      <c r="C378" s="107">
        <v>0.0009536666938732935</v>
      </c>
      <c r="D378" s="97" t="s">
        <v>1488</v>
      </c>
      <c r="E378" s="97" t="b">
        <v>0</v>
      </c>
      <c r="F378" s="97" t="b">
        <v>0</v>
      </c>
      <c r="G378" s="97" t="b">
        <v>0</v>
      </c>
    </row>
    <row r="379" spans="1:7" ht="15">
      <c r="A379" s="105" t="s">
        <v>1122</v>
      </c>
      <c r="B379" s="97">
        <v>3</v>
      </c>
      <c r="C379" s="107">
        <v>0.0009536666938732935</v>
      </c>
      <c r="D379" s="97" t="s">
        <v>1488</v>
      </c>
      <c r="E379" s="97" t="b">
        <v>0</v>
      </c>
      <c r="F379" s="97" t="b">
        <v>0</v>
      </c>
      <c r="G379" s="97" t="b">
        <v>0</v>
      </c>
    </row>
    <row r="380" spans="1:7" ht="15">
      <c r="A380" s="105" t="s">
        <v>1123</v>
      </c>
      <c r="B380" s="97">
        <v>3</v>
      </c>
      <c r="C380" s="107">
        <v>0.0009536666938732935</v>
      </c>
      <c r="D380" s="97" t="s">
        <v>1488</v>
      </c>
      <c r="E380" s="97" t="b">
        <v>0</v>
      </c>
      <c r="F380" s="97" t="b">
        <v>0</v>
      </c>
      <c r="G380" s="97" t="b">
        <v>0</v>
      </c>
    </row>
    <row r="381" spans="1:7" ht="15">
      <c r="A381" s="105" t="s">
        <v>1124</v>
      </c>
      <c r="B381" s="97">
        <v>3</v>
      </c>
      <c r="C381" s="107">
        <v>0.0009536666938732935</v>
      </c>
      <c r="D381" s="97" t="s">
        <v>1488</v>
      </c>
      <c r="E381" s="97" t="b">
        <v>0</v>
      </c>
      <c r="F381" s="97" t="b">
        <v>0</v>
      </c>
      <c r="G381" s="97" t="b">
        <v>0</v>
      </c>
    </row>
    <row r="382" spans="1:7" ht="15">
      <c r="A382" s="105" t="s">
        <v>1125</v>
      </c>
      <c r="B382" s="97">
        <v>3</v>
      </c>
      <c r="C382" s="107">
        <v>0.0009536666938732935</v>
      </c>
      <c r="D382" s="97" t="s">
        <v>1488</v>
      </c>
      <c r="E382" s="97" t="b">
        <v>0</v>
      </c>
      <c r="F382" s="97" t="b">
        <v>0</v>
      </c>
      <c r="G382" s="97" t="b">
        <v>0</v>
      </c>
    </row>
    <row r="383" spans="1:7" ht="15">
      <c r="A383" s="105" t="s">
        <v>1126</v>
      </c>
      <c r="B383" s="97">
        <v>3</v>
      </c>
      <c r="C383" s="107">
        <v>0.0010645786773221795</v>
      </c>
      <c r="D383" s="97" t="s">
        <v>1488</v>
      </c>
      <c r="E383" s="97" t="b">
        <v>0</v>
      </c>
      <c r="F383" s="97" t="b">
        <v>0</v>
      </c>
      <c r="G383" s="97" t="b">
        <v>0</v>
      </c>
    </row>
    <row r="384" spans="1:7" ht="15">
      <c r="A384" s="105" t="s">
        <v>1127</v>
      </c>
      <c r="B384" s="97">
        <v>3</v>
      </c>
      <c r="C384" s="107">
        <v>0.0009536666938732935</v>
      </c>
      <c r="D384" s="97" t="s">
        <v>1488</v>
      </c>
      <c r="E384" s="97" t="b">
        <v>1</v>
      </c>
      <c r="F384" s="97" t="b">
        <v>0</v>
      </c>
      <c r="G384" s="97" t="b">
        <v>0</v>
      </c>
    </row>
    <row r="385" spans="1:7" ht="15">
      <c r="A385" s="105" t="s">
        <v>1128</v>
      </c>
      <c r="B385" s="97">
        <v>3</v>
      </c>
      <c r="C385" s="107">
        <v>0.0010645786773221795</v>
      </c>
      <c r="D385" s="97" t="s">
        <v>1488</v>
      </c>
      <c r="E385" s="97" t="b">
        <v>0</v>
      </c>
      <c r="F385" s="97" t="b">
        <v>0</v>
      </c>
      <c r="G385" s="97" t="b">
        <v>0</v>
      </c>
    </row>
    <row r="386" spans="1:7" ht="15">
      <c r="A386" s="105" t="s">
        <v>1129</v>
      </c>
      <c r="B386" s="97">
        <v>3</v>
      </c>
      <c r="C386" s="107">
        <v>0.0010645786773221795</v>
      </c>
      <c r="D386" s="97" t="s">
        <v>1488</v>
      </c>
      <c r="E386" s="97" t="b">
        <v>1</v>
      </c>
      <c r="F386" s="97" t="b">
        <v>0</v>
      </c>
      <c r="G386" s="97" t="b">
        <v>0</v>
      </c>
    </row>
    <row r="387" spans="1:7" ht="15">
      <c r="A387" s="105" t="s">
        <v>1130</v>
      </c>
      <c r="B387" s="97">
        <v>3</v>
      </c>
      <c r="C387" s="107">
        <v>0.0012541839653742357</v>
      </c>
      <c r="D387" s="97" t="s">
        <v>1488</v>
      </c>
      <c r="E387" s="97" t="b">
        <v>0</v>
      </c>
      <c r="F387" s="97" t="b">
        <v>0</v>
      </c>
      <c r="G387" s="97" t="b">
        <v>0</v>
      </c>
    </row>
    <row r="388" spans="1:7" ht="15">
      <c r="A388" s="105" t="s">
        <v>1131</v>
      </c>
      <c r="B388" s="97">
        <v>3</v>
      </c>
      <c r="C388" s="107">
        <v>0.0009536666938732935</v>
      </c>
      <c r="D388" s="97" t="s">
        <v>1488</v>
      </c>
      <c r="E388" s="97" t="b">
        <v>0</v>
      </c>
      <c r="F388" s="97" t="b">
        <v>0</v>
      </c>
      <c r="G388" s="97" t="b">
        <v>0</v>
      </c>
    </row>
    <row r="389" spans="1:7" ht="15">
      <c r="A389" s="105" t="s">
        <v>1132</v>
      </c>
      <c r="B389" s="97">
        <v>3</v>
      </c>
      <c r="C389" s="107">
        <v>0.0012541839653742357</v>
      </c>
      <c r="D389" s="97" t="s">
        <v>1488</v>
      </c>
      <c r="E389" s="97" t="b">
        <v>0</v>
      </c>
      <c r="F389" s="97" t="b">
        <v>0</v>
      </c>
      <c r="G389" s="97" t="b">
        <v>0</v>
      </c>
    </row>
    <row r="390" spans="1:7" ht="15">
      <c r="A390" s="105" t="s">
        <v>1133</v>
      </c>
      <c r="B390" s="97">
        <v>3</v>
      </c>
      <c r="C390" s="107">
        <v>0.0012541839653742357</v>
      </c>
      <c r="D390" s="97" t="s">
        <v>1488</v>
      </c>
      <c r="E390" s="97" t="b">
        <v>0</v>
      </c>
      <c r="F390" s="97" t="b">
        <v>0</v>
      </c>
      <c r="G390" s="97" t="b">
        <v>0</v>
      </c>
    </row>
    <row r="391" spans="1:7" ht="15">
      <c r="A391" s="105" t="s">
        <v>1134</v>
      </c>
      <c r="B391" s="97">
        <v>3</v>
      </c>
      <c r="C391" s="107">
        <v>0.0012541839653742357</v>
      </c>
      <c r="D391" s="97" t="s">
        <v>1488</v>
      </c>
      <c r="E391" s="97" t="b">
        <v>0</v>
      </c>
      <c r="F391" s="97" t="b">
        <v>1</v>
      </c>
      <c r="G391" s="97" t="b">
        <v>0</v>
      </c>
    </row>
    <row r="392" spans="1:7" ht="15">
      <c r="A392" s="105" t="s">
        <v>1135</v>
      </c>
      <c r="B392" s="97">
        <v>3</v>
      </c>
      <c r="C392" s="107">
        <v>0.0010645786773221795</v>
      </c>
      <c r="D392" s="97" t="s">
        <v>1488</v>
      </c>
      <c r="E392" s="97" t="b">
        <v>0</v>
      </c>
      <c r="F392" s="97" t="b">
        <v>0</v>
      </c>
      <c r="G392" s="97" t="b">
        <v>0</v>
      </c>
    </row>
    <row r="393" spans="1:7" ht="15">
      <c r="A393" s="105" t="s">
        <v>1136</v>
      </c>
      <c r="B393" s="97">
        <v>3</v>
      </c>
      <c r="C393" s="107">
        <v>0.0009536666938732935</v>
      </c>
      <c r="D393" s="97" t="s">
        <v>1488</v>
      </c>
      <c r="E393" s="97" t="b">
        <v>0</v>
      </c>
      <c r="F393" s="97" t="b">
        <v>0</v>
      </c>
      <c r="G393" s="97" t="b">
        <v>0</v>
      </c>
    </row>
    <row r="394" spans="1:7" ht="15">
      <c r="A394" s="105" t="s">
        <v>1137</v>
      </c>
      <c r="B394" s="97">
        <v>3</v>
      </c>
      <c r="C394" s="107">
        <v>0.0009536666938732935</v>
      </c>
      <c r="D394" s="97" t="s">
        <v>1488</v>
      </c>
      <c r="E394" s="97" t="b">
        <v>0</v>
      </c>
      <c r="F394" s="97" t="b">
        <v>0</v>
      </c>
      <c r="G394" s="97" t="b">
        <v>0</v>
      </c>
    </row>
    <row r="395" spans="1:7" ht="15">
      <c r="A395" s="105" t="s">
        <v>1138</v>
      </c>
      <c r="B395" s="97">
        <v>3</v>
      </c>
      <c r="C395" s="107">
        <v>0.0009536666938732935</v>
      </c>
      <c r="D395" s="97" t="s">
        <v>1488</v>
      </c>
      <c r="E395" s="97" t="b">
        <v>0</v>
      </c>
      <c r="F395" s="97" t="b">
        <v>0</v>
      </c>
      <c r="G395" s="97" t="b">
        <v>0</v>
      </c>
    </row>
    <row r="396" spans="1:7" ht="15">
      <c r="A396" s="105" t="s">
        <v>1139</v>
      </c>
      <c r="B396" s="97">
        <v>3</v>
      </c>
      <c r="C396" s="107">
        <v>0.0009536666938732935</v>
      </c>
      <c r="D396" s="97" t="s">
        <v>1488</v>
      </c>
      <c r="E396" s="97" t="b">
        <v>0</v>
      </c>
      <c r="F396" s="97" t="b">
        <v>0</v>
      </c>
      <c r="G396" s="97" t="b">
        <v>0</v>
      </c>
    </row>
    <row r="397" spans="1:7" ht="15">
      <c r="A397" s="105" t="s">
        <v>1140</v>
      </c>
      <c r="B397" s="97">
        <v>3</v>
      </c>
      <c r="C397" s="107">
        <v>0.0010645786773221795</v>
      </c>
      <c r="D397" s="97" t="s">
        <v>1488</v>
      </c>
      <c r="E397" s="97" t="b">
        <v>0</v>
      </c>
      <c r="F397" s="97" t="b">
        <v>0</v>
      </c>
      <c r="G397" s="97" t="b">
        <v>0</v>
      </c>
    </row>
    <row r="398" spans="1:7" ht="15">
      <c r="A398" s="105" t="s">
        <v>1141</v>
      </c>
      <c r="B398" s="97">
        <v>3</v>
      </c>
      <c r="C398" s="107">
        <v>0.0009536666938732935</v>
      </c>
      <c r="D398" s="97" t="s">
        <v>1488</v>
      </c>
      <c r="E398" s="97" t="b">
        <v>0</v>
      </c>
      <c r="F398" s="97" t="b">
        <v>0</v>
      </c>
      <c r="G398" s="97" t="b">
        <v>0</v>
      </c>
    </row>
    <row r="399" spans="1:7" ht="15">
      <c r="A399" s="105" t="s">
        <v>1142</v>
      </c>
      <c r="B399" s="97">
        <v>3</v>
      </c>
      <c r="C399" s="107">
        <v>0.0010645786773221795</v>
      </c>
      <c r="D399" s="97" t="s">
        <v>1488</v>
      </c>
      <c r="E399" s="97" t="b">
        <v>0</v>
      </c>
      <c r="F399" s="97" t="b">
        <v>0</v>
      </c>
      <c r="G399" s="97" t="b">
        <v>0</v>
      </c>
    </row>
    <row r="400" spans="1:7" ht="15">
      <c r="A400" s="105" t="s">
        <v>1143</v>
      </c>
      <c r="B400" s="97">
        <v>3</v>
      </c>
      <c r="C400" s="107">
        <v>0.0009536666938732935</v>
      </c>
      <c r="D400" s="97" t="s">
        <v>1488</v>
      </c>
      <c r="E400" s="97" t="b">
        <v>0</v>
      </c>
      <c r="F400" s="97" t="b">
        <v>0</v>
      </c>
      <c r="G400" s="97" t="b">
        <v>0</v>
      </c>
    </row>
    <row r="401" spans="1:7" ht="15">
      <c r="A401" s="105" t="s">
        <v>1144</v>
      </c>
      <c r="B401" s="97">
        <v>3</v>
      </c>
      <c r="C401" s="107">
        <v>0.0009536666938732935</v>
      </c>
      <c r="D401" s="97" t="s">
        <v>1488</v>
      </c>
      <c r="E401" s="97" t="b">
        <v>0</v>
      </c>
      <c r="F401" s="97" t="b">
        <v>0</v>
      </c>
      <c r="G401" s="97" t="b">
        <v>0</v>
      </c>
    </row>
    <row r="402" spans="1:7" ht="15">
      <c r="A402" s="105" t="s">
        <v>1145</v>
      </c>
      <c r="B402" s="97">
        <v>3</v>
      </c>
      <c r="C402" s="107">
        <v>0.0010645786773221795</v>
      </c>
      <c r="D402" s="97" t="s">
        <v>1488</v>
      </c>
      <c r="E402" s="97" t="b">
        <v>0</v>
      </c>
      <c r="F402" s="97" t="b">
        <v>0</v>
      </c>
      <c r="G402" s="97" t="b">
        <v>0</v>
      </c>
    </row>
    <row r="403" spans="1:7" ht="15">
      <c r="A403" s="105" t="s">
        <v>1146</v>
      </c>
      <c r="B403" s="97">
        <v>3</v>
      </c>
      <c r="C403" s="107">
        <v>0.0010645786773221795</v>
      </c>
      <c r="D403" s="97" t="s">
        <v>1488</v>
      </c>
      <c r="E403" s="97" t="b">
        <v>0</v>
      </c>
      <c r="F403" s="97" t="b">
        <v>0</v>
      </c>
      <c r="G403" s="97" t="b">
        <v>0</v>
      </c>
    </row>
    <row r="404" spans="1:7" ht="15">
      <c r="A404" s="105" t="s">
        <v>1147</v>
      </c>
      <c r="B404" s="97">
        <v>3</v>
      </c>
      <c r="C404" s="107">
        <v>0.0010645786773221795</v>
      </c>
      <c r="D404" s="97" t="s">
        <v>1488</v>
      </c>
      <c r="E404" s="97" t="b">
        <v>0</v>
      </c>
      <c r="F404" s="97" t="b">
        <v>1</v>
      </c>
      <c r="G404" s="97" t="b">
        <v>0</v>
      </c>
    </row>
    <row r="405" spans="1:7" ht="15">
      <c r="A405" s="105" t="s">
        <v>1148</v>
      </c>
      <c r="B405" s="97">
        <v>3</v>
      </c>
      <c r="C405" s="107">
        <v>0.0009536666938732935</v>
      </c>
      <c r="D405" s="97" t="s">
        <v>1488</v>
      </c>
      <c r="E405" s="97" t="b">
        <v>0</v>
      </c>
      <c r="F405" s="97" t="b">
        <v>0</v>
      </c>
      <c r="G405" s="97" t="b">
        <v>0</v>
      </c>
    </row>
    <row r="406" spans="1:7" ht="15">
      <c r="A406" s="105" t="s">
        <v>1149</v>
      </c>
      <c r="B406" s="97">
        <v>3</v>
      </c>
      <c r="C406" s="107">
        <v>0.0009536666938732935</v>
      </c>
      <c r="D406" s="97" t="s">
        <v>1488</v>
      </c>
      <c r="E406" s="97" t="b">
        <v>0</v>
      </c>
      <c r="F406" s="97" t="b">
        <v>0</v>
      </c>
      <c r="G406" s="97" t="b">
        <v>0</v>
      </c>
    </row>
    <row r="407" spans="1:7" ht="15">
      <c r="A407" s="105" t="s">
        <v>1150</v>
      </c>
      <c r="B407" s="97">
        <v>3</v>
      </c>
      <c r="C407" s="107">
        <v>0.0010645786773221795</v>
      </c>
      <c r="D407" s="97" t="s">
        <v>1488</v>
      </c>
      <c r="E407" s="97" t="b">
        <v>0</v>
      </c>
      <c r="F407" s="97" t="b">
        <v>0</v>
      </c>
      <c r="G407" s="97" t="b">
        <v>0</v>
      </c>
    </row>
    <row r="408" spans="1:7" ht="15">
      <c r="A408" s="105" t="s">
        <v>1151</v>
      </c>
      <c r="B408" s="97">
        <v>3</v>
      </c>
      <c r="C408" s="107">
        <v>0.0012541839653742357</v>
      </c>
      <c r="D408" s="97" t="s">
        <v>1488</v>
      </c>
      <c r="E408" s="97" t="b">
        <v>0</v>
      </c>
      <c r="F408" s="97" t="b">
        <v>0</v>
      </c>
      <c r="G408" s="97" t="b">
        <v>0</v>
      </c>
    </row>
    <row r="409" spans="1:7" ht="15">
      <c r="A409" s="105" t="s">
        <v>1152</v>
      </c>
      <c r="B409" s="97">
        <v>3</v>
      </c>
      <c r="C409" s="107">
        <v>0.0009536666938732935</v>
      </c>
      <c r="D409" s="97" t="s">
        <v>1488</v>
      </c>
      <c r="E409" s="97" t="b">
        <v>0</v>
      </c>
      <c r="F409" s="97" t="b">
        <v>0</v>
      </c>
      <c r="G409" s="97" t="b">
        <v>0</v>
      </c>
    </row>
    <row r="410" spans="1:7" ht="15">
      <c r="A410" s="105" t="s">
        <v>1153</v>
      </c>
      <c r="B410" s="97">
        <v>3</v>
      </c>
      <c r="C410" s="107">
        <v>0.0009536666938732935</v>
      </c>
      <c r="D410" s="97" t="s">
        <v>1488</v>
      </c>
      <c r="E410" s="97" t="b">
        <v>0</v>
      </c>
      <c r="F410" s="97" t="b">
        <v>0</v>
      </c>
      <c r="G410" s="97" t="b">
        <v>0</v>
      </c>
    </row>
    <row r="411" spans="1:7" ht="15">
      <c r="A411" s="105" t="s">
        <v>1154</v>
      </c>
      <c r="B411" s="97">
        <v>3</v>
      </c>
      <c r="C411" s="107">
        <v>0.0012541839653742357</v>
      </c>
      <c r="D411" s="97" t="s">
        <v>1488</v>
      </c>
      <c r="E411" s="97" t="b">
        <v>0</v>
      </c>
      <c r="F411" s="97" t="b">
        <v>0</v>
      </c>
      <c r="G411" s="97" t="b">
        <v>0</v>
      </c>
    </row>
    <row r="412" spans="1:7" ht="15">
      <c r="A412" s="105" t="s">
        <v>1155</v>
      </c>
      <c r="B412" s="97">
        <v>3</v>
      </c>
      <c r="C412" s="107">
        <v>0.0010645786773221795</v>
      </c>
      <c r="D412" s="97" t="s">
        <v>1488</v>
      </c>
      <c r="E412" s="97" t="b">
        <v>0</v>
      </c>
      <c r="F412" s="97" t="b">
        <v>0</v>
      </c>
      <c r="G412" s="97" t="b">
        <v>0</v>
      </c>
    </row>
    <row r="413" spans="1:7" ht="15">
      <c r="A413" s="105" t="s">
        <v>1156</v>
      </c>
      <c r="B413" s="97">
        <v>3</v>
      </c>
      <c r="C413" s="107">
        <v>0.0012541839653742357</v>
      </c>
      <c r="D413" s="97" t="s">
        <v>1488</v>
      </c>
      <c r="E413" s="97" t="b">
        <v>0</v>
      </c>
      <c r="F413" s="97" t="b">
        <v>0</v>
      </c>
      <c r="G413" s="97" t="b">
        <v>0</v>
      </c>
    </row>
    <row r="414" spans="1:7" ht="15">
      <c r="A414" s="105" t="s">
        <v>1157</v>
      </c>
      <c r="B414" s="97">
        <v>3</v>
      </c>
      <c r="C414" s="107">
        <v>0.0012541839653742357</v>
      </c>
      <c r="D414" s="97" t="s">
        <v>1488</v>
      </c>
      <c r="E414" s="97" t="b">
        <v>0</v>
      </c>
      <c r="F414" s="97" t="b">
        <v>0</v>
      </c>
      <c r="G414" s="97" t="b">
        <v>0</v>
      </c>
    </row>
    <row r="415" spans="1:7" ht="15">
      <c r="A415" s="105" t="s">
        <v>1158</v>
      </c>
      <c r="B415" s="97">
        <v>3</v>
      </c>
      <c r="C415" s="107">
        <v>0.0010645786773221795</v>
      </c>
      <c r="D415" s="97" t="s">
        <v>1488</v>
      </c>
      <c r="E415" s="97" t="b">
        <v>0</v>
      </c>
      <c r="F415" s="97" t="b">
        <v>0</v>
      </c>
      <c r="G415" s="97" t="b">
        <v>0</v>
      </c>
    </row>
    <row r="416" spans="1:7" ht="15">
      <c r="A416" s="105" t="s">
        <v>1159</v>
      </c>
      <c r="B416" s="97">
        <v>3</v>
      </c>
      <c r="C416" s="107">
        <v>0.0009536666938732935</v>
      </c>
      <c r="D416" s="97" t="s">
        <v>1488</v>
      </c>
      <c r="E416" s="97" t="b">
        <v>0</v>
      </c>
      <c r="F416" s="97" t="b">
        <v>0</v>
      </c>
      <c r="G416" s="97" t="b">
        <v>0</v>
      </c>
    </row>
    <row r="417" spans="1:7" ht="15">
      <c r="A417" s="105" t="s">
        <v>1160</v>
      </c>
      <c r="B417" s="97">
        <v>3</v>
      </c>
      <c r="C417" s="107">
        <v>0.0010645786773221795</v>
      </c>
      <c r="D417" s="97" t="s">
        <v>1488</v>
      </c>
      <c r="E417" s="97" t="b">
        <v>0</v>
      </c>
      <c r="F417" s="97" t="b">
        <v>0</v>
      </c>
      <c r="G417" s="97" t="b">
        <v>0</v>
      </c>
    </row>
    <row r="418" spans="1:7" ht="15">
      <c r="A418" s="105" t="s">
        <v>1161</v>
      </c>
      <c r="B418" s="97">
        <v>3</v>
      </c>
      <c r="C418" s="107">
        <v>0.0010645786773221795</v>
      </c>
      <c r="D418" s="97" t="s">
        <v>1488</v>
      </c>
      <c r="E418" s="97" t="b">
        <v>0</v>
      </c>
      <c r="F418" s="97" t="b">
        <v>0</v>
      </c>
      <c r="G418" s="97" t="b">
        <v>0</v>
      </c>
    </row>
    <row r="419" spans="1:7" ht="15">
      <c r="A419" s="105" t="s">
        <v>1162</v>
      </c>
      <c r="B419" s="97">
        <v>3</v>
      </c>
      <c r="C419" s="107">
        <v>0.0010645786773221795</v>
      </c>
      <c r="D419" s="97" t="s">
        <v>1488</v>
      </c>
      <c r="E419" s="97" t="b">
        <v>0</v>
      </c>
      <c r="F419" s="97" t="b">
        <v>0</v>
      </c>
      <c r="G419" s="97" t="b">
        <v>0</v>
      </c>
    </row>
    <row r="420" spans="1:7" ht="15">
      <c r="A420" s="105" t="s">
        <v>1163</v>
      </c>
      <c r="B420" s="97">
        <v>3</v>
      </c>
      <c r="C420" s="107">
        <v>0.0012541839653742357</v>
      </c>
      <c r="D420" s="97" t="s">
        <v>1488</v>
      </c>
      <c r="E420" s="97" t="b">
        <v>0</v>
      </c>
      <c r="F420" s="97" t="b">
        <v>0</v>
      </c>
      <c r="G420" s="97" t="b">
        <v>0</v>
      </c>
    </row>
    <row r="421" spans="1:7" ht="15">
      <c r="A421" s="105" t="s">
        <v>1164</v>
      </c>
      <c r="B421" s="97">
        <v>3</v>
      </c>
      <c r="C421" s="107">
        <v>0.0012541839653742357</v>
      </c>
      <c r="D421" s="97" t="s">
        <v>1488</v>
      </c>
      <c r="E421" s="97" t="b">
        <v>0</v>
      </c>
      <c r="F421" s="97" t="b">
        <v>0</v>
      </c>
      <c r="G421" s="97" t="b">
        <v>0</v>
      </c>
    </row>
    <row r="422" spans="1:7" ht="15">
      <c r="A422" s="105" t="s">
        <v>1165</v>
      </c>
      <c r="B422" s="97">
        <v>3</v>
      </c>
      <c r="C422" s="107">
        <v>0.0012541839653742357</v>
      </c>
      <c r="D422" s="97" t="s">
        <v>1488</v>
      </c>
      <c r="E422" s="97" t="b">
        <v>0</v>
      </c>
      <c r="F422" s="97" t="b">
        <v>0</v>
      </c>
      <c r="G422" s="97" t="b">
        <v>0</v>
      </c>
    </row>
    <row r="423" spans="1:7" ht="15">
      <c r="A423" s="105" t="s">
        <v>1166</v>
      </c>
      <c r="B423" s="97">
        <v>3</v>
      </c>
      <c r="C423" s="107">
        <v>0.0012541839653742357</v>
      </c>
      <c r="D423" s="97" t="s">
        <v>1488</v>
      </c>
      <c r="E423" s="97" t="b">
        <v>0</v>
      </c>
      <c r="F423" s="97" t="b">
        <v>0</v>
      </c>
      <c r="G423" s="97" t="b">
        <v>0</v>
      </c>
    </row>
    <row r="424" spans="1:7" ht="15">
      <c r="A424" s="105" t="s">
        <v>1167</v>
      </c>
      <c r="B424" s="97">
        <v>3</v>
      </c>
      <c r="C424" s="107">
        <v>0.0012541839653742357</v>
      </c>
      <c r="D424" s="97" t="s">
        <v>1488</v>
      </c>
      <c r="E424" s="97" t="b">
        <v>0</v>
      </c>
      <c r="F424" s="97" t="b">
        <v>0</v>
      </c>
      <c r="G424" s="97" t="b">
        <v>0</v>
      </c>
    </row>
    <row r="425" spans="1:7" ht="15">
      <c r="A425" s="105" t="s">
        <v>1168</v>
      </c>
      <c r="B425" s="97">
        <v>3</v>
      </c>
      <c r="C425" s="107">
        <v>0.0009536666938732935</v>
      </c>
      <c r="D425" s="97" t="s">
        <v>1488</v>
      </c>
      <c r="E425" s="97" t="b">
        <v>0</v>
      </c>
      <c r="F425" s="97" t="b">
        <v>0</v>
      </c>
      <c r="G425" s="97" t="b">
        <v>0</v>
      </c>
    </row>
    <row r="426" spans="1:7" ht="15">
      <c r="A426" s="105" t="s">
        <v>1169</v>
      </c>
      <c r="B426" s="97">
        <v>3</v>
      </c>
      <c r="C426" s="107">
        <v>0.0009536666938732935</v>
      </c>
      <c r="D426" s="97" t="s">
        <v>1488</v>
      </c>
      <c r="E426" s="97" t="b">
        <v>0</v>
      </c>
      <c r="F426" s="97" t="b">
        <v>0</v>
      </c>
      <c r="G426" s="97" t="b">
        <v>0</v>
      </c>
    </row>
    <row r="427" spans="1:7" ht="15">
      <c r="A427" s="105" t="s">
        <v>1170</v>
      </c>
      <c r="B427" s="97">
        <v>3</v>
      </c>
      <c r="C427" s="107">
        <v>0.0010645786773221795</v>
      </c>
      <c r="D427" s="97" t="s">
        <v>1488</v>
      </c>
      <c r="E427" s="97" t="b">
        <v>0</v>
      </c>
      <c r="F427" s="97" t="b">
        <v>0</v>
      </c>
      <c r="G427" s="97" t="b">
        <v>0</v>
      </c>
    </row>
    <row r="428" spans="1:7" ht="15">
      <c r="A428" s="105" t="s">
        <v>1171</v>
      </c>
      <c r="B428" s="97">
        <v>3</v>
      </c>
      <c r="C428" s="107">
        <v>0.0010645786773221795</v>
      </c>
      <c r="D428" s="97" t="s">
        <v>1488</v>
      </c>
      <c r="E428" s="97" t="b">
        <v>0</v>
      </c>
      <c r="F428" s="97" t="b">
        <v>0</v>
      </c>
      <c r="G428" s="97" t="b">
        <v>0</v>
      </c>
    </row>
    <row r="429" spans="1:7" ht="15">
      <c r="A429" s="105" t="s">
        <v>1172</v>
      </c>
      <c r="B429" s="97">
        <v>3</v>
      </c>
      <c r="C429" s="107">
        <v>0.0009536666938732935</v>
      </c>
      <c r="D429" s="97" t="s">
        <v>1488</v>
      </c>
      <c r="E429" s="97" t="b">
        <v>0</v>
      </c>
      <c r="F429" s="97" t="b">
        <v>0</v>
      </c>
      <c r="G429" s="97" t="b">
        <v>0</v>
      </c>
    </row>
    <row r="430" spans="1:7" ht="15">
      <c r="A430" s="105" t="s">
        <v>1173</v>
      </c>
      <c r="B430" s="97">
        <v>3</v>
      </c>
      <c r="C430" s="107">
        <v>0.0009536666938732935</v>
      </c>
      <c r="D430" s="97" t="s">
        <v>1488</v>
      </c>
      <c r="E430" s="97" t="b">
        <v>0</v>
      </c>
      <c r="F430" s="97" t="b">
        <v>0</v>
      </c>
      <c r="G430" s="97" t="b">
        <v>0</v>
      </c>
    </row>
    <row r="431" spans="1:7" ht="15">
      <c r="A431" s="105" t="s">
        <v>1174</v>
      </c>
      <c r="B431" s="97">
        <v>3</v>
      </c>
      <c r="C431" s="107">
        <v>0.0009536666938732935</v>
      </c>
      <c r="D431" s="97" t="s">
        <v>1488</v>
      </c>
      <c r="E431" s="97" t="b">
        <v>0</v>
      </c>
      <c r="F431" s="97" t="b">
        <v>0</v>
      </c>
      <c r="G431" s="97" t="b">
        <v>0</v>
      </c>
    </row>
    <row r="432" spans="1:7" ht="15">
      <c r="A432" s="105" t="s">
        <v>1175</v>
      </c>
      <c r="B432" s="97">
        <v>3</v>
      </c>
      <c r="C432" s="107">
        <v>0.0009536666938732935</v>
      </c>
      <c r="D432" s="97" t="s">
        <v>1488</v>
      </c>
      <c r="E432" s="97" t="b">
        <v>0</v>
      </c>
      <c r="F432" s="97" t="b">
        <v>0</v>
      </c>
      <c r="G432" s="97" t="b">
        <v>0</v>
      </c>
    </row>
    <row r="433" spans="1:7" ht="15">
      <c r="A433" s="105" t="s">
        <v>1176</v>
      </c>
      <c r="B433" s="97">
        <v>3</v>
      </c>
      <c r="C433" s="107">
        <v>0.0009536666938732935</v>
      </c>
      <c r="D433" s="97" t="s">
        <v>1488</v>
      </c>
      <c r="E433" s="97" t="b">
        <v>0</v>
      </c>
      <c r="F433" s="97" t="b">
        <v>0</v>
      </c>
      <c r="G433" s="97" t="b">
        <v>0</v>
      </c>
    </row>
    <row r="434" spans="1:7" ht="15">
      <c r="A434" s="105" t="s">
        <v>1177</v>
      </c>
      <c r="B434" s="97">
        <v>3</v>
      </c>
      <c r="C434" s="107">
        <v>0.0009536666938732935</v>
      </c>
      <c r="D434" s="97" t="s">
        <v>1488</v>
      </c>
      <c r="E434" s="97" t="b">
        <v>0</v>
      </c>
      <c r="F434" s="97" t="b">
        <v>0</v>
      </c>
      <c r="G434" s="97" t="b">
        <v>0</v>
      </c>
    </row>
    <row r="435" spans="1:7" ht="15">
      <c r="A435" s="105" t="s">
        <v>1178</v>
      </c>
      <c r="B435" s="97">
        <v>3</v>
      </c>
      <c r="C435" s="107">
        <v>0.0010645786773221795</v>
      </c>
      <c r="D435" s="97" t="s">
        <v>1488</v>
      </c>
      <c r="E435" s="97" t="b">
        <v>0</v>
      </c>
      <c r="F435" s="97" t="b">
        <v>0</v>
      </c>
      <c r="G435" s="97" t="b">
        <v>0</v>
      </c>
    </row>
    <row r="436" spans="1:7" ht="15">
      <c r="A436" s="105" t="s">
        <v>1179</v>
      </c>
      <c r="B436" s="97">
        <v>3</v>
      </c>
      <c r="C436" s="107">
        <v>0.0010645786773221795</v>
      </c>
      <c r="D436" s="97" t="s">
        <v>1488</v>
      </c>
      <c r="E436" s="97" t="b">
        <v>0</v>
      </c>
      <c r="F436" s="97" t="b">
        <v>0</v>
      </c>
      <c r="G436" s="97" t="b">
        <v>0</v>
      </c>
    </row>
    <row r="437" spans="1:7" ht="15">
      <c r="A437" s="105" t="s">
        <v>1180</v>
      </c>
      <c r="B437" s="97">
        <v>3</v>
      </c>
      <c r="C437" s="107">
        <v>0.0012541839653742357</v>
      </c>
      <c r="D437" s="97" t="s">
        <v>1488</v>
      </c>
      <c r="E437" s="97" t="b">
        <v>0</v>
      </c>
      <c r="F437" s="97" t="b">
        <v>0</v>
      </c>
      <c r="G437" s="97" t="b">
        <v>0</v>
      </c>
    </row>
    <row r="438" spans="1:7" ht="15">
      <c r="A438" s="105" t="s">
        <v>1181</v>
      </c>
      <c r="B438" s="97">
        <v>3</v>
      </c>
      <c r="C438" s="107">
        <v>0.0009536666938732935</v>
      </c>
      <c r="D438" s="97" t="s">
        <v>1488</v>
      </c>
      <c r="E438" s="97" t="b">
        <v>0</v>
      </c>
      <c r="F438" s="97" t="b">
        <v>0</v>
      </c>
      <c r="G438" s="97" t="b">
        <v>0</v>
      </c>
    </row>
    <row r="439" spans="1:7" ht="15">
      <c r="A439" s="105" t="s">
        <v>1182</v>
      </c>
      <c r="B439" s="97">
        <v>3</v>
      </c>
      <c r="C439" s="107">
        <v>0.0009536666938732935</v>
      </c>
      <c r="D439" s="97" t="s">
        <v>1488</v>
      </c>
      <c r="E439" s="97" t="b">
        <v>0</v>
      </c>
      <c r="F439" s="97" t="b">
        <v>0</v>
      </c>
      <c r="G439" s="97" t="b">
        <v>0</v>
      </c>
    </row>
    <row r="440" spans="1:7" ht="15">
      <c r="A440" s="105" t="s">
        <v>1183</v>
      </c>
      <c r="B440" s="97">
        <v>3</v>
      </c>
      <c r="C440" s="107">
        <v>0.0009536666938732935</v>
      </c>
      <c r="D440" s="97" t="s">
        <v>1488</v>
      </c>
      <c r="E440" s="97" t="b">
        <v>0</v>
      </c>
      <c r="F440" s="97" t="b">
        <v>0</v>
      </c>
      <c r="G440" s="97" t="b">
        <v>0</v>
      </c>
    </row>
    <row r="441" spans="1:7" ht="15">
      <c r="A441" s="105" t="s">
        <v>1184</v>
      </c>
      <c r="B441" s="97">
        <v>3</v>
      </c>
      <c r="C441" s="107">
        <v>0.0010645786773221795</v>
      </c>
      <c r="D441" s="97" t="s">
        <v>1488</v>
      </c>
      <c r="E441" s="97" t="b">
        <v>0</v>
      </c>
      <c r="F441" s="97" t="b">
        <v>0</v>
      </c>
      <c r="G441" s="97" t="b">
        <v>0</v>
      </c>
    </row>
    <row r="442" spans="1:7" ht="15">
      <c r="A442" s="105" t="s">
        <v>1185</v>
      </c>
      <c r="B442" s="97">
        <v>3</v>
      </c>
      <c r="C442" s="107">
        <v>0.0012541839653742357</v>
      </c>
      <c r="D442" s="97" t="s">
        <v>1488</v>
      </c>
      <c r="E442" s="97" t="b">
        <v>0</v>
      </c>
      <c r="F442" s="97" t="b">
        <v>0</v>
      </c>
      <c r="G442" s="97" t="b">
        <v>0</v>
      </c>
    </row>
    <row r="443" spans="1:7" ht="15">
      <c r="A443" s="105" t="s">
        <v>1186</v>
      </c>
      <c r="B443" s="97">
        <v>3</v>
      </c>
      <c r="C443" s="107">
        <v>0.0010645786773221795</v>
      </c>
      <c r="D443" s="97" t="s">
        <v>1488</v>
      </c>
      <c r="E443" s="97" t="b">
        <v>0</v>
      </c>
      <c r="F443" s="97" t="b">
        <v>0</v>
      </c>
      <c r="G443" s="97" t="b">
        <v>0</v>
      </c>
    </row>
    <row r="444" spans="1:7" ht="15">
      <c r="A444" s="105" t="s">
        <v>1187</v>
      </c>
      <c r="B444" s="97">
        <v>3</v>
      </c>
      <c r="C444" s="107">
        <v>0.0012541839653742357</v>
      </c>
      <c r="D444" s="97" t="s">
        <v>1488</v>
      </c>
      <c r="E444" s="97" t="b">
        <v>0</v>
      </c>
      <c r="F444" s="97" t="b">
        <v>0</v>
      </c>
      <c r="G444" s="97" t="b">
        <v>0</v>
      </c>
    </row>
    <row r="445" spans="1:7" ht="15">
      <c r="A445" s="105" t="s">
        <v>1188</v>
      </c>
      <c r="B445" s="97">
        <v>3</v>
      </c>
      <c r="C445" s="107">
        <v>0.0010645786773221795</v>
      </c>
      <c r="D445" s="97" t="s">
        <v>1488</v>
      </c>
      <c r="E445" s="97" t="b">
        <v>0</v>
      </c>
      <c r="F445" s="97" t="b">
        <v>0</v>
      </c>
      <c r="G445" s="97" t="b">
        <v>0</v>
      </c>
    </row>
    <row r="446" spans="1:7" ht="15">
      <c r="A446" s="105" t="s">
        <v>1189</v>
      </c>
      <c r="B446" s="97">
        <v>3</v>
      </c>
      <c r="C446" s="107">
        <v>0.0012541839653742357</v>
      </c>
      <c r="D446" s="97" t="s">
        <v>1488</v>
      </c>
      <c r="E446" s="97" t="b">
        <v>0</v>
      </c>
      <c r="F446" s="97" t="b">
        <v>0</v>
      </c>
      <c r="G446" s="97" t="b">
        <v>0</v>
      </c>
    </row>
    <row r="447" spans="1:7" ht="15">
      <c r="A447" s="105" t="s">
        <v>1190</v>
      </c>
      <c r="B447" s="97">
        <v>3</v>
      </c>
      <c r="C447" s="107">
        <v>0.0012541839653742357</v>
      </c>
      <c r="D447" s="97" t="s">
        <v>1488</v>
      </c>
      <c r="E447" s="97" t="b">
        <v>0</v>
      </c>
      <c r="F447" s="97" t="b">
        <v>0</v>
      </c>
      <c r="G447" s="97" t="b">
        <v>0</v>
      </c>
    </row>
    <row r="448" spans="1:7" ht="15">
      <c r="A448" s="105" t="s">
        <v>1191</v>
      </c>
      <c r="B448" s="97">
        <v>3</v>
      </c>
      <c r="C448" s="107">
        <v>0.0012541839653742357</v>
      </c>
      <c r="D448" s="97" t="s">
        <v>1488</v>
      </c>
      <c r="E448" s="97" t="b">
        <v>0</v>
      </c>
      <c r="F448" s="97" t="b">
        <v>0</v>
      </c>
      <c r="G448" s="97" t="b">
        <v>0</v>
      </c>
    </row>
    <row r="449" spans="1:7" ht="15">
      <c r="A449" s="105" t="s">
        <v>1192</v>
      </c>
      <c r="B449" s="97">
        <v>3</v>
      </c>
      <c r="C449" s="107">
        <v>0.0012541839653742357</v>
      </c>
      <c r="D449" s="97" t="s">
        <v>1488</v>
      </c>
      <c r="E449" s="97" t="b">
        <v>0</v>
      </c>
      <c r="F449" s="97" t="b">
        <v>0</v>
      </c>
      <c r="G449" s="97" t="b">
        <v>0</v>
      </c>
    </row>
    <row r="450" spans="1:7" ht="15">
      <c r="A450" s="105" t="s">
        <v>1193</v>
      </c>
      <c r="B450" s="97">
        <v>3</v>
      </c>
      <c r="C450" s="107">
        <v>0.0009536666938732935</v>
      </c>
      <c r="D450" s="97" t="s">
        <v>1488</v>
      </c>
      <c r="E450" s="97" t="b">
        <v>0</v>
      </c>
      <c r="F450" s="97" t="b">
        <v>0</v>
      </c>
      <c r="G450" s="97" t="b">
        <v>0</v>
      </c>
    </row>
    <row r="451" spans="1:7" ht="15">
      <c r="A451" s="105" t="s">
        <v>1194</v>
      </c>
      <c r="B451" s="97">
        <v>3</v>
      </c>
      <c r="C451" s="107">
        <v>0.0010645786773221795</v>
      </c>
      <c r="D451" s="97" t="s">
        <v>1488</v>
      </c>
      <c r="E451" s="97" t="b">
        <v>1</v>
      </c>
      <c r="F451" s="97" t="b">
        <v>0</v>
      </c>
      <c r="G451" s="97" t="b">
        <v>0</v>
      </c>
    </row>
    <row r="452" spans="1:7" ht="15">
      <c r="A452" s="105" t="s">
        <v>1195</v>
      </c>
      <c r="B452" s="97">
        <v>3</v>
      </c>
      <c r="C452" s="107">
        <v>0.0010645786773221795</v>
      </c>
      <c r="D452" s="97" t="s">
        <v>1488</v>
      </c>
      <c r="E452" s="97" t="b">
        <v>0</v>
      </c>
      <c r="F452" s="97" t="b">
        <v>0</v>
      </c>
      <c r="G452" s="97" t="b">
        <v>0</v>
      </c>
    </row>
    <row r="453" spans="1:7" ht="15">
      <c r="A453" s="105" t="s">
        <v>1196</v>
      </c>
      <c r="B453" s="97">
        <v>3</v>
      </c>
      <c r="C453" s="107">
        <v>0.0012541839653742357</v>
      </c>
      <c r="D453" s="97" t="s">
        <v>1488</v>
      </c>
      <c r="E453" s="97" t="b">
        <v>0</v>
      </c>
      <c r="F453" s="97" t="b">
        <v>0</v>
      </c>
      <c r="G453" s="97" t="b">
        <v>0</v>
      </c>
    </row>
    <row r="454" spans="1:7" ht="15">
      <c r="A454" s="105" t="s">
        <v>1197</v>
      </c>
      <c r="B454" s="97">
        <v>3</v>
      </c>
      <c r="C454" s="107">
        <v>0.0009536666938732935</v>
      </c>
      <c r="D454" s="97" t="s">
        <v>1488</v>
      </c>
      <c r="E454" s="97" t="b">
        <v>0</v>
      </c>
      <c r="F454" s="97" t="b">
        <v>0</v>
      </c>
      <c r="G454" s="97" t="b">
        <v>0</v>
      </c>
    </row>
    <row r="455" spans="1:7" ht="15">
      <c r="A455" s="105" t="s">
        <v>1198</v>
      </c>
      <c r="B455" s="97">
        <v>3</v>
      </c>
      <c r="C455" s="107">
        <v>0.0010645786773221795</v>
      </c>
      <c r="D455" s="97" t="s">
        <v>1488</v>
      </c>
      <c r="E455" s="97" t="b">
        <v>0</v>
      </c>
      <c r="F455" s="97" t="b">
        <v>0</v>
      </c>
      <c r="G455" s="97" t="b">
        <v>0</v>
      </c>
    </row>
    <row r="456" spans="1:7" ht="15">
      <c r="A456" s="105" t="s">
        <v>1199</v>
      </c>
      <c r="B456" s="97">
        <v>3</v>
      </c>
      <c r="C456" s="107">
        <v>0.0009536666938732935</v>
      </c>
      <c r="D456" s="97" t="s">
        <v>1488</v>
      </c>
      <c r="E456" s="97" t="b">
        <v>0</v>
      </c>
      <c r="F456" s="97" t="b">
        <v>0</v>
      </c>
      <c r="G456" s="97" t="b">
        <v>0</v>
      </c>
    </row>
    <row r="457" spans="1:7" ht="15">
      <c r="A457" s="105" t="s">
        <v>1200</v>
      </c>
      <c r="B457" s="97">
        <v>3</v>
      </c>
      <c r="C457" s="107">
        <v>0.0009536666938732935</v>
      </c>
      <c r="D457" s="97" t="s">
        <v>1488</v>
      </c>
      <c r="E457" s="97" t="b">
        <v>0</v>
      </c>
      <c r="F457" s="97" t="b">
        <v>0</v>
      </c>
      <c r="G457" s="97" t="b">
        <v>0</v>
      </c>
    </row>
    <row r="458" spans="1:7" ht="15">
      <c r="A458" s="105" t="s">
        <v>1201</v>
      </c>
      <c r="B458" s="97">
        <v>3</v>
      </c>
      <c r="C458" s="107">
        <v>0.0009536666938732935</v>
      </c>
      <c r="D458" s="97" t="s">
        <v>1488</v>
      </c>
      <c r="E458" s="97" t="b">
        <v>0</v>
      </c>
      <c r="F458" s="97" t="b">
        <v>0</v>
      </c>
      <c r="G458" s="97" t="b">
        <v>0</v>
      </c>
    </row>
    <row r="459" spans="1:7" ht="15">
      <c r="A459" s="105" t="s">
        <v>1202</v>
      </c>
      <c r="B459" s="97">
        <v>3</v>
      </c>
      <c r="C459" s="107">
        <v>0.0009536666938732935</v>
      </c>
      <c r="D459" s="97" t="s">
        <v>1488</v>
      </c>
      <c r="E459" s="97" t="b">
        <v>0</v>
      </c>
      <c r="F459" s="97" t="b">
        <v>0</v>
      </c>
      <c r="G459" s="97" t="b">
        <v>0</v>
      </c>
    </row>
    <row r="460" spans="1:7" ht="15">
      <c r="A460" s="105" t="s">
        <v>1203</v>
      </c>
      <c r="B460" s="97">
        <v>3</v>
      </c>
      <c r="C460" s="107">
        <v>0.0010645786773221795</v>
      </c>
      <c r="D460" s="97" t="s">
        <v>1488</v>
      </c>
      <c r="E460" s="97" t="b">
        <v>0</v>
      </c>
      <c r="F460" s="97" t="b">
        <v>0</v>
      </c>
      <c r="G460" s="97" t="b">
        <v>0</v>
      </c>
    </row>
    <row r="461" spans="1:7" ht="15">
      <c r="A461" s="105" t="s">
        <v>1204</v>
      </c>
      <c r="B461" s="97">
        <v>3</v>
      </c>
      <c r="C461" s="107">
        <v>0.0010645786773221795</v>
      </c>
      <c r="D461" s="97" t="s">
        <v>1488</v>
      </c>
      <c r="E461" s="97" t="b">
        <v>0</v>
      </c>
      <c r="F461" s="97" t="b">
        <v>0</v>
      </c>
      <c r="G461" s="97" t="b">
        <v>0</v>
      </c>
    </row>
    <row r="462" spans="1:7" ht="15">
      <c r="A462" s="105" t="s">
        <v>1205</v>
      </c>
      <c r="B462" s="97">
        <v>3</v>
      </c>
      <c r="C462" s="107">
        <v>0.0010645786773221795</v>
      </c>
      <c r="D462" s="97" t="s">
        <v>1488</v>
      </c>
      <c r="E462" s="97" t="b">
        <v>0</v>
      </c>
      <c r="F462" s="97" t="b">
        <v>0</v>
      </c>
      <c r="G462" s="97" t="b">
        <v>0</v>
      </c>
    </row>
    <row r="463" spans="1:7" ht="15">
      <c r="A463" s="105" t="s">
        <v>1206</v>
      </c>
      <c r="B463" s="97">
        <v>3</v>
      </c>
      <c r="C463" s="107">
        <v>0.0012541839653742357</v>
      </c>
      <c r="D463" s="97" t="s">
        <v>1488</v>
      </c>
      <c r="E463" s="97" t="b">
        <v>0</v>
      </c>
      <c r="F463" s="97" t="b">
        <v>0</v>
      </c>
      <c r="G463" s="97" t="b">
        <v>0</v>
      </c>
    </row>
    <row r="464" spans="1:7" ht="15">
      <c r="A464" s="105" t="s">
        <v>1207</v>
      </c>
      <c r="B464" s="97">
        <v>3</v>
      </c>
      <c r="C464" s="107">
        <v>0.0010645786773221795</v>
      </c>
      <c r="D464" s="97" t="s">
        <v>1488</v>
      </c>
      <c r="E464" s="97" t="b">
        <v>0</v>
      </c>
      <c r="F464" s="97" t="b">
        <v>0</v>
      </c>
      <c r="G464" s="97" t="b">
        <v>0</v>
      </c>
    </row>
    <row r="465" spans="1:7" ht="15">
      <c r="A465" s="105" t="s">
        <v>1208</v>
      </c>
      <c r="B465" s="97">
        <v>3</v>
      </c>
      <c r="C465" s="107">
        <v>0.0012541839653742357</v>
      </c>
      <c r="D465" s="97" t="s">
        <v>1488</v>
      </c>
      <c r="E465" s="97" t="b">
        <v>0</v>
      </c>
      <c r="F465" s="97" t="b">
        <v>0</v>
      </c>
      <c r="G465" s="97" t="b">
        <v>0</v>
      </c>
    </row>
    <row r="466" spans="1:7" ht="15">
      <c r="A466" s="105" t="s">
        <v>1209</v>
      </c>
      <c r="B466" s="97">
        <v>3</v>
      </c>
      <c r="C466" s="107">
        <v>0.0012541839653742357</v>
      </c>
      <c r="D466" s="97" t="s">
        <v>1488</v>
      </c>
      <c r="E466" s="97" t="b">
        <v>0</v>
      </c>
      <c r="F466" s="97" t="b">
        <v>0</v>
      </c>
      <c r="G466" s="97" t="b">
        <v>0</v>
      </c>
    </row>
    <row r="467" spans="1:7" ht="15">
      <c r="A467" s="105" t="s">
        <v>1210</v>
      </c>
      <c r="B467" s="97">
        <v>2</v>
      </c>
      <c r="C467" s="107">
        <v>0.0007097191182147863</v>
      </c>
      <c r="D467" s="97" t="s">
        <v>1488</v>
      </c>
      <c r="E467" s="97" t="b">
        <v>0</v>
      </c>
      <c r="F467" s="97" t="b">
        <v>0</v>
      </c>
      <c r="G467" s="97" t="b">
        <v>0</v>
      </c>
    </row>
    <row r="468" spans="1:7" ht="15">
      <c r="A468" s="105" t="s">
        <v>1211</v>
      </c>
      <c r="B468" s="97">
        <v>2</v>
      </c>
      <c r="C468" s="107">
        <v>0.0007097191182147863</v>
      </c>
      <c r="D468" s="97" t="s">
        <v>1488</v>
      </c>
      <c r="E468" s="97" t="b">
        <v>0</v>
      </c>
      <c r="F468" s="97" t="b">
        <v>0</v>
      </c>
      <c r="G468" s="97" t="b">
        <v>0</v>
      </c>
    </row>
    <row r="469" spans="1:7" ht="15">
      <c r="A469" s="105" t="s">
        <v>1212</v>
      </c>
      <c r="B469" s="97">
        <v>2</v>
      </c>
      <c r="C469" s="107">
        <v>0.0007097191182147863</v>
      </c>
      <c r="D469" s="97" t="s">
        <v>1488</v>
      </c>
      <c r="E469" s="97" t="b">
        <v>1</v>
      </c>
      <c r="F469" s="97" t="b">
        <v>0</v>
      </c>
      <c r="G469" s="97" t="b">
        <v>0</v>
      </c>
    </row>
    <row r="470" spans="1:7" ht="15">
      <c r="A470" s="105" t="s">
        <v>1213</v>
      </c>
      <c r="B470" s="97">
        <v>2</v>
      </c>
      <c r="C470" s="107">
        <v>0.0007097191182147863</v>
      </c>
      <c r="D470" s="97" t="s">
        <v>1488</v>
      </c>
      <c r="E470" s="97" t="b">
        <v>0</v>
      </c>
      <c r="F470" s="97" t="b">
        <v>0</v>
      </c>
      <c r="G470" s="97" t="b">
        <v>0</v>
      </c>
    </row>
    <row r="471" spans="1:7" ht="15">
      <c r="A471" s="105" t="s">
        <v>1214</v>
      </c>
      <c r="B471" s="97">
        <v>2</v>
      </c>
      <c r="C471" s="107">
        <v>0.0007097191182147863</v>
      </c>
      <c r="D471" s="97" t="s">
        <v>1488</v>
      </c>
      <c r="E471" s="97" t="b">
        <v>0</v>
      </c>
      <c r="F471" s="97" t="b">
        <v>0</v>
      </c>
      <c r="G471" s="97" t="b">
        <v>0</v>
      </c>
    </row>
    <row r="472" spans="1:7" ht="15">
      <c r="A472" s="105" t="s">
        <v>1215</v>
      </c>
      <c r="B472" s="97">
        <v>2</v>
      </c>
      <c r="C472" s="107">
        <v>0.0007097191182147863</v>
      </c>
      <c r="D472" s="97" t="s">
        <v>1488</v>
      </c>
      <c r="E472" s="97" t="b">
        <v>0</v>
      </c>
      <c r="F472" s="97" t="b">
        <v>0</v>
      </c>
      <c r="G472" s="97" t="b">
        <v>0</v>
      </c>
    </row>
    <row r="473" spans="1:7" ht="15">
      <c r="A473" s="105" t="s">
        <v>1216</v>
      </c>
      <c r="B473" s="97">
        <v>2</v>
      </c>
      <c r="C473" s="107">
        <v>0.0008361226435828238</v>
      </c>
      <c r="D473" s="97" t="s">
        <v>1488</v>
      </c>
      <c r="E473" s="97" t="b">
        <v>0</v>
      </c>
      <c r="F473" s="97" t="b">
        <v>1</v>
      </c>
      <c r="G473" s="97" t="b">
        <v>0</v>
      </c>
    </row>
    <row r="474" spans="1:7" ht="15">
      <c r="A474" s="105" t="s">
        <v>1217</v>
      </c>
      <c r="B474" s="97">
        <v>2</v>
      </c>
      <c r="C474" s="107">
        <v>0.0007097191182147863</v>
      </c>
      <c r="D474" s="97" t="s">
        <v>1488</v>
      </c>
      <c r="E474" s="97" t="b">
        <v>0</v>
      </c>
      <c r="F474" s="97" t="b">
        <v>0</v>
      </c>
      <c r="G474" s="97" t="b">
        <v>0</v>
      </c>
    </row>
    <row r="475" spans="1:7" ht="15">
      <c r="A475" s="105" t="s">
        <v>1218</v>
      </c>
      <c r="B475" s="97">
        <v>2</v>
      </c>
      <c r="C475" s="107">
        <v>0.0007097191182147863</v>
      </c>
      <c r="D475" s="97" t="s">
        <v>1488</v>
      </c>
      <c r="E475" s="97" t="b">
        <v>0</v>
      </c>
      <c r="F475" s="97" t="b">
        <v>0</v>
      </c>
      <c r="G475" s="97" t="b">
        <v>0</v>
      </c>
    </row>
    <row r="476" spans="1:7" ht="15">
      <c r="A476" s="105" t="s">
        <v>1219</v>
      </c>
      <c r="B476" s="97">
        <v>2</v>
      </c>
      <c r="C476" s="107">
        <v>0.0007097191182147863</v>
      </c>
      <c r="D476" s="97" t="s">
        <v>1488</v>
      </c>
      <c r="E476" s="97" t="b">
        <v>0</v>
      </c>
      <c r="F476" s="97" t="b">
        <v>0</v>
      </c>
      <c r="G476" s="97" t="b">
        <v>0</v>
      </c>
    </row>
    <row r="477" spans="1:7" ht="15">
      <c r="A477" s="105" t="s">
        <v>1220</v>
      </c>
      <c r="B477" s="97">
        <v>2</v>
      </c>
      <c r="C477" s="107">
        <v>0.0007097191182147863</v>
      </c>
      <c r="D477" s="97" t="s">
        <v>1488</v>
      </c>
      <c r="E477" s="97" t="b">
        <v>0</v>
      </c>
      <c r="F477" s="97" t="b">
        <v>0</v>
      </c>
      <c r="G477" s="97" t="b">
        <v>0</v>
      </c>
    </row>
    <row r="478" spans="1:7" ht="15">
      <c r="A478" s="105" t="s">
        <v>1221</v>
      </c>
      <c r="B478" s="97">
        <v>2</v>
      </c>
      <c r="C478" s="107">
        <v>0.0007097191182147863</v>
      </c>
      <c r="D478" s="97" t="s">
        <v>1488</v>
      </c>
      <c r="E478" s="97" t="b">
        <v>0</v>
      </c>
      <c r="F478" s="97" t="b">
        <v>0</v>
      </c>
      <c r="G478" s="97" t="b">
        <v>0</v>
      </c>
    </row>
    <row r="479" spans="1:7" ht="15">
      <c r="A479" s="105" t="s">
        <v>1222</v>
      </c>
      <c r="B479" s="97">
        <v>2</v>
      </c>
      <c r="C479" s="107">
        <v>0.0007097191182147863</v>
      </c>
      <c r="D479" s="97" t="s">
        <v>1488</v>
      </c>
      <c r="E479" s="97" t="b">
        <v>0</v>
      </c>
      <c r="F479" s="97" t="b">
        <v>0</v>
      </c>
      <c r="G479" s="97" t="b">
        <v>0</v>
      </c>
    </row>
    <row r="480" spans="1:7" ht="15">
      <c r="A480" s="105" t="s">
        <v>1223</v>
      </c>
      <c r="B480" s="97">
        <v>2</v>
      </c>
      <c r="C480" s="107">
        <v>0.0007097191182147863</v>
      </c>
      <c r="D480" s="97" t="s">
        <v>1488</v>
      </c>
      <c r="E480" s="97" t="b">
        <v>0</v>
      </c>
      <c r="F480" s="97" t="b">
        <v>0</v>
      </c>
      <c r="G480" s="97" t="b">
        <v>0</v>
      </c>
    </row>
    <row r="481" spans="1:7" ht="15">
      <c r="A481" s="105" t="s">
        <v>1224</v>
      </c>
      <c r="B481" s="97">
        <v>2</v>
      </c>
      <c r="C481" s="107">
        <v>0.0007097191182147863</v>
      </c>
      <c r="D481" s="97" t="s">
        <v>1488</v>
      </c>
      <c r="E481" s="97" t="b">
        <v>0</v>
      </c>
      <c r="F481" s="97" t="b">
        <v>0</v>
      </c>
      <c r="G481" s="97" t="b">
        <v>0</v>
      </c>
    </row>
    <row r="482" spans="1:7" ht="15">
      <c r="A482" s="105" t="s">
        <v>1225</v>
      </c>
      <c r="B482" s="97">
        <v>2</v>
      </c>
      <c r="C482" s="107">
        <v>0.0007097191182147863</v>
      </c>
      <c r="D482" s="97" t="s">
        <v>1488</v>
      </c>
      <c r="E482" s="97" t="b">
        <v>0</v>
      </c>
      <c r="F482" s="97" t="b">
        <v>0</v>
      </c>
      <c r="G482" s="97" t="b">
        <v>0</v>
      </c>
    </row>
    <row r="483" spans="1:7" ht="15">
      <c r="A483" s="105" t="s">
        <v>1226</v>
      </c>
      <c r="B483" s="97">
        <v>2</v>
      </c>
      <c r="C483" s="107">
        <v>0.0007097191182147863</v>
      </c>
      <c r="D483" s="97" t="s">
        <v>1488</v>
      </c>
      <c r="E483" s="97" t="b">
        <v>0</v>
      </c>
      <c r="F483" s="97" t="b">
        <v>0</v>
      </c>
      <c r="G483" s="97" t="b">
        <v>0</v>
      </c>
    </row>
    <row r="484" spans="1:7" ht="15">
      <c r="A484" s="105" t="s">
        <v>1227</v>
      </c>
      <c r="B484" s="97">
        <v>2</v>
      </c>
      <c r="C484" s="107">
        <v>0.0007097191182147863</v>
      </c>
      <c r="D484" s="97" t="s">
        <v>1488</v>
      </c>
      <c r="E484" s="97" t="b">
        <v>0</v>
      </c>
      <c r="F484" s="97" t="b">
        <v>0</v>
      </c>
      <c r="G484" s="97" t="b">
        <v>0</v>
      </c>
    </row>
    <row r="485" spans="1:7" ht="15">
      <c r="A485" s="105" t="s">
        <v>1228</v>
      </c>
      <c r="B485" s="97">
        <v>2</v>
      </c>
      <c r="C485" s="107">
        <v>0.0007097191182147863</v>
      </c>
      <c r="D485" s="97" t="s">
        <v>1488</v>
      </c>
      <c r="E485" s="97" t="b">
        <v>0</v>
      </c>
      <c r="F485" s="97" t="b">
        <v>0</v>
      </c>
      <c r="G485" s="97" t="b">
        <v>0</v>
      </c>
    </row>
    <row r="486" spans="1:7" ht="15">
      <c r="A486" s="105" t="s">
        <v>1229</v>
      </c>
      <c r="B486" s="97">
        <v>2</v>
      </c>
      <c r="C486" s="107">
        <v>0.0007097191182147863</v>
      </c>
      <c r="D486" s="97" t="s">
        <v>1488</v>
      </c>
      <c r="E486" s="97" t="b">
        <v>0</v>
      </c>
      <c r="F486" s="97" t="b">
        <v>0</v>
      </c>
      <c r="G486" s="97" t="b">
        <v>0</v>
      </c>
    </row>
    <row r="487" spans="1:7" ht="15">
      <c r="A487" s="105" t="s">
        <v>1230</v>
      </c>
      <c r="B487" s="97">
        <v>2</v>
      </c>
      <c r="C487" s="107">
        <v>0.0008361226435828238</v>
      </c>
      <c r="D487" s="97" t="s">
        <v>1488</v>
      </c>
      <c r="E487" s="97" t="b">
        <v>0</v>
      </c>
      <c r="F487" s="97" t="b">
        <v>0</v>
      </c>
      <c r="G487" s="97" t="b">
        <v>0</v>
      </c>
    </row>
    <row r="488" spans="1:7" ht="15">
      <c r="A488" s="105" t="s">
        <v>1231</v>
      </c>
      <c r="B488" s="97">
        <v>2</v>
      </c>
      <c r="C488" s="107">
        <v>0.0007097191182147863</v>
      </c>
      <c r="D488" s="97" t="s">
        <v>1488</v>
      </c>
      <c r="E488" s="97" t="b">
        <v>0</v>
      </c>
      <c r="F488" s="97" t="b">
        <v>0</v>
      </c>
      <c r="G488" s="97" t="b">
        <v>0</v>
      </c>
    </row>
    <row r="489" spans="1:7" ht="15">
      <c r="A489" s="105" t="s">
        <v>1232</v>
      </c>
      <c r="B489" s="97">
        <v>2</v>
      </c>
      <c r="C489" s="107">
        <v>0.0007097191182147863</v>
      </c>
      <c r="D489" s="97" t="s">
        <v>1488</v>
      </c>
      <c r="E489" s="97" t="b">
        <v>0</v>
      </c>
      <c r="F489" s="97" t="b">
        <v>0</v>
      </c>
      <c r="G489" s="97" t="b">
        <v>0</v>
      </c>
    </row>
    <row r="490" spans="1:7" ht="15">
      <c r="A490" s="105" t="s">
        <v>1233</v>
      </c>
      <c r="B490" s="97">
        <v>2</v>
      </c>
      <c r="C490" s="107">
        <v>0.0007097191182147863</v>
      </c>
      <c r="D490" s="97" t="s">
        <v>1488</v>
      </c>
      <c r="E490" s="97" t="b">
        <v>0</v>
      </c>
      <c r="F490" s="97" t="b">
        <v>0</v>
      </c>
      <c r="G490" s="97" t="b">
        <v>0</v>
      </c>
    </row>
    <row r="491" spans="1:7" ht="15">
      <c r="A491" s="105" t="s">
        <v>1234</v>
      </c>
      <c r="B491" s="97">
        <v>2</v>
      </c>
      <c r="C491" s="107">
        <v>0.0007097191182147863</v>
      </c>
      <c r="D491" s="97" t="s">
        <v>1488</v>
      </c>
      <c r="E491" s="97" t="b">
        <v>0</v>
      </c>
      <c r="F491" s="97" t="b">
        <v>0</v>
      </c>
      <c r="G491" s="97" t="b">
        <v>0</v>
      </c>
    </row>
    <row r="492" spans="1:7" ht="15">
      <c r="A492" s="105" t="s">
        <v>1235</v>
      </c>
      <c r="B492" s="97">
        <v>2</v>
      </c>
      <c r="C492" s="107">
        <v>0.0007097191182147863</v>
      </c>
      <c r="D492" s="97" t="s">
        <v>1488</v>
      </c>
      <c r="E492" s="97" t="b">
        <v>1</v>
      </c>
      <c r="F492" s="97" t="b">
        <v>0</v>
      </c>
      <c r="G492" s="97" t="b">
        <v>0</v>
      </c>
    </row>
    <row r="493" spans="1:7" ht="15">
      <c r="A493" s="105" t="s">
        <v>1236</v>
      </c>
      <c r="B493" s="97">
        <v>2</v>
      </c>
      <c r="C493" s="107">
        <v>0.0007097191182147863</v>
      </c>
      <c r="D493" s="97" t="s">
        <v>1488</v>
      </c>
      <c r="E493" s="97" t="b">
        <v>0</v>
      </c>
      <c r="F493" s="97" t="b">
        <v>0</v>
      </c>
      <c r="G493" s="97" t="b">
        <v>0</v>
      </c>
    </row>
    <row r="494" spans="1:7" ht="15">
      <c r="A494" s="105" t="s">
        <v>1237</v>
      </c>
      <c r="B494" s="97">
        <v>2</v>
      </c>
      <c r="C494" s="107">
        <v>0.0007097191182147863</v>
      </c>
      <c r="D494" s="97" t="s">
        <v>1488</v>
      </c>
      <c r="E494" s="97" t="b">
        <v>0</v>
      </c>
      <c r="F494" s="97" t="b">
        <v>0</v>
      </c>
      <c r="G494" s="97" t="b">
        <v>0</v>
      </c>
    </row>
    <row r="495" spans="1:7" ht="15">
      <c r="A495" s="105" t="s">
        <v>1238</v>
      </c>
      <c r="B495" s="97">
        <v>2</v>
      </c>
      <c r="C495" s="107">
        <v>0.0007097191182147863</v>
      </c>
      <c r="D495" s="97" t="s">
        <v>1488</v>
      </c>
      <c r="E495" s="97" t="b">
        <v>0</v>
      </c>
      <c r="F495" s="97" t="b">
        <v>0</v>
      </c>
      <c r="G495" s="97" t="b">
        <v>0</v>
      </c>
    </row>
    <row r="496" spans="1:7" ht="15">
      <c r="A496" s="105" t="s">
        <v>1239</v>
      </c>
      <c r="B496" s="97">
        <v>2</v>
      </c>
      <c r="C496" s="107">
        <v>0.0007097191182147863</v>
      </c>
      <c r="D496" s="97" t="s">
        <v>1488</v>
      </c>
      <c r="E496" s="97" t="b">
        <v>0</v>
      </c>
      <c r="F496" s="97" t="b">
        <v>0</v>
      </c>
      <c r="G496" s="97" t="b">
        <v>0</v>
      </c>
    </row>
    <row r="497" spans="1:7" ht="15">
      <c r="A497" s="105" t="s">
        <v>1240</v>
      </c>
      <c r="B497" s="97">
        <v>2</v>
      </c>
      <c r="C497" s="107">
        <v>0.0007097191182147863</v>
      </c>
      <c r="D497" s="97" t="s">
        <v>1488</v>
      </c>
      <c r="E497" s="97" t="b">
        <v>1</v>
      </c>
      <c r="F497" s="97" t="b">
        <v>0</v>
      </c>
      <c r="G497" s="97" t="b">
        <v>0</v>
      </c>
    </row>
    <row r="498" spans="1:7" ht="15">
      <c r="A498" s="105" t="s">
        <v>1241</v>
      </c>
      <c r="B498" s="97">
        <v>2</v>
      </c>
      <c r="C498" s="107">
        <v>0.0007097191182147863</v>
      </c>
      <c r="D498" s="97" t="s">
        <v>1488</v>
      </c>
      <c r="E498" s="97" t="b">
        <v>1</v>
      </c>
      <c r="F498" s="97" t="b">
        <v>0</v>
      </c>
      <c r="G498" s="97" t="b">
        <v>0</v>
      </c>
    </row>
    <row r="499" spans="1:7" ht="15">
      <c r="A499" s="105" t="s">
        <v>1242</v>
      </c>
      <c r="B499" s="97">
        <v>2</v>
      </c>
      <c r="C499" s="107">
        <v>0.0007097191182147863</v>
      </c>
      <c r="D499" s="97" t="s">
        <v>1488</v>
      </c>
      <c r="E499" s="97" t="b">
        <v>0</v>
      </c>
      <c r="F499" s="97" t="b">
        <v>0</v>
      </c>
      <c r="G499" s="97" t="b">
        <v>0</v>
      </c>
    </row>
    <row r="500" spans="1:7" ht="15">
      <c r="A500" s="105" t="s">
        <v>1243</v>
      </c>
      <c r="B500" s="97">
        <v>2</v>
      </c>
      <c r="C500" s="107">
        <v>0.0007097191182147863</v>
      </c>
      <c r="D500" s="97" t="s">
        <v>1488</v>
      </c>
      <c r="E500" s="97" t="b">
        <v>0</v>
      </c>
      <c r="F500" s="97" t="b">
        <v>0</v>
      </c>
      <c r="G500" s="97" t="b">
        <v>0</v>
      </c>
    </row>
    <row r="501" spans="1:7" ht="15">
      <c r="A501" s="105" t="s">
        <v>1244</v>
      </c>
      <c r="B501" s="97">
        <v>2</v>
      </c>
      <c r="C501" s="107">
        <v>0.0007097191182147863</v>
      </c>
      <c r="D501" s="97" t="s">
        <v>1488</v>
      </c>
      <c r="E501" s="97" t="b">
        <v>0</v>
      </c>
      <c r="F501" s="97" t="b">
        <v>0</v>
      </c>
      <c r="G501" s="97" t="b">
        <v>0</v>
      </c>
    </row>
    <row r="502" spans="1:7" ht="15">
      <c r="A502" s="105" t="s">
        <v>1245</v>
      </c>
      <c r="B502" s="97">
        <v>2</v>
      </c>
      <c r="C502" s="107">
        <v>0.0007097191182147863</v>
      </c>
      <c r="D502" s="97" t="s">
        <v>1488</v>
      </c>
      <c r="E502" s="97" t="b">
        <v>0</v>
      </c>
      <c r="F502" s="97" t="b">
        <v>0</v>
      </c>
      <c r="G502" s="97" t="b">
        <v>0</v>
      </c>
    </row>
    <row r="503" spans="1:7" ht="15">
      <c r="A503" s="105" t="s">
        <v>1246</v>
      </c>
      <c r="B503" s="97">
        <v>2</v>
      </c>
      <c r="C503" s="107">
        <v>0.0007097191182147863</v>
      </c>
      <c r="D503" s="97" t="s">
        <v>1488</v>
      </c>
      <c r="E503" s="97" t="b">
        <v>0</v>
      </c>
      <c r="F503" s="97" t="b">
        <v>0</v>
      </c>
      <c r="G503" s="97" t="b">
        <v>0</v>
      </c>
    </row>
    <row r="504" spans="1:7" ht="15">
      <c r="A504" s="105" t="s">
        <v>1247</v>
      </c>
      <c r="B504" s="97">
        <v>2</v>
      </c>
      <c r="C504" s="107">
        <v>0.0008361226435828238</v>
      </c>
      <c r="D504" s="97" t="s">
        <v>1488</v>
      </c>
      <c r="E504" s="97" t="b">
        <v>0</v>
      </c>
      <c r="F504" s="97" t="b">
        <v>0</v>
      </c>
      <c r="G504" s="97" t="b">
        <v>0</v>
      </c>
    </row>
    <row r="505" spans="1:7" ht="15">
      <c r="A505" s="105" t="s">
        <v>1248</v>
      </c>
      <c r="B505" s="97">
        <v>2</v>
      </c>
      <c r="C505" s="107">
        <v>0.0008361226435828238</v>
      </c>
      <c r="D505" s="97" t="s">
        <v>1488</v>
      </c>
      <c r="E505" s="97" t="b">
        <v>0</v>
      </c>
      <c r="F505" s="97" t="b">
        <v>0</v>
      </c>
      <c r="G505" s="97" t="b">
        <v>0</v>
      </c>
    </row>
    <row r="506" spans="1:7" ht="15">
      <c r="A506" s="105" t="s">
        <v>1249</v>
      </c>
      <c r="B506" s="97">
        <v>2</v>
      </c>
      <c r="C506" s="107">
        <v>0.0008361226435828238</v>
      </c>
      <c r="D506" s="97" t="s">
        <v>1488</v>
      </c>
      <c r="E506" s="97" t="b">
        <v>0</v>
      </c>
      <c r="F506" s="97" t="b">
        <v>0</v>
      </c>
      <c r="G506" s="97" t="b">
        <v>0</v>
      </c>
    </row>
    <row r="507" spans="1:7" ht="15">
      <c r="A507" s="105" t="s">
        <v>1250</v>
      </c>
      <c r="B507" s="97">
        <v>2</v>
      </c>
      <c r="C507" s="107">
        <v>0.0007097191182147863</v>
      </c>
      <c r="D507" s="97" t="s">
        <v>1488</v>
      </c>
      <c r="E507" s="97" t="b">
        <v>1</v>
      </c>
      <c r="F507" s="97" t="b">
        <v>0</v>
      </c>
      <c r="G507" s="97" t="b">
        <v>0</v>
      </c>
    </row>
    <row r="508" spans="1:7" ht="15">
      <c r="A508" s="105" t="s">
        <v>1251</v>
      </c>
      <c r="B508" s="97">
        <v>2</v>
      </c>
      <c r="C508" s="107">
        <v>0.0007097191182147863</v>
      </c>
      <c r="D508" s="97" t="s">
        <v>1488</v>
      </c>
      <c r="E508" s="97" t="b">
        <v>0</v>
      </c>
      <c r="F508" s="97" t="b">
        <v>0</v>
      </c>
      <c r="G508" s="97" t="b">
        <v>0</v>
      </c>
    </row>
    <row r="509" spans="1:7" ht="15">
      <c r="A509" s="105" t="s">
        <v>1252</v>
      </c>
      <c r="B509" s="97">
        <v>2</v>
      </c>
      <c r="C509" s="107">
        <v>0.0007097191182147863</v>
      </c>
      <c r="D509" s="97" t="s">
        <v>1488</v>
      </c>
      <c r="E509" s="97" t="b">
        <v>0</v>
      </c>
      <c r="F509" s="97" t="b">
        <v>0</v>
      </c>
      <c r="G509" s="97" t="b">
        <v>0</v>
      </c>
    </row>
    <row r="510" spans="1:7" ht="15">
      <c r="A510" s="105" t="s">
        <v>1253</v>
      </c>
      <c r="B510" s="97">
        <v>2</v>
      </c>
      <c r="C510" s="107">
        <v>0.0007097191182147863</v>
      </c>
      <c r="D510" s="97" t="s">
        <v>1488</v>
      </c>
      <c r="E510" s="97" t="b">
        <v>0</v>
      </c>
      <c r="F510" s="97" t="b">
        <v>0</v>
      </c>
      <c r="G510" s="97" t="b">
        <v>0</v>
      </c>
    </row>
    <row r="511" spans="1:7" ht="15">
      <c r="A511" s="105" t="s">
        <v>1254</v>
      </c>
      <c r="B511" s="97">
        <v>2</v>
      </c>
      <c r="C511" s="107">
        <v>0.0007097191182147863</v>
      </c>
      <c r="D511" s="97" t="s">
        <v>1488</v>
      </c>
      <c r="E511" s="97" t="b">
        <v>1</v>
      </c>
      <c r="F511" s="97" t="b">
        <v>0</v>
      </c>
      <c r="G511" s="97" t="b">
        <v>0</v>
      </c>
    </row>
    <row r="512" spans="1:7" ht="15">
      <c r="A512" s="105" t="s">
        <v>1255</v>
      </c>
      <c r="B512" s="97">
        <v>2</v>
      </c>
      <c r="C512" s="107">
        <v>0.0007097191182147863</v>
      </c>
      <c r="D512" s="97" t="s">
        <v>1488</v>
      </c>
      <c r="E512" s="97" t="b">
        <v>0</v>
      </c>
      <c r="F512" s="97" t="b">
        <v>0</v>
      </c>
      <c r="G512" s="97" t="b">
        <v>0</v>
      </c>
    </row>
    <row r="513" spans="1:7" ht="15">
      <c r="A513" s="105" t="s">
        <v>1256</v>
      </c>
      <c r="B513" s="97">
        <v>2</v>
      </c>
      <c r="C513" s="107">
        <v>0.0007097191182147863</v>
      </c>
      <c r="D513" s="97" t="s">
        <v>1488</v>
      </c>
      <c r="E513" s="97" t="b">
        <v>1</v>
      </c>
      <c r="F513" s="97" t="b">
        <v>0</v>
      </c>
      <c r="G513" s="97" t="b">
        <v>0</v>
      </c>
    </row>
    <row r="514" spans="1:7" ht="15">
      <c r="A514" s="105" t="s">
        <v>1257</v>
      </c>
      <c r="B514" s="97">
        <v>2</v>
      </c>
      <c r="C514" s="107">
        <v>0.0007097191182147863</v>
      </c>
      <c r="D514" s="97" t="s">
        <v>1488</v>
      </c>
      <c r="E514" s="97" t="b">
        <v>1</v>
      </c>
      <c r="F514" s="97" t="b">
        <v>0</v>
      </c>
      <c r="G514" s="97" t="b">
        <v>0</v>
      </c>
    </row>
    <row r="515" spans="1:7" ht="15">
      <c r="A515" s="105" t="s">
        <v>1258</v>
      </c>
      <c r="B515" s="97">
        <v>2</v>
      </c>
      <c r="C515" s="107">
        <v>0.0007097191182147863</v>
      </c>
      <c r="D515" s="97" t="s">
        <v>1488</v>
      </c>
      <c r="E515" s="97" t="b">
        <v>0</v>
      </c>
      <c r="F515" s="97" t="b">
        <v>0</v>
      </c>
      <c r="G515" s="97" t="b">
        <v>0</v>
      </c>
    </row>
    <row r="516" spans="1:7" ht="15">
      <c r="A516" s="105" t="s">
        <v>1259</v>
      </c>
      <c r="B516" s="97">
        <v>2</v>
      </c>
      <c r="C516" s="107">
        <v>0.0008361226435828238</v>
      </c>
      <c r="D516" s="97" t="s">
        <v>1488</v>
      </c>
      <c r="E516" s="97" t="b">
        <v>0</v>
      </c>
      <c r="F516" s="97" t="b">
        <v>0</v>
      </c>
      <c r="G516" s="97" t="b">
        <v>0</v>
      </c>
    </row>
    <row r="517" spans="1:7" ht="15">
      <c r="A517" s="105" t="s">
        <v>1260</v>
      </c>
      <c r="B517" s="97">
        <v>2</v>
      </c>
      <c r="C517" s="107">
        <v>0.0008361226435828238</v>
      </c>
      <c r="D517" s="97" t="s">
        <v>1488</v>
      </c>
      <c r="E517" s="97" t="b">
        <v>0</v>
      </c>
      <c r="F517" s="97" t="b">
        <v>0</v>
      </c>
      <c r="G517" s="97" t="b">
        <v>0</v>
      </c>
    </row>
    <row r="518" spans="1:7" ht="15">
      <c r="A518" s="105" t="s">
        <v>1261</v>
      </c>
      <c r="B518" s="97">
        <v>2</v>
      </c>
      <c r="C518" s="107">
        <v>0.0008361226435828238</v>
      </c>
      <c r="D518" s="97" t="s">
        <v>1488</v>
      </c>
      <c r="E518" s="97" t="b">
        <v>0</v>
      </c>
      <c r="F518" s="97" t="b">
        <v>0</v>
      </c>
      <c r="G518" s="97" t="b">
        <v>0</v>
      </c>
    </row>
    <row r="519" spans="1:7" ht="15">
      <c r="A519" s="105" t="s">
        <v>1262</v>
      </c>
      <c r="B519" s="97">
        <v>2</v>
      </c>
      <c r="C519" s="107">
        <v>0.0008361226435828238</v>
      </c>
      <c r="D519" s="97" t="s">
        <v>1488</v>
      </c>
      <c r="E519" s="97" t="b">
        <v>0</v>
      </c>
      <c r="F519" s="97" t="b">
        <v>0</v>
      </c>
      <c r="G519" s="97" t="b">
        <v>0</v>
      </c>
    </row>
    <row r="520" spans="1:7" ht="15">
      <c r="A520" s="105" t="s">
        <v>1263</v>
      </c>
      <c r="B520" s="97">
        <v>2</v>
      </c>
      <c r="C520" s="107">
        <v>0.0007097191182147863</v>
      </c>
      <c r="D520" s="97" t="s">
        <v>1488</v>
      </c>
      <c r="E520" s="97" t="b">
        <v>0</v>
      </c>
      <c r="F520" s="97" t="b">
        <v>0</v>
      </c>
      <c r="G520" s="97" t="b">
        <v>0</v>
      </c>
    </row>
    <row r="521" spans="1:7" ht="15">
      <c r="A521" s="105" t="s">
        <v>1264</v>
      </c>
      <c r="B521" s="97">
        <v>2</v>
      </c>
      <c r="C521" s="107">
        <v>0.0007097191182147863</v>
      </c>
      <c r="D521" s="97" t="s">
        <v>1488</v>
      </c>
      <c r="E521" s="97" t="b">
        <v>0</v>
      </c>
      <c r="F521" s="97" t="b">
        <v>0</v>
      </c>
      <c r="G521" s="97" t="b">
        <v>0</v>
      </c>
    </row>
    <row r="522" spans="1:7" ht="15">
      <c r="A522" s="105" t="s">
        <v>1265</v>
      </c>
      <c r="B522" s="97">
        <v>2</v>
      </c>
      <c r="C522" s="107">
        <v>0.0007097191182147863</v>
      </c>
      <c r="D522" s="97" t="s">
        <v>1488</v>
      </c>
      <c r="E522" s="97" t="b">
        <v>0</v>
      </c>
      <c r="F522" s="97" t="b">
        <v>0</v>
      </c>
      <c r="G522" s="97" t="b">
        <v>0</v>
      </c>
    </row>
    <row r="523" spans="1:7" ht="15">
      <c r="A523" s="105" t="s">
        <v>1266</v>
      </c>
      <c r="B523" s="97">
        <v>2</v>
      </c>
      <c r="C523" s="107">
        <v>0.0008361226435828238</v>
      </c>
      <c r="D523" s="97" t="s">
        <v>1488</v>
      </c>
      <c r="E523" s="97" t="b">
        <v>0</v>
      </c>
      <c r="F523" s="97" t="b">
        <v>0</v>
      </c>
      <c r="G523" s="97" t="b">
        <v>0</v>
      </c>
    </row>
    <row r="524" spans="1:7" ht="15">
      <c r="A524" s="105" t="s">
        <v>1267</v>
      </c>
      <c r="B524" s="97">
        <v>2</v>
      </c>
      <c r="C524" s="107">
        <v>0.0008361226435828238</v>
      </c>
      <c r="D524" s="97" t="s">
        <v>1488</v>
      </c>
      <c r="E524" s="97" t="b">
        <v>0</v>
      </c>
      <c r="F524" s="97" t="b">
        <v>0</v>
      </c>
      <c r="G524" s="97" t="b">
        <v>0</v>
      </c>
    </row>
    <row r="525" spans="1:7" ht="15">
      <c r="A525" s="105" t="s">
        <v>1268</v>
      </c>
      <c r="B525" s="97">
        <v>2</v>
      </c>
      <c r="C525" s="107">
        <v>0.0007097191182147863</v>
      </c>
      <c r="D525" s="97" t="s">
        <v>1488</v>
      </c>
      <c r="E525" s="97" t="b">
        <v>0</v>
      </c>
      <c r="F525" s="97" t="b">
        <v>0</v>
      </c>
      <c r="G525" s="97" t="b">
        <v>0</v>
      </c>
    </row>
    <row r="526" spans="1:7" ht="15">
      <c r="A526" s="105" t="s">
        <v>1269</v>
      </c>
      <c r="B526" s="97">
        <v>2</v>
      </c>
      <c r="C526" s="107">
        <v>0.0007097191182147863</v>
      </c>
      <c r="D526" s="97" t="s">
        <v>1488</v>
      </c>
      <c r="E526" s="97" t="b">
        <v>0</v>
      </c>
      <c r="F526" s="97" t="b">
        <v>0</v>
      </c>
      <c r="G526" s="97" t="b">
        <v>0</v>
      </c>
    </row>
    <row r="527" spans="1:7" ht="15">
      <c r="A527" s="105" t="s">
        <v>1270</v>
      </c>
      <c r="B527" s="97">
        <v>2</v>
      </c>
      <c r="C527" s="107">
        <v>0.0007097191182147863</v>
      </c>
      <c r="D527" s="97" t="s">
        <v>1488</v>
      </c>
      <c r="E527" s="97" t="b">
        <v>0</v>
      </c>
      <c r="F527" s="97" t="b">
        <v>0</v>
      </c>
      <c r="G527" s="97" t="b">
        <v>0</v>
      </c>
    </row>
    <row r="528" spans="1:7" ht="15">
      <c r="A528" s="105" t="s">
        <v>1271</v>
      </c>
      <c r="B528" s="97">
        <v>2</v>
      </c>
      <c r="C528" s="107">
        <v>0.0007097191182147863</v>
      </c>
      <c r="D528" s="97" t="s">
        <v>1488</v>
      </c>
      <c r="E528" s="97" t="b">
        <v>0</v>
      </c>
      <c r="F528" s="97" t="b">
        <v>0</v>
      </c>
      <c r="G528" s="97" t="b">
        <v>0</v>
      </c>
    </row>
    <row r="529" spans="1:7" ht="15">
      <c r="A529" s="105" t="s">
        <v>1272</v>
      </c>
      <c r="B529" s="97">
        <v>2</v>
      </c>
      <c r="C529" s="107">
        <v>0.0007097191182147863</v>
      </c>
      <c r="D529" s="97" t="s">
        <v>1488</v>
      </c>
      <c r="E529" s="97" t="b">
        <v>0</v>
      </c>
      <c r="F529" s="97" t="b">
        <v>0</v>
      </c>
      <c r="G529" s="97" t="b">
        <v>0</v>
      </c>
    </row>
    <row r="530" spans="1:7" ht="15">
      <c r="A530" s="105" t="s">
        <v>1273</v>
      </c>
      <c r="B530" s="97">
        <v>2</v>
      </c>
      <c r="C530" s="107">
        <v>0.0007097191182147863</v>
      </c>
      <c r="D530" s="97" t="s">
        <v>1488</v>
      </c>
      <c r="E530" s="97" t="b">
        <v>0</v>
      </c>
      <c r="F530" s="97" t="b">
        <v>0</v>
      </c>
      <c r="G530" s="97" t="b">
        <v>0</v>
      </c>
    </row>
    <row r="531" spans="1:7" ht="15">
      <c r="A531" s="105" t="s">
        <v>1274</v>
      </c>
      <c r="B531" s="97">
        <v>2</v>
      </c>
      <c r="C531" s="107">
        <v>0.0007097191182147863</v>
      </c>
      <c r="D531" s="97" t="s">
        <v>1488</v>
      </c>
      <c r="E531" s="97" t="b">
        <v>0</v>
      </c>
      <c r="F531" s="97" t="b">
        <v>0</v>
      </c>
      <c r="G531" s="97" t="b">
        <v>0</v>
      </c>
    </row>
    <row r="532" spans="1:7" ht="15">
      <c r="A532" s="105" t="s">
        <v>1275</v>
      </c>
      <c r="B532" s="97">
        <v>2</v>
      </c>
      <c r="C532" s="107">
        <v>0.0007097191182147863</v>
      </c>
      <c r="D532" s="97" t="s">
        <v>1488</v>
      </c>
      <c r="E532" s="97" t="b">
        <v>0</v>
      </c>
      <c r="F532" s="97" t="b">
        <v>0</v>
      </c>
      <c r="G532" s="97" t="b">
        <v>0</v>
      </c>
    </row>
    <row r="533" spans="1:7" ht="15">
      <c r="A533" s="105" t="s">
        <v>1276</v>
      </c>
      <c r="B533" s="97">
        <v>2</v>
      </c>
      <c r="C533" s="107">
        <v>0.0007097191182147863</v>
      </c>
      <c r="D533" s="97" t="s">
        <v>1488</v>
      </c>
      <c r="E533" s="97" t="b">
        <v>0</v>
      </c>
      <c r="F533" s="97" t="b">
        <v>0</v>
      </c>
      <c r="G533" s="97" t="b">
        <v>0</v>
      </c>
    </row>
    <row r="534" spans="1:7" ht="15">
      <c r="A534" s="105" t="s">
        <v>1277</v>
      </c>
      <c r="B534" s="97">
        <v>2</v>
      </c>
      <c r="C534" s="107">
        <v>0.0007097191182147863</v>
      </c>
      <c r="D534" s="97" t="s">
        <v>1488</v>
      </c>
      <c r="E534" s="97" t="b">
        <v>1</v>
      </c>
      <c r="F534" s="97" t="b">
        <v>0</v>
      </c>
      <c r="G534" s="97" t="b">
        <v>0</v>
      </c>
    </row>
    <row r="535" spans="1:7" ht="15">
      <c r="A535" s="105" t="s">
        <v>1278</v>
      </c>
      <c r="B535" s="97">
        <v>2</v>
      </c>
      <c r="C535" s="107">
        <v>0.0007097191182147863</v>
      </c>
      <c r="D535" s="97" t="s">
        <v>1488</v>
      </c>
      <c r="E535" s="97" t="b">
        <v>0</v>
      </c>
      <c r="F535" s="97" t="b">
        <v>0</v>
      </c>
      <c r="G535" s="97" t="b">
        <v>0</v>
      </c>
    </row>
    <row r="536" spans="1:7" ht="15">
      <c r="A536" s="105" t="s">
        <v>1279</v>
      </c>
      <c r="B536" s="97">
        <v>2</v>
      </c>
      <c r="C536" s="107">
        <v>0.0007097191182147863</v>
      </c>
      <c r="D536" s="97" t="s">
        <v>1488</v>
      </c>
      <c r="E536" s="97" t="b">
        <v>0</v>
      </c>
      <c r="F536" s="97" t="b">
        <v>0</v>
      </c>
      <c r="G536" s="97" t="b">
        <v>0</v>
      </c>
    </row>
    <row r="537" spans="1:7" ht="15">
      <c r="A537" s="105" t="s">
        <v>1280</v>
      </c>
      <c r="B537" s="97">
        <v>2</v>
      </c>
      <c r="C537" s="107">
        <v>0.0007097191182147863</v>
      </c>
      <c r="D537" s="97" t="s">
        <v>1488</v>
      </c>
      <c r="E537" s="97" t="b">
        <v>0</v>
      </c>
      <c r="F537" s="97" t="b">
        <v>0</v>
      </c>
      <c r="G537" s="97" t="b">
        <v>0</v>
      </c>
    </row>
    <row r="538" spans="1:7" ht="15">
      <c r="A538" s="105" t="s">
        <v>1281</v>
      </c>
      <c r="B538" s="97">
        <v>2</v>
      </c>
      <c r="C538" s="107">
        <v>0.0007097191182147863</v>
      </c>
      <c r="D538" s="97" t="s">
        <v>1488</v>
      </c>
      <c r="E538" s="97" t="b">
        <v>0</v>
      </c>
      <c r="F538" s="97" t="b">
        <v>1</v>
      </c>
      <c r="G538" s="97" t="b">
        <v>0</v>
      </c>
    </row>
    <row r="539" spans="1:7" ht="15">
      <c r="A539" s="105" t="s">
        <v>1282</v>
      </c>
      <c r="B539" s="97">
        <v>2</v>
      </c>
      <c r="C539" s="107">
        <v>0.0007097191182147863</v>
      </c>
      <c r="D539" s="97" t="s">
        <v>1488</v>
      </c>
      <c r="E539" s="97" t="b">
        <v>0</v>
      </c>
      <c r="F539" s="97" t="b">
        <v>0</v>
      </c>
      <c r="G539" s="97" t="b">
        <v>0</v>
      </c>
    </row>
    <row r="540" spans="1:7" ht="15">
      <c r="A540" s="105" t="s">
        <v>1283</v>
      </c>
      <c r="B540" s="97">
        <v>2</v>
      </c>
      <c r="C540" s="107">
        <v>0.0008361226435828238</v>
      </c>
      <c r="D540" s="97" t="s">
        <v>1488</v>
      </c>
      <c r="E540" s="97" t="b">
        <v>0</v>
      </c>
      <c r="F540" s="97" t="b">
        <v>0</v>
      </c>
      <c r="G540" s="97" t="b">
        <v>0</v>
      </c>
    </row>
    <row r="541" spans="1:7" ht="15">
      <c r="A541" s="105" t="s">
        <v>1284</v>
      </c>
      <c r="B541" s="97">
        <v>2</v>
      </c>
      <c r="C541" s="107">
        <v>0.0008361226435828238</v>
      </c>
      <c r="D541" s="97" t="s">
        <v>1488</v>
      </c>
      <c r="E541" s="97" t="b">
        <v>0</v>
      </c>
      <c r="F541" s="97" t="b">
        <v>0</v>
      </c>
      <c r="G541" s="97" t="b">
        <v>0</v>
      </c>
    </row>
    <row r="542" spans="1:7" ht="15">
      <c r="A542" s="105" t="s">
        <v>1285</v>
      </c>
      <c r="B542" s="97">
        <v>2</v>
      </c>
      <c r="C542" s="107">
        <v>0.0007097191182147863</v>
      </c>
      <c r="D542" s="97" t="s">
        <v>1488</v>
      </c>
      <c r="E542" s="97" t="b">
        <v>0</v>
      </c>
      <c r="F542" s="97" t="b">
        <v>0</v>
      </c>
      <c r="G542" s="97" t="b">
        <v>0</v>
      </c>
    </row>
    <row r="543" spans="1:7" ht="15">
      <c r="A543" s="105" t="s">
        <v>1286</v>
      </c>
      <c r="B543" s="97">
        <v>2</v>
      </c>
      <c r="C543" s="107">
        <v>0.0007097191182147863</v>
      </c>
      <c r="D543" s="97" t="s">
        <v>1488</v>
      </c>
      <c r="E543" s="97" t="b">
        <v>0</v>
      </c>
      <c r="F543" s="97" t="b">
        <v>0</v>
      </c>
      <c r="G543" s="97" t="b">
        <v>0</v>
      </c>
    </row>
    <row r="544" spans="1:7" ht="15">
      <c r="A544" s="105" t="s">
        <v>1287</v>
      </c>
      <c r="B544" s="97">
        <v>2</v>
      </c>
      <c r="C544" s="107">
        <v>0.0007097191182147863</v>
      </c>
      <c r="D544" s="97" t="s">
        <v>1488</v>
      </c>
      <c r="E544" s="97" t="b">
        <v>0</v>
      </c>
      <c r="F544" s="97" t="b">
        <v>0</v>
      </c>
      <c r="G544" s="97" t="b">
        <v>0</v>
      </c>
    </row>
    <row r="545" spans="1:7" ht="15">
      <c r="A545" s="105" t="s">
        <v>1288</v>
      </c>
      <c r="B545" s="97">
        <v>2</v>
      </c>
      <c r="C545" s="107">
        <v>0.0007097191182147863</v>
      </c>
      <c r="D545" s="97" t="s">
        <v>1488</v>
      </c>
      <c r="E545" s="97" t="b">
        <v>0</v>
      </c>
      <c r="F545" s="97" t="b">
        <v>0</v>
      </c>
      <c r="G545" s="97" t="b">
        <v>0</v>
      </c>
    </row>
    <row r="546" spans="1:7" ht="15">
      <c r="A546" s="105" t="s">
        <v>1289</v>
      </c>
      <c r="B546" s="97">
        <v>2</v>
      </c>
      <c r="C546" s="107">
        <v>0.0007097191182147863</v>
      </c>
      <c r="D546" s="97" t="s">
        <v>1488</v>
      </c>
      <c r="E546" s="97" t="b">
        <v>0</v>
      </c>
      <c r="F546" s="97" t="b">
        <v>0</v>
      </c>
      <c r="G546" s="97" t="b">
        <v>0</v>
      </c>
    </row>
    <row r="547" spans="1:7" ht="15">
      <c r="A547" s="105" t="s">
        <v>1290</v>
      </c>
      <c r="B547" s="97">
        <v>2</v>
      </c>
      <c r="C547" s="107">
        <v>0.0007097191182147863</v>
      </c>
      <c r="D547" s="97" t="s">
        <v>1488</v>
      </c>
      <c r="E547" s="97" t="b">
        <v>1</v>
      </c>
      <c r="F547" s="97" t="b">
        <v>0</v>
      </c>
      <c r="G547" s="97" t="b">
        <v>0</v>
      </c>
    </row>
    <row r="548" spans="1:7" ht="15">
      <c r="A548" s="105" t="s">
        <v>1291</v>
      </c>
      <c r="B548" s="97">
        <v>2</v>
      </c>
      <c r="C548" s="107">
        <v>0.0008361226435828238</v>
      </c>
      <c r="D548" s="97" t="s">
        <v>1488</v>
      </c>
      <c r="E548" s="97" t="b">
        <v>0</v>
      </c>
      <c r="F548" s="97" t="b">
        <v>0</v>
      </c>
      <c r="G548" s="97" t="b">
        <v>0</v>
      </c>
    </row>
    <row r="549" spans="1:7" ht="15">
      <c r="A549" s="105" t="s">
        <v>1292</v>
      </c>
      <c r="B549" s="97">
        <v>2</v>
      </c>
      <c r="C549" s="107">
        <v>0.0007097191182147863</v>
      </c>
      <c r="D549" s="97" t="s">
        <v>1488</v>
      </c>
      <c r="E549" s="97" t="b">
        <v>0</v>
      </c>
      <c r="F549" s="97" t="b">
        <v>0</v>
      </c>
      <c r="G549" s="97" t="b">
        <v>0</v>
      </c>
    </row>
    <row r="550" spans="1:7" ht="15">
      <c r="A550" s="105" t="s">
        <v>1293</v>
      </c>
      <c r="B550" s="97">
        <v>2</v>
      </c>
      <c r="C550" s="107">
        <v>0.0007097191182147863</v>
      </c>
      <c r="D550" s="97" t="s">
        <v>1488</v>
      </c>
      <c r="E550" s="97" t="b">
        <v>0</v>
      </c>
      <c r="F550" s="97" t="b">
        <v>0</v>
      </c>
      <c r="G550" s="97" t="b">
        <v>0</v>
      </c>
    </row>
    <row r="551" spans="1:7" ht="15">
      <c r="A551" s="105" t="s">
        <v>1294</v>
      </c>
      <c r="B551" s="97">
        <v>2</v>
      </c>
      <c r="C551" s="107">
        <v>0.0007097191182147863</v>
      </c>
      <c r="D551" s="97" t="s">
        <v>1488</v>
      </c>
      <c r="E551" s="97" t="b">
        <v>0</v>
      </c>
      <c r="F551" s="97" t="b">
        <v>0</v>
      </c>
      <c r="G551" s="97" t="b">
        <v>0</v>
      </c>
    </row>
    <row r="552" spans="1:7" ht="15">
      <c r="A552" s="105" t="s">
        <v>1295</v>
      </c>
      <c r="B552" s="97">
        <v>2</v>
      </c>
      <c r="C552" s="107">
        <v>0.0007097191182147863</v>
      </c>
      <c r="D552" s="97" t="s">
        <v>1488</v>
      </c>
      <c r="E552" s="97" t="b">
        <v>0</v>
      </c>
      <c r="F552" s="97" t="b">
        <v>0</v>
      </c>
      <c r="G552" s="97" t="b">
        <v>0</v>
      </c>
    </row>
    <row r="553" spans="1:7" ht="15">
      <c r="A553" s="105" t="s">
        <v>1296</v>
      </c>
      <c r="B553" s="97">
        <v>2</v>
      </c>
      <c r="C553" s="107">
        <v>0.0008361226435828238</v>
      </c>
      <c r="D553" s="97" t="s">
        <v>1488</v>
      </c>
      <c r="E553" s="97" t="b">
        <v>1</v>
      </c>
      <c r="F553" s="97" t="b">
        <v>0</v>
      </c>
      <c r="G553" s="97" t="b">
        <v>0</v>
      </c>
    </row>
    <row r="554" spans="1:7" ht="15">
      <c r="A554" s="105" t="s">
        <v>1297</v>
      </c>
      <c r="B554" s="97">
        <v>2</v>
      </c>
      <c r="C554" s="107">
        <v>0.0008361226435828238</v>
      </c>
      <c r="D554" s="97" t="s">
        <v>1488</v>
      </c>
      <c r="E554" s="97" t="b">
        <v>1</v>
      </c>
      <c r="F554" s="97" t="b">
        <v>0</v>
      </c>
      <c r="G554" s="97" t="b">
        <v>0</v>
      </c>
    </row>
    <row r="555" spans="1:7" ht="15">
      <c r="A555" s="105" t="s">
        <v>1298</v>
      </c>
      <c r="B555" s="97">
        <v>2</v>
      </c>
      <c r="C555" s="107">
        <v>0.0008361226435828238</v>
      </c>
      <c r="D555" s="97" t="s">
        <v>1488</v>
      </c>
      <c r="E555" s="97" t="b">
        <v>0</v>
      </c>
      <c r="F555" s="97" t="b">
        <v>0</v>
      </c>
      <c r="G555" s="97" t="b">
        <v>0</v>
      </c>
    </row>
    <row r="556" spans="1:7" ht="15">
      <c r="A556" s="105" t="s">
        <v>1299</v>
      </c>
      <c r="B556" s="97">
        <v>2</v>
      </c>
      <c r="C556" s="107">
        <v>0.0007097191182147863</v>
      </c>
      <c r="D556" s="97" t="s">
        <v>1488</v>
      </c>
      <c r="E556" s="97" t="b">
        <v>0</v>
      </c>
      <c r="F556" s="97" t="b">
        <v>0</v>
      </c>
      <c r="G556" s="97" t="b">
        <v>0</v>
      </c>
    </row>
    <row r="557" spans="1:7" ht="15">
      <c r="A557" s="105" t="s">
        <v>1300</v>
      </c>
      <c r="B557" s="97">
        <v>2</v>
      </c>
      <c r="C557" s="107">
        <v>0.0007097191182147863</v>
      </c>
      <c r="D557" s="97" t="s">
        <v>1488</v>
      </c>
      <c r="E557" s="97" t="b">
        <v>1</v>
      </c>
      <c r="F557" s="97" t="b">
        <v>0</v>
      </c>
      <c r="G557" s="97" t="b">
        <v>0</v>
      </c>
    </row>
    <row r="558" spans="1:7" ht="15">
      <c r="A558" s="105" t="s">
        <v>1301</v>
      </c>
      <c r="B558" s="97">
        <v>2</v>
      </c>
      <c r="C558" s="107">
        <v>0.0007097191182147863</v>
      </c>
      <c r="D558" s="97" t="s">
        <v>1488</v>
      </c>
      <c r="E558" s="97" t="b">
        <v>0</v>
      </c>
      <c r="F558" s="97" t="b">
        <v>0</v>
      </c>
      <c r="G558" s="97" t="b">
        <v>0</v>
      </c>
    </row>
    <row r="559" spans="1:7" ht="15">
      <c r="A559" s="105" t="s">
        <v>1302</v>
      </c>
      <c r="B559" s="97">
        <v>2</v>
      </c>
      <c r="C559" s="107">
        <v>0.0008361226435828238</v>
      </c>
      <c r="D559" s="97" t="s">
        <v>1488</v>
      </c>
      <c r="E559" s="97" t="b">
        <v>0</v>
      </c>
      <c r="F559" s="97" t="b">
        <v>0</v>
      </c>
      <c r="G559" s="97" t="b">
        <v>0</v>
      </c>
    </row>
    <row r="560" spans="1:7" ht="15">
      <c r="A560" s="105" t="s">
        <v>1303</v>
      </c>
      <c r="B560" s="97">
        <v>2</v>
      </c>
      <c r="C560" s="107">
        <v>0.0007097191182147863</v>
      </c>
      <c r="D560" s="97" t="s">
        <v>1488</v>
      </c>
      <c r="E560" s="97" t="b">
        <v>0</v>
      </c>
      <c r="F560" s="97" t="b">
        <v>0</v>
      </c>
      <c r="G560" s="97" t="b">
        <v>0</v>
      </c>
    </row>
    <row r="561" spans="1:7" ht="15">
      <c r="A561" s="105" t="s">
        <v>1304</v>
      </c>
      <c r="B561" s="97">
        <v>2</v>
      </c>
      <c r="C561" s="107">
        <v>0.0007097191182147863</v>
      </c>
      <c r="D561" s="97" t="s">
        <v>1488</v>
      </c>
      <c r="E561" s="97" t="b">
        <v>0</v>
      </c>
      <c r="F561" s="97" t="b">
        <v>0</v>
      </c>
      <c r="G561" s="97" t="b">
        <v>0</v>
      </c>
    </row>
    <row r="562" spans="1:7" ht="15">
      <c r="A562" s="105" t="s">
        <v>1305</v>
      </c>
      <c r="B562" s="97">
        <v>2</v>
      </c>
      <c r="C562" s="107">
        <v>0.0007097191182147863</v>
      </c>
      <c r="D562" s="97" t="s">
        <v>1488</v>
      </c>
      <c r="E562" s="97" t="b">
        <v>0</v>
      </c>
      <c r="F562" s="97" t="b">
        <v>0</v>
      </c>
      <c r="G562" s="97" t="b">
        <v>0</v>
      </c>
    </row>
    <row r="563" spans="1:7" ht="15">
      <c r="A563" s="105" t="s">
        <v>1306</v>
      </c>
      <c r="B563" s="97">
        <v>2</v>
      </c>
      <c r="C563" s="107">
        <v>0.0007097191182147863</v>
      </c>
      <c r="D563" s="97" t="s">
        <v>1488</v>
      </c>
      <c r="E563" s="97" t="b">
        <v>0</v>
      </c>
      <c r="F563" s="97" t="b">
        <v>0</v>
      </c>
      <c r="G563" s="97" t="b">
        <v>0</v>
      </c>
    </row>
    <row r="564" spans="1:7" ht="15">
      <c r="A564" s="105" t="s">
        <v>1307</v>
      </c>
      <c r="B564" s="97">
        <v>2</v>
      </c>
      <c r="C564" s="107">
        <v>0.0008361226435828238</v>
      </c>
      <c r="D564" s="97" t="s">
        <v>1488</v>
      </c>
      <c r="E564" s="97" t="b">
        <v>0</v>
      </c>
      <c r="F564" s="97" t="b">
        <v>0</v>
      </c>
      <c r="G564" s="97" t="b">
        <v>0</v>
      </c>
    </row>
    <row r="565" spans="1:7" ht="15">
      <c r="A565" s="105" t="s">
        <v>1308</v>
      </c>
      <c r="B565" s="97">
        <v>2</v>
      </c>
      <c r="C565" s="107">
        <v>0.0007097191182147863</v>
      </c>
      <c r="D565" s="97" t="s">
        <v>1488</v>
      </c>
      <c r="E565" s="97" t="b">
        <v>0</v>
      </c>
      <c r="F565" s="97" t="b">
        <v>0</v>
      </c>
      <c r="G565" s="97" t="b">
        <v>0</v>
      </c>
    </row>
    <row r="566" spans="1:7" ht="15">
      <c r="A566" s="105" t="s">
        <v>1309</v>
      </c>
      <c r="B566" s="97">
        <v>2</v>
      </c>
      <c r="C566" s="107">
        <v>0.0007097191182147863</v>
      </c>
      <c r="D566" s="97" t="s">
        <v>1488</v>
      </c>
      <c r="E566" s="97" t="b">
        <v>1</v>
      </c>
      <c r="F566" s="97" t="b">
        <v>0</v>
      </c>
      <c r="G566" s="97" t="b">
        <v>0</v>
      </c>
    </row>
    <row r="567" spans="1:7" ht="15">
      <c r="A567" s="105" t="s">
        <v>1310</v>
      </c>
      <c r="B567" s="97">
        <v>2</v>
      </c>
      <c r="C567" s="107">
        <v>0.0007097191182147863</v>
      </c>
      <c r="D567" s="97" t="s">
        <v>1488</v>
      </c>
      <c r="E567" s="97" t="b">
        <v>0</v>
      </c>
      <c r="F567" s="97" t="b">
        <v>0</v>
      </c>
      <c r="G567" s="97" t="b">
        <v>0</v>
      </c>
    </row>
    <row r="568" spans="1:7" ht="15">
      <c r="A568" s="105" t="s">
        <v>1311</v>
      </c>
      <c r="B568" s="97">
        <v>2</v>
      </c>
      <c r="C568" s="107">
        <v>0.0007097191182147863</v>
      </c>
      <c r="D568" s="97" t="s">
        <v>1488</v>
      </c>
      <c r="E568" s="97" t="b">
        <v>0</v>
      </c>
      <c r="F568" s="97" t="b">
        <v>1</v>
      </c>
      <c r="G568" s="97" t="b">
        <v>0</v>
      </c>
    </row>
    <row r="569" spans="1:7" ht="15">
      <c r="A569" s="105" t="s">
        <v>1312</v>
      </c>
      <c r="B569" s="97">
        <v>2</v>
      </c>
      <c r="C569" s="107">
        <v>0.0007097191182147863</v>
      </c>
      <c r="D569" s="97" t="s">
        <v>1488</v>
      </c>
      <c r="E569" s="97" t="b">
        <v>0</v>
      </c>
      <c r="F569" s="97" t="b">
        <v>0</v>
      </c>
      <c r="G569" s="97" t="b">
        <v>0</v>
      </c>
    </row>
    <row r="570" spans="1:7" ht="15">
      <c r="A570" s="105" t="s">
        <v>1313</v>
      </c>
      <c r="B570" s="97">
        <v>2</v>
      </c>
      <c r="C570" s="107">
        <v>0.0007097191182147863</v>
      </c>
      <c r="D570" s="97" t="s">
        <v>1488</v>
      </c>
      <c r="E570" s="97" t="b">
        <v>0</v>
      </c>
      <c r="F570" s="97" t="b">
        <v>0</v>
      </c>
      <c r="G570" s="97" t="b">
        <v>0</v>
      </c>
    </row>
    <row r="571" spans="1:7" ht="15">
      <c r="A571" s="105" t="s">
        <v>1314</v>
      </c>
      <c r="B571" s="97">
        <v>2</v>
      </c>
      <c r="C571" s="107">
        <v>0.0007097191182147863</v>
      </c>
      <c r="D571" s="97" t="s">
        <v>1488</v>
      </c>
      <c r="E571" s="97" t="b">
        <v>0</v>
      </c>
      <c r="F571" s="97" t="b">
        <v>0</v>
      </c>
      <c r="G571" s="97" t="b">
        <v>0</v>
      </c>
    </row>
    <row r="572" spans="1:7" ht="15">
      <c r="A572" s="105" t="s">
        <v>1315</v>
      </c>
      <c r="B572" s="97">
        <v>2</v>
      </c>
      <c r="C572" s="107">
        <v>0.0007097191182147863</v>
      </c>
      <c r="D572" s="97" t="s">
        <v>1488</v>
      </c>
      <c r="E572" s="97" t="b">
        <v>0</v>
      </c>
      <c r="F572" s="97" t="b">
        <v>0</v>
      </c>
      <c r="G572" s="97" t="b">
        <v>0</v>
      </c>
    </row>
    <row r="573" spans="1:7" ht="15">
      <c r="A573" s="105" t="s">
        <v>1316</v>
      </c>
      <c r="B573" s="97">
        <v>2</v>
      </c>
      <c r="C573" s="107">
        <v>0.0008361226435828238</v>
      </c>
      <c r="D573" s="97" t="s">
        <v>1488</v>
      </c>
      <c r="E573" s="97" t="b">
        <v>0</v>
      </c>
      <c r="F573" s="97" t="b">
        <v>0</v>
      </c>
      <c r="G573" s="97" t="b">
        <v>0</v>
      </c>
    </row>
    <row r="574" spans="1:7" ht="15">
      <c r="A574" s="105" t="s">
        <v>1317</v>
      </c>
      <c r="B574" s="97">
        <v>2</v>
      </c>
      <c r="C574" s="107">
        <v>0.0008361226435828238</v>
      </c>
      <c r="D574" s="97" t="s">
        <v>1488</v>
      </c>
      <c r="E574" s="97" t="b">
        <v>0</v>
      </c>
      <c r="F574" s="97" t="b">
        <v>0</v>
      </c>
      <c r="G574" s="97" t="b">
        <v>0</v>
      </c>
    </row>
    <row r="575" spans="1:7" ht="15">
      <c r="A575" s="105" t="s">
        <v>1318</v>
      </c>
      <c r="B575" s="97">
        <v>2</v>
      </c>
      <c r="C575" s="107">
        <v>0.0008361226435828238</v>
      </c>
      <c r="D575" s="97" t="s">
        <v>1488</v>
      </c>
      <c r="E575" s="97" t="b">
        <v>0</v>
      </c>
      <c r="F575" s="97" t="b">
        <v>0</v>
      </c>
      <c r="G575" s="97" t="b">
        <v>0</v>
      </c>
    </row>
    <row r="576" spans="1:7" ht="15">
      <c r="A576" s="105" t="s">
        <v>1319</v>
      </c>
      <c r="B576" s="97">
        <v>2</v>
      </c>
      <c r="C576" s="107">
        <v>0.0007097191182147863</v>
      </c>
      <c r="D576" s="97" t="s">
        <v>1488</v>
      </c>
      <c r="E576" s="97" t="b">
        <v>1</v>
      </c>
      <c r="F576" s="97" t="b">
        <v>0</v>
      </c>
      <c r="G576" s="97" t="b">
        <v>0</v>
      </c>
    </row>
    <row r="577" spans="1:7" ht="15">
      <c r="A577" s="105" t="s">
        <v>1320</v>
      </c>
      <c r="B577" s="97">
        <v>2</v>
      </c>
      <c r="C577" s="107">
        <v>0.0007097191182147863</v>
      </c>
      <c r="D577" s="97" t="s">
        <v>1488</v>
      </c>
      <c r="E577" s="97" t="b">
        <v>0</v>
      </c>
      <c r="F577" s="97" t="b">
        <v>0</v>
      </c>
      <c r="G577" s="97" t="b">
        <v>0</v>
      </c>
    </row>
    <row r="578" spans="1:7" ht="15">
      <c r="A578" s="105" t="s">
        <v>1321</v>
      </c>
      <c r="B578" s="97">
        <v>2</v>
      </c>
      <c r="C578" s="107">
        <v>0.0007097191182147863</v>
      </c>
      <c r="D578" s="97" t="s">
        <v>1488</v>
      </c>
      <c r="E578" s="97" t="b">
        <v>0</v>
      </c>
      <c r="F578" s="97" t="b">
        <v>0</v>
      </c>
      <c r="G578" s="97" t="b">
        <v>0</v>
      </c>
    </row>
    <row r="579" spans="1:7" ht="15">
      <c r="A579" s="105" t="s">
        <v>1322</v>
      </c>
      <c r="B579" s="97">
        <v>2</v>
      </c>
      <c r="C579" s="107">
        <v>0.0007097191182147863</v>
      </c>
      <c r="D579" s="97" t="s">
        <v>1488</v>
      </c>
      <c r="E579" s="97" t="b">
        <v>0</v>
      </c>
      <c r="F579" s="97" t="b">
        <v>0</v>
      </c>
      <c r="G579" s="97" t="b">
        <v>0</v>
      </c>
    </row>
    <row r="580" spans="1:7" ht="15">
      <c r="A580" s="105" t="s">
        <v>1323</v>
      </c>
      <c r="B580" s="97">
        <v>2</v>
      </c>
      <c r="C580" s="107">
        <v>0.0007097191182147863</v>
      </c>
      <c r="D580" s="97" t="s">
        <v>1488</v>
      </c>
      <c r="E580" s="97" t="b">
        <v>1</v>
      </c>
      <c r="F580" s="97" t="b">
        <v>0</v>
      </c>
      <c r="G580" s="97" t="b">
        <v>0</v>
      </c>
    </row>
    <row r="581" spans="1:7" ht="15">
      <c r="A581" s="105" t="s">
        <v>1324</v>
      </c>
      <c r="B581" s="97">
        <v>2</v>
      </c>
      <c r="C581" s="107">
        <v>0.0008361226435828238</v>
      </c>
      <c r="D581" s="97" t="s">
        <v>1488</v>
      </c>
      <c r="E581" s="97" t="b">
        <v>0</v>
      </c>
      <c r="F581" s="97" t="b">
        <v>0</v>
      </c>
      <c r="G581" s="97" t="b">
        <v>0</v>
      </c>
    </row>
    <row r="582" spans="1:7" ht="15">
      <c r="A582" s="105" t="s">
        <v>1325</v>
      </c>
      <c r="B582" s="97">
        <v>2</v>
      </c>
      <c r="C582" s="107">
        <v>0.0008361226435828238</v>
      </c>
      <c r="D582" s="97" t="s">
        <v>1488</v>
      </c>
      <c r="E582" s="97" t="b">
        <v>0</v>
      </c>
      <c r="F582" s="97" t="b">
        <v>0</v>
      </c>
      <c r="G582" s="97" t="b">
        <v>0</v>
      </c>
    </row>
    <row r="583" spans="1:7" ht="15">
      <c r="A583" s="105" t="s">
        <v>1326</v>
      </c>
      <c r="B583" s="97">
        <v>2</v>
      </c>
      <c r="C583" s="107">
        <v>0.0008361226435828238</v>
      </c>
      <c r="D583" s="97" t="s">
        <v>1488</v>
      </c>
      <c r="E583" s="97" t="b">
        <v>0</v>
      </c>
      <c r="F583" s="97" t="b">
        <v>0</v>
      </c>
      <c r="G583" s="97" t="b">
        <v>0</v>
      </c>
    </row>
    <row r="584" spans="1:7" ht="15">
      <c r="A584" s="105" t="s">
        <v>1327</v>
      </c>
      <c r="B584" s="97">
        <v>2</v>
      </c>
      <c r="C584" s="107">
        <v>0.0007097191182147863</v>
      </c>
      <c r="D584" s="97" t="s">
        <v>1488</v>
      </c>
      <c r="E584" s="97" t="b">
        <v>0</v>
      </c>
      <c r="F584" s="97" t="b">
        <v>0</v>
      </c>
      <c r="G584" s="97" t="b">
        <v>0</v>
      </c>
    </row>
    <row r="585" spans="1:7" ht="15">
      <c r="A585" s="105" t="s">
        <v>1328</v>
      </c>
      <c r="B585" s="97">
        <v>2</v>
      </c>
      <c r="C585" s="107">
        <v>0.0007097191182147863</v>
      </c>
      <c r="D585" s="97" t="s">
        <v>1488</v>
      </c>
      <c r="E585" s="97" t="b">
        <v>0</v>
      </c>
      <c r="F585" s="97" t="b">
        <v>0</v>
      </c>
      <c r="G585" s="97" t="b">
        <v>0</v>
      </c>
    </row>
    <row r="586" spans="1:7" ht="15">
      <c r="A586" s="105" t="s">
        <v>1329</v>
      </c>
      <c r="B586" s="97">
        <v>2</v>
      </c>
      <c r="C586" s="107">
        <v>0.0007097191182147863</v>
      </c>
      <c r="D586" s="97" t="s">
        <v>1488</v>
      </c>
      <c r="E586" s="97" t="b">
        <v>0</v>
      </c>
      <c r="F586" s="97" t="b">
        <v>0</v>
      </c>
      <c r="G586" s="97" t="b">
        <v>0</v>
      </c>
    </row>
    <row r="587" spans="1:7" ht="15">
      <c r="A587" s="105" t="s">
        <v>1330</v>
      </c>
      <c r="B587" s="97">
        <v>2</v>
      </c>
      <c r="C587" s="107">
        <v>0.0007097191182147863</v>
      </c>
      <c r="D587" s="97" t="s">
        <v>1488</v>
      </c>
      <c r="E587" s="97" t="b">
        <v>0</v>
      </c>
      <c r="F587" s="97" t="b">
        <v>0</v>
      </c>
      <c r="G587" s="97" t="b">
        <v>0</v>
      </c>
    </row>
    <row r="588" spans="1:7" ht="15">
      <c r="A588" s="105" t="s">
        <v>1331</v>
      </c>
      <c r="B588" s="97">
        <v>2</v>
      </c>
      <c r="C588" s="107">
        <v>0.0007097191182147863</v>
      </c>
      <c r="D588" s="97" t="s">
        <v>1488</v>
      </c>
      <c r="E588" s="97" t="b">
        <v>0</v>
      </c>
      <c r="F588" s="97" t="b">
        <v>0</v>
      </c>
      <c r="G588" s="97" t="b">
        <v>0</v>
      </c>
    </row>
    <row r="589" spans="1:7" ht="15">
      <c r="A589" s="105" t="s">
        <v>1332</v>
      </c>
      <c r="B589" s="97">
        <v>2</v>
      </c>
      <c r="C589" s="107">
        <v>0.0007097191182147863</v>
      </c>
      <c r="D589" s="97" t="s">
        <v>1488</v>
      </c>
      <c r="E589" s="97" t="b">
        <v>0</v>
      </c>
      <c r="F589" s="97" t="b">
        <v>0</v>
      </c>
      <c r="G589" s="97" t="b">
        <v>0</v>
      </c>
    </row>
    <row r="590" spans="1:7" ht="15">
      <c r="A590" s="105" t="s">
        <v>1333</v>
      </c>
      <c r="B590" s="97">
        <v>2</v>
      </c>
      <c r="C590" s="107">
        <v>0.0007097191182147863</v>
      </c>
      <c r="D590" s="97" t="s">
        <v>1488</v>
      </c>
      <c r="E590" s="97" t="b">
        <v>0</v>
      </c>
      <c r="F590" s="97" t="b">
        <v>0</v>
      </c>
      <c r="G590" s="97" t="b">
        <v>0</v>
      </c>
    </row>
    <row r="591" spans="1:7" ht="15">
      <c r="A591" s="105" t="s">
        <v>1334</v>
      </c>
      <c r="B591" s="97">
        <v>2</v>
      </c>
      <c r="C591" s="107">
        <v>0.0008361226435828238</v>
      </c>
      <c r="D591" s="97" t="s">
        <v>1488</v>
      </c>
      <c r="E591" s="97" t="b">
        <v>0</v>
      </c>
      <c r="F591" s="97" t="b">
        <v>0</v>
      </c>
      <c r="G591" s="97" t="b">
        <v>0</v>
      </c>
    </row>
    <row r="592" spans="1:7" ht="15">
      <c r="A592" s="105" t="s">
        <v>1335</v>
      </c>
      <c r="B592" s="97">
        <v>2</v>
      </c>
      <c r="C592" s="107">
        <v>0.0007097191182147863</v>
      </c>
      <c r="D592" s="97" t="s">
        <v>1488</v>
      </c>
      <c r="E592" s="97" t="b">
        <v>0</v>
      </c>
      <c r="F592" s="97" t="b">
        <v>0</v>
      </c>
      <c r="G592" s="97" t="b">
        <v>0</v>
      </c>
    </row>
    <row r="593" spans="1:7" ht="15">
      <c r="A593" s="105" t="s">
        <v>1336</v>
      </c>
      <c r="B593" s="97">
        <v>2</v>
      </c>
      <c r="C593" s="107">
        <v>0.0007097191182147863</v>
      </c>
      <c r="D593" s="97" t="s">
        <v>1488</v>
      </c>
      <c r="E593" s="97" t="b">
        <v>0</v>
      </c>
      <c r="F593" s="97" t="b">
        <v>0</v>
      </c>
      <c r="G593" s="97" t="b">
        <v>0</v>
      </c>
    </row>
    <row r="594" spans="1:7" ht="15">
      <c r="A594" s="105" t="s">
        <v>1337</v>
      </c>
      <c r="B594" s="97">
        <v>2</v>
      </c>
      <c r="C594" s="107">
        <v>0.0007097191182147863</v>
      </c>
      <c r="D594" s="97" t="s">
        <v>1488</v>
      </c>
      <c r="E594" s="97" t="b">
        <v>0</v>
      </c>
      <c r="F594" s="97" t="b">
        <v>0</v>
      </c>
      <c r="G594" s="97" t="b">
        <v>0</v>
      </c>
    </row>
    <row r="595" spans="1:7" ht="15">
      <c r="A595" s="105" t="s">
        <v>1338</v>
      </c>
      <c r="B595" s="97">
        <v>2</v>
      </c>
      <c r="C595" s="107">
        <v>0.0008361226435828238</v>
      </c>
      <c r="D595" s="97" t="s">
        <v>1488</v>
      </c>
      <c r="E595" s="97" t="b">
        <v>0</v>
      </c>
      <c r="F595" s="97" t="b">
        <v>0</v>
      </c>
      <c r="G595" s="97" t="b">
        <v>0</v>
      </c>
    </row>
    <row r="596" spans="1:7" ht="15">
      <c r="A596" s="105" t="s">
        <v>1339</v>
      </c>
      <c r="B596" s="97">
        <v>2</v>
      </c>
      <c r="C596" s="107">
        <v>0.0007097191182147863</v>
      </c>
      <c r="D596" s="97" t="s">
        <v>1488</v>
      </c>
      <c r="E596" s="97" t="b">
        <v>0</v>
      </c>
      <c r="F596" s="97" t="b">
        <v>0</v>
      </c>
      <c r="G596" s="97" t="b">
        <v>0</v>
      </c>
    </row>
    <row r="597" spans="1:7" ht="15">
      <c r="A597" s="105" t="s">
        <v>1340</v>
      </c>
      <c r="B597" s="97">
        <v>2</v>
      </c>
      <c r="C597" s="107">
        <v>0.0007097191182147863</v>
      </c>
      <c r="D597" s="97" t="s">
        <v>1488</v>
      </c>
      <c r="E597" s="97" t="b">
        <v>0</v>
      </c>
      <c r="F597" s="97" t="b">
        <v>0</v>
      </c>
      <c r="G597" s="97" t="b">
        <v>0</v>
      </c>
    </row>
    <row r="598" spans="1:7" ht="15">
      <c r="A598" s="105" t="s">
        <v>1341</v>
      </c>
      <c r="B598" s="97">
        <v>2</v>
      </c>
      <c r="C598" s="107">
        <v>0.0008361226435828238</v>
      </c>
      <c r="D598" s="97" t="s">
        <v>1488</v>
      </c>
      <c r="E598" s="97" t="b">
        <v>0</v>
      </c>
      <c r="F598" s="97" t="b">
        <v>0</v>
      </c>
      <c r="G598" s="97" t="b">
        <v>0</v>
      </c>
    </row>
    <row r="599" spans="1:7" ht="15">
      <c r="A599" s="105" t="s">
        <v>1342</v>
      </c>
      <c r="B599" s="97">
        <v>2</v>
      </c>
      <c r="C599" s="107">
        <v>0.0008361226435828238</v>
      </c>
      <c r="D599" s="97" t="s">
        <v>1488</v>
      </c>
      <c r="E599" s="97" t="b">
        <v>0</v>
      </c>
      <c r="F599" s="97" t="b">
        <v>0</v>
      </c>
      <c r="G599" s="97" t="b">
        <v>0</v>
      </c>
    </row>
    <row r="600" spans="1:7" ht="15">
      <c r="A600" s="105" t="s">
        <v>1343</v>
      </c>
      <c r="B600" s="97">
        <v>2</v>
      </c>
      <c r="C600" s="107">
        <v>0.0007097191182147863</v>
      </c>
      <c r="D600" s="97" t="s">
        <v>1488</v>
      </c>
      <c r="E600" s="97" t="b">
        <v>0</v>
      </c>
      <c r="F600" s="97" t="b">
        <v>0</v>
      </c>
      <c r="G600" s="97" t="b">
        <v>0</v>
      </c>
    </row>
    <row r="601" spans="1:7" ht="15">
      <c r="A601" s="105" t="s">
        <v>1344</v>
      </c>
      <c r="B601" s="97">
        <v>2</v>
      </c>
      <c r="C601" s="107">
        <v>0.0007097191182147863</v>
      </c>
      <c r="D601" s="97" t="s">
        <v>1488</v>
      </c>
      <c r="E601" s="97" t="b">
        <v>0</v>
      </c>
      <c r="F601" s="97" t="b">
        <v>0</v>
      </c>
      <c r="G601" s="97" t="b">
        <v>0</v>
      </c>
    </row>
    <row r="602" spans="1:7" ht="15">
      <c r="A602" s="105" t="s">
        <v>1345</v>
      </c>
      <c r="B602" s="97">
        <v>2</v>
      </c>
      <c r="C602" s="107">
        <v>0.0007097191182147863</v>
      </c>
      <c r="D602" s="97" t="s">
        <v>1488</v>
      </c>
      <c r="E602" s="97" t="b">
        <v>0</v>
      </c>
      <c r="F602" s="97" t="b">
        <v>0</v>
      </c>
      <c r="G602" s="97" t="b">
        <v>0</v>
      </c>
    </row>
    <row r="603" spans="1:7" ht="15">
      <c r="A603" s="105" t="s">
        <v>1346</v>
      </c>
      <c r="B603" s="97">
        <v>2</v>
      </c>
      <c r="C603" s="107">
        <v>0.0007097191182147863</v>
      </c>
      <c r="D603" s="97" t="s">
        <v>1488</v>
      </c>
      <c r="E603" s="97" t="b">
        <v>0</v>
      </c>
      <c r="F603" s="97" t="b">
        <v>0</v>
      </c>
      <c r="G603" s="97" t="b">
        <v>0</v>
      </c>
    </row>
    <row r="604" spans="1:7" ht="15">
      <c r="A604" s="105" t="s">
        <v>1347</v>
      </c>
      <c r="B604" s="97">
        <v>2</v>
      </c>
      <c r="C604" s="107">
        <v>0.0007097191182147863</v>
      </c>
      <c r="D604" s="97" t="s">
        <v>1488</v>
      </c>
      <c r="E604" s="97" t="b">
        <v>0</v>
      </c>
      <c r="F604" s="97" t="b">
        <v>0</v>
      </c>
      <c r="G604" s="97" t="b">
        <v>0</v>
      </c>
    </row>
    <row r="605" spans="1:7" ht="15">
      <c r="A605" s="105" t="s">
        <v>1348</v>
      </c>
      <c r="B605" s="97">
        <v>2</v>
      </c>
      <c r="C605" s="107">
        <v>0.0007097191182147863</v>
      </c>
      <c r="D605" s="97" t="s">
        <v>1488</v>
      </c>
      <c r="E605" s="97" t="b">
        <v>0</v>
      </c>
      <c r="F605" s="97" t="b">
        <v>0</v>
      </c>
      <c r="G605" s="97" t="b">
        <v>0</v>
      </c>
    </row>
    <row r="606" spans="1:7" ht="15">
      <c r="A606" s="105" t="s">
        <v>1349</v>
      </c>
      <c r="B606" s="97">
        <v>2</v>
      </c>
      <c r="C606" s="107">
        <v>0.0007097191182147863</v>
      </c>
      <c r="D606" s="97" t="s">
        <v>1488</v>
      </c>
      <c r="E606" s="97" t="b">
        <v>1</v>
      </c>
      <c r="F606" s="97" t="b">
        <v>0</v>
      </c>
      <c r="G606" s="97" t="b">
        <v>0</v>
      </c>
    </row>
    <row r="607" spans="1:7" ht="15">
      <c r="A607" s="105" t="s">
        <v>1350</v>
      </c>
      <c r="B607" s="97">
        <v>2</v>
      </c>
      <c r="C607" s="107">
        <v>0.0007097191182147863</v>
      </c>
      <c r="D607" s="97" t="s">
        <v>1488</v>
      </c>
      <c r="E607" s="97" t="b">
        <v>0</v>
      </c>
      <c r="F607" s="97" t="b">
        <v>0</v>
      </c>
      <c r="G607" s="97" t="b">
        <v>0</v>
      </c>
    </row>
    <row r="608" spans="1:7" ht="15">
      <c r="A608" s="105" t="s">
        <v>1351</v>
      </c>
      <c r="B608" s="97">
        <v>2</v>
      </c>
      <c r="C608" s="107">
        <v>0.0007097191182147863</v>
      </c>
      <c r="D608" s="97" t="s">
        <v>1488</v>
      </c>
      <c r="E608" s="97" t="b">
        <v>0</v>
      </c>
      <c r="F608" s="97" t="b">
        <v>0</v>
      </c>
      <c r="G608" s="97" t="b">
        <v>0</v>
      </c>
    </row>
    <row r="609" spans="1:7" ht="15">
      <c r="A609" s="105" t="s">
        <v>1352</v>
      </c>
      <c r="B609" s="97">
        <v>2</v>
      </c>
      <c r="C609" s="107">
        <v>0.0007097191182147863</v>
      </c>
      <c r="D609" s="97" t="s">
        <v>1488</v>
      </c>
      <c r="E609" s="97" t="b">
        <v>0</v>
      </c>
      <c r="F609" s="97" t="b">
        <v>0</v>
      </c>
      <c r="G609" s="97" t="b">
        <v>0</v>
      </c>
    </row>
    <row r="610" spans="1:7" ht="15">
      <c r="A610" s="105" t="s">
        <v>1353</v>
      </c>
      <c r="B610" s="97">
        <v>2</v>
      </c>
      <c r="C610" s="107">
        <v>0.0007097191182147863</v>
      </c>
      <c r="D610" s="97" t="s">
        <v>1488</v>
      </c>
      <c r="E610" s="97" t="b">
        <v>0</v>
      </c>
      <c r="F610" s="97" t="b">
        <v>0</v>
      </c>
      <c r="G610" s="97" t="b">
        <v>0</v>
      </c>
    </row>
    <row r="611" spans="1:7" ht="15">
      <c r="A611" s="105" t="s">
        <v>1354</v>
      </c>
      <c r="B611" s="97">
        <v>2</v>
      </c>
      <c r="C611" s="107">
        <v>0.0007097191182147863</v>
      </c>
      <c r="D611" s="97" t="s">
        <v>1488</v>
      </c>
      <c r="E611" s="97" t="b">
        <v>0</v>
      </c>
      <c r="F611" s="97" t="b">
        <v>0</v>
      </c>
      <c r="G611" s="97" t="b">
        <v>0</v>
      </c>
    </row>
    <row r="612" spans="1:7" ht="15">
      <c r="A612" s="105" t="s">
        <v>1355</v>
      </c>
      <c r="B612" s="97">
        <v>2</v>
      </c>
      <c r="C612" s="107">
        <v>0.0007097191182147863</v>
      </c>
      <c r="D612" s="97" t="s">
        <v>1488</v>
      </c>
      <c r="E612" s="97" t="b">
        <v>0</v>
      </c>
      <c r="F612" s="97" t="b">
        <v>0</v>
      </c>
      <c r="G612" s="97" t="b">
        <v>0</v>
      </c>
    </row>
    <row r="613" spans="1:7" ht="15">
      <c r="A613" s="105" t="s">
        <v>1356</v>
      </c>
      <c r="B613" s="97">
        <v>2</v>
      </c>
      <c r="C613" s="107">
        <v>0.0008361226435828238</v>
      </c>
      <c r="D613" s="97" t="s">
        <v>1488</v>
      </c>
      <c r="E613" s="97" t="b">
        <v>0</v>
      </c>
      <c r="F613" s="97" t="b">
        <v>0</v>
      </c>
      <c r="G613" s="97" t="b">
        <v>0</v>
      </c>
    </row>
    <row r="614" spans="1:7" ht="15">
      <c r="A614" s="105" t="s">
        <v>1357</v>
      </c>
      <c r="B614" s="97">
        <v>2</v>
      </c>
      <c r="C614" s="107">
        <v>0.0007097191182147863</v>
      </c>
      <c r="D614" s="97" t="s">
        <v>1488</v>
      </c>
      <c r="E614" s="97" t="b">
        <v>0</v>
      </c>
      <c r="F614" s="97" t="b">
        <v>0</v>
      </c>
      <c r="G614" s="97" t="b">
        <v>0</v>
      </c>
    </row>
    <row r="615" spans="1:7" ht="15">
      <c r="A615" s="105" t="s">
        <v>1358</v>
      </c>
      <c r="B615" s="97">
        <v>2</v>
      </c>
      <c r="C615" s="107">
        <v>0.0008361226435828238</v>
      </c>
      <c r="D615" s="97" t="s">
        <v>1488</v>
      </c>
      <c r="E615" s="97" t="b">
        <v>0</v>
      </c>
      <c r="F615" s="97" t="b">
        <v>0</v>
      </c>
      <c r="G615" s="97" t="b">
        <v>0</v>
      </c>
    </row>
    <row r="616" spans="1:7" ht="15">
      <c r="A616" s="105" t="s">
        <v>1359</v>
      </c>
      <c r="B616" s="97">
        <v>2</v>
      </c>
      <c r="C616" s="107">
        <v>0.0008361226435828238</v>
      </c>
      <c r="D616" s="97" t="s">
        <v>1488</v>
      </c>
      <c r="E616" s="97" t="b">
        <v>0</v>
      </c>
      <c r="F616" s="97" t="b">
        <v>0</v>
      </c>
      <c r="G616" s="97" t="b">
        <v>0</v>
      </c>
    </row>
    <row r="617" spans="1:7" ht="15">
      <c r="A617" s="105" t="s">
        <v>1360</v>
      </c>
      <c r="B617" s="97">
        <v>2</v>
      </c>
      <c r="C617" s="107">
        <v>0.0007097191182147863</v>
      </c>
      <c r="D617" s="97" t="s">
        <v>1488</v>
      </c>
      <c r="E617" s="97" t="b">
        <v>0</v>
      </c>
      <c r="F617" s="97" t="b">
        <v>0</v>
      </c>
      <c r="G617" s="97" t="b">
        <v>0</v>
      </c>
    </row>
    <row r="618" spans="1:7" ht="15">
      <c r="A618" s="105" t="s">
        <v>1361</v>
      </c>
      <c r="B618" s="97">
        <v>2</v>
      </c>
      <c r="C618" s="107">
        <v>0.0007097191182147863</v>
      </c>
      <c r="D618" s="97" t="s">
        <v>1488</v>
      </c>
      <c r="E618" s="97" t="b">
        <v>0</v>
      </c>
      <c r="F618" s="97" t="b">
        <v>0</v>
      </c>
      <c r="G618" s="97" t="b">
        <v>0</v>
      </c>
    </row>
    <row r="619" spans="1:7" ht="15">
      <c r="A619" s="105" t="s">
        <v>1362</v>
      </c>
      <c r="B619" s="97">
        <v>2</v>
      </c>
      <c r="C619" s="107">
        <v>0.0007097191182147863</v>
      </c>
      <c r="D619" s="97" t="s">
        <v>1488</v>
      </c>
      <c r="E619" s="97" t="b">
        <v>0</v>
      </c>
      <c r="F619" s="97" t="b">
        <v>0</v>
      </c>
      <c r="G619" s="97" t="b">
        <v>0</v>
      </c>
    </row>
    <row r="620" spans="1:7" ht="15">
      <c r="A620" s="105" t="s">
        <v>1363</v>
      </c>
      <c r="B620" s="97">
        <v>2</v>
      </c>
      <c r="C620" s="107">
        <v>0.0008361226435828238</v>
      </c>
      <c r="D620" s="97" t="s">
        <v>1488</v>
      </c>
      <c r="E620" s="97" t="b">
        <v>0</v>
      </c>
      <c r="F620" s="97" t="b">
        <v>0</v>
      </c>
      <c r="G620" s="97" t="b">
        <v>0</v>
      </c>
    </row>
    <row r="621" spans="1:7" ht="15">
      <c r="A621" s="105" t="s">
        <v>1364</v>
      </c>
      <c r="B621" s="97">
        <v>2</v>
      </c>
      <c r="C621" s="107">
        <v>0.0008361226435828238</v>
      </c>
      <c r="D621" s="97" t="s">
        <v>1488</v>
      </c>
      <c r="E621" s="97" t="b">
        <v>0</v>
      </c>
      <c r="F621" s="97" t="b">
        <v>0</v>
      </c>
      <c r="G621" s="97" t="b">
        <v>0</v>
      </c>
    </row>
    <row r="622" spans="1:7" ht="15">
      <c r="A622" s="105" t="s">
        <v>1365</v>
      </c>
      <c r="B622" s="97">
        <v>2</v>
      </c>
      <c r="C622" s="107">
        <v>0.0008361226435828238</v>
      </c>
      <c r="D622" s="97" t="s">
        <v>1488</v>
      </c>
      <c r="E622" s="97" t="b">
        <v>0</v>
      </c>
      <c r="F622" s="97" t="b">
        <v>0</v>
      </c>
      <c r="G622" s="97" t="b">
        <v>0</v>
      </c>
    </row>
    <row r="623" spans="1:7" ht="15">
      <c r="A623" s="105" t="s">
        <v>1366</v>
      </c>
      <c r="B623" s="97">
        <v>2</v>
      </c>
      <c r="C623" s="107">
        <v>0.0008361226435828238</v>
      </c>
      <c r="D623" s="97" t="s">
        <v>1488</v>
      </c>
      <c r="E623" s="97" t="b">
        <v>0</v>
      </c>
      <c r="F623" s="97" t="b">
        <v>0</v>
      </c>
      <c r="G623" s="97" t="b">
        <v>0</v>
      </c>
    </row>
    <row r="624" spans="1:7" ht="15">
      <c r="A624" s="105" t="s">
        <v>1367</v>
      </c>
      <c r="B624" s="97">
        <v>2</v>
      </c>
      <c r="C624" s="107">
        <v>0.0008361226435828238</v>
      </c>
      <c r="D624" s="97" t="s">
        <v>1488</v>
      </c>
      <c r="E624" s="97" t="b">
        <v>0</v>
      </c>
      <c r="F624" s="97" t="b">
        <v>0</v>
      </c>
      <c r="G624" s="97" t="b">
        <v>0</v>
      </c>
    </row>
    <row r="625" spans="1:7" ht="15">
      <c r="A625" s="105" t="s">
        <v>1368</v>
      </c>
      <c r="B625" s="97">
        <v>2</v>
      </c>
      <c r="C625" s="107">
        <v>0.0007097191182147863</v>
      </c>
      <c r="D625" s="97" t="s">
        <v>1488</v>
      </c>
      <c r="E625" s="97" t="b">
        <v>0</v>
      </c>
      <c r="F625" s="97" t="b">
        <v>0</v>
      </c>
      <c r="G625" s="97" t="b">
        <v>0</v>
      </c>
    </row>
    <row r="626" spans="1:7" ht="15">
      <c r="A626" s="105" t="s">
        <v>1369</v>
      </c>
      <c r="B626" s="97">
        <v>2</v>
      </c>
      <c r="C626" s="107">
        <v>0.0008361226435828238</v>
      </c>
      <c r="D626" s="97" t="s">
        <v>1488</v>
      </c>
      <c r="E626" s="97" t="b">
        <v>0</v>
      </c>
      <c r="F626" s="97" t="b">
        <v>0</v>
      </c>
      <c r="G626" s="97" t="b">
        <v>0</v>
      </c>
    </row>
    <row r="627" spans="1:7" ht="15">
      <c r="A627" s="105" t="s">
        <v>1370</v>
      </c>
      <c r="B627" s="97">
        <v>2</v>
      </c>
      <c r="C627" s="107">
        <v>0.0007097191182147863</v>
      </c>
      <c r="D627" s="97" t="s">
        <v>1488</v>
      </c>
      <c r="E627" s="97" t="b">
        <v>0</v>
      </c>
      <c r="F627" s="97" t="b">
        <v>0</v>
      </c>
      <c r="G627" s="97" t="b">
        <v>0</v>
      </c>
    </row>
    <row r="628" spans="1:7" ht="15">
      <c r="A628" s="105" t="s">
        <v>1371</v>
      </c>
      <c r="B628" s="97">
        <v>2</v>
      </c>
      <c r="C628" s="107">
        <v>0.0007097191182147863</v>
      </c>
      <c r="D628" s="97" t="s">
        <v>1488</v>
      </c>
      <c r="E628" s="97" t="b">
        <v>1</v>
      </c>
      <c r="F628" s="97" t="b">
        <v>0</v>
      </c>
      <c r="G628" s="97" t="b">
        <v>0</v>
      </c>
    </row>
    <row r="629" spans="1:7" ht="15">
      <c r="A629" s="105" t="s">
        <v>1372</v>
      </c>
      <c r="B629" s="97">
        <v>2</v>
      </c>
      <c r="C629" s="107">
        <v>0.0007097191182147863</v>
      </c>
      <c r="D629" s="97" t="s">
        <v>1488</v>
      </c>
      <c r="E629" s="97" t="b">
        <v>0</v>
      </c>
      <c r="F629" s="97" t="b">
        <v>0</v>
      </c>
      <c r="G629" s="97" t="b">
        <v>0</v>
      </c>
    </row>
    <row r="630" spans="1:7" ht="15">
      <c r="A630" s="105" t="s">
        <v>1373</v>
      </c>
      <c r="B630" s="97">
        <v>2</v>
      </c>
      <c r="C630" s="107">
        <v>0.0007097191182147863</v>
      </c>
      <c r="D630" s="97" t="s">
        <v>1488</v>
      </c>
      <c r="E630" s="97" t="b">
        <v>0</v>
      </c>
      <c r="F630" s="97" t="b">
        <v>0</v>
      </c>
      <c r="G630" s="97" t="b">
        <v>0</v>
      </c>
    </row>
    <row r="631" spans="1:7" ht="15">
      <c r="A631" s="105" t="s">
        <v>1374</v>
      </c>
      <c r="B631" s="97">
        <v>2</v>
      </c>
      <c r="C631" s="107">
        <v>0.0008361226435828238</v>
      </c>
      <c r="D631" s="97" t="s">
        <v>1488</v>
      </c>
      <c r="E631" s="97" t="b">
        <v>0</v>
      </c>
      <c r="F631" s="97" t="b">
        <v>0</v>
      </c>
      <c r="G631" s="97" t="b">
        <v>0</v>
      </c>
    </row>
    <row r="632" spans="1:7" ht="15">
      <c r="A632" s="105" t="s">
        <v>1375</v>
      </c>
      <c r="B632" s="97">
        <v>2</v>
      </c>
      <c r="C632" s="107">
        <v>0.0007097191182147863</v>
      </c>
      <c r="D632" s="97" t="s">
        <v>1488</v>
      </c>
      <c r="E632" s="97" t="b">
        <v>0</v>
      </c>
      <c r="F632" s="97" t="b">
        <v>0</v>
      </c>
      <c r="G632" s="97" t="b">
        <v>0</v>
      </c>
    </row>
    <row r="633" spans="1:7" ht="15">
      <c r="A633" s="105" t="s">
        <v>1376</v>
      </c>
      <c r="B633" s="97">
        <v>2</v>
      </c>
      <c r="C633" s="107">
        <v>0.0007097191182147863</v>
      </c>
      <c r="D633" s="97" t="s">
        <v>1488</v>
      </c>
      <c r="E633" s="97" t="b">
        <v>1</v>
      </c>
      <c r="F633" s="97" t="b">
        <v>0</v>
      </c>
      <c r="G633" s="97" t="b">
        <v>0</v>
      </c>
    </row>
    <row r="634" spans="1:7" ht="15">
      <c r="A634" s="105" t="s">
        <v>1377</v>
      </c>
      <c r="B634" s="97">
        <v>2</v>
      </c>
      <c r="C634" s="107">
        <v>0.0007097191182147863</v>
      </c>
      <c r="D634" s="97" t="s">
        <v>1488</v>
      </c>
      <c r="E634" s="97" t="b">
        <v>0</v>
      </c>
      <c r="F634" s="97" t="b">
        <v>0</v>
      </c>
      <c r="G634" s="97" t="b">
        <v>0</v>
      </c>
    </row>
    <row r="635" spans="1:7" ht="15">
      <c r="A635" s="105" t="s">
        <v>1378</v>
      </c>
      <c r="B635" s="97">
        <v>2</v>
      </c>
      <c r="C635" s="107">
        <v>0.0007097191182147863</v>
      </c>
      <c r="D635" s="97" t="s">
        <v>1488</v>
      </c>
      <c r="E635" s="97" t="b">
        <v>0</v>
      </c>
      <c r="F635" s="97" t="b">
        <v>0</v>
      </c>
      <c r="G635" s="97" t="b">
        <v>0</v>
      </c>
    </row>
    <row r="636" spans="1:7" ht="15">
      <c r="A636" s="105" t="s">
        <v>1379</v>
      </c>
      <c r="B636" s="97">
        <v>2</v>
      </c>
      <c r="C636" s="107">
        <v>0.0008361226435828238</v>
      </c>
      <c r="D636" s="97" t="s">
        <v>1488</v>
      </c>
      <c r="E636" s="97" t="b">
        <v>0</v>
      </c>
      <c r="F636" s="97" t="b">
        <v>0</v>
      </c>
      <c r="G636" s="97" t="b">
        <v>0</v>
      </c>
    </row>
    <row r="637" spans="1:7" ht="15">
      <c r="A637" s="105" t="s">
        <v>1380</v>
      </c>
      <c r="B637" s="97">
        <v>2</v>
      </c>
      <c r="C637" s="107">
        <v>0.0008361226435828238</v>
      </c>
      <c r="D637" s="97" t="s">
        <v>1488</v>
      </c>
      <c r="E637" s="97" t="b">
        <v>0</v>
      </c>
      <c r="F637" s="97" t="b">
        <v>0</v>
      </c>
      <c r="G637" s="97" t="b">
        <v>0</v>
      </c>
    </row>
    <row r="638" spans="1:7" ht="15">
      <c r="A638" s="105" t="s">
        <v>1381</v>
      </c>
      <c r="B638" s="97">
        <v>2</v>
      </c>
      <c r="C638" s="107">
        <v>0.0007097191182147863</v>
      </c>
      <c r="D638" s="97" t="s">
        <v>1488</v>
      </c>
      <c r="E638" s="97" t="b">
        <v>0</v>
      </c>
      <c r="F638" s="97" t="b">
        <v>0</v>
      </c>
      <c r="G638" s="97" t="b">
        <v>0</v>
      </c>
    </row>
    <row r="639" spans="1:7" ht="15">
      <c r="A639" s="105" t="s">
        <v>1382</v>
      </c>
      <c r="B639" s="97">
        <v>2</v>
      </c>
      <c r="C639" s="107">
        <v>0.0007097191182147863</v>
      </c>
      <c r="D639" s="97" t="s">
        <v>1488</v>
      </c>
      <c r="E639" s="97" t="b">
        <v>0</v>
      </c>
      <c r="F639" s="97" t="b">
        <v>1</v>
      </c>
      <c r="G639" s="97" t="b">
        <v>0</v>
      </c>
    </row>
    <row r="640" spans="1:7" ht="15">
      <c r="A640" s="105" t="s">
        <v>1383</v>
      </c>
      <c r="B640" s="97">
        <v>2</v>
      </c>
      <c r="C640" s="107">
        <v>0.0007097191182147863</v>
      </c>
      <c r="D640" s="97" t="s">
        <v>1488</v>
      </c>
      <c r="E640" s="97" t="b">
        <v>0</v>
      </c>
      <c r="F640" s="97" t="b">
        <v>1</v>
      </c>
      <c r="G640" s="97" t="b">
        <v>0</v>
      </c>
    </row>
    <row r="641" spans="1:7" ht="15">
      <c r="A641" s="105" t="s">
        <v>1384</v>
      </c>
      <c r="B641" s="97">
        <v>2</v>
      </c>
      <c r="C641" s="107">
        <v>0.0007097191182147863</v>
      </c>
      <c r="D641" s="97" t="s">
        <v>1488</v>
      </c>
      <c r="E641" s="97" t="b">
        <v>1</v>
      </c>
      <c r="F641" s="97" t="b">
        <v>0</v>
      </c>
      <c r="G641" s="97" t="b">
        <v>0</v>
      </c>
    </row>
    <row r="642" spans="1:7" ht="15">
      <c r="A642" s="105" t="s">
        <v>1385</v>
      </c>
      <c r="B642" s="97">
        <v>2</v>
      </c>
      <c r="C642" s="107">
        <v>0.0007097191182147863</v>
      </c>
      <c r="D642" s="97" t="s">
        <v>1488</v>
      </c>
      <c r="E642" s="97" t="b">
        <v>0</v>
      </c>
      <c r="F642" s="97" t="b">
        <v>0</v>
      </c>
      <c r="G642" s="97" t="b">
        <v>0</v>
      </c>
    </row>
    <row r="643" spans="1:7" ht="15">
      <c r="A643" s="105" t="s">
        <v>1386</v>
      </c>
      <c r="B643" s="97">
        <v>2</v>
      </c>
      <c r="C643" s="107">
        <v>0.0007097191182147863</v>
      </c>
      <c r="D643" s="97" t="s">
        <v>1488</v>
      </c>
      <c r="E643" s="97" t="b">
        <v>0</v>
      </c>
      <c r="F643" s="97" t="b">
        <v>0</v>
      </c>
      <c r="G643" s="97" t="b">
        <v>0</v>
      </c>
    </row>
    <row r="644" spans="1:7" ht="15">
      <c r="A644" s="105" t="s">
        <v>1387</v>
      </c>
      <c r="B644" s="97">
        <v>2</v>
      </c>
      <c r="C644" s="107">
        <v>0.0007097191182147863</v>
      </c>
      <c r="D644" s="97" t="s">
        <v>1488</v>
      </c>
      <c r="E644" s="97" t="b">
        <v>0</v>
      </c>
      <c r="F644" s="97" t="b">
        <v>0</v>
      </c>
      <c r="G644" s="97" t="b">
        <v>0</v>
      </c>
    </row>
    <row r="645" spans="1:7" ht="15">
      <c r="A645" s="105" t="s">
        <v>1388</v>
      </c>
      <c r="B645" s="97">
        <v>2</v>
      </c>
      <c r="C645" s="107">
        <v>0.0007097191182147863</v>
      </c>
      <c r="D645" s="97" t="s">
        <v>1488</v>
      </c>
      <c r="E645" s="97" t="b">
        <v>0</v>
      </c>
      <c r="F645" s="97" t="b">
        <v>0</v>
      </c>
      <c r="G645" s="97" t="b">
        <v>0</v>
      </c>
    </row>
    <row r="646" spans="1:7" ht="15">
      <c r="A646" s="105" t="s">
        <v>1389</v>
      </c>
      <c r="B646" s="97">
        <v>2</v>
      </c>
      <c r="C646" s="107">
        <v>0.0007097191182147863</v>
      </c>
      <c r="D646" s="97" t="s">
        <v>1488</v>
      </c>
      <c r="E646" s="97" t="b">
        <v>1</v>
      </c>
      <c r="F646" s="97" t="b">
        <v>0</v>
      </c>
      <c r="G646" s="97" t="b">
        <v>0</v>
      </c>
    </row>
    <row r="647" spans="1:7" ht="15">
      <c r="A647" s="105" t="s">
        <v>1390</v>
      </c>
      <c r="B647" s="97">
        <v>2</v>
      </c>
      <c r="C647" s="107">
        <v>0.0007097191182147863</v>
      </c>
      <c r="D647" s="97" t="s">
        <v>1488</v>
      </c>
      <c r="E647" s="97" t="b">
        <v>0</v>
      </c>
      <c r="F647" s="97" t="b">
        <v>0</v>
      </c>
      <c r="G647" s="97" t="b">
        <v>0</v>
      </c>
    </row>
    <row r="648" spans="1:7" ht="15">
      <c r="A648" s="105" t="s">
        <v>1391</v>
      </c>
      <c r="B648" s="97">
        <v>2</v>
      </c>
      <c r="C648" s="107">
        <v>0.0007097191182147863</v>
      </c>
      <c r="D648" s="97" t="s">
        <v>1488</v>
      </c>
      <c r="E648" s="97" t="b">
        <v>0</v>
      </c>
      <c r="F648" s="97" t="b">
        <v>0</v>
      </c>
      <c r="G648" s="97" t="b">
        <v>0</v>
      </c>
    </row>
    <row r="649" spans="1:7" ht="15">
      <c r="A649" s="105" t="s">
        <v>1392</v>
      </c>
      <c r="B649" s="97">
        <v>2</v>
      </c>
      <c r="C649" s="107">
        <v>0.0007097191182147863</v>
      </c>
      <c r="D649" s="97" t="s">
        <v>1488</v>
      </c>
      <c r="E649" s="97" t="b">
        <v>0</v>
      </c>
      <c r="F649" s="97" t="b">
        <v>0</v>
      </c>
      <c r="G649" s="97" t="b">
        <v>0</v>
      </c>
    </row>
    <row r="650" spans="1:7" ht="15">
      <c r="A650" s="105" t="s">
        <v>1393</v>
      </c>
      <c r="B650" s="97">
        <v>2</v>
      </c>
      <c r="C650" s="107">
        <v>0.0007097191182147863</v>
      </c>
      <c r="D650" s="97" t="s">
        <v>1488</v>
      </c>
      <c r="E650" s="97" t="b">
        <v>0</v>
      </c>
      <c r="F650" s="97" t="b">
        <v>0</v>
      </c>
      <c r="G650" s="97" t="b">
        <v>0</v>
      </c>
    </row>
    <row r="651" spans="1:7" ht="15">
      <c r="A651" s="105" t="s">
        <v>1394</v>
      </c>
      <c r="B651" s="97">
        <v>2</v>
      </c>
      <c r="C651" s="107">
        <v>0.0007097191182147863</v>
      </c>
      <c r="D651" s="97" t="s">
        <v>1488</v>
      </c>
      <c r="E651" s="97" t="b">
        <v>0</v>
      </c>
      <c r="F651" s="97" t="b">
        <v>0</v>
      </c>
      <c r="G651" s="97" t="b">
        <v>0</v>
      </c>
    </row>
    <row r="652" spans="1:7" ht="15">
      <c r="A652" s="105" t="s">
        <v>1395</v>
      </c>
      <c r="B652" s="97">
        <v>2</v>
      </c>
      <c r="C652" s="107">
        <v>0.0007097191182147863</v>
      </c>
      <c r="D652" s="97" t="s">
        <v>1488</v>
      </c>
      <c r="E652" s="97" t="b">
        <v>0</v>
      </c>
      <c r="F652" s="97" t="b">
        <v>0</v>
      </c>
      <c r="G652" s="97" t="b">
        <v>0</v>
      </c>
    </row>
    <row r="653" spans="1:7" ht="15">
      <c r="A653" s="105" t="s">
        <v>1396</v>
      </c>
      <c r="B653" s="97">
        <v>2</v>
      </c>
      <c r="C653" s="107">
        <v>0.0007097191182147863</v>
      </c>
      <c r="D653" s="97" t="s">
        <v>1488</v>
      </c>
      <c r="E653" s="97" t="b">
        <v>0</v>
      </c>
      <c r="F653" s="97" t="b">
        <v>0</v>
      </c>
      <c r="G653" s="97" t="b">
        <v>0</v>
      </c>
    </row>
    <row r="654" spans="1:7" ht="15">
      <c r="A654" s="105" t="s">
        <v>1397</v>
      </c>
      <c r="B654" s="97">
        <v>2</v>
      </c>
      <c r="C654" s="107">
        <v>0.0008361226435828238</v>
      </c>
      <c r="D654" s="97" t="s">
        <v>1488</v>
      </c>
      <c r="E654" s="97" t="b">
        <v>0</v>
      </c>
      <c r="F654" s="97" t="b">
        <v>0</v>
      </c>
      <c r="G654" s="97" t="b">
        <v>0</v>
      </c>
    </row>
    <row r="655" spans="1:7" ht="15">
      <c r="A655" s="105" t="s">
        <v>1398</v>
      </c>
      <c r="B655" s="97">
        <v>2</v>
      </c>
      <c r="C655" s="107">
        <v>0.0008361226435828238</v>
      </c>
      <c r="D655" s="97" t="s">
        <v>1488</v>
      </c>
      <c r="E655" s="97" t="b">
        <v>0</v>
      </c>
      <c r="F655" s="97" t="b">
        <v>0</v>
      </c>
      <c r="G655" s="97" t="b">
        <v>0</v>
      </c>
    </row>
    <row r="656" spans="1:7" ht="15">
      <c r="A656" s="105" t="s">
        <v>1399</v>
      </c>
      <c r="B656" s="97">
        <v>2</v>
      </c>
      <c r="C656" s="107">
        <v>0.0007097191182147863</v>
      </c>
      <c r="D656" s="97" t="s">
        <v>1488</v>
      </c>
      <c r="E656" s="97" t="b">
        <v>0</v>
      </c>
      <c r="F656" s="97" t="b">
        <v>0</v>
      </c>
      <c r="G656" s="97" t="b">
        <v>0</v>
      </c>
    </row>
    <row r="657" spans="1:7" ht="15">
      <c r="A657" s="105" t="s">
        <v>1400</v>
      </c>
      <c r="B657" s="97">
        <v>2</v>
      </c>
      <c r="C657" s="107">
        <v>0.0007097191182147863</v>
      </c>
      <c r="D657" s="97" t="s">
        <v>1488</v>
      </c>
      <c r="E657" s="97" t="b">
        <v>1</v>
      </c>
      <c r="F657" s="97" t="b">
        <v>0</v>
      </c>
      <c r="G657" s="97" t="b">
        <v>0</v>
      </c>
    </row>
    <row r="658" spans="1:7" ht="15">
      <c r="A658" s="105" t="s">
        <v>1401</v>
      </c>
      <c r="B658" s="97">
        <v>2</v>
      </c>
      <c r="C658" s="107">
        <v>0.0007097191182147863</v>
      </c>
      <c r="D658" s="97" t="s">
        <v>1488</v>
      </c>
      <c r="E658" s="97" t="b">
        <v>0</v>
      </c>
      <c r="F658" s="97" t="b">
        <v>0</v>
      </c>
      <c r="G658" s="97" t="b">
        <v>0</v>
      </c>
    </row>
    <row r="659" spans="1:7" ht="15">
      <c r="A659" s="105" t="s">
        <v>1402</v>
      </c>
      <c r="B659" s="97">
        <v>2</v>
      </c>
      <c r="C659" s="107">
        <v>0.0008361226435828238</v>
      </c>
      <c r="D659" s="97" t="s">
        <v>1488</v>
      </c>
      <c r="E659" s="97" t="b">
        <v>0</v>
      </c>
      <c r="F659" s="97" t="b">
        <v>0</v>
      </c>
      <c r="G659" s="97" t="b">
        <v>0</v>
      </c>
    </row>
    <row r="660" spans="1:7" ht="15">
      <c r="A660" s="105" t="s">
        <v>1403</v>
      </c>
      <c r="B660" s="97">
        <v>2</v>
      </c>
      <c r="C660" s="107">
        <v>0.0008361226435828238</v>
      </c>
      <c r="D660" s="97" t="s">
        <v>1488</v>
      </c>
      <c r="E660" s="97" t="b">
        <v>0</v>
      </c>
      <c r="F660" s="97" t="b">
        <v>0</v>
      </c>
      <c r="G660" s="97" t="b">
        <v>0</v>
      </c>
    </row>
    <row r="661" spans="1:7" ht="15">
      <c r="A661" s="105" t="s">
        <v>1404</v>
      </c>
      <c r="B661" s="97">
        <v>2</v>
      </c>
      <c r="C661" s="107">
        <v>0.0007097191182147863</v>
      </c>
      <c r="D661" s="97" t="s">
        <v>1488</v>
      </c>
      <c r="E661" s="97" t="b">
        <v>0</v>
      </c>
      <c r="F661" s="97" t="b">
        <v>0</v>
      </c>
      <c r="G661" s="97" t="b">
        <v>0</v>
      </c>
    </row>
    <row r="662" spans="1:7" ht="15">
      <c r="A662" s="105" t="s">
        <v>1405</v>
      </c>
      <c r="B662" s="97">
        <v>2</v>
      </c>
      <c r="C662" s="107">
        <v>0.0007097191182147863</v>
      </c>
      <c r="D662" s="97" t="s">
        <v>1488</v>
      </c>
      <c r="E662" s="97" t="b">
        <v>0</v>
      </c>
      <c r="F662" s="97" t="b">
        <v>0</v>
      </c>
      <c r="G662" s="97" t="b">
        <v>0</v>
      </c>
    </row>
    <row r="663" spans="1:7" ht="15">
      <c r="A663" s="105" t="s">
        <v>1406</v>
      </c>
      <c r="B663" s="97">
        <v>2</v>
      </c>
      <c r="C663" s="107">
        <v>0.0007097191182147863</v>
      </c>
      <c r="D663" s="97" t="s">
        <v>1488</v>
      </c>
      <c r="E663" s="97" t="b">
        <v>0</v>
      </c>
      <c r="F663" s="97" t="b">
        <v>0</v>
      </c>
      <c r="G663" s="97" t="b">
        <v>0</v>
      </c>
    </row>
    <row r="664" spans="1:7" ht="15">
      <c r="A664" s="105" t="s">
        <v>1407</v>
      </c>
      <c r="B664" s="97">
        <v>2</v>
      </c>
      <c r="C664" s="107">
        <v>0.0007097191182147863</v>
      </c>
      <c r="D664" s="97" t="s">
        <v>1488</v>
      </c>
      <c r="E664" s="97" t="b">
        <v>0</v>
      </c>
      <c r="F664" s="97" t="b">
        <v>0</v>
      </c>
      <c r="G664" s="97" t="b">
        <v>0</v>
      </c>
    </row>
    <row r="665" spans="1:7" ht="15">
      <c r="A665" s="105" t="s">
        <v>1408</v>
      </c>
      <c r="B665" s="97">
        <v>2</v>
      </c>
      <c r="C665" s="107">
        <v>0.0008361226435828238</v>
      </c>
      <c r="D665" s="97" t="s">
        <v>1488</v>
      </c>
      <c r="E665" s="97" t="b">
        <v>0</v>
      </c>
      <c r="F665" s="97" t="b">
        <v>0</v>
      </c>
      <c r="G665" s="97" t="b">
        <v>0</v>
      </c>
    </row>
    <row r="666" spans="1:7" ht="15">
      <c r="A666" s="105" t="s">
        <v>1409</v>
      </c>
      <c r="B666" s="97">
        <v>2</v>
      </c>
      <c r="C666" s="107">
        <v>0.0007097191182147863</v>
      </c>
      <c r="D666" s="97" t="s">
        <v>1488</v>
      </c>
      <c r="E666" s="97" t="b">
        <v>0</v>
      </c>
      <c r="F666" s="97" t="b">
        <v>0</v>
      </c>
      <c r="G666" s="97" t="b">
        <v>0</v>
      </c>
    </row>
    <row r="667" spans="1:7" ht="15">
      <c r="A667" s="105" t="s">
        <v>1410</v>
      </c>
      <c r="B667" s="97">
        <v>2</v>
      </c>
      <c r="C667" s="107">
        <v>0.0007097191182147863</v>
      </c>
      <c r="D667" s="97" t="s">
        <v>1488</v>
      </c>
      <c r="E667" s="97" t="b">
        <v>0</v>
      </c>
      <c r="F667" s="97" t="b">
        <v>0</v>
      </c>
      <c r="G667" s="97" t="b">
        <v>0</v>
      </c>
    </row>
    <row r="668" spans="1:7" ht="15">
      <c r="A668" s="105" t="s">
        <v>1411</v>
      </c>
      <c r="B668" s="97">
        <v>2</v>
      </c>
      <c r="C668" s="107">
        <v>0.0007097191182147863</v>
      </c>
      <c r="D668" s="97" t="s">
        <v>1488</v>
      </c>
      <c r="E668" s="97" t="b">
        <v>1</v>
      </c>
      <c r="F668" s="97" t="b">
        <v>0</v>
      </c>
      <c r="G668" s="97" t="b">
        <v>0</v>
      </c>
    </row>
    <row r="669" spans="1:7" ht="15">
      <c r="A669" s="105" t="s">
        <v>1412</v>
      </c>
      <c r="B669" s="97">
        <v>2</v>
      </c>
      <c r="C669" s="107">
        <v>0.0007097191182147863</v>
      </c>
      <c r="D669" s="97" t="s">
        <v>1488</v>
      </c>
      <c r="E669" s="97" t="b">
        <v>0</v>
      </c>
      <c r="F669" s="97" t="b">
        <v>0</v>
      </c>
      <c r="G669" s="97" t="b">
        <v>0</v>
      </c>
    </row>
    <row r="670" spans="1:7" ht="15">
      <c r="A670" s="105" t="s">
        <v>1413</v>
      </c>
      <c r="B670" s="97">
        <v>2</v>
      </c>
      <c r="C670" s="107">
        <v>0.0008361226435828238</v>
      </c>
      <c r="D670" s="97" t="s">
        <v>1488</v>
      </c>
      <c r="E670" s="97" t="b">
        <v>0</v>
      </c>
      <c r="F670" s="97" t="b">
        <v>0</v>
      </c>
      <c r="G670" s="97" t="b">
        <v>0</v>
      </c>
    </row>
    <row r="671" spans="1:7" ht="15">
      <c r="A671" s="105" t="s">
        <v>1414</v>
      </c>
      <c r="B671" s="97">
        <v>2</v>
      </c>
      <c r="C671" s="107">
        <v>0.0007097191182147863</v>
      </c>
      <c r="D671" s="97" t="s">
        <v>1488</v>
      </c>
      <c r="E671" s="97" t="b">
        <v>0</v>
      </c>
      <c r="F671" s="97" t="b">
        <v>0</v>
      </c>
      <c r="G671" s="97" t="b">
        <v>0</v>
      </c>
    </row>
    <row r="672" spans="1:7" ht="15">
      <c r="A672" s="105" t="s">
        <v>1415</v>
      </c>
      <c r="B672" s="97">
        <v>2</v>
      </c>
      <c r="C672" s="107">
        <v>0.0008361226435828238</v>
      </c>
      <c r="D672" s="97" t="s">
        <v>1488</v>
      </c>
      <c r="E672" s="97" t="b">
        <v>0</v>
      </c>
      <c r="F672" s="97" t="b">
        <v>0</v>
      </c>
      <c r="G672" s="97" t="b">
        <v>0</v>
      </c>
    </row>
    <row r="673" spans="1:7" ht="15">
      <c r="A673" s="105" t="s">
        <v>1416</v>
      </c>
      <c r="B673" s="97">
        <v>2</v>
      </c>
      <c r="C673" s="107">
        <v>0.0007097191182147863</v>
      </c>
      <c r="D673" s="97" t="s">
        <v>1488</v>
      </c>
      <c r="E673" s="97" t="b">
        <v>0</v>
      </c>
      <c r="F673" s="97" t="b">
        <v>0</v>
      </c>
      <c r="G673" s="97" t="b">
        <v>0</v>
      </c>
    </row>
    <row r="674" spans="1:7" ht="15">
      <c r="A674" s="105" t="s">
        <v>1417</v>
      </c>
      <c r="B674" s="97">
        <v>2</v>
      </c>
      <c r="C674" s="107">
        <v>0.0007097191182147863</v>
      </c>
      <c r="D674" s="97" t="s">
        <v>1488</v>
      </c>
      <c r="E674" s="97" t="b">
        <v>0</v>
      </c>
      <c r="F674" s="97" t="b">
        <v>0</v>
      </c>
      <c r="G674" s="97" t="b">
        <v>0</v>
      </c>
    </row>
    <row r="675" spans="1:7" ht="15">
      <c r="A675" s="105" t="s">
        <v>1418</v>
      </c>
      <c r="B675" s="97">
        <v>2</v>
      </c>
      <c r="C675" s="107">
        <v>0.0007097191182147863</v>
      </c>
      <c r="D675" s="97" t="s">
        <v>1488</v>
      </c>
      <c r="E675" s="97" t="b">
        <v>0</v>
      </c>
      <c r="F675" s="97" t="b">
        <v>0</v>
      </c>
      <c r="G675" s="97" t="b">
        <v>0</v>
      </c>
    </row>
    <row r="676" spans="1:7" ht="15">
      <c r="A676" s="105" t="s">
        <v>1419</v>
      </c>
      <c r="B676" s="97">
        <v>2</v>
      </c>
      <c r="C676" s="107">
        <v>0.0007097191182147863</v>
      </c>
      <c r="D676" s="97" t="s">
        <v>1488</v>
      </c>
      <c r="E676" s="97" t="b">
        <v>0</v>
      </c>
      <c r="F676" s="97" t="b">
        <v>0</v>
      </c>
      <c r="G676" s="97" t="b">
        <v>0</v>
      </c>
    </row>
    <row r="677" spans="1:7" ht="15">
      <c r="A677" s="105" t="s">
        <v>1420</v>
      </c>
      <c r="B677" s="97">
        <v>2</v>
      </c>
      <c r="C677" s="107">
        <v>0.0007097191182147863</v>
      </c>
      <c r="D677" s="97" t="s">
        <v>1488</v>
      </c>
      <c r="E677" s="97" t="b">
        <v>0</v>
      </c>
      <c r="F677" s="97" t="b">
        <v>0</v>
      </c>
      <c r="G677" s="97" t="b">
        <v>0</v>
      </c>
    </row>
    <row r="678" spans="1:7" ht="15">
      <c r="A678" s="105" t="s">
        <v>1421</v>
      </c>
      <c r="B678" s="97">
        <v>2</v>
      </c>
      <c r="C678" s="107">
        <v>0.0008361226435828238</v>
      </c>
      <c r="D678" s="97" t="s">
        <v>1488</v>
      </c>
      <c r="E678" s="97" t="b">
        <v>0</v>
      </c>
      <c r="F678" s="97" t="b">
        <v>0</v>
      </c>
      <c r="G678" s="97" t="b">
        <v>0</v>
      </c>
    </row>
    <row r="679" spans="1:7" ht="15">
      <c r="A679" s="105" t="s">
        <v>1422</v>
      </c>
      <c r="B679" s="97">
        <v>2</v>
      </c>
      <c r="C679" s="107">
        <v>0.0007097191182147863</v>
      </c>
      <c r="D679" s="97" t="s">
        <v>1488</v>
      </c>
      <c r="E679" s="97" t="b">
        <v>0</v>
      </c>
      <c r="F679" s="97" t="b">
        <v>0</v>
      </c>
      <c r="G679" s="97" t="b">
        <v>0</v>
      </c>
    </row>
    <row r="680" spans="1:7" ht="15">
      <c r="A680" s="105" t="s">
        <v>1423</v>
      </c>
      <c r="B680" s="97">
        <v>2</v>
      </c>
      <c r="C680" s="107">
        <v>0.0007097191182147863</v>
      </c>
      <c r="D680" s="97" t="s">
        <v>1488</v>
      </c>
      <c r="E680" s="97" t="b">
        <v>0</v>
      </c>
      <c r="F680" s="97" t="b">
        <v>0</v>
      </c>
      <c r="G680" s="97" t="b">
        <v>0</v>
      </c>
    </row>
    <row r="681" spans="1:7" ht="15">
      <c r="A681" s="105" t="s">
        <v>1424</v>
      </c>
      <c r="B681" s="97">
        <v>2</v>
      </c>
      <c r="C681" s="107">
        <v>0.0008361226435828238</v>
      </c>
      <c r="D681" s="97" t="s">
        <v>1488</v>
      </c>
      <c r="E681" s="97" t="b">
        <v>0</v>
      </c>
      <c r="F681" s="97" t="b">
        <v>0</v>
      </c>
      <c r="G681" s="97" t="b">
        <v>0</v>
      </c>
    </row>
    <row r="682" spans="1:7" ht="15">
      <c r="A682" s="105" t="s">
        <v>1425</v>
      </c>
      <c r="B682" s="97">
        <v>2</v>
      </c>
      <c r="C682" s="107">
        <v>0.0008361226435828238</v>
      </c>
      <c r="D682" s="97" t="s">
        <v>1488</v>
      </c>
      <c r="E682" s="97" t="b">
        <v>0</v>
      </c>
      <c r="F682" s="97" t="b">
        <v>0</v>
      </c>
      <c r="G682" s="97" t="b">
        <v>0</v>
      </c>
    </row>
    <row r="683" spans="1:7" ht="15">
      <c r="A683" s="105" t="s">
        <v>1426</v>
      </c>
      <c r="B683" s="97">
        <v>2</v>
      </c>
      <c r="C683" s="107">
        <v>0.0008361226435828238</v>
      </c>
      <c r="D683" s="97" t="s">
        <v>1488</v>
      </c>
      <c r="E683" s="97" t="b">
        <v>0</v>
      </c>
      <c r="F683" s="97" t="b">
        <v>0</v>
      </c>
      <c r="G683" s="97" t="b">
        <v>0</v>
      </c>
    </row>
    <row r="684" spans="1:7" ht="15">
      <c r="A684" s="105" t="s">
        <v>1427</v>
      </c>
      <c r="B684" s="97">
        <v>2</v>
      </c>
      <c r="C684" s="107">
        <v>0.0007097191182147863</v>
      </c>
      <c r="D684" s="97" t="s">
        <v>1488</v>
      </c>
      <c r="E684" s="97" t="b">
        <v>0</v>
      </c>
      <c r="F684" s="97" t="b">
        <v>0</v>
      </c>
      <c r="G684" s="97" t="b">
        <v>0</v>
      </c>
    </row>
    <row r="685" spans="1:7" ht="15">
      <c r="A685" s="105" t="s">
        <v>1428</v>
      </c>
      <c r="B685" s="97">
        <v>2</v>
      </c>
      <c r="C685" s="107">
        <v>0.0007097191182147863</v>
      </c>
      <c r="D685" s="97" t="s">
        <v>1488</v>
      </c>
      <c r="E685" s="97" t="b">
        <v>0</v>
      </c>
      <c r="F685" s="97" t="b">
        <v>0</v>
      </c>
      <c r="G685" s="97" t="b">
        <v>0</v>
      </c>
    </row>
    <row r="686" spans="1:7" ht="15">
      <c r="A686" s="105" t="s">
        <v>1429</v>
      </c>
      <c r="B686" s="97">
        <v>2</v>
      </c>
      <c r="C686" s="107">
        <v>0.0007097191182147863</v>
      </c>
      <c r="D686" s="97" t="s">
        <v>1488</v>
      </c>
      <c r="E686" s="97" t="b">
        <v>0</v>
      </c>
      <c r="F686" s="97" t="b">
        <v>0</v>
      </c>
      <c r="G686" s="97" t="b">
        <v>0</v>
      </c>
    </row>
    <row r="687" spans="1:7" ht="15">
      <c r="A687" s="105" t="s">
        <v>1430</v>
      </c>
      <c r="B687" s="97">
        <v>2</v>
      </c>
      <c r="C687" s="107">
        <v>0.0007097191182147863</v>
      </c>
      <c r="D687" s="97" t="s">
        <v>1488</v>
      </c>
      <c r="E687" s="97" t="b">
        <v>0</v>
      </c>
      <c r="F687" s="97" t="b">
        <v>0</v>
      </c>
      <c r="G687" s="97" t="b">
        <v>0</v>
      </c>
    </row>
    <row r="688" spans="1:7" ht="15">
      <c r="A688" s="105" t="s">
        <v>1431</v>
      </c>
      <c r="B688" s="97">
        <v>2</v>
      </c>
      <c r="C688" s="107">
        <v>0.0008361226435828238</v>
      </c>
      <c r="D688" s="97" t="s">
        <v>1488</v>
      </c>
      <c r="E688" s="97" t="b">
        <v>0</v>
      </c>
      <c r="F688" s="97" t="b">
        <v>0</v>
      </c>
      <c r="G688" s="97" t="b">
        <v>0</v>
      </c>
    </row>
    <row r="689" spans="1:7" ht="15">
      <c r="A689" s="105" t="s">
        <v>1432</v>
      </c>
      <c r="B689" s="97">
        <v>2</v>
      </c>
      <c r="C689" s="107">
        <v>0.0008361226435828238</v>
      </c>
      <c r="D689" s="97" t="s">
        <v>1488</v>
      </c>
      <c r="E689" s="97" t="b">
        <v>0</v>
      </c>
      <c r="F689" s="97" t="b">
        <v>0</v>
      </c>
      <c r="G689" s="97" t="b">
        <v>0</v>
      </c>
    </row>
    <row r="690" spans="1:7" ht="15">
      <c r="A690" s="105" t="s">
        <v>1433</v>
      </c>
      <c r="B690" s="97">
        <v>2</v>
      </c>
      <c r="C690" s="107">
        <v>0.0007097191182147863</v>
      </c>
      <c r="D690" s="97" t="s">
        <v>1488</v>
      </c>
      <c r="E690" s="97" t="b">
        <v>0</v>
      </c>
      <c r="F690" s="97" t="b">
        <v>0</v>
      </c>
      <c r="G690" s="97" t="b">
        <v>0</v>
      </c>
    </row>
    <row r="691" spans="1:7" ht="15">
      <c r="A691" s="105" t="s">
        <v>1434</v>
      </c>
      <c r="B691" s="97">
        <v>2</v>
      </c>
      <c r="C691" s="107">
        <v>0.0008361226435828238</v>
      </c>
      <c r="D691" s="97" t="s">
        <v>1488</v>
      </c>
      <c r="E691" s="97" t="b">
        <v>0</v>
      </c>
      <c r="F691" s="97" t="b">
        <v>0</v>
      </c>
      <c r="G691" s="97" t="b">
        <v>0</v>
      </c>
    </row>
    <row r="692" spans="1:7" ht="15">
      <c r="A692" s="105" t="s">
        <v>1435</v>
      </c>
      <c r="B692" s="97">
        <v>2</v>
      </c>
      <c r="C692" s="107">
        <v>0.0007097191182147863</v>
      </c>
      <c r="D692" s="97" t="s">
        <v>1488</v>
      </c>
      <c r="E692" s="97" t="b">
        <v>0</v>
      </c>
      <c r="F692" s="97" t="b">
        <v>0</v>
      </c>
      <c r="G692" s="97" t="b">
        <v>0</v>
      </c>
    </row>
    <row r="693" spans="1:7" ht="15">
      <c r="A693" s="105" t="s">
        <v>1436</v>
      </c>
      <c r="B693" s="97">
        <v>2</v>
      </c>
      <c r="C693" s="107">
        <v>0.0008361226435828238</v>
      </c>
      <c r="D693" s="97" t="s">
        <v>1488</v>
      </c>
      <c r="E693" s="97" t="b">
        <v>0</v>
      </c>
      <c r="F693" s="97" t="b">
        <v>0</v>
      </c>
      <c r="G693" s="97" t="b">
        <v>0</v>
      </c>
    </row>
    <row r="694" spans="1:7" ht="15">
      <c r="A694" s="105" t="s">
        <v>1437</v>
      </c>
      <c r="B694" s="97">
        <v>2</v>
      </c>
      <c r="C694" s="107">
        <v>0.0007097191182147863</v>
      </c>
      <c r="D694" s="97" t="s">
        <v>1488</v>
      </c>
      <c r="E694" s="97" t="b">
        <v>0</v>
      </c>
      <c r="F694" s="97" t="b">
        <v>0</v>
      </c>
      <c r="G694" s="97" t="b">
        <v>0</v>
      </c>
    </row>
    <row r="695" spans="1:7" ht="15">
      <c r="A695" s="105" t="s">
        <v>1438</v>
      </c>
      <c r="B695" s="97">
        <v>2</v>
      </c>
      <c r="C695" s="107">
        <v>0.0007097191182147863</v>
      </c>
      <c r="D695" s="97" t="s">
        <v>1488</v>
      </c>
      <c r="E695" s="97" t="b">
        <v>0</v>
      </c>
      <c r="F695" s="97" t="b">
        <v>0</v>
      </c>
      <c r="G695" s="97" t="b">
        <v>0</v>
      </c>
    </row>
    <row r="696" spans="1:7" ht="15">
      <c r="A696" s="105" t="s">
        <v>1439</v>
      </c>
      <c r="B696" s="97">
        <v>2</v>
      </c>
      <c r="C696" s="107">
        <v>0.0008361226435828238</v>
      </c>
      <c r="D696" s="97" t="s">
        <v>1488</v>
      </c>
      <c r="E696" s="97" t="b">
        <v>0</v>
      </c>
      <c r="F696" s="97" t="b">
        <v>0</v>
      </c>
      <c r="G696" s="97" t="b">
        <v>0</v>
      </c>
    </row>
    <row r="697" spans="1:7" ht="15">
      <c r="A697" s="105" t="s">
        <v>1440</v>
      </c>
      <c r="B697" s="97">
        <v>2</v>
      </c>
      <c r="C697" s="107">
        <v>0.0007097191182147863</v>
      </c>
      <c r="D697" s="97" t="s">
        <v>1488</v>
      </c>
      <c r="E697" s="97" t="b">
        <v>0</v>
      </c>
      <c r="F697" s="97" t="b">
        <v>0</v>
      </c>
      <c r="G697" s="97" t="b">
        <v>0</v>
      </c>
    </row>
    <row r="698" spans="1:7" ht="15">
      <c r="A698" s="105" t="s">
        <v>1441</v>
      </c>
      <c r="B698" s="97">
        <v>2</v>
      </c>
      <c r="C698" s="107">
        <v>0.0008361226435828238</v>
      </c>
      <c r="D698" s="97" t="s">
        <v>1488</v>
      </c>
      <c r="E698" s="97" t="b">
        <v>0</v>
      </c>
      <c r="F698" s="97" t="b">
        <v>0</v>
      </c>
      <c r="G698" s="97" t="b">
        <v>0</v>
      </c>
    </row>
    <row r="699" spans="1:7" ht="15">
      <c r="A699" s="105" t="s">
        <v>1442</v>
      </c>
      <c r="B699" s="97">
        <v>2</v>
      </c>
      <c r="C699" s="107">
        <v>0.0008361226435828238</v>
      </c>
      <c r="D699" s="97" t="s">
        <v>1488</v>
      </c>
      <c r="E699" s="97" t="b">
        <v>0</v>
      </c>
      <c r="F699" s="97" t="b">
        <v>0</v>
      </c>
      <c r="G699" s="97" t="b">
        <v>0</v>
      </c>
    </row>
    <row r="700" spans="1:7" ht="15">
      <c r="A700" s="105" t="s">
        <v>1443</v>
      </c>
      <c r="B700" s="97">
        <v>2</v>
      </c>
      <c r="C700" s="107">
        <v>0.0008361226435828238</v>
      </c>
      <c r="D700" s="97" t="s">
        <v>1488</v>
      </c>
      <c r="E700" s="97" t="b">
        <v>0</v>
      </c>
      <c r="F700" s="97" t="b">
        <v>0</v>
      </c>
      <c r="G700" s="97" t="b">
        <v>0</v>
      </c>
    </row>
    <row r="701" spans="1:7" ht="15">
      <c r="A701" s="105" t="s">
        <v>1444</v>
      </c>
      <c r="B701" s="97">
        <v>2</v>
      </c>
      <c r="C701" s="107">
        <v>0.0007097191182147863</v>
      </c>
      <c r="D701" s="97" t="s">
        <v>1488</v>
      </c>
      <c r="E701" s="97" t="b">
        <v>0</v>
      </c>
      <c r="F701" s="97" t="b">
        <v>0</v>
      </c>
      <c r="G701" s="97" t="b">
        <v>0</v>
      </c>
    </row>
    <row r="702" spans="1:7" ht="15">
      <c r="A702" s="105" t="s">
        <v>1445</v>
      </c>
      <c r="B702" s="97">
        <v>2</v>
      </c>
      <c r="C702" s="107">
        <v>0.0008361226435828238</v>
      </c>
      <c r="D702" s="97" t="s">
        <v>1488</v>
      </c>
      <c r="E702" s="97" t="b">
        <v>0</v>
      </c>
      <c r="F702" s="97" t="b">
        <v>0</v>
      </c>
      <c r="G702" s="97" t="b">
        <v>0</v>
      </c>
    </row>
    <row r="703" spans="1:7" ht="15">
      <c r="A703" s="105" t="s">
        <v>1446</v>
      </c>
      <c r="B703" s="97">
        <v>2</v>
      </c>
      <c r="C703" s="107">
        <v>0.0007097191182147863</v>
      </c>
      <c r="D703" s="97" t="s">
        <v>1488</v>
      </c>
      <c r="E703" s="97" t="b">
        <v>0</v>
      </c>
      <c r="F703" s="97" t="b">
        <v>0</v>
      </c>
      <c r="G703" s="97" t="b">
        <v>0</v>
      </c>
    </row>
    <row r="704" spans="1:7" ht="15">
      <c r="A704" s="105" t="s">
        <v>1447</v>
      </c>
      <c r="B704" s="97">
        <v>2</v>
      </c>
      <c r="C704" s="107">
        <v>0.0007097191182147863</v>
      </c>
      <c r="D704" s="97" t="s">
        <v>1488</v>
      </c>
      <c r="E704" s="97" t="b">
        <v>0</v>
      </c>
      <c r="F704" s="97" t="b">
        <v>0</v>
      </c>
      <c r="G704" s="97" t="b">
        <v>0</v>
      </c>
    </row>
    <row r="705" spans="1:7" ht="15">
      <c r="A705" s="105" t="s">
        <v>1448</v>
      </c>
      <c r="B705" s="97">
        <v>2</v>
      </c>
      <c r="C705" s="107">
        <v>0.0007097191182147863</v>
      </c>
      <c r="D705" s="97" t="s">
        <v>1488</v>
      </c>
      <c r="E705" s="97" t="b">
        <v>0</v>
      </c>
      <c r="F705" s="97" t="b">
        <v>0</v>
      </c>
      <c r="G705" s="97" t="b">
        <v>0</v>
      </c>
    </row>
    <row r="706" spans="1:7" ht="15">
      <c r="A706" s="105" t="s">
        <v>1449</v>
      </c>
      <c r="B706" s="97">
        <v>2</v>
      </c>
      <c r="C706" s="107">
        <v>0.0007097191182147863</v>
      </c>
      <c r="D706" s="97" t="s">
        <v>1488</v>
      </c>
      <c r="E706" s="97" t="b">
        <v>0</v>
      </c>
      <c r="F706" s="97" t="b">
        <v>0</v>
      </c>
      <c r="G706" s="97" t="b">
        <v>0</v>
      </c>
    </row>
    <row r="707" spans="1:7" ht="15">
      <c r="A707" s="105" t="s">
        <v>1450</v>
      </c>
      <c r="B707" s="97">
        <v>2</v>
      </c>
      <c r="C707" s="107">
        <v>0.0008361226435828238</v>
      </c>
      <c r="D707" s="97" t="s">
        <v>1488</v>
      </c>
      <c r="E707" s="97" t="b">
        <v>0</v>
      </c>
      <c r="F707" s="97" t="b">
        <v>0</v>
      </c>
      <c r="G707" s="97" t="b">
        <v>0</v>
      </c>
    </row>
    <row r="708" spans="1:7" ht="15">
      <c r="A708" s="105" t="s">
        <v>1451</v>
      </c>
      <c r="B708" s="97">
        <v>2</v>
      </c>
      <c r="C708" s="107">
        <v>0.0007097191182147863</v>
      </c>
      <c r="D708" s="97" t="s">
        <v>1488</v>
      </c>
      <c r="E708" s="97" t="b">
        <v>0</v>
      </c>
      <c r="F708" s="97" t="b">
        <v>0</v>
      </c>
      <c r="G708" s="97" t="b">
        <v>0</v>
      </c>
    </row>
    <row r="709" spans="1:7" ht="15">
      <c r="A709" s="105" t="s">
        <v>1452</v>
      </c>
      <c r="B709" s="97">
        <v>2</v>
      </c>
      <c r="C709" s="107">
        <v>0.0007097191182147863</v>
      </c>
      <c r="D709" s="97" t="s">
        <v>1488</v>
      </c>
      <c r="E709" s="97" t="b">
        <v>0</v>
      </c>
      <c r="F709" s="97" t="b">
        <v>0</v>
      </c>
      <c r="G709" s="97" t="b">
        <v>0</v>
      </c>
    </row>
    <row r="710" spans="1:7" ht="15">
      <c r="A710" s="105" t="s">
        <v>1453</v>
      </c>
      <c r="B710" s="97">
        <v>2</v>
      </c>
      <c r="C710" s="107">
        <v>0.0008361226435828238</v>
      </c>
      <c r="D710" s="97" t="s">
        <v>1488</v>
      </c>
      <c r="E710" s="97" t="b">
        <v>0</v>
      </c>
      <c r="F710" s="97" t="b">
        <v>0</v>
      </c>
      <c r="G710" s="97" t="b">
        <v>0</v>
      </c>
    </row>
    <row r="711" spans="1:7" ht="15">
      <c r="A711" s="105" t="s">
        <v>1454</v>
      </c>
      <c r="B711" s="97">
        <v>2</v>
      </c>
      <c r="C711" s="107">
        <v>0.0007097191182147863</v>
      </c>
      <c r="D711" s="97" t="s">
        <v>1488</v>
      </c>
      <c r="E711" s="97" t="b">
        <v>0</v>
      </c>
      <c r="F711" s="97" t="b">
        <v>0</v>
      </c>
      <c r="G711" s="97" t="b">
        <v>0</v>
      </c>
    </row>
    <row r="712" spans="1:7" ht="15">
      <c r="A712" s="105" t="s">
        <v>1455</v>
      </c>
      <c r="B712" s="97">
        <v>2</v>
      </c>
      <c r="C712" s="107">
        <v>0.0007097191182147863</v>
      </c>
      <c r="D712" s="97" t="s">
        <v>1488</v>
      </c>
      <c r="E712" s="97" t="b">
        <v>0</v>
      </c>
      <c r="F712" s="97" t="b">
        <v>0</v>
      </c>
      <c r="G712" s="97" t="b">
        <v>0</v>
      </c>
    </row>
    <row r="713" spans="1:7" ht="15">
      <c r="A713" s="105" t="s">
        <v>1456</v>
      </c>
      <c r="B713" s="97">
        <v>2</v>
      </c>
      <c r="C713" s="107">
        <v>0.0007097191182147863</v>
      </c>
      <c r="D713" s="97" t="s">
        <v>1488</v>
      </c>
      <c r="E713" s="97" t="b">
        <v>0</v>
      </c>
      <c r="F713" s="97" t="b">
        <v>0</v>
      </c>
      <c r="G713" s="97" t="b">
        <v>0</v>
      </c>
    </row>
    <row r="714" spans="1:7" ht="15">
      <c r="A714" s="105" t="s">
        <v>1457</v>
      </c>
      <c r="B714" s="97">
        <v>2</v>
      </c>
      <c r="C714" s="107">
        <v>0.0007097191182147863</v>
      </c>
      <c r="D714" s="97" t="s">
        <v>1488</v>
      </c>
      <c r="E714" s="97" t="b">
        <v>0</v>
      </c>
      <c r="F714" s="97" t="b">
        <v>0</v>
      </c>
      <c r="G714" s="97" t="b">
        <v>0</v>
      </c>
    </row>
    <row r="715" spans="1:7" ht="15">
      <c r="A715" s="105" t="s">
        <v>1458</v>
      </c>
      <c r="B715" s="97">
        <v>2</v>
      </c>
      <c r="C715" s="107">
        <v>0.0007097191182147863</v>
      </c>
      <c r="D715" s="97" t="s">
        <v>1488</v>
      </c>
      <c r="E715" s="97" t="b">
        <v>0</v>
      </c>
      <c r="F715" s="97" t="b">
        <v>0</v>
      </c>
      <c r="G715" s="97" t="b">
        <v>0</v>
      </c>
    </row>
    <row r="716" spans="1:7" ht="15">
      <c r="A716" s="105" t="s">
        <v>1459</v>
      </c>
      <c r="B716" s="97">
        <v>2</v>
      </c>
      <c r="C716" s="107">
        <v>0.0007097191182147863</v>
      </c>
      <c r="D716" s="97" t="s">
        <v>1488</v>
      </c>
      <c r="E716" s="97" t="b">
        <v>0</v>
      </c>
      <c r="F716" s="97" t="b">
        <v>0</v>
      </c>
      <c r="G716" s="97" t="b">
        <v>0</v>
      </c>
    </row>
    <row r="717" spans="1:7" ht="15">
      <c r="A717" s="105" t="s">
        <v>1460</v>
      </c>
      <c r="B717" s="97">
        <v>2</v>
      </c>
      <c r="C717" s="107">
        <v>0.0007097191182147863</v>
      </c>
      <c r="D717" s="97" t="s">
        <v>1488</v>
      </c>
      <c r="E717" s="97" t="b">
        <v>0</v>
      </c>
      <c r="F717" s="97" t="b">
        <v>0</v>
      </c>
      <c r="G717" s="97" t="b">
        <v>0</v>
      </c>
    </row>
    <row r="718" spans="1:7" ht="15">
      <c r="A718" s="105" t="s">
        <v>1461</v>
      </c>
      <c r="B718" s="97">
        <v>2</v>
      </c>
      <c r="C718" s="107">
        <v>0.0007097191182147863</v>
      </c>
      <c r="D718" s="97" t="s">
        <v>1488</v>
      </c>
      <c r="E718" s="97" t="b">
        <v>0</v>
      </c>
      <c r="F718" s="97" t="b">
        <v>0</v>
      </c>
      <c r="G718" s="97" t="b">
        <v>0</v>
      </c>
    </row>
    <row r="719" spans="1:7" ht="15">
      <c r="A719" s="105" t="s">
        <v>1462</v>
      </c>
      <c r="B719" s="97">
        <v>2</v>
      </c>
      <c r="C719" s="107">
        <v>0.0007097191182147863</v>
      </c>
      <c r="D719" s="97" t="s">
        <v>1488</v>
      </c>
      <c r="E719" s="97" t="b">
        <v>0</v>
      </c>
      <c r="F719" s="97" t="b">
        <v>0</v>
      </c>
      <c r="G719" s="97" t="b">
        <v>0</v>
      </c>
    </row>
    <row r="720" spans="1:7" ht="15">
      <c r="A720" s="105" t="s">
        <v>1463</v>
      </c>
      <c r="B720" s="97">
        <v>2</v>
      </c>
      <c r="C720" s="107">
        <v>0.0007097191182147863</v>
      </c>
      <c r="D720" s="97" t="s">
        <v>1488</v>
      </c>
      <c r="E720" s="97" t="b">
        <v>0</v>
      </c>
      <c r="F720" s="97" t="b">
        <v>0</v>
      </c>
      <c r="G720" s="97" t="b">
        <v>0</v>
      </c>
    </row>
    <row r="721" spans="1:7" ht="15">
      <c r="A721" s="105" t="s">
        <v>1464</v>
      </c>
      <c r="B721" s="97">
        <v>2</v>
      </c>
      <c r="C721" s="107">
        <v>0.0007097191182147863</v>
      </c>
      <c r="D721" s="97" t="s">
        <v>1488</v>
      </c>
      <c r="E721" s="97" t="b">
        <v>0</v>
      </c>
      <c r="F721" s="97" t="b">
        <v>0</v>
      </c>
      <c r="G721" s="97" t="b">
        <v>0</v>
      </c>
    </row>
    <row r="722" spans="1:7" ht="15">
      <c r="A722" s="105" t="s">
        <v>1465</v>
      </c>
      <c r="B722" s="97">
        <v>2</v>
      </c>
      <c r="C722" s="107">
        <v>0.0007097191182147863</v>
      </c>
      <c r="D722" s="97" t="s">
        <v>1488</v>
      </c>
      <c r="E722" s="97" t="b">
        <v>0</v>
      </c>
      <c r="F722" s="97" t="b">
        <v>0</v>
      </c>
      <c r="G722" s="97" t="b">
        <v>0</v>
      </c>
    </row>
    <row r="723" spans="1:7" ht="15">
      <c r="A723" s="105" t="s">
        <v>1466</v>
      </c>
      <c r="B723" s="97">
        <v>2</v>
      </c>
      <c r="C723" s="107">
        <v>0.0007097191182147863</v>
      </c>
      <c r="D723" s="97" t="s">
        <v>1488</v>
      </c>
      <c r="E723" s="97" t="b">
        <v>0</v>
      </c>
      <c r="F723" s="97" t="b">
        <v>0</v>
      </c>
      <c r="G723" s="97" t="b">
        <v>0</v>
      </c>
    </row>
    <row r="724" spans="1:7" ht="15">
      <c r="A724" s="105" t="s">
        <v>1467</v>
      </c>
      <c r="B724" s="97">
        <v>2</v>
      </c>
      <c r="C724" s="107">
        <v>0.0007097191182147863</v>
      </c>
      <c r="D724" s="97" t="s">
        <v>1488</v>
      </c>
      <c r="E724" s="97" t="b">
        <v>0</v>
      </c>
      <c r="F724" s="97" t="b">
        <v>0</v>
      </c>
      <c r="G724" s="97" t="b">
        <v>0</v>
      </c>
    </row>
    <row r="725" spans="1:7" ht="15">
      <c r="A725" s="105" t="s">
        <v>1468</v>
      </c>
      <c r="B725" s="97">
        <v>2</v>
      </c>
      <c r="C725" s="107">
        <v>0.0007097191182147863</v>
      </c>
      <c r="D725" s="97" t="s">
        <v>1488</v>
      </c>
      <c r="E725" s="97" t="b">
        <v>0</v>
      </c>
      <c r="F725" s="97" t="b">
        <v>0</v>
      </c>
      <c r="G725" s="97" t="b">
        <v>0</v>
      </c>
    </row>
    <row r="726" spans="1:7" ht="15">
      <c r="A726" s="105" t="s">
        <v>1469</v>
      </c>
      <c r="B726" s="97">
        <v>2</v>
      </c>
      <c r="C726" s="107">
        <v>0.0007097191182147863</v>
      </c>
      <c r="D726" s="97" t="s">
        <v>1488</v>
      </c>
      <c r="E726" s="97" t="b">
        <v>0</v>
      </c>
      <c r="F726" s="97" t="b">
        <v>0</v>
      </c>
      <c r="G726" s="97" t="b">
        <v>0</v>
      </c>
    </row>
    <row r="727" spans="1:7" ht="15">
      <c r="A727" s="105" t="s">
        <v>1470</v>
      </c>
      <c r="B727" s="97">
        <v>2</v>
      </c>
      <c r="C727" s="107">
        <v>0.0007097191182147863</v>
      </c>
      <c r="D727" s="97" t="s">
        <v>1488</v>
      </c>
      <c r="E727" s="97" t="b">
        <v>0</v>
      </c>
      <c r="F727" s="97" t="b">
        <v>0</v>
      </c>
      <c r="G727" s="97" t="b">
        <v>0</v>
      </c>
    </row>
    <row r="728" spans="1:7" ht="15">
      <c r="A728" s="105" t="s">
        <v>1471</v>
      </c>
      <c r="B728" s="97">
        <v>2</v>
      </c>
      <c r="C728" s="107">
        <v>0.0007097191182147863</v>
      </c>
      <c r="D728" s="97" t="s">
        <v>1488</v>
      </c>
      <c r="E728" s="97" t="b">
        <v>1</v>
      </c>
      <c r="F728" s="97" t="b">
        <v>0</v>
      </c>
      <c r="G728" s="97" t="b">
        <v>0</v>
      </c>
    </row>
    <row r="729" spans="1:7" ht="15">
      <c r="A729" s="105" t="s">
        <v>1472</v>
      </c>
      <c r="B729" s="97">
        <v>2</v>
      </c>
      <c r="C729" s="107">
        <v>0.0007097191182147863</v>
      </c>
      <c r="D729" s="97" t="s">
        <v>1488</v>
      </c>
      <c r="E729" s="97" t="b">
        <v>0</v>
      </c>
      <c r="F729" s="97" t="b">
        <v>0</v>
      </c>
      <c r="G729" s="97" t="b">
        <v>0</v>
      </c>
    </row>
    <row r="730" spans="1:7" ht="15">
      <c r="A730" s="105" t="s">
        <v>1473</v>
      </c>
      <c r="B730" s="97">
        <v>2</v>
      </c>
      <c r="C730" s="107">
        <v>0.0008361226435828238</v>
      </c>
      <c r="D730" s="97" t="s">
        <v>1488</v>
      </c>
      <c r="E730" s="97" t="b">
        <v>0</v>
      </c>
      <c r="F730" s="97" t="b">
        <v>0</v>
      </c>
      <c r="G730" s="97" t="b">
        <v>0</v>
      </c>
    </row>
    <row r="731" spans="1:7" ht="15">
      <c r="A731" s="105" t="s">
        <v>1474</v>
      </c>
      <c r="B731" s="97">
        <v>2</v>
      </c>
      <c r="C731" s="107">
        <v>0.0007097191182147863</v>
      </c>
      <c r="D731" s="97" t="s">
        <v>1488</v>
      </c>
      <c r="E731" s="97" t="b">
        <v>0</v>
      </c>
      <c r="F731" s="97" t="b">
        <v>0</v>
      </c>
      <c r="G731" s="97" t="b">
        <v>0</v>
      </c>
    </row>
    <row r="732" spans="1:7" ht="15">
      <c r="A732" s="105" t="s">
        <v>1475</v>
      </c>
      <c r="B732" s="97">
        <v>2</v>
      </c>
      <c r="C732" s="107">
        <v>0.0007097191182147863</v>
      </c>
      <c r="D732" s="97" t="s">
        <v>1488</v>
      </c>
      <c r="E732" s="97" t="b">
        <v>0</v>
      </c>
      <c r="F732" s="97" t="b">
        <v>0</v>
      </c>
      <c r="G732" s="97" t="b">
        <v>0</v>
      </c>
    </row>
    <row r="733" spans="1:7" ht="15">
      <c r="A733" s="105" t="s">
        <v>1476</v>
      </c>
      <c r="B733" s="97">
        <v>2</v>
      </c>
      <c r="C733" s="107">
        <v>0.0008361226435828238</v>
      </c>
      <c r="D733" s="97" t="s">
        <v>1488</v>
      </c>
      <c r="E733" s="97" t="b">
        <v>0</v>
      </c>
      <c r="F733" s="97" t="b">
        <v>0</v>
      </c>
      <c r="G733" s="97" t="b">
        <v>0</v>
      </c>
    </row>
    <row r="734" spans="1:7" ht="15">
      <c r="A734" s="105" t="s">
        <v>1477</v>
      </c>
      <c r="B734" s="97">
        <v>2</v>
      </c>
      <c r="C734" s="107">
        <v>0.0008361226435828238</v>
      </c>
      <c r="D734" s="97" t="s">
        <v>1488</v>
      </c>
      <c r="E734" s="97" t="b">
        <v>0</v>
      </c>
      <c r="F734" s="97" t="b">
        <v>0</v>
      </c>
      <c r="G734" s="97" t="b">
        <v>0</v>
      </c>
    </row>
    <row r="735" spans="1:7" ht="15">
      <c r="A735" s="105" t="s">
        <v>1478</v>
      </c>
      <c r="B735" s="97">
        <v>2</v>
      </c>
      <c r="C735" s="107">
        <v>0.0008361226435828238</v>
      </c>
      <c r="D735" s="97" t="s">
        <v>1488</v>
      </c>
      <c r="E735" s="97" t="b">
        <v>0</v>
      </c>
      <c r="F735" s="97" t="b">
        <v>0</v>
      </c>
      <c r="G735" s="97" t="b">
        <v>0</v>
      </c>
    </row>
    <row r="736" spans="1:7" ht="15">
      <c r="A736" s="105" t="s">
        <v>1479</v>
      </c>
      <c r="B736" s="97">
        <v>2</v>
      </c>
      <c r="C736" s="107">
        <v>0.0007097191182147863</v>
      </c>
      <c r="D736" s="97" t="s">
        <v>1488</v>
      </c>
      <c r="E736" s="97" t="b">
        <v>0</v>
      </c>
      <c r="F736" s="97" t="b">
        <v>0</v>
      </c>
      <c r="G736" s="97" t="b">
        <v>0</v>
      </c>
    </row>
    <row r="737" spans="1:7" ht="15">
      <c r="A737" s="105" t="s">
        <v>1480</v>
      </c>
      <c r="B737" s="97">
        <v>2</v>
      </c>
      <c r="C737" s="107">
        <v>0.0008361226435828238</v>
      </c>
      <c r="D737" s="97" t="s">
        <v>1488</v>
      </c>
      <c r="E737" s="97" t="b">
        <v>0</v>
      </c>
      <c r="F737" s="97" t="b">
        <v>0</v>
      </c>
      <c r="G737" s="97" t="b">
        <v>0</v>
      </c>
    </row>
    <row r="738" spans="1:7" ht="15">
      <c r="A738" s="105" t="s">
        <v>1481</v>
      </c>
      <c r="B738" s="97">
        <v>2</v>
      </c>
      <c r="C738" s="107">
        <v>0.0008361226435828238</v>
      </c>
      <c r="D738" s="97" t="s">
        <v>1488</v>
      </c>
      <c r="E738" s="97" t="b">
        <v>0</v>
      </c>
      <c r="F738" s="97" t="b">
        <v>0</v>
      </c>
      <c r="G738" s="97" t="b">
        <v>0</v>
      </c>
    </row>
    <row r="739" spans="1:7" ht="15">
      <c r="A739" s="105" t="s">
        <v>1482</v>
      </c>
      <c r="B739" s="97">
        <v>2</v>
      </c>
      <c r="C739" s="107">
        <v>0.0008361226435828238</v>
      </c>
      <c r="D739" s="97" t="s">
        <v>1488</v>
      </c>
      <c r="E739" s="97" t="b">
        <v>0</v>
      </c>
      <c r="F739" s="97" t="b">
        <v>0</v>
      </c>
      <c r="G739" s="97" t="b">
        <v>0</v>
      </c>
    </row>
    <row r="740" spans="1:7" ht="15">
      <c r="A740" s="105" t="s">
        <v>771</v>
      </c>
      <c r="B740" s="97">
        <v>20</v>
      </c>
      <c r="C740" s="107">
        <v>0.007688537637433843</v>
      </c>
      <c r="D740" s="97" t="s">
        <v>723</v>
      </c>
      <c r="E740" s="97" t="b">
        <v>0</v>
      </c>
      <c r="F740" s="97" t="b">
        <v>0</v>
      </c>
      <c r="G740" s="97" t="b">
        <v>0</v>
      </c>
    </row>
    <row r="741" spans="1:7" ht="15">
      <c r="A741" s="105" t="s">
        <v>776</v>
      </c>
      <c r="B741" s="97">
        <v>17</v>
      </c>
      <c r="C741" s="107">
        <v>0.006535256991818766</v>
      </c>
      <c r="D741" s="97" t="s">
        <v>723</v>
      </c>
      <c r="E741" s="97" t="b">
        <v>0</v>
      </c>
      <c r="F741" s="97" t="b">
        <v>0</v>
      </c>
      <c r="G741" s="97" t="b">
        <v>0</v>
      </c>
    </row>
    <row r="742" spans="1:7" ht="15">
      <c r="A742" s="105" t="s">
        <v>761</v>
      </c>
      <c r="B742" s="97">
        <v>13</v>
      </c>
      <c r="C742" s="107">
        <v>0.014539974558725246</v>
      </c>
      <c r="D742" s="97" t="s">
        <v>723</v>
      </c>
      <c r="E742" s="97" t="b">
        <v>0</v>
      </c>
      <c r="F742" s="97" t="b">
        <v>0</v>
      </c>
      <c r="G742" s="97" t="b">
        <v>0</v>
      </c>
    </row>
    <row r="743" spans="1:7" ht="15">
      <c r="A743" s="105" t="s">
        <v>759</v>
      </c>
      <c r="B743" s="97">
        <v>11</v>
      </c>
      <c r="C743" s="107">
        <v>0.002753846573037996</v>
      </c>
      <c r="D743" s="97" t="s">
        <v>723</v>
      </c>
      <c r="E743" s="97" t="b">
        <v>0</v>
      </c>
      <c r="F743" s="97" t="b">
        <v>0</v>
      </c>
      <c r="G743" s="97" t="b">
        <v>0</v>
      </c>
    </row>
    <row r="744" spans="1:7" ht="15">
      <c r="A744" s="105" t="s">
        <v>775</v>
      </c>
      <c r="B744" s="97">
        <v>11</v>
      </c>
      <c r="C744" s="107">
        <v>0.00854869194079841</v>
      </c>
      <c r="D744" s="97" t="s">
        <v>723</v>
      </c>
      <c r="E744" s="97" t="b">
        <v>0</v>
      </c>
      <c r="F744" s="97" t="b">
        <v>0</v>
      </c>
      <c r="G744" s="97" t="b">
        <v>0</v>
      </c>
    </row>
    <row r="745" spans="1:7" ht="15">
      <c r="A745" s="105" t="s">
        <v>784</v>
      </c>
      <c r="B745" s="97">
        <v>10</v>
      </c>
      <c r="C745" s="107">
        <v>0.005523414502179507</v>
      </c>
      <c r="D745" s="97" t="s">
        <v>723</v>
      </c>
      <c r="E745" s="97" t="b">
        <v>0</v>
      </c>
      <c r="F745" s="97" t="b">
        <v>0</v>
      </c>
      <c r="G745" s="97" t="b">
        <v>0</v>
      </c>
    </row>
    <row r="746" spans="1:7" ht="15">
      <c r="A746" s="105" t="s">
        <v>773</v>
      </c>
      <c r="B746" s="97">
        <v>7</v>
      </c>
      <c r="C746" s="107">
        <v>0.005440076689598988</v>
      </c>
      <c r="D746" s="97" t="s">
        <v>723</v>
      </c>
      <c r="E746" s="97" t="b">
        <v>0</v>
      </c>
      <c r="F746" s="97" t="b">
        <v>0</v>
      </c>
      <c r="G746" s="97" t="b">
        <v>0</v>
      </c>
    </row>
    <row r="747" spans="1:7" ht="15">
      <c r="A747" s="105" t="s">
        <v>900</v>
      </c>
      <c r="B747" s="97">
        <v>6</v>
      </c>
      <c r="C747" s="107">
        <v>0.006710757488642422</v>
      </c>
      <c r="D747" s="97" t="s">
        <v>723</v>
      </c>
      <c r="E747" s="97" t="b">
        <v>0</v>
      </c>
      <c r="F747" s="97" t="b">
        <v>0</v>
      </c>
      <c r="G747" s="97" t="b">
        <v>0</v>
      </c>
    </row>
    <row r="748" spans="1:7" ht="15">
      <c r="A748" s="105" t="s">
        <v>902</v>
      </c>
      <c r="B748" s="97">
        <v>6</v>
      </c>
      <c r="C748" s="107">
        <v>0.006710757488642422</v>
      </c>
      <c r="D748" s="97" t="s">
        <v>723</v>
      </c>
      <c r="E748" s="97" t="b">
        <v>0</v>
      </c>
      <c r="F748" s="97" t="b">
        <v>0</v>
      </c>
      <c r="G748" s="97" t="b">
        <v>0</v>
      </c>
    </row>
    <row r="749" spans="1:7" ht="15">
      <c r="A749" s="105" t="s">
        <v>847</v>
      </c>
      <c r="B749" s="97">
        <v>5</v>
      </c>
      <c r="C749" s="107">
        <v>0.005592297907202018</v>
      </c>
      <c r="D749" s="97" t="s">
        <v>723</v>
      </c>
      <c r="E749" s="97" t="b">
        <v>0</v>
      </c>
      <c r="F749" s="97" t="b">
        <v>0</v>
      </c>
      <c r="G749" s="97" t="b">
        <v>0</v>
      </c>
    </row>
    <row r="750" spans="1:7" ht="15">
      <c r="A750" s="105" t="s">
        <v>940</v>
      </c>
      <c r="B750" s="97">
        <v>5</v>
      </c>
      <c r="C750" s="107">
        <v>0.005592297907202018</v>
      </c>
      <c r="D750" s="97" t="s">
        <v>723</v>
      </c>
      <c r="E750" s="97" t="b">
        <v>0</v>
      </c>
      <c r="F750" s="97" t="b">
        <v>0</v>
      </c>
      <c r="G750" s="97" t="b">
        <v>0</v>
      </c>
    </row>
    <row r="751" spans="1:7" ht="15">
      <c r="A751" s="105" t="s">
        <v>896</v>
      </c>
      <c r="B751" s="97">
        <v>5</v>
      </c>
      <c r="C751" s="107">
        <v>0.004631230702522788</v>
      </c>
      <c r="D751" s="97" t="s">
        <v>723</v>
      </c>
      <c r="E751" s="97" t="b">
        <v>0</v>
      </c>
      <c r="F751" s="97" t="b">
        <v>0</v>
      </c>
      <c r="G751" s="97" t="b">
        <v>0</v>
      </c>
    </row>
    <row r="752" spans="1:7" ht="15">
      <c r="A752" s="105" t="s">
        <v>982</v>
      </c>
      <c r="B752" s="97">
        <v>4</v>
      </c>
      <c r="C752" s="107">
        <v>0.0037049845620182303</v>
      </c>
      <c r="D752" s="97" t="s">
        <v>723</v>
      </c>
      <c r="E752" s="97" t="b">
        <v>0</v>
      </c>
      <c r="F752" s="97" t="b">
        <v>0</v>
      </c>
      <c r="G752" s="97" t="b">
        <v>0</v>
      </c>
    </row>
    <row r="753" spans="1:7" ht="15">
      <c r="A753" s="105" t="s">
        <v>983</v>
      </c>
      <c r="B753" s="97">
        <v>4</v>
      </c>
      <c r="C753" s="107">
        <v>0.0037049845620182303</v>
      </c>
      <c r="D753" s="97" t="s">
        <v>723</v>
      </c>
      <c r="E753" s="97" t="b">
        <v>0</v>
      </c>
      <c r="F753" s="97" t="b">
        <v>0</v>
      </c>
      <c r="G753" s="97" t="b">
        <v>0</v>
      </c>
    </row>
    <row r="754" spans="1:7" ht="15">
      <c r="A754" s="105" t="s">
        <v>977</v>
      </c>
      <c r="B754" s="97">
        <v>4</v>
      </c>
      <c r="C754" s="107">
        <v>0.0037049845620182303</v>
      </c>
      <c r="D754" s="97" t="s">
        <v>723</v>
      </c>
      <c r="E754" s="97" t="b">
        <v>0</v>
      </c>
      <c r="F754" s="97" t="b">
        <v>0</v>
      </c>
      <c r="G754" s="97" t="b">
        <v>0</v>
      </c>
    </row>
    <row r="755" spans="1:7" ht="15">
      <c r="A755" s="105" t="s">
        <v>978</v>
      </c>
      <c r="B755" s="97">
        <v>4</v>
      </c>
      <c r="C755" s="107">
        <v>0.0037049845620182303</v>
      </c>
      <c r="D755" s="97" t="s">
        <v>723</v>
      </c>
      <c r="E755" s="97" t="b">
        <v>0</v>
      </c>
      <c r="F755" s="97" t="b">
        <v>0</v>
      </c>
      <c r="G755" s="97" t="b">
        <v>0</v>
      </c>
    </row>
    <row r="756" spans="1:7" ht="15">
      <c r="A756" s="105" t="s">
        <v>984</v>
      </c>
      <c r="B756" s="97">
        <v>4</v>
      </c>
      <c r="C756" s="107">
        <v>0.004473838325761614</v>
      </c>
      <c r="D756" s="97" t="s">
        <v>723</v>
      </c>
      <c r="E756" s="97" t="b">
        <v>0</v>
      </c>
      <c r="F756" s="97" t="b">
        <v>0</v>
      </c>
      <c r="G756" s="97" t="b">
        <v>0</v>
      </c>
    </row>
    <row r="757" spans="1:7" ht="15">
      <c r="A757" s="105" t="s">
        <v>986</v>
      </c>
      <c r="B757" s="97">
        <v>4</v>
      </c>
      <c r="C757" s="107">
        <v>0.0055574768430273445</v>
      </c>
      <c r="D757" s="97" t="s">
        <v>723</v>
      </c>
      <c r="E757" s="97" t="b">
        <v>0</v>
      </c>
      <c r="F757" s="97" t="b">
        <v>0</v>
      </c>
      <c r="G757" s="97" t="b">
        <v>0</v>
      </c>
    </row>
    <row r="758" spans="1:7" ht="15">
      <c r="A758" s="105" t="s">
        <v>876</v>
      </c>
      <c r="B758" s="97">
        <v>4</v>
      </c>
      <c r="C758" s="107">
        <v>0.004473838325761614</v>
      </c>
      <c r="D758" s="97" t="s">
        <v>723</v>
      </c>
      <c r="E758" s="97" t="b">
        <v>0</v>
      </c>
      <c r="F758" s="97" t="b">
        <v>0</v>
      </c>
      <c r="G758" s="97" t="b">
        <v>0</v>
      </c>
    </row>
    <row r="759" spans="1:7" ht="15">
      <c r="A759" s="105" t="s">
        <v>985</v>
      </c>
      <c r="B759" s="97">
        <v>3</v>
      </c>
      <c r="C759" s="107">
        <v>0.003355378744321211</v>
      </c>
      <c r="D759" s="97" t="s">
        <v>723</v>
      </c>
      <c r="E759" s="97" t="b">
        <v>0</v>
      </c>
      <c r="F759" s="97" t="b">
        <v>0</v>
      </c>
      <c r="G759" s="97" t="b">
        <v>0</v>
      </c>
    </row>
    <row r="760" spans="1:7" ht="15">
      <c r="A760" s="105" t="s">
        <v>1077</v>
      </c>
      <c r="B760" s="97">
        <v>3</v>
      </c>
      <c r="C760" s="107">
        <v>0.004168107632270509</v>
      </c>
      <c r="D760" s="97" t="s">
        <v>723</v>
      </c>
      <c r="E760" s="97" t="b">
        <v>0</v>
      </c>
      <c r="F760" s="97" t="b">
        <v>0</v>
      </c>
      <c r="G760" s="97" t="b">
        <v>0</v>
      </c>
    </row>
    <row r="761" spans="1:7" ht="15">
      <c r="A761" s="105" t="s">
        <v>838</v>
      </c>
      <c r="B761" s="97">
        <v>3</v>
      </c>
      <c r="C761" s="107">
        <v>0.003355378744321211</v>
      </c>
      <c r="D761" s="97" t="s">
        <v>723</v>
      </c>
      <c r="E761" s="97" t="b">
        <v>0</v>
      </c>
      <c r="F761" s="97" t="b">
        <v>0</v>
      </c>
      <c r="G761" s="97" t="b">
        <v>0</v>
      </c>
    </row>
    <row r="762" spans="1:7" ht="15">
      <c r="A762" s="105" t="s">
        <v>1052</v>
      </c>
      <c r="B762" s="97">
        <v>3</v>
      </c>
      <c r="C762" s="107">
        <v>0.003355378744321211</v>
      </c>
      <c r="D762" s="97" t="s">
        <v>723</v>
      </c>
      <c r="E762" s="97" t="b">
        <v>0</v>
      </c>
      <c r="F762" s="97" t="b">
        <v>0</v>
      </c>
      <c r="G762" s="97" t="b">
        <v>0</v>
      </c>
    </row>
    <row r="763" spans="1:7" ht="15">
      <c r="A763" s="105" t="s">
        <v>1049</v>
      </c>
      <c r="B763" s="97">
        <v>3</v>
      </c>
      <c r="C763" s="107">
        <v>0.004168107632270509</v>
      </c>
      <c r="D763" s="97" t="s">
        <v>723</v>
      </c>
      <c r="E763" s="97" t="b">
        <v>0</v>
      </c>
      <c r="F763" s="97" t="b">
        <v>0</v>
      </c>
      <c r="G763" s="97" t="b">
        <v>0</v>
      </c>
    </row>
    <row r="764" spans="1:7" ht="15">
      <c r="A764" s="105" t="s">
        <v>1050</v>
      </c>
      <c r="B764" s="97">
        <v>3</v>
      </c>
      <c r="C764" s="107">
        <v>0.003355378744321211</v>
      </c>
      <c r="D764" s="97" t="s">
        <v>723</v>
      </c>
      <c r="E764" s="97" t="b">
        <v>0</v>
      </c>
      <c r="F764" s="97" t="b">
        <v>0</v>
      </c>
      <c r="G764" s="97" t="b">
        <v>0</v>
      </c>
    </row>
    <row r="765" spans="1:7" ht="15">
      <c r="A765" s="105" t="s">
        <v>1051</v>
      </c>
      <c r="B765" s="97">
        <v>3</v>
      </c>
      <c r="C765" s="107">
        <v>0.003355378744321211</v>
      </c>
      <c r="D765" s="97" t="s">
        <v>723</v>
      </c>
      <c r="E765" s="97" t="b">
        <v>1</v>
      </c>
      <c r="F765" s="97" t="b">
        <v>0</v>
      </c>
      <c r="G765" s="97" t="b">
        <v>0</v>
      </c>
    </row>
    <row r="766" spans="1:7" ht="15">
      <c r="A766" s="105" t="s">
        <v>800</v>
      </c>
      <c r="B766" s="97">
        <v>3</v>
      </c>
      <c r="C766" s="107">
        <v>0.003355378744321211</v>
      </c>
      <c r="D766" s="97" t="s">
        <v>723</v>
      </c>
      <c r="E766" s="97" t="b">
        <v>0</v>
      </c>
      <c r="F766" s="97" t="b">
        <v>0</v>
      </c>
      <c r="G766" s="97" t="b">
        <v>0</v>
      </c>
    </row>
    <row r="767" spans="1:7" ht="15">
      <c r="A767" s="105" t="s">
        <v>979</v>
      </c>
      <c r="B767" s="97">
        <v>3</v>
      </c>
      <c r="C767" s="107">
        <v>0.004168107632270509</v>
      </c>
      <c r="D767" s="97" t="s">
        <v>723</v>
      </c>
      <c r="E767" s="97" t="b">
        <v>0</v>
      </c>
      <c r="F767" s="97" t="b">
        <v>0</v>
      </c>
      <c r="G767" s="97" t="b">
        <v>0</v>
      </c>
    </row>
    <row r="768" spans="1:7" ht="15">
      <c r="A768" s="105" t="s">
        <v>1054</v>
      </c>
      <c r="B768" s="97">
        <v>3</v>
      </c>
      <c r="C768" s="107">
        <v>0.003355378744321211</v>
      </c>
      <c r="D768" s="97" t="s">
        <v>723</v>
      </c>
      <c r="E768" s="97" t="b">
        <v>0</v>
      </c>
      <c r="F768" s="97" t="b">
        <v>0</v>
      </c>
      <c r="G768" s="97" t="b">
        <v>0</v>
      </c>
    </row>
    <row r="769" spans="1:7" ht="15">
      <c r="A769" s="105" t="s">
        <v>980</v>
      </c>
      <c r="B769" s="97">
        <v>3</v>
      </c>
      <c r="C769" s="107">
        <v>0.003355378744321211</v>
      </c>
      <c r="D769" s="97" t="s">
        <v>723</v>
      </c>
      <c r="E769" s="97" t="b">
        <v>0</v>
      </c>
      <c r="F769" s="97" t="b">
        <v>0</v>
      </c>
      <c r="G769" s="97" t="b">
        <v>0</v>
      </c>
    </row>
    <row r="770" spans="1:7" ht="15">
      <c r="A770" s="105" t="s">
        <v>981</v>
      </c>
      <c r="B770" s="97">
        <v>3</v>
      </c>
      <c r="C770" s="107">
        <v>0.004168107632270509</v>
      </c>
      <c r="D770" s="97" t="s">
        <v>723</v>
      </c>
      <c r="E770" s="97" t="b">
        <v>1</v>
      </c>
      <c r="F770" s="97" t="b">
        <v>0</v>
      </c>
      <c r="G770" s="97" t="b">
        <v>0</v>
      </c>
    </row>
    <row r="771" spans="1:7" ht="15">
      <c r="A771" s="105" t="s">
        <v>1057</v>
      </c>
      <c r="B771" s="97">
        <v>3</v>
      </c>
      <c r="C771" s="107">
        <v>0.003355378744321211</v>
      </c>
      <c r="D771" s="97" t="s">
        <v>723</v>
      </c>
      <c r="E771" s="97" t="b">
        <v>0</v>
      </c>
      <c r="F771" s="97" t="b">
        <v>0</v>
      </c>
      <c r="G771" s="97" t="b">
        <v>0</v>
      </c>
    </row>
    <row r="772" spans="1:7" ht="15">
      <c r="A772" s="105" t="s">
        <v>941</v>
      </c>
      <c r="B772" s="97">
        <v>3</v>
      </c>
      <c r="C772" s="107">
        <v>0.003355378744321211</v>
      </c>
      <c r="D772" s="97" t="s">
        <v>723</v>
      </c>
      <c r="E772" s="97" t="b">
        <v>1</v>
      </c>
      <c r="F772" s="97" t="b">
        <v>0</v>
      </c>
      <c r="G772" s="97" t="b">
        <v>0</v>
      </c>
    </row>
    <row r="773" spans="1:7" ht="15">
      <c r="A773" s="105" t="s">
        <v>1058</v>
      </c>
      <c r="B773" s="97">
        <v>3</v>
      </c>
      <c r="C773" s="107">
        <v>0.003355378744321211</v>
      </c>
      <c r="D773" s="97" t="s">
        <v>723</v>
      </c>
      <c r="E773" s="97" t="b">
        <v>0</v>
      </c>
      <c r="F773" s="97" t="b">
        <v>0</v>
      </c>
      <c r="G773" s="97" t="b">
        <v>0</v>
      </c>
    </row>
    <row r="774" spans="1:7" ht="15">
      <c r="A774" s="105" t="s">
        <v>942</v>
      </c>
      <c r="B774" s="97">
        <v>3</v>
      </c>
      <c r="C774" s="107">
        <v>0.003355378744321211</v>
      </c>
      <c r="D774" s="97" t="s">
        <v>723</v>
      </c>
      <c r="E774" s="97" t="b">
        <v>0</v>
      </c>
      <c r="F774" s="97" t="b">
        <v>0</v>
      </c>
      <c r="G774" s="97" t="b">
        <v>0</v>
      </c>
    </row>
    <row r="775" spans="1:7" ht="15">
      <c r="A775" s="105" t="s">
        <v>894</v>
      </c>
      <c r="B775" s="97">
        <v>3</v>
      </c>
      <c r="C775" s="107">
        <v>0.003355378744321211</v>
      </c>
      <c r="D775" s="97" t="s">
        <v>723</v>
      </c>
      <c r="E775" s="97" t="b">
        <v>0</v>
      </c>
      <c r="F775" s="97" t="b">
        <v>0</v>
      </c>
      <c r="G775" s="97" t="b">
        <v>0</v>
      </c>
    </row>
    <row r="776" spans="1:7" ht="15">
      <c r="A776" s="105" t="s">
        <v>1059</v>
      </c>
      <c r="B776" s="97">
        <v>3</v>
      </c>
      <c r="C776" s="107">
        <v>0.003355378744321211</v>
      </c>
      <c r="D776" s="97" t="s">
        <v>723</v>
      </c>
      <c r="E776" s="97" t="b">
        <v>0</v>
      </c>
      <c r="F776" s="97" t="b">
        <v>0</v>
      </c>
      <c r="G776" s="97" t="b">
        <v>0</v>
      </c>
    </row>
    <row r="777" spans="1:7" ht="15">
      <c r="A777" s="105" t="s">
        <v>1060</v>
      </c>
      <c r="B777" s="97">
        <v>3</v>
      </c>
      <c r="C777" s="107">
        <v>0.003355378744321211</v>
      </c>
      <c r="D777" s="97" t="s">
        <v>723</v>
      </c>
      <c r="E777" s="97" t="b">
        <v>0</v>
      </c>
      <c r="F777" s="97" t="b">
        <v>0</v>
      </c>
      <c r="G777" s="97" t="b">
        <v>0</v>
      </c>
    </row>
    <row r="778" spans="1:7" ht="15">
      <c r="A778" s="105" t="s">
        <v>780</v>
      </c>
      <c r="B778" s="97">
        <v>3</v>
      </c>
      <c r="C778" s="107">
        <v>0.003355378744321211</v>
      </c>
      <c r="D778" s="97" t="s">
        <v>723</v>
      </c>
      <c r="E778" s="97" t="b">
        <v>0</v>
      </c>
      <c r="F778" s="97" t="b">
        <v>0</v>
      </c>
      <c r="G778" s="97" t="b">
        <v>0</v>
      </c>
    </row>
    <row r="779" spans="1:7" ht="15">
      <c r="A779" s="105" t="s">
        <v>1061</v>
      </c>
      <c r="B779" s="97">
        <v>3</v>
      </c>
      <c r="C779" s="107">
        <v>0.003355378744321211</v>
      </c>
      <c r="D779" s="97" t="s">
        <v>723</v>
      </c>
      <c r="E779" s="97" t="b">
        <v>0</v>
      </c>
      <c r="F779" s="97" t="b">
        <v>0</v>
      </c>
      <c r="G779" s="97" t="b">
        <v>0</v>
      </c>
    </row>
    <row r="780" spans="1:7" ht="15">
      <c r="A780" s="105" t="s">
        <v>1062</v>
      </c>
      <c r="B780" s="97">
        <v>3</v>
      </c>
      <c r="C780" s="107">
        <v>0.003355378744321211</v>
      </c>
      <c r="D780" s="97" t="s">
        <v>723</v>
      </c>
      <c r="E780" s="97" t="b">
        <v>0</v>
      </c>
      <c r="F780" s="97" t="b">
        <v>0</v>
      </c>
      <c r="G780" s="97" t="b">
        <v>0</v>
      </c>
    </row>
    <row r="781" spans="1:7" ht="15">
      <c r="A781" s="105" t="s">
        <v>1063</v>
      </c>
      <c r="B781" s="97">
        <v>3</v>
      </c>
      <c r="C781" s="107">
        <v>0.003355378744321211</v>
      </c>
      <c r="D781" s="97" t="s">
        <v>723</v>
      </c>
      <c r="E781" s="97" t="b">
        <v>0</v>
      </c>
      <c r="F781" s="97" t="b">
        <v>0</v>
      </c>
      <c r="G781" s="97" t="b">
        <v>0</v>
      </c>
    </row>
    <row r="782" spans="1:7" ht="15">
      <c r="A782" s="105" t="s">
        <v>1064</v>
      </c>
      <c r="B782" s="97">
        <v>3</v>
      </c>
      <c r="C782" s="107">
        <v>0.003355378744321211</v>
      </c>
      <c r="D782" s="97" t="s">
        <v>723</v>
      </c>
      <c r="E782" s="97" t="b">
        <v>0</v>
      </c>
      <c r="F782" s="97" t="b">
        <v>0</v>
      </c>
      <c r="G782" s="97" t="b">
        <v>0</v>
      </c>
    </row>
    <row r="783" spans="1:7" ht="15">
      <c r="A783" s="105" t="s">
        <v>1065</v>
      </c>
      <c r="B783" s="97">
        <v>3</v>
      </c>
      <c r="C783" s="107">
        <v>0.003355378744321211</v>
      </c>
      <c r="D783" s="97" t="s">
        <v>723</v>
      </c>
      <c r="E783" s="97" t="b">
        <v>0</v>
      </c>
      <c r="F783" s="97" t="b">
        <v>0</v>
      </c>
      <c r="G783" s="97" t="b">
        <v>0</v>
      </c>
    </row>
    <row r="784" spans="1:7" ht="15">
      <c r="A784" s="105" t="s">
        <v>1066</v>
      </c>
      <c r="B784" s="97">
        <v>3</v>
      </c>
      <c r="C784" s="107">
        <v>0.003355378744321211</v>
      </c>
      <c r="D784" s="97" t="s">
        <v>723</v>
      </c>
      <c r="E784" s="97" t="b">
        <v>0</v>
      </c>
      <c r="F784" s="97" t="b">
        <v>0</v>
      </c>
      <c r="G784" s="97" t="b">
        <v>0</v>
      </c>
    </row>
    <row r="785" spans="1:7" ht="15">
      <c r="A785" s="105" t="s">
        <v>1067</v>
      </c>
      <c r="B785" s="97">
        <v>3</v>
      </c>
      <c r="C785" s="107">
        <v>0.003355378744321211</v>
      </c>
      <c r="D785" s="97" t="s">
        <v>723</v>
      </c>
      <c r="E785" s="97" t="b">
        <v>0</v>
      </c>
      <c r="F785" s="97" t="b">
        <v>0</v>
      </c>
      <c r="G785" s="97" t="b">
        <v>0</v>
      </c>
    </row>
    <row r="786" spans="1:7" ht="15">
      <c r="A786" s="105" t="s">
        <v>1087</v>
      </c>
      <c r="B786" s="97">
        <v>3</v>
      </c>
      <c r="C786" s="107">
        <v>0.004168107632270509</v>
      </c>
      <c r="D786" s="97" t="s">
        <v>723</v>
      </c>
      <c r="E786" s="97" t="b">
        <v>0</v>
      </c>
      <c r="F786" s="97" t="b">
        <v>0</v>
      </c>
      <c r="G786" s="97" t="b">
        <v>0</v>
      </c>
    </row>
    <row r="787" spans="1:7" ht="15">
      <c r="A787" s="105" t="s">
        <v>1068</v>
      </c>
      <c r="B787" s="97">
        <v>3</v>
      </c>
      <c r="C787" s="107">
        <v>0.005557476843027345</v>
      </c>
      <c r="D787" s="97" t="s">
        <v>723</v>
      </c>
      <c r="E787" s="97" t="b">
        <v>0</v>
      </c>
      <c r="F787" s="97" t="b">
        <v>0</v>
      </c>
      <c r="G787" s="97" t="b">
        <v>0</v>
      </c>
    </row>
    <row r="788" spans="1:7" ht="15">
      <c r="A788" s="105" t="s">
        <v>1069</v>
      </c>
      <c r="B788" s="97">
        <v>3</v>
      </c>
      <c r="C788" s="107">
        <v>0.005557476843027345</v>
      </c>
      <c r="D788" s="97" t="s">
        <v>723</v>
      </c>
      <c r="E788" s="97" t="b">
        <v>0</v>
      </c>
      <c r="F788" s="97" t="b">
        <v>0</v>
      </c>
      <c r="G788" s="97" t="b">
        <v>0</v>
      </c>
    </row>
    <row r="789" spans="1:7" ht="15">
      <c r="A789" s="105" t="s">
        <v>1070</v>
      </c>
      <c r="B789" s="97">
        <v>3</v>
      </c>
      <c r="C789" s="107">
        <v>0.005557476843027345</v>
      </c>
      <c r="D789" s="97" t="s">
        <v>723</v>
      </c>
      <c r="E789" s="97" t="b">
        <v>0</v>
      </c>
      <c r="F789" s="97" t="b">
        <v>0</v>
      </c>
      <c r="G789" s="97" t="b">
        <v>0</v>
      </c>
    </row>
    <row r="790" spans="1:7" ht="15">
      <c r="A790" s="105" t="s">
        <v>1071</v>
      </c>
      <c r="B790" s="97">
        <v>3</v>
      </c>
      <c r="C790" s="107">
        <v>0.005557476843027345</v>
      </c>
      <c r="D790" s="97" t="s">
        <v>723</v>
      </c>
      <c r="E790" s="97" t="b">
        <v>0</v>
      </c>
      <c r="F790" s="97" t="b">
        <v>0</v>
      </c>
      <c r="G790" s="97" t="b">
        <v>0</v>
      </c>
    </row>
    <row r="791" spans="1:7" ht="15">
      <c r="A791" s="105" t="s">
        <v>1072</v>
      </c>
      <c r="B791" s="97">
        <v>3</v>
      </c>
      <c r="C791" s="107">
        <v>0.005557476843027345</v>
      </c>
      <c r="D791" s="97" t="s">
        <v>723</v>
      </c>
      <c r="E791" s="97" t="b">
        <v>0</v>
      </c>
      <c r="F791" s="97" t="b">
        <v>0</v>
      </c>
      <c r="G791" s="97" t="b">
        <v>0</v>
      </c>
    </row>
    <row r="792" spans="1:7" ht="15">
      <c r="A792" s="105" t="s">
        <v>1076</v>
      </c>
      <c r="B792" s="97">
        <v>2</v>
      </c>
      <c r="C792" s="107">
        <v>0.0027787384215136723</v>
      </c>
      <c r="D792" s="97" t="s">
        <v>723</v>
      </c>
      <c r="E792" s="97" t="b">
        <v>0</v>
      </c>
      <c r="F792" s="97" t="b">
        <v>0</v>
      </c>
      <c r="G792" s="97" t="b">
        <v>0</v>
      </c>
    </row>
    <row r="793" spans="1:7" ht="15">
      <c r="A793" s="105" t="s">
        <v>1228</v>
      </c>
      <c r="B793" s="97">
        <v>2</v>
      </c>
      <c r="C793" s="107">
        <v>0.0027787384215136723</v>
      </c>
      <c r="D793" s="97" t="s">
        <v>723</v>
      </c>
      <c r="E793" s="97" t="b">
        <v>0</v>
      </c>
      <c r="F793" s="97" t="b">
        <v>0</v>
      </c>
      <c r="G793" s="97" t="b">
        <v>0</v>
      </c>
    </row>
    <row r="794" spans="1:7" ht="15">
      <c r="A794" s="105" t="s">
        <v>785</v>
      </c>
      <c r="B794" s="97">
        <v>2</v>
      </c>
      <c r="C794" s="107">
        <v>0.0027787384215136723</v>
      </c>
      <c r="D794" s="97" t="s">
        <v>723</v>
      </c>
      <c r="E794" s="97" t="b">
        <v>0</v>
      </c>
      <c r="F794" s="97" t="b">
        <v>0</v>
      </c>
      <c r="G794" s="97" t="b">
        <v>0</v>
      </c>
    </row>
    <row r="795" spans="1:7" ht="15">
      <c r="A795" s="105" t="s">
        <v>1078</v>
      </c>
      <c r="B795" s="97">
        <v>2</v>
      </c>
      <c r="C795" s="107">
        <v>0.0027787384215136723</v>
      </c>
      <c r="D795" s="97" t="s">
        <v>723</v>
      </c>
      <c r="E795" s="97" t="b">
        <v>0</v>
      </c>
      <c r="F795" s="97" t="b">
        <v>0</v>
      </c>
      <c r="G795" s="97" t="b">
        <v>0</v>
      </c>
    </row>
    <row r="796" spans="1:7" ht="15">
      <c r="A796" s="105" t="s">
        <v>858</v>
      </c>
      <c r="B796" s="97">
        <v>2</v>
      </c>
      <c r="C796" s="107">
        <v>0.0027787384215136723</v>
      </c>
      <c r="D796" s="97" t="s">
        <v>723</v>
      </c>
      <c r="E796" s="97" t="b">
        <v>0</v>
      </c>
      <c r="F796" s="97" t="b">
        <v>0</v>
      </c>
      <c r="G796" s="97" t="b">
        <v>0</v>
      </c>
    </row>
    <row r="797" spans="1:7" ht="15">
      <c r="A797" s="105" t="s">
        <v>1229</v>
      </c>
      <c r="B797" s="97">
        <v>2</v>
      </c>
      <c r="C797" s="107">
        <v>0.0027787384215136723</v>
      </c>
      <c r="D797" s="97" t="s">
        <v>723</v>
      </c>
      <c r="E797" s="97" t="b">
        <v>0</v>
      </c>
      <c r="F797" s="97" t="b">
        <v>0</v>
      </c>
      <c r="G797" s="97" t="b">
        <v>0</v>
      </c>
    </row>
    <row r="798" spans="1:7" ht="15">
      <c r="A798" s="105" t="s">
        <v>781</v>
      </c>
      <c r="B798" s="97">
        <v>2</v>
      </c>
      <c r="C798" s="107">
        <v>0.0027787384215136723</v>
      </c>
      <c r="D798" s="97" t="s">
        <v>723</v>
      </c>
      <c r="E798" s="97" t="b">
        <v>0</v>
      </c>
      <c r="F798" s="97" t="b">
        <v>0</v>
      </c>
      <c r="G798" s="97" t="b">
        <v>0</v>
      </c>
    </row>
    <row r="799" spans="1:7" ht="15">
      <c r="A799" s="105" t="s">
        <v>859</v>
      </c>
      <c r="B799" s="97">
        <v>2</v>
      </c>
      <c r="C799" s="107">
        <v>0.0027787384215136723</v>
      </c>
      <c r="D799" s="97" t="s">
        <v>723</v>
      </c>
      <c r="E799" s="97" t="b">
        <v>0</v>
      </c>
      <c r="F799" s="97" t="b">
        <v>0</v>
      </c>
      <c r="G799" s="97" t="b">
        <v>0</v>
      </c>
    </row>
    <row r="800" spans="1:7" ht="15">
      <c r="A800" s="105" t="s">
        <v>947</v>
      </c>
      <c r="B800" s="97">
        <v>2</v>
      </c>
      <c r="C800" s="107">
        <v>0.0027787384215136723</v>
      </c>
      <c r="D800" s="97" t="s">
        <v>723</v>
      </c>
      <c r="E800" s="97" t="b">
        <v>0</v>
      </c>
      <c r="F800" s="97" t="b">
        <v>0</v>
      </c>
      <c r="G800" s="97" t="b">
        <v>0</v>
      </c>
    </row>
    <row r="801" spans="1:7" ht="15">
      <c r="A801" s="105" t="s">
        <v>1082</v>
      </c>
      <c r="B801" s="97">
        <v>2</v>
      </c>
      <c r="C801" s="107">
        <v>0.0027787384215136723</v>
      </c>
      <c r="D801" s="97" t="s">
        <v>723</v>
      </c>
      <c r="E801" s="97" t="b">
        <v>1</v>
      </c>
      <c r="F801" s="97" t="b">
        <v>0</v>
      </c>
      <c r="G801" s="97" t="b">
        <v>0</v>
      </c>
    </row>
    <row r="802" spans="1:7" ht="15">
      <c r="A802" s="105" t="s">
        <v>1230</v>
      </c>
      <c r="B802" s="97">
        <v>2</v>
      </c>
      <c r="C802" s="107">
        <v>0.0037049845620182303</v>
      </c>
      <c r="D802" s="97" t="s">
        <v>723</v>
      </c>
      <c r="E802" s="97" t="b">
        <v>0</v>
      </c>
      <c r="F802" s="97" t="b">
        <v>0</v>
      </c>
      <c r="G802" s="97" t="b">
        <v>0</v>
      </c>
    </row>
    <row r="803" spans="1:7" ht="15">
      <c r="A803" s="105" t="s">
        <v>1232</v>
      </c>
      <c r="B803" s="97">
        <v>2</v>
      </c>
      <c r="C803" s="107">
        <v>0.0027787384215136723</v>
      </c>
      <c r="D803" s="97" t="s">
        <v>723</v>
      </c>
      <c r="E803" s="97" t="b">
        <v>0</v>
      </c>
      <c r="F803" s="97" t="b">
        <v>0</v>
      </c>
      <c r="G803" s="97" t="b">
        <v>0</v>
      </c>
    </row>
    <row r="804" spans="1:7" ht="15">
      <c r="A804" s="105" t="s">
        <v>1233</v>
      </c>
      <c r="B804" s="97">
        <v>2</v>
      </c>
      <c r="C804" s="107">
        <v>0.0027787384215136723</v>
      </c>
      <c r="D804" s="97" t="s">
        <v>723</v>
      </c>
      <c r="E804" s="97" t="b">
        <v>0</v>
      </c>
      <c r="F804" s="97" t="b">
        <v>0</v>
      </c>
      <c r="G804" s="97" t="b">
        <v>0</v>
      </c>
    </row>
    <row r="805" spans="1:7" ht="15">
      <c r="A805" s="105" t="s">
        <v>1225</v>
      </c>
      <c r="B805" s="97">
        <v>2</v>
      </c>
      <c r="C805" s="107">
        <v>0.0027787384215136723</v>
      </c>
      <c r="D805" s="97" t="s">
        <v>723</v>
      </c>
      <c r="E805" s="97" t="b">
        <v>0</v>
      </c>
      <c r="F805" s="97" t="b">
        <v>0</v>
      </c>
      <c r="G805" s="97" t="b">
        <v>0</v>
      </c>
    </row>
    <row r="806" spans="1:7" ht="15">
      <c r="A806" s="105" t="s">
        <v>1226</v>
      </c>
      <c r="B806" s="97">
        <v>2</v>
      </c>
      <c r="C806" s="107">
        <v>0.0027787384215136723</v>
      </c>
      <c r="D806" s="97" t="s">
        <v>723</v>
      </c>
      <c r="E806" s="97" t="b">
        <v>0</v>
      </c>
      <c r="F806" s="97" t="b">
        <v>0</v>
      </c>
      <c r="G806" s="97" t="b">
        <v>0</v>
      </c>
    </row>
    <row r="807" spans="1:7" ht="15">
      <c r="A807" s="105" t="s">
        <v>1227</v>
      </c>
      <c r="B807" s="97">
        <v>2</v>
      </c>
      <c r="C807" s="107">
        <v>0.0027787384215136723</v>
      </c>
      <c r="D807" s="97" t="s">
        <v>723</v>
      </c>
      <c r="E807" s="97" t="b">
        <v>0</v>
      </c>
      <c r="F807" s="97" t="b">
        <v>0</v>
      </c>
      <c r="G807" s="97" t="b">
        <v>0</v>
      </c>
    </row>
    <row r="808" spans="1:7" ht="15">
      <c r="A808" s="105" t="s">
        <v>1210</v>
      </c>
      <c r="B808" s="97">
        <v>2</v>
      </c>
      <c r="C808" s="107">
        <v>0.0027787384215136723</v>
      </c>
      <c r="D808" s="97" t="s">
        <v>723</v>
      </c>
      <c r="E808" s="97" t="b">
        <v>0</v>
      </c>
      <c r="F808" s="97" t="b">
        <v>0</v>
      </c>
      <c r="G808" s="97" t="b">
        <v>0</v>
      </c>
    </row>
    <row r="809" spans="1:7" ht="15">
      <c r="A809" s="105" t="s">
        <v>1211</v>
      </c>
      <c r="B809" s="97">
        <v>2</v>
      </c>
      <c r="C809" s="107">
        <v>0.0027787384215136723</v>
      </c>
      <c r="D809" s="97" t="s">
        <v>723</v>
      </c>
      <c r="E809" s="97" t="b">
        <v>0</v>
      </c>
      <c r="F809" s="97" t="b">
        <v>0</v>
      </c>
      <c r="G809" s="97" t="b">
        <v>0</v>
      </c>
    </row>
    <row r="810" spans="1:7" ht="15">
      <c r="A810" s="105" t="s">
        <v>1212</v>
      </c>
      <c r="B810" s="97">
        <v>2</v>
      </c>
      <c r="C810" s="107">
        <v>0.0027787384215136723</v>
      </c>
      <c r="D810" s="97" t="s">
        <v>723</v>
      </c>
      <c r="E810" s="97" t="b">
        <v>1</v>
      </c>
      <c r="F810" s="97" t="b">
        <v>0</v>
      </c>
      <c r="G810" s="97" t="b">
        <v>0</v>
      </c>
    </row>
    <row r="811" spans="1:7" ht="15">
      <c r="A811" s="105" t="s">
        <v>1213</v>
      </c>
      <c r="B811" s="97">
        <v>2</v>
      </c>
      <c r="C811" s="107">
        <v>0.0027787384215136723</v>
      </c>
      <c r="D811" s="97" t="s">
        <v>723</v>
      </c>
      <c r="E811" s="97" t="b">
        <v>0</v>
      </c>
      <c r="F811" s="97" t="b">
        <v>0</v>
      </c>
      <c r="G811" s="97" t="b">
        <v>0</v>
      </c>
    </row>
    <row r="812" spans="1:7" ht="15">
      <c r="A812" s="105" t="s">
        <v>1056</v>
      </c>
      <c r="B812" s="97">
        <v>2</v>
      </c>
      <c r="C812" s="107">
        <v>0.0027787384215136723</v>
      </c>
      <c r="D812" s="97" t="s">
        <v>723</v>
      </c>
      <c r="E812" s="97" t="b">
        <v>0</v>
      </c>
      <c r="F812" s="97" t="b">
        <v>0</v>
      </c>
      <c r="G812" s="97" t="b">
        <v>0</v>
      </c>
    </row>
    <row r="813" spans="1:7" ht="15">
      <c r="A813" s="105" t="s">
        <v>1215</v>
      </c>
      <c r="B813" s="97">
        <v>2</v>
      </c>
      <c r="C813" s="107">
        <v>0.0027787384215136723</v>
      </c>
      <c r="D813" s="97" t="s">
        <v>723</v>
      </c>
      <c r="E813" s="97" t="b">
        <v>0</v>
      </c>
      <c r="F813" s="97" t="b">
        <v>0</v>
      </c>
      <c r="G813" s="97" t="b">
        <v>0</v>
      </c>
    </row>
    <row r="814" spans="1:7" ht="15">
      <c r="A814" s="105" t="s">
        <v>1266</v>
      </c>
      <c r="B814" s="97">
        <v>2</v>
      </c>
      <c r="C814" s="107">
        <v>0.0037049845620182303</v>
      </c>
      <c r="D814" s="97" t="s">
        <v>723</v>
      </c>
      <c r="E814" s="97" t="b">
        <v>0</v>
      </c>
      <c r="F814" s="97" t="b">
        <v>0</v>
      </c>
      <c r="G814" s="97" t="b">
        <v>0</v>
      </c>
    </row>
    <row r="815" spans="1:7" ht="15">
      <c r="A815" s="105" t="s">
        <v>1094</v>
      </c>
      <c r="B815" s="97">
        <v>2</v>
      </c>
      <c r="C815" s="107">
        <v>0.0037049845620182303</v>
      </c>
      <c r="D815" s="97" t="s">
        <v>723</v>
      </c>
      <c r="E815" s="97" t="b">
        <v>0</v>
      </c>
      <c r="F815" s="97" t="b">
        <v>0</v>
      </c>
      <c r="G815" s="97" t="b">
        <v>0</v>
      </c>
    </row>
    <row r="816" spans="1:7" ht="15">
      <c r="A816" s="105" t="s">
        <v>1090</v>
      </c>
      <c r="B816" s="97">
        <v>2</v>
      </c>
      <c r="C816" s="107">
        <v>0.0027787384215136723</v>
      </c>
      <c r="D816" s="97" t="s">
        <v>723</v>
      </c>
      <c r="E816" s="97" t="b">
        <v>0</v>
      </c>
      <c r="F816" s="97" t="b">
        <v>0</v>
      </c>
      <c r="G816" s="97" t="b">
        <v>0</v>
      </c>
    </row>
    <row r="817" spans="1:7" ht="15">
      <c r="A817" s="105" t="s">
        <v>1091</v>
      </c>
      <c r="B817" s="97">
        <v>2</v>
      </c>
      <c r="C817" s="107">
        <v>0.0037049845620182303</v>
      </c>
      <c r="D817" s="97" t="s">
        <v>723</v>
      </c>
      <c r="E817" s="97" t="b">
        <v>0</v>
      </c>
      <c r="F817" s="97" t="b">
        <v>0</v>
      </c>
      <c r="G817" s="97" t="b">
        <v>0</v>
      </c>
    </row>
    <row r="818" spans="1:7" ht="15">
      <c r="A818" s="105" t="s">
        <v>819</v>
      </c>
      <c r="B818" s="97">
        <v>2</v>
      </c>
      <c r="C818" s="107">
        <v>0.0027787384215136723</v>
      </c>
      <c r="D818" s="97" t="s">
        <v>723</v>
      </c>
      <c r="E818" s="97" t="b">
        <v>0</v>
      </c>
      <c r="F818" s="97" t="b">
        <v>0</v>
      </c>
      <c r="G818" s="97" t="b">
        <v>0</v>
      </c>
    </row>
    <row r="819" spans="1:7" ht="15">
      <c r="A819" s="105" t="s">
        <v>1244</v>
      </c>
      <c r="B819" s="97">
        <v>2</v>
      </c>
      <c r="C819" s="107">
        <v>0.0027787384215136723</v>
      </c>
      <c r="D819" s="97" t="s">
        <v>723</v>
      </c>
      <c r="E819" s="97" t="b">
        <v>0</v>
      </c>
      <c r="F819" s="97" t="b">
        <v>0</v>
      </c>
      <c r="G819" s="97" t="b">
        <v>0</v>
      </c>
    </row>
    <row r="820" spans="1:7" ht="15">
      <c r="A820" s="105" t="s">
        <v>1245</v>
      </c>
      <c r="B820" s="97">
        <v>2</v>
      </c>
      <c r="C820" s="107">
        <v>0.0027787384215136723</v>
      </c>
      <c r="D820" s="97" t="s">
        <v>723</v>
      </c>
      <c r="E820" s="97" t="b">
        <v>0</v>
      </c>
      <c r="F820" s="97" t="b">
        <v>0</v>
      </c>
      <c r="G820" s="97" t="b">
        <v>0</v>
      </c>
    </row>
    <row r="821" spans="1:7" ht="15">
      <c r="A821" s="105" t="s">
        <v>1246</v>
      </c>
      <c r="B821" s="97">
        <v>2</v>
      </c>
      <c r="C821" s="107">
        <v>0.0027787384215136723</v>
      </c>
      <c r="D821" s="97" t="s">
        <v>723</v>
      </c>
      <c r="E821" s="97" t="b">
        <v>0</v>
      </c>
      <c r="F821" s="97" t="b">
        <v>0</v>
      </c>
      <c r="G821" s="97" t="b">
        <v>0</v>
      </c>
    </row>
    <row r="822" spans="1:7" ht="15">
      <c r="A822" s="105" t="s">
        <v>989</v>
      </c>
      <c r="B822" s="97">
        <v>2</v>
      </c>
      <c r="C822" s="107">
        <v>0.0027787384215136723</v>
      </c>
      <c r="D822" s="97" t="s">
        <v>723</v>
      </c>
      <c r="E822" s="97" t="b">
        <v>0</v>
      </c>
      <c r="F822" s="97" t="b">
        <v>0</v>
      </c>
      <c r="G822" s="97" t="b">
        <v>0</v>
      </c>
    </row>
    <row r="823" spans="1:7" ht="15">
      <c r="A823" s="105" t="s">
        <v>1251</v>
      </c>
      <c r="B823" s="97">
        <v>2</v>
      </c>
      <c r="C823" s="107">
        <v>0.0027787384215136723</v>
      </c>
      <c r="D823" s="97" t="s">
        <v>723</v>
      </c>
      <c r="E823" s="97" t="b">
        <v>0</v>
      </c>
      <c r="F823" s="97" t="b">
        <v>0</v>
      </c>
      <c r="G823" s="97" t="b">
        <v>0</v>
      </c>
    </row>
    <row r="824" spans="1:7" ht="15">
      <c r="A824" s="105" t="s">
        <v>904</v>
      </c>
      <c r="B824" s="97">
        <v>2</v>
      </c>
      <c r="C824" s="107">
        <v>0.0027787384215136723</v>
      </c>
      <c r="D824" s="97" t="s">
        <v>723</v>
      </c>
      <c r="E824" s="97" t="b">
        <v>0</v>
      </c>
      <c r="F824" s="97" t="b">
        <v>0</v>
      </c>
      <c r="G824" s="97" t="b">
        <v>0</v>
      </c>
    </row>
    <row r="825" spans="1:7" ht="15">
      <c r="A825" s="105" t="s">
        <v>1259</v>
      </c>
      <c r="B825" s="97">
        <v>2</v>
      </c>
      <c r="C825" s="107">
        <v>0.0037049845620182303</v>
      </c>
      <c r="D825" s="97" t="s">
        <v>723</v>
      </c>
      <c r="E825" s="97" t="b">
        <v>0</v>
      </c>
      <c r="F825" s="97" t="b">
        <v>0</v>
      </c>
      <c r="G825" s="97" t="b">
        <v>0</v>
      </c>
    </row>
    <row r="826" spans="1:7" ht="15">
      <c r="A826" s="105" t="s">
        <v>1260</v>
      </c>
      <c r="B826" s="97">
        <v>2</v>
      </c>
      <c r="C826" s="107">
        <v>0.0037049845620182303</v>
      </c>
      <c r="D826" s="97" t="s">
        <v>723</v>
      </c>
      <c r="E826" s="97" t="b">
        <v>0</v>
      </c>
      <c r="F826" s="97" t="b">
        <v>0</v>
      </c>
      <c r="G826" s="97" t="b">
        <v>0</v>
      </c>
    </row>
    <row r="827" spans="1:7" ht="15">
      <c r="A827" s="105" t="s">
        <v>1261</v>
      </c>
      <c r="B827" s="97">
        <v>2</v>
      </c>
      <c r="C827" s="107">
        <v>0.0037049845620182303</v>
      </c>
      <c r="D827" s="97" t="s">
        <v>723</v>
      </c>
      <c r="E827" s="97" t="b">
        <v>0</v>
      </c>
      <c r="F827" s="97" t="b">
        <v>0</v>
      </c>
      <c r="G827" s="97" t="b">
        <v>0</v>
      </c>
    </row>
    <row r="828" spans="1:7" ht="15">
      <c r="A828" s="105" t="s">
        <v>1262</v>
      </c>
      <c r="B828" s="97">
        <v>2</v>
      </c>
      <c r="C828" s="107">
        <v>0.0037049845620182303</v>
      </c>
      <c r="D828" s="97" t="s">
        <v>723</v>
      </c>
      <c r="E828" s="97" t="b">
        <v>0</v>
      </c>
      <c r="F828" s="97" t="b">
        <v>0</v>
      </c>
      <c r="G828" s="97" t="b">
        <v>0</v>
      </c>
    </row>
    <row r="829" spans="1:7" ht="15">
      <c r="A829" s="105" t="s">
        <v>990</v>
      </c>
      <c r="B829" s="97">
        <v>2</v>
      </c>
      <c r="C829" s="107">
        <v>0.0037049845620182303</v>
      </c>
      <c r="D829" s="97" t="s">
        <v>723</v>
      </c>
      <c r="E829" s="97" t="b">
        <v>0</v>
      </c>
      <c r="F829" s="97" t="b">
        <v>0</v>
      </c>
      <c r="G829" s="97" t="b">
        <v>0</v>
      </c>
    </row>
    <row r="830" spans="1:7" ht="15">
      <c r="A830" s="105" t="s">
        <v>949</v>
      </c>
      <c r="B830" s="97">
        <v>2</v>
      </c>
      <c r="C830" s="107">
        <v>0.0037049845620182303</v>
      </c>
      <c r="D830" s="97" t="s">
        <v>723</v>
      </c>
      <c r="E830" s="97" t="b">
        <v>0</v>
      </c>
      <c r="F830" s="97" t="b">
        <v>0</v>
      </c>
      <c r="G830" s="97" t="b">
        <v>0</v>
      </c>
    </row>
    <row r="831" spans="1:7" ht="15">
      <c r="A831" s="105" t="s">
        <v>1243</v>
      </c>
      <c r="B831" s="97">
        <v>2</v>
      </c>
      <c r="C831" s="107">
        <v>0.0027787384215136723</v>
      </c>
      <c r="D831" s="97" t="s">
        <v>723</v>
      </c>
      <c r="E831" s="97" t="b">
        <v>0</v>
      </c>
      <c r="F831" s="97" t="b">
        <v>0</v>
      </c>
      <c r="G831" s="97" t="b">
        <v>0</v>
      </c>
    </row>
    <row r="832" spans="1:7" ht="15">
      <c r="A832" s="105" t="s">
        <v>1236</v>
      </c>
      <c r="B832" s="97">
        <v>2</v>
      </c>
      <c r="C832" s="107">
        <v>0.0027787384215136723</v>
      </c>
      <c r="D832" s="97" t="s">
        <v>723</v>
      </c>
      <c r="E832" s="97" t="b">
        <v>0</v>
      </c>
      <c r="F832" s="97" t="b">
        <v>0</v>
      </c>
      <c r="G832" s="97" t="b">
        <v>0</v>
      </c>
    </row>
    <row r="833" spans="1:7" ht="15">
      <c r="A833" s="105" t="s">
        <v>1237</v>
      </c>
      <c r="B833" s="97">
        <v>2</v>
      </c>
      <c r="C833" s="107">
        <v>0.0027787384215136723</v>
      </c>
      <c r="D833" s="97" t="s">
        <v>723</v>
      </c>
      <c r="E833" s="97" t="b">
        <v>0</v>
      </c>
      <c r="F833" s="97" t="b">
        <v>0</v>
      </c>
      <c r="G833" s="97" t="b">
        <v>0</v>
      </c>
    </row>
    <row r="834" spans="1:7" ht="15">
      <c r="A834" s="105" t="s">
        <v>1083</v>
      </c>
      <c r="B834" s="97">
        <v>2</v>
      </c>
      <c r="C834" s="107">
        <v>0.0027787384215136723</v>
      </c>
      <c r="D834" s="97" t="s">
        <v>723</v>
      </c>
      <c r="E834" s="97" t="b">
        <v>0</v>
      </c>
      <c r="F834" s="97" t="b">
        <v>0</v>
      </c>
      <c r="G834" s="97" t="b">
        <v>0</v>
      </c>
    </row>
    <row r="835" spans="1:7" ht="15">
      <c r="A835" s="105" t="s">
        <v>1242</v>
      </c>
      <c r="B835" s="97">
        <v>2</v>
      </c>
      <c r="C835" s="107">
        <v>0.0027787384215136723</v>
      </c>
      <c r="D835" s="97" t="s">
        <v>723</v>
      </c>
      <c r="E835" s="97" t="b">
        <v>0</v>
      </c>
      <c r="F835" s="97" t="b">
        <v>0</v>
      </c>
      <c r="G835" s="97" t="b">
        <v>0</v>
      </c>
    </row>
    <row r="836" spans="1:7" ht="15">
      <c r="A836" s="105" t="s">
        <v>1223</v>
      </c>
      <c r="B836" s="97">
        <v>2</v>
      </c>
      <c r="C836" s="107">
        <v>0.0027787384215136723</v>
      </c>
      <c r="D836" s="97" t="s">
        <v>723</v>
      </c>
      <c r="E836" s="97" t="b">
        <v>0</v>
      </c>
      <c r="F836" s="97" t="b">
        <v>0</v>
      </c>
      <c r="G836" s="97" t="b">
        <v>0</v>
      </c>
    </row>
    <row r="837" spans="1:7" ht="15">
      <c r="A837" s="105" t="s">
        <v>1073</v>
      </c>
      <c r="B837" s="97">
        <v>2</v>
      </c>
      <c r="C837" s="107">
        <v>0.0027787384215136723</v>
      </c>
      <c r="D837" s="97" t="s">
        <v>723</v>
      </c>
      <c r="E837" s="97" t="b">
        <v>0</v>
      </c>
      <c r="F837" s="97" t="b">
        <v>0</v>
      </c>
      <c r="G837" s="97" t="b">
        <v>0</v>
      </c>
    </row>
    <row r="838" spans="1:7" ht="15">
      <c r="A838" s="105" t="s">
        <v>1247</v>
      </c>
      <c r="B838" s="97">
        <v>2</v>
      </c>
      <c r="C838" s="107">
        <v>0.0037049845620182303</v>
      </c>
      <c r="D838" s="97" t="s">
        <v>723</v>
      </c>
      <c r="E838" s="97" t="b">
        <v>0</v>
      </c>
      <c r="F838" s="97" t="b">
        <v>0</v>
      </c>
      <c r="G838" s="97" t="b">
        <v>0</v>
      </c>
    </row>
    <row r="839" spans="1:7" ht="15">
      <c r="A839" s="105" t="s">
        <v>1248</v>
      </c>
      <c r="B839" s="97">
        <v>2</v>
      </c>
      <c r="C839" s="107">
        <v>0.0037049845620182303</v>
      </c>
      <c r="D839" s="97" t="s">
        <v>723</v>
      </c>
      <c r="E839" s="97" t="b">
        <v>0</v>
      </c>
      <c r="F839" s="97" t="b">
        <v>0</v>
      </c>
      <c r="G839" s="97" t="b">
        <v>0</v>
      </c>
    </row>
    <row r="840" spans="1:7" ht="15">
      <c r="A840" s="105" t="s">
        <v>1249</v>
      </c>
      <c r="B840" s="97">
        <v>2</v>
      </c>
      <c r="C840" s="107">
        <v>0.0037049845620182303</v>
      </c>
      <c r="D840" s="97" t="s">
        <v>723</v>
      </c>
      <c r="E840" s="97" t="b">
        <v>0</v>
      </c>
      <c r="F840" s="97" t="b">
        <v>0</v>
      </c>
      <c r="G840" s="97" t="b">
        <v>0</v>
      </c>
    </row>
    <row r="841" spans="1:7" ht="15">
      <c r="A841" s="105" t="s">
        <v>1074</v>
      </c>
      <c r="B841" s="97">
        <v>2</v>
      </c>
      <c r="C841" s="107">
        <v>0.0037049845620182303</v>
      </c>
      <c r="D841" s="97" t="s">
        <v>723</v>
      </c>
      <c r="E841" s="97" t="b">
        <v>0</v>
      </c>
      <c r="F841" s="97" t="b">
        <v>0</v>
      </c>
      <c r="G841" s="97" t="b">
        <v>0</v>
      </c>
    </row>
    <row r="842" spans="1:7" ht="15">
      <c r="A842" s="105" t="s">
        <v>1220</v>
      </c>
      <c r="B842" s="97">
        <v>2</v>
      </c>
      <c r="C842" s="107">
        <v>0.0027787384215136723</v>
      </c>
      <c r="D842" s="97" t="s">
        <v>723</v>
      </c>
      <c r="E842" s="97" t="b">
        <v>0</v>
      </c>
      <c r="F842" s="97" t="b">
        <v>0</v>
      </c>
      <c r="G842" s="97" t="b">
        <v>0</v>
      </c>
    </row>
    <row r="843" spans="1:7" ht="15">
      <c r="A843" s="105" t="s">
        <v>1216</v>
      </c>
      <c r="B843" s="97">
        <v>2</v>
      </c>
      <c r="C843" s="107">
        <v>0.0037049845620182303</v>
      </c>
      <c r="D843" s="97" t="s">
        <v>723</v>
      </c>
      <c r="E843" s="97" t="b">
        <v>0</v>
      </c>
      <c r="F843" s="97" t="b">
        <v>1</v>
      </c>
      <c r="G843" s="97" t="b">
        <v>0</v>
      </c>
    </row>
    <row r="844" spans="1:7" ht="15">
      <c r="A844" s="105" t="s">
        <v>895</v>
      </c>
      <c r="B844" s="97">
        <v>2</v>
      </c>
      <c r="C844" s="107">
        <v>0.0037049845620182303</v>
      </c>
      <c r="D844" s="97" t="s">
        <v>723</v>
      </c>
      <c r="E844" s="97" t="b">
        <v>0</v>
      </c>
      <c r="F844" s="97" t="b">
        <v>0</v>
      </c>
      <c r="G844" s="97" t="b">
        <v>0</v>
      </c>
    </row>
    <row r="845" spans="1:7" ht="15">
      <c r="A845" s="105" t="s">
        <v>897</v>
      </c>
      <c r="B845" s="97">
        <v>2</v>
      </c>
      <c r="C845" s="107">
        <v>0.0037049845620182303</v>
      </c>
      <c r="D845" s="97" t="s">
        <v>723</v>
      </c>
      <c r="E845" s="97" t="b">
        <v>0</v>
      </c>
      <c r="F845" s="97" t="b">
        <v>0</v>
      </c>
      <c r="G845" s="97" t="b">
        <v>0</v>
      </c>
    </row>
    <row r="846" spans="1:7" ht="15">
      <c r="A846" s="105" t="s">
        <v>758</v>
      </c>
      <c r="B846" s="97">
        <v>18</v>
      </c>
      <c r="C846" s="107">
        <v>0.009345849755310583</v>
      </c>
      <c r="D846" s="97" t="s">
        <v>724</v>
      </c>
      <c r="E846" s="97" t="b">
        <v>0</v>
      </c>
      <c r="F846" s="97" t="b">
        <v>0</v>
      </c>
      <c r="G846" s="97" t="b">
        <v>0</v>
      </c>
    </row>
    <row r="847" spans="1:7" ht="15">
      <c r="A847" s="105" t="s">
        <v>760</v>
      </c>
      <c r="B847" s="97">
        <v>17</v>
      </c>
      <c r="C847" s="107">
        <v>0.004637368577567622</v>
      </c>
      <c r="D847" s="97" t="s">
        <v>724</v>
      </c>
      <c r="E847" s="97" t="b">
        <v>0</v>
      </c>
      <c r="F847" s="97" t="b">
        <v>0</v>
      </c>
      <c r="G847" s="97" t="b">
        <v>0</v>
      </c>
    </row>
    <row r="848" spans="1:7" ht="15">
      <c r="A848" s="105" t="s">
        <v>783</v>
      </c>
      <c r="B848" s="97">
        <v>15</v>
      </c>
      <c r="C848" s="107">
        <v>0.021904221582669935</v>
      </c>
      <c r="D848" s="97" t="s">
        <v>724</v>
      </c>
      <c r="E848" s="97" t="b">
        <v>0</v>
      </c>
      <c r="F848" s="97" t="b">
        <v>0</v>
      </c>
      <c r="G848" s="97" t="b">
        <v>0</v>
      </c>
    </row>
    <row r="849" spans="1:7" ht="15">
      <c r="A849" s="105" t="s">
        <v>779</v>
      </c>
      <c r="B849" s="97">
        <v>9</v>
      </c>
      <c r="C849" s="107">
        <v>0.0060785091270214135</v>
      </c>
      <c r="D849" s="97" t="s">
        <v>724</v>
      </c>
      <c r="E849" s="97" t="b">
        <v>0</v>
      </c>
      <c r="F849" s="97" t="b">
        <v>0</v>
      </c>
      <c r="G849" s="97" t="b">
        <v>0</v>
      </c>
    </row>
    <row r="850" spans="1:7" ht="15">
      <c r="A850" s="105" t="s">
        <v>792</v>
      </c>
      <c r="B850" s="97">
        <v>9</v>
      </c>
      <c r="C850" s="107">
        <v>0.0046729248776552915</v>
      </c>
      <c r="D850" s="97" t="s">
        <v>724</v>
      </c>
      <c r="E850" s="97" t="b">
        <v>0</v>
      </c>
      <c r="F850" s="97" t="b">
        <v>0</v>
      </c>
      <c r="G850" s="97" t="b">
        <v>0</v>
      </c>
    </row>
    <row r="851" spans="1:7" ht="15">
      <c r="A851" s="105" t="s">
        <v>767</v>
      </c>
      <c r="B851" s="97">
        <v>9</v>
      </c>
      <c r="C851" s="107">
        <v>0.0060785091270214135</v>
      </c>
      <c r="D851" s="97" t="s">
        <v>724</v>
      </c>
      <c r="E851" s="97" t="b">
        <v>0</v>
      </c>
      <c r="F851" s="97" t="b">
        <v>0</v>
      </c>
      <c r="G851" s="97" t="b">
        <v>0</v>
      </c>
    </row>
    <row r="852" spans="1:7" ht="15">
      <c r="A852" s="105" t="s">
        <v>815</v>
      </c>
      <c r="B852" s="97">
        <v>8</v>
      </c>
      <c r="C852" s="107">
        <v>0.004153711002360259</v>
      </c>
      <c r="D852" s="97" t="s">
        <v>724</v>
      </c>
      <c r="E852" s="97" t="b">
        <v>0</v>
      </c>
      <c r="F852" s="97" t="b">
        <v>0</v>
      </c>
      <c r="G852" s="97" t="b">
        <v>0</v>
      </c>
    </row>
    <row r="853" spans="1:7" ht="15">
      <c r="A853" s="105" t="s">
        <v>763</v>
      </c>
      <c r="B853" s="97">
        <v>8</v>
      </c>
      <c r="C853" s="107">
        <v>0.008903691210075938</v>
      </c>
      <c r="D853" s="97" t="s">
        <v>724</v>
      </c>
      <c r="E853" s="97" t="b">
        <v>0</v>
      </c>
      <c r="F853" s="97" t="b">
        <v>0</v>
      </c>
      <c r="G853" s="97" t="b">
        <v>0</v>
      </c>
    </row>
    <row r="854" spans="1:7" ht="15">
      <c r="A854" s="105" t="s">
        <v>893</v>
      </c>
      <c r="B854" s="97">
        <v>7</v>
      </c>
      <c r="C854" s="107">
        <v>0.014378202753663857</v>
      </c>
      <c r="D854" s="97" t="s">
        <v>724</v>
      </c>
      <c r="E854" s="97" t="b">
        <v>0</v>
      </c>
      <c r="F854" s="97" t="b">
        <v>0</v>
      </c>
      <c r="G854" s="97" t="b">
        <v>0</v>
      </c>
    </row>
    <row r="855" spans="1:7" ht="15">
      <c r="A855" s="105" t="s">
        <v>846</v>
      </c>
      <c r="B855" s="97">
        <v>6</v>
      </c>
      <c r="C855" s="107">
        <v>0.005199203477281215</v>
      </c>
      <c r="D855" s="97" t="s">
        <v>724</v>
      </c>
      <c r="E855" s="97" t="b">
        <v>0</v>
      </c>
      <c r="F855" s="97" t="b">
        <v>0</v>
      </c>
      <c r="G855" s="97" t="b">
        <v>0</v>
      </c>
    </row>
    <row r="856" spans="1:7" ht="15">
      <c r="A856" s="105" t="s">
        <v>857</v>
      </c>
      <c r="B856" s="97">
        <v>6</v>
      </c>
      <c r="C856" s="107">
        <v>0.005199203477281215</v>
      </c>
      <c r="D856" s="97" t="s">
        <v>724</v>
      </c>
      <c r="E856" s="97" t="b">
        <v>0</v>
      </c>
      <c r="F856" s="97" t="b">
        <v>0</v>
      </c>
      <c r="G856" s="97" t="b">
        <v>0</v>
      </c>
    </row>
    <row r="857" spans="1:7" ht="15">
      <c r="A857" s="105" t="s">
        <v>772</v>
      </c>
      <c r="B857" s="97">
        <v>6</v>
      </c>
      <c r="C857" s="107">
        <v>0.004052339418014275</v>
      </c>
      <c r="D857" s="97" t="s">
        <v>724</v>
      </c>
      <c r="E857" s="97" t="b">
        <v>0</v>
      </c>
      <c r="F857" s="97" t="b">
        <v>0</v>
      </c>
      <c r="G857" s="97" t="b">
        <v>0</v>
      </c>
    </row>
    <row r="858" spans="1:7" ht="15">
      <c r="A858" s="105" t="s">
        <v>817</v>
      </c>
      <c r="B858" s="97">
        <v>6</v>
      </c>
      <c r="C858" s="107">
        <v>0.004052339418014275</v>
      </c>
      <c r="D858" s="97" t="s">
        <v>724</v>
      </c>
      <c r="E858" s="97" t="b">
        <v>0</v>
      </c>
      <c r="F858" s="97" t="b">
        <v>0</v>
      </c>
      <c r="G858" s="97" t="b">
        <v>0</v>
      </c>
    </row>
    <row r="859" spans="1:7" ht="15">
      <c r="A859" s="105" t="s">
        <v>939</v>
      </c>
      <c r="B859" s="97">
        <v>6</v>
      </c>
      <c r="C859" s="107">
        <v>0.006677768407556953</v>
      </c>
      <c r="D859" s="97" t="s">
        <v>724</v>
      </c>
      <c r="E859" s="97" t="b">
        <v>0</v>
      </c>
      <c r="F859" s="97" t="b">
        <v>0</v>
      </c>
      <c r="G859" s="97" t="b">
        <v>0</v>
      </c>
    </row>
    <row r="860" spans="1:7" ht="15">
      <c r="A860" s="105" t="s">
        <v>761</v>
      </c>
      <c r="B860" s="97">
        <v>6</v>
      </c>
      <c r="C860" s="107">
        <v>0.008761688633067975</v>
      </c>
      <c r="D860" s="97" t="s">
        <v>724</v>
      </c>
      <c r="E860" s="97" t="b">
        <v>0</v>
      </c>
      <c r="F860" s="97" t="b">
        <v>0</v>
      </c>
      <c r="G860" s="97" t="b">
        <v>0</v>
      </c>
    </row>
    <row r="861" spans="1:7" ht="15">
      <c r="A861" s="105" t="s">
        <v>976</v>
      </c>
      <c r="B861" s="97">
        <v>5</v>
      </c>
      <c r="C861" s="107">
        <v>0.0055648070062974606</v>
      </c>
      <c r="D861" s="97" t="s">
        <v>724</v>
      </c>
      <c r="E861" s="97" t="b">
        <v>0</v>
      </c>
      <c r="F861" s="97" t="b">
        <v>0</v>
      </c>
      <c r="G861" s="97" t="b">
        <v>0</v>
      </c>
    </row>
    <row r="862" spans="1:7" ht="15">
      <c r="A862" s="105" t="s">
        <v>909</v>
      </c>
      <c r="B862" s="97">
        <v>5</v>
      </c>
      <c r="C862" s="107">
        <v>0.007301407194223312</v>
      </c>
      <c r="D862" s="97" t="s">
        <v>724</v>
      </c>
      <c r="E862" s="97" t="b">
        <v>0</v>
      </c>
      <c r="F862" s="97" t="b">
        <v>0</v>
      </c>
      <c r="G862" s="97" t="b">
        <v>0</v>
      </c>
    </row>
    <row r="863" spans="1:7" ht="15">
      <c r="A863" s="105" t="s">
        <v>770</v>
      </c>
      <c r="B863" s="97">
        <v>4</v>
      </c>
      <c r="C863" s="107">
        <v>0.00346613565152081</v>
      </c>
      <c r="D863" s="97" t="s">
        <v>724</v>
      </c>
      <c r="E863" s="97" t="b">
        <v>0</v>
      </c>
      <c r="F863" s="97" t="b">
        <v>0</v>
      </c>
      <c r="G863" s="97" t="b">
        <v>0</v>
      </c>
    </row>
    <row r="864" spans="1:7" ht="15">
      <c r="A864" s="105" t="s">
        <v>1048</v>
      </c>
      <c r="B864" s="97">
        <v>4</v>
      </c>
      <c r="C864" s="107">
        <v>0.00584112575537865</v>
      </c>
      <c r="D864" s="97" t="s">
        <v>724</v>
      </c>
      <c r="E864" s="97" t="b">
        <v>0</v>
      </c>
      <c r="F864" s="97" t="b">
        <v>0</v>
      </c>
      <c r="G864" s="97" t="b">
        <v>0</v>
      </c>
    </row>
    <row r="865" spans="1:7" ht="15">
      <c r="A865" s="105" t="s">
        <v>901</v>
      </c>
      <c r="B865" s="97">
        <v>4</v>
      </c>
      <c r="C865" s="107">
        <v>0.00584112575537865</v>
      </c>
      <c r="D865" s="97" t="s">
        <v>724</v>
      </c>
      <c r="E865" s="97" t="b">
        <v>0</v>
      </c>
      <c r="F865" s="97" t="b">
        <v>0</v>
      </c>
      <c r="G865" s="97" t="b">
        <v>0</v>
      </c>
    </row>
    <row r="866" spans="1:7" ht="15">
      <c r="A866" s="105" t="s">
        <v>1203</v>
      </c>
      <c r="B866" s="97">
        <v>3</v>
      </c>
      <c r="C866" s="107">
        <v>0.0043808443165339874</v>
      </c>
      <c r="D866" s="97" t="s">
        <v>724</v>
      </c>
      <c r="E866" s="97" t="b">
        <v>0</v>
      </c>
      <c r="F866" s="97" t="b">
        <v>0</v>
      </c>
      <c r="G866" s="97" t="b">
        <v>0</v>
      </c>
    </row>
    <row r="867" spans="1:7" ht="15">
      <c r="A867" s="105" t="s">
        <v>938</v>
      </c>
      <c r="B867" s="97">
        <v>3</v>
      </c>
      <c r="C867" s="107">
        <v>0.0033388842037784766</v>
      </c>
      <c r="D867" s="97" t="s">
        <v>724</v>
      </c>
      <c r="E867" s="97" t="b">
        <v>0</v>
      </c>
      <c r="F867" s="97" t="b">
        <v>0</v>
      </c>
      <c r="G867" s="97" t="b">
        <v>0</v>
      </c>
    </row>
    <row r="868" spans="1:7" ht="15">
      <c r="A868" s="105" t="s">
        <v>756</v>
      </c>
      <c r="B868" s="97">
        <v>3</v>
      </c>
      <c r="C868" s="107">
        <v>0.0033388842037784766</v>
      </c>
      <c r="D868" s="97" t="s">
        <v>724</v>
      </c>
      <c r="E868" s="97" t="b">
        <v>0</v>
      </c>
      <c r="F868" s="97" t="b">
        <v>0</v>
      </c>
      <c r="G868" s="97" t="b">
        <v>0</v>
      </c>
    </row>
    <row r="869" spans="1:7" ht="15">
      <c r="A869" s="105" t="s">
        <v>1209</v>
      </c>
      <c r="B869" s="97">
        <v>3</v>
      </c>
      <c r="C869" s="107">
        <v>0.006162086894427368</v>
      </c>
      <c r="D869" s="97" t="s">
        <v>724</v>
      </c>
      <c r="E869" s="97" t="b">
        <v>0</v>
      </c>
      <c r="F869" s="97" t="b">
        <v>0</v>
      </c>
      <c r="G869" s="97" t="b">
        <v>0</v>
      </c>
    </row>
    <row r="870" spans="1:7" ht="15">
      <c r="A870" s="105" t="s">
        <v>912</v>
      </c>
      <c r="B870" s="97">
        <v>3</v>
      </c>
      <c r="C870" s="107">
        <v>0.0043808443165339874</v>
      </c>
      <c r="D870" s="97" t="s">
        <v>724</v>
      </c>
      <c r="E870" s="97" t="b">
        <v>0</v>
      </c>
      <c r="F870" s="97" t="b">
        <v>0</v>
      </c>
      <c r="G870" s="97" t="b">
        <v>0</v>
      </c>
    </row>
    <row r="871" spans="1:7" ht="15">
      <c r="A871" s="105" t="s">
        <v>895</v>
      </c>
      <c r="B871" s="97">
        <v>3</v>
      </c>
      <c r="C871" s="107">
        <v>0.0043808443165339874</v>
      </c>
      <c r="D871" s="97" t="s">
        <v>724</v>
      </c>
      <c r="E871" s="97" t="b">
        <v>0</v>
      </c>
      <c r="F871" s="97" t="b">
        <v>0</v>
      </c>
      <c r="G871" s="97" t="b">
        <v>0</v>
      </c>
    </row>
    <row r="872" spans="1:7" ht="15">
      <c r="A872" s="105" t="s">
        <v>1204</v>
      </c>
      <c r="B872" s="97">
        <v>3</v>
      </c>
      <c r="C872" s="107">
        <v>0.0043808443165339874</v>
      </c>
      <c r="D872" s="97" t="s">
        <v>724</v>
      </c>
      <c r="E872" s="97" t="b">
        <v>0</v>
      </c>
      <c r="F872" s="97" t="b">
        <v>0</v>
      </c>
      <c r="G872" s="97" t="b">
        <v>0</v>
      </c>
    </row>
    <row r="873" spans="1:7" ht="15">
      <c r="A873" s="105" t="s">
        <v>784</v>
      </c>
      <c r="B873" s="97">
        <v>3</v>
      </c>
      <c r="C873" s="107">
        <v>0.0043808443165339874</v>
      </c>
      <c r="D873" s="97" t="s">
        <v>724</v>
      </c>
      <c r="E873" s="97" t="b">
        <v>0</v>
      </c>
      <c r="F873" s="97" t="b">
        <v>0</v>
      </c>
      <c r="G873" s="97" t="b">
        <v>0</v>
      </c>
    </row>
    <row r="874" spans="1:7" ht="15">
      <c r="A874" s="105" t="s">
        <v>1031</v>
      </c>
      <c r="B874" s="97">
        <v>3</v>
      </c>
      <c r="C874" s="107">
        <v>0.0043808443165339874</v>
      </c>
      <c r="D874" s="97" t="s">
        <v>724</v>
      </c>
      <c r="E874" s="97" t="b">
        <v>0</v>
      </c>
      <c r="F874" s="97" t="b">
        <v>0</v>
      </c>
      <c r="G874" s="97" t="b">
        <v>0</v>
      </c>
    </row>
    <row r="875" spans="1:7" ht="15">
      <c r="A875" s="105" t="s">
        <v>803</v>
      </c>
      <c r="B875" s="97">
        <v>3</v>
      </c>
      <c r="C875" s="107">
        <v>0.0033388842037784766</v>
      </c>
      <c r="D875" s="97" t="s">
        <v>724</v>
      </c>
      <c r="E875" s="97" t="b">
        <v>0</v>
      </c>
      <c r="F875" s="97" t="b">
        <v>0</v>
      </c>
      <c r="G875" s="97" t="b">
        <v>0</v>
      </c>
    </row>
    <row r="876" spans="1:7" ht="15">
      <c r="A876" s="105" t="s">
        <v>860</v>
      </c>
      <c r="B876" s="97">
        <v>3</v>
      </c>
      <c r="C876" s="107">
        <v>0.0033388842037784766</v>
      </c>
      <c r="D876" s="97" t="s">
        <v>724</v>
      </c>
      <c r="E876" s="97" t="b">
        <v>1</v>
      </c>
      <c r="F876" s="97" t="b">
        <v>0</v>
      </c>
      <c r="G876" s="97" t="b">
        <v>0</v>
      </c>
    </row>
    <row r="877" spans="1:7" ht="15">
      <c r="A877" s="105" t="s">
        <v>1207</v>
      </c>
      <c r="B877" s="97">
        <v>3</v>
      </c>
      <c r="C877" s="107">
        <v>0.0043808443165339874</v>
      </c>
      <c r="D877" s="97" t="s">
        <v>724</v>
      </c>
      <c r="E877" s="97" t="b">
        <v>0</v>
      </c>
      <c r="F877" s="97" t="b">
        <v>0</v>
      </c>
      <c r="G877" s="97" t="b">
        <v>0</v>
      </c>
    </row>
    <row r="878" spans="1:7" ht="15">
      <c r="A878" s="105" t="s">
        <v>1208</v>
      </c>
      <c r="B878" s="97">
        <v>3</v>
      </c>
      <c r="C878" s="107">
        <v>0.006162086894427368</v>
      </c>
      <c r="D878" s="97" t="s">
        <v>724</v>
      </c>
      <c r="E878" s="97" t="b">
        <v>0</v>
      </c>
      <c r="F878" s="97" t="b">
        <v>0</v>
      </c>
      <c r="G878" s="97" t="b">
        <v>0</v>
      </c>
    </row>
    <row r="879" spans="1:7" ht="15">
      <c r="A879" s="105" t="s">
        <v>775</v>
      </c>
      <c r="B879" s="97">
        <v>3</v>
      </c>
      <c r="C879" s="107">
        <v>0.0043808443165339874</v>
      </c>
      <c r="D879" s="97" t="s">
        <v>724</v>
      </c>
      <c r="E879" s="97" t="b">
        <v>0</v>
      </c>
      <c r="F879" s="97" t="b">
        <v>0</v>
      </c>
      <c r="G879" s="97" t="b">
        <v>0</v>
      </c>
    </row>
    <row r="880" spans="1:7" ht="15">
      <c r="A880" s="105" t="s">
        <v>820</v>
      </c>
      <c r="B880" s="97">
        <v>3</v>
      </c>
      <c r="C880" s="107">
        <v>0.0043808443165339874</v>
      </c>
      <c r="D880" s="97" t="s">
        <v>724</v>
      </c>
      <c r="E880" s="97" t="b">
        <v>0</v>
      </c>
      <c r="F880" s="97" t="b">
        <v>0</v>
      </c>
      <c r="G880" s="97" t="b">
        <v>0</v>
      </c>
    </row>
    <row r="881" spans="1:7" ht="15">
      <c r="A881" s="105" t="s">
        <v>1205</v>
      </c>
      <c r="B881" s="97">
        <v>3</v>
      </c>
      <c r="C881" s="107">
        <v>0.0043808443165339874</v>
      </c>
      <c r="D881" s="97" t="s">
        <v>724</v>
      </c>
      <c r="E881" s="97" t="b">
        <v>0</v>
      </c>
      <c r="F881" s="97" t="b">
        <v>0</v>
      </c>
      <c r="G881" s="97" t="b">
        <v>0</v>
      </c>
    </row>
    <row r="882" spans="1:7" ht="15">
      <c r="A882" s="105" t="s">
        <v>1206</v>
      </c>
      <c r="B882" s="97">
        <v>3</v>
      </c>
      <c r="C882" s="107">
        <v>0.006162086894427368</v>
      </c>
      <c r="D882" s="97" t="s">
        <v>724</v>
      </c>
      <c r="E882" s="97" t="b">
        <v>0</v>
      </c>
      <c r="F882" s="97" t="b">
        <v>0</v>
      </c>
      <c r="G882" s="97" t="b">
        <v>0</v>
      </c>
    </row>
    <row r="883" spans="1:7" ht="15">
      <c r="A883" s="105" t="s">
        <v>1118</v>
      </c>
      <c r="B883" s="97">
        <v>2</v>
      </c>
      <c r="C883" s="107">
        <v>0.002920562877689325</v>
      </c>
      <c r="D883" s="97" t="s">
        <v>724</v>
      </c>
      <c r="E883" s="97" t="b">
        <v>0</v>
      </c>
      <c r="F883" s="97" t="b">
        <v>0</v>
      </c>
      <c r="G883" s="97" t="b">
        <v>0</v>
      </c>
    </row>
    <row r="884" spans="1:7" ht="15">
      <c r="A884" s="105" t="s">
        <v>1020</v>
      </c>
      <c r="B884" s="97">
        <v>2</v>
      </c>
      <c r="C884" s="107">
        <v>0.002920562877689325</v>
      </c>
      <c r="D884" s="97" t="s">
        <v>724</v>
      </c>
      <c r="E884" s="97" t="b">
        <v>0</v>
      </c>
      <c r="F884" s="97" t="b">
        <v>0</v>
      </c>
      <c r="G884" s="97" t="b">
        <v>0</v>
      </c>
    </row>
    <row r="885" spans="1:7" ht="15">
      <c r="A885" s="105" t="s">
        <v>1168</v>
      </c>
      <c r="B885" s="97">
        <v>2</v>
      </c>
      <c r="C885" s="107">
        <v>0.002920562877689325</v>
      </c>
      <c r="D885" s="97" t="s">
        <v>724</v>
      </c>
      <c r="E885" s="97" t="b">
        <v>0</v>
      </c>
      <c r="F885" s="97" t="b">
        <v>0</v>
      </c>
      <c r="G885" s="97" t="b">
        <v>0</v>
      </c>
    </row>
    <row r="886" spans="1:7" ht="15">
      <c r="A886" s="105" t="s">
        <v>1472</v>
      </c>
      <c r="B886" s="97">
        <v>2</v>
      </c>
      <c r="C886" s="107">
        <v>0.002920562877689325</v>
      </c>
      <c r="D886" s="97" t="s">
        <v>724</v>
      </c>
      <c r="E886" s="97" t="b">
        <v>0</v>
      </c>
      <c r="F886" s="97" t="b">
        <v>0</v>
      </c>
      <c r="G886" s="97" t="b">
        <v>0</v>
      </c>
    </row>
    <row r="887" spans="1:7" ht="15">
      <c r="A887" s="105" t="s">
        <v>972</v>
      </c>
      <c r="B887" s="97">
        <v>2</v>
      </c>
      <c r="C887" s="107">
        <v>0.002920562877689325</v>
      </c>
      <c r="D887" s="97" t="s">
        <v>724</v>
      </c>
      <c r="E887" s="97" t="b">
        <v>0</v>
      </c>
      <c r="F887" s="97" t="b">
        <v>0</v>
      </c>
      <c r="G887" s="97" t="b">
        <v>0</v>
      </c>
    </row>
    <row r="888" spans="1:7" ht="15">
      <c r="A888" s="105" t="s">
        <v>932</v>
      </c>
      <c r="B888" s="97">
        <v>2</v>
      </c>
      <c r="C888" s="107">
        <v>0.002920562877689325</v>
      </c>
      <c r="D888" s="97" t="s">
        <v>724</v>
      </c>
      <c r="E888" s="97" t="b">
        <v>0</v>
      </c>
      <c r="F888" s="97" t="b">
        <v>0</v>
      </c>
      <c r="G888" s="97" t="b">
        <v>0</v>
      </c>
    </row>
    <row r="889" spans="1:7" ht="15">
      <c r="A889" s="105" t="s">
        <v>1201</v>
      </c>
      <c r="B889" s="97">
        <v>2</v>
      </c>
      <c r="C889" s="107">
        <v>0.002920562877689325</v>
      </c>
      <c r="D889" s="97" t="s">
        <v>724</v>
      </c>
      <c r="E889" s="97" t="b">
        <v>0</v>
      </c>
      <c r="F889" s="97" t="b">
        <v>0</v>
      </c>
      <c r="G889" s="97" t="b">
        <v>0</v>
      </c>
    </row>
    <row r="890" spans="1:7" ht="15">
      <c r="A890" s="105" t="s">
        <v>1474</v>
      </c>
      <c r="B890" s="97">
        <v>2</v>
      </c>
      <c r="C890" s="107">
        <v>0.002920562877689325</v>
      </c>
      <c r="D890" s="97" t="s">
        <v>724</v>
      </c>
      <c r="E890" s="97" t="b">
        <v>0</v>
      </c>
      <c r="F890" s="97" t="b">
        <v>0</v>
      </c>
      <c r="G890" s="97" t="b">
        <v>0</v>
      </c>
    </row>
    <row r="891" spans="1:7" ht="15">
      <c r="A891" s="105" t="s">
        <v>1482</v>
      </c>
      <c r="B891" s="97">
        <v>2</v>
      </c>
      <c r="C891" s="107">
        <v>0.004108057929618245</v>
      </c>
      <c r="D891" s="97" t="s">
        <v>724</v>
      </c>
      <c r="E891" s="97" t="b">
        <v>0</v>
      </c>
      <c r="F891" s="97" t="b">
        <v>0</v>
      </c>
      <c r="G891" s="97" t="b">
        <v>0</v>
      </c>
    </row>
    <row r="892" spans="1:7" ht="15">
      <c r="A892" s="105" t="s">
        <v>1475</v>
      </c>
      <c r="B892" s="97">
        <v>2</v>
      </c>
      <c r="C892" s="107">
        <v>0.002920562877689325</v>
      </c>
      <c r="D892" s="97" t="s">
        <v>724</v>
      </c>
      <c r="E892" s="97" t="b">
        <v>0</v>
      </c>
      <c r="F892" s="97" t="b">
        <v>0</v>
      </c>
      <c r="G892" s="97" t="b">
        <v>0</v>
      </c>
    </row>
    <row r="893" spans="1:7" ht="15">
      <c r="A893" s="105" t="s">
        <v>1117</v>
      </c>
      <c r="B893" s="97">
        <v>2</v>
      </c>
      <c r="C893" s="107">
        <v>0.004108057929618245</v>
      </c>
      <c r="D893" s="97" t="s">
        <v>724</v>
      </c>
      <c r="E893" s="97" t="b">
        <v>0</v>
      </c>
      <c r="F893" s="97" t="b">
        <v>0</v>
      </c>
      <c r="G893" s="97" t="b">
        <v>0</v>
      </c>
    </row>
    <row r="894" spans="1:7" ht="15">
      <c r="A894" s="105" t="s">
        <v>1108</v>
      </c>
      <c r="B894" s="97">
        <v>2</v>
      </c>
      <c r="C894" s="107">
        <v>0.002920562877689325</v>
      </c>
      <c r="D894" s="97" t="s">
        <v>724</v>
      </c>
      <c r="E894" s="97" t="b">
        <v>0</v>
      </c>
      <c r="F894" s="97" t="b">
        <v>0</v>
      </c>
      <c r="G894" s="97" t="b">
        <v>0</v>
      </c>
    </row>
    <row r="895" spans="1:7" ht="15">
      <c r="A895" s="105" t="s">
        <v>1480</v>
      </c>
      <c r="B895" s="97">
        <v>2</v>
      </c>
      <c r="C895" s="107">
        <v>0.004108057929618245</v>
      </c>
      <c r="D895" s="97" t="s">
        <v>724</v>
      </c>
      <c r="E895" s="97" t="b">
        <v>0</v>
      </c>
      <c r="F895" s="97" t="b">
        <v>0</v>
      </c>
      <c r="G895" s="97" t="b">
        <v>0</v>
      </c>
    </row>
    <row r="896" spans="1:7" ht="15">
      <c r="A896" s="105" t="s">
        <v>1045</v>
      </c>
      <c r="B896" s="97">
        <v>2</v>
      </c>
      <c r="C896" s="107">
        <v>0.002920562877689325</v>
      </c>
      <c r="D896" s="97" t="s">
        <v>724</v>
      </c>
      <c r="E896" s="97" t="b">
        <v>1</v>
      </c>
      <c r="F896" s="97" t="b">
        <v>0</v>
      </c>
      <c r="G896" s="97" t="b">
        <v>0</v>
      </c>
    </row>
    <row r="897" spans="1:7" ht="15">
      <c r="A897" s="105" t="s">
        <v>1481</v>
      </c>
      <c r="B897" s="97">
        <v>2</v>
      </c>
      <c r="C897" s="107">
        <v>0.004108057929618245</v>
      </c>
      <c r="D897" s="97" t="s">
        <v>724</v>
      </c>
      <c r="E897" s="97" t="b">
        <v>0</v>
      </c>
      <c r="F897" s="97" t="b">
        <v>0</v>
      </c>
      <c r="G897" s="97" t="b">
        <v>0</v>
      </c>
    </row>
    <row r="898" spans="1:7" ht="15">
      <c r="A898" s="105" t="s">
        <v>1013</v>
      </c>
      <c r="B898" s="97">
        <v>2</v>
      </c>
      <c r="C898" s="107">
        <v>0.004108057929618245</v>
      </c>
      <c r="D898" s="97" t="s">
        <v>724</v>
      </c>
      <c r="E898" s="97" t="b">
        <v>0</v>
      </c>
      <c r="F898" s="97" t="b">
        <v>0</v>
      </c>
      <c r="G898" s="97" t="b">
        <v>0</v>
      </c>
    </row>
    <row r="899" spans="1:7" ht="15">
      <c r="A899" s="105" t="s">
        <v>1030</v>
      </c>
      <c r="B899" s="97">
        <v>2</v>
      </c>
      <c r="C899" s="107">
        <v>0.004108057929618245</v>
      </c>
      <c r="D899" s="97" t="s">
        <v>724</v>
      </c>
      <c r="E899" s="97" t="b">
        <v>0</v>
      </c>
      <c r="F899" s="97" t="b">
        <v>0</v>
      </c>
      <c r="G899" s="97" t="b">
        <v>0</v>
      </c>
    </row>
    <row r="900" spans="1:7" ht="15">
      <c r="A900" s="105" t="s">
        <v>793</v>
      </c>
      <c r="B900" s="97">
        <v>2</v>
      </c>
      <c r="C900" s="107">
        <v>0.004108057929618245</v>
      </c>
      <c r="D900" s="97" t="s">
        <v>724</v>
      </c>
      <c r="E900" s="97" t="b">
        <v>0</v>
      </c>
      <c r="F900" s="97" t="b">
        <v>0</v>
      </c>
      <c r="G900" s="97" t="b">
        <v>0</v>
      </c>
    </row>
    <row r="901" spans="1:7" ht="15">
      <c r="A901" s="105" t="s">
        <v>1047</v>
      </c>
      <c r="B901" s="97">
        <v>2</v>
      </c>
      <c r="C901" s="107">
        <v>0.002920562877689325</v>
      </c>
      <c r="D901" s="97" t="s">
        <v>724</v>
      </c>
      <c r="E901" s="97" t="b">
        <v>0</v>
      </c>
      <c r="F901" s="97" t="b">
        <v>0</v>
      </c>
      <c r="G901" s="97" t="b">
        <v>0</v>
      </c>
    </row>
    <row r="902" spans="1:7" ht="15">
      <c r="A902" s="105" t="s">
        <v>838</v>
      </c>
      <c r="B902" s="97">
        <v>2</v>
      </c>
      <c r="C902" s="107">
        <v>0.002920562877689325</v>
      </c>
      <c r="D902" s="97" t="s">
        <v>724</v>
      </c>
      <c r="E902" s="97" t="b">
        <v>0</v>
      </c>
      <c r="F902" s="97" t="b">
        <v>0</v>
      </c>
      <c r="G902" s="97" t="b">
        <v>0</v>
      </c>
    </row>
    <row r="903" spans="1:7" ht="15">
      <c r="A903" s="105" t="s">
        <v>1479</v>
      </c>
      <c r="B903" s="97">
        <v>2</v>
      </c>
      <c r="C903" s="107">
        <v>0.002920562877689325</v>
      </c>
      <c r="D903" s="97" t="s">
        <v>724</v>
      </c>
      <c r="E903" s="97" t="b">
        <v>0</v>
      </c>
      <c r="F903" s="97" t="b">
        <v>0</v>
      </c>
      <c r="G903" s="97" t="b">
        <v>0</v>
      </c>
    </row>
    <row r="904" spans="1:7" ht="15">
      <c r="A904" s="105" t="s">
        <v>908</v>
      </c>
      <c r="B904" s="97">
        <v>2</v>
      </c>
      <c r="C904" s="107">
        <v>0.002920562877689325</v>
      </c>
      <c r="D904" s="97" t="s">
        <v>724</v>
      </c>
      <c r="E904" s="97" t="b">
        <v>0</v>
      </c>
      <c r="F904" s="97" t="b">
        <v>0</v>
      </c>
      <c r="G904" s="97" t="b">
        <v>0</v>
      </c>
    </row>
    <row r="905" spans="1:7" ht="15">
      <c r="A905" s="105" t="s">
        <v>990</v>
      </c>
      <c r="B905" s="97">
        <v>2</v>
      </c>
      <c r="C905" s="107">
        <v>0.002920562877689325</v>
      </c>
      <c r="D905" s="97" t="s">
        <v>724</v>
      </c>
      <c r="E905" s="97" t="b">
        <v>0</v>
      </c>
      <c r="F905" s="97" t="b">
        <v>0</v>
      </c>
      <c r="G905" s="97" t="b">
        <v>0</v>
      </c>
    </row>
    <row r="906" spans="1:7" ht="15">
      <c r="A906" s="105" t="s">
        <v>906</v>
      </c>
      <c r="B906" s="97">
        <v>2</v>
      </c>
      <c r="C906" s="107">
        <v>0.002920562877689325</v>
      </c>
      <c r="D906" s="97" t="s">
        <v>724</v>
      </c>
      <c r="E906" s="97" t="b">
        <v>0</v>
      </c>
      <c r="F906" s="97" t="b">
        <v>0</v>
      </c>
      <c r="G906" s="97" t="b">
        <v>0</v>
      </c>
    </row>
    <row r="907" spans="1:7" ht="15">
      <c r="A907" s="105" t="s">
        <v>910</v>
      </c>
      <c r="B907" s="97">
        <v>2</v>
      </c>
      <c r="C907" s="107">
        <v>0.002920562877689325</v>
      </c>
      <c r="D907" s="97" t="s">
        <v>724</v>
      </c>
      <c r="E907" s="97" t="b">
        <v>0</v>
      </c>
      <c r="F907" s="97" t="b">
        <v>0</v>
      </c>
      <c r="G907" s="97" t="b">
        <v>0</v>
      </c>
    </row>
    <row r="908" spans="1:7" ht="15">
      <c r="A908" s="105" t="s">
        <v>859</v>
      </c>
      <c r="B908" s="97">
        <v>2</v>
      </c>
      <c r="C908" s="107">
        <v>0.002920562877689325</v>
      </c>
      <c r="D908" s="97" t="s">
        <v>724</v>
      </c>
      <c r="E908" s="97" t="b">
        <v>0</v>
      </c>
      <c r="F908" s="97" t="b">
        <v>0</v>
      </c>
      <c r="G908" s="97" t="b">
        <v>0</v>
      </c>
    </row>
    <row r="909" spans="1:7" ht="15">
      <c r="A909" s="105" t="s">
        <v>847</v>
      </c>
      <c r="B909" s="97">
        <v>2</v>
      </c>
      <c r="C909" s="107">
        <v>0.002920562877689325</v>
      </c>
      <c r="D909" s="97" t="s">
        <v>724</v>
      </c>
      <c r="E909" s="97" t="b">
        <v>0</v>
      </c>
      <c r="F909" s="97" t="b">
        <v>0</v>
      </c>
      <c r="G909" s="97" t="b">
        <v>0</v>
      </c>
    </row>
    <row r="910" spans="1:7" ht="15">
      <c r="A910" s="105" t="s">
        <v>887</v>
      </c>
      <c r="B910" s="97">
        <v>2</v>
      </c>
      <c r="C910" s="107">
        <v>0.004108057929618245</v>
      </c>
      <c r="D910" s="97" t="s">
        <v>724</v>
      </c>
      <c r="E910" s="97" t="b">
        <v>0</v>
      </c>
      <c r="F910" s="97" t="b">
        <v>0</v>
      </c>
      <c r="G910" s="97" t="b">
        <v>0</v>
      </c>
    </row>
    <row r="911" spans="1:7" ht="15">
      <c r="A911" s="105" t="s">
        <v>1193</v>
      </c>
      <c r="B911" s="97">
        <v>2</v>
      </c>
      <c r="C911" s="107">
        <v>0.002920562877689325</v>
      </c>
      <c r="D911" s="97" t="s">
        <v>724</v>
      </c>
      <c r="E911" s="97" t="b">
        <v>0</v>
      </c>
      <c r="F911" s="97" t="b">
        <v>0</v>
      </c>
      <c r="G911" s="97" t="b">
        <v>0</v>
      </c>
    </row>
    <row r="912" spans="1:7" ht="15">
      <c r="A912" s="105" t="s">
        <v>975</v>
      </c>
      <c r="B912" s="97">
        <v>2</v>
      </c>
      <c r="C912" s="107">
        <v>0.002920562877689325</v>
      </c>
      <c r="D912" s="97" t="s">
        <v>724</v>
      </c>
      <c r="E912" s="97" t="b">
        <v>0</v>
      </c>
      <c r="F912" s="97" t="b">
        <v>0</v>
      </c>
      <c r="G912" s="97" t="b">
        <v>0</v>
      </c>
    </row>
    <row r="913" spans="1:7" ht="15">
      <c r="A913" s="105" t="s">
        <v>886</v>
      </c>
      <c r="B913" s="97">
        <v>2</v>
      </c>
      <c r="C913" s="107">
        <v>0.004108057929618245</v>
      </c>
      <c r="D913" s="97" t="s">
        <v>724</v>
      </c>
      <c r="E913" s="97" t="b">
        <v>0</v>
      </c>
      <c r="F913" s="97" t="b">
        <v>0</v>
      </c>
      <c r="G913" s="97" t="b">
        <v>0</v>
      </c>
    </row>
    <row r="914" spans="1:7" ht="15">
      <c r="A914" s="105" t="s">
        <v>854</v>
      </c>
      <c r="B914" s="97">
        <v>2</v>
      </c>
      <c r="C914" s="107">
        <v>0.002920562877689325</v>
      </c>
      <c r="D914" s="97" t="s">
        <v>724</v>
      </c>
      <c r="E914" s="97" t="b">
        <v>0</v>
      </c>
      <c r="F914" s="97" t="b">
        <v>0</v>
      </c>
      <c r="G914" s="97" t="b">
        <v>0</v>
      </c>
    </row>
    <row r="915" spans="1:7" ht="15">
      <c r="A915" s="105" t="s">
        <v>1471</v>
      </c>
      <c r="B915" s="97">
        <v>2</v>
      </c>
      <c r="C915" s="107">
        <v>0.002920562877689325</v>
      </c>
      <c r="D915" s="97" t="s">
        <v>724</v>
      </c>
      <c r="E915" s="97" t="b">
        <v>1</v>
      </c>
      <c r="F915" s="97" t="b">
        <v>0</v>
      </c>
      <c r="G915" s="97" t="b">
        <v>0</v>
      </c>
    </row>
    <row r="916" spans="1:7" ht="15">
      <c r="A916" s="105" t="s">
        <v>1476</v>
      </c>
      <c r="B916" s="97">
        <v>2</v>
      </c>
      <c r="C916" s="107">
        <v>0.004108057929618245</v>
      </c>
      <c r="D916" s="97" t="s">
        <v>724</v>
      </c>
      <c r="E916" s="97" t="b">
        <v>0</v>
      </c>
      <c r="F916" s="97" t="b">
        <v>0</v>
      </c>
      <c r="G916" s="97" t="b">
        <v>0</v>
      </c>
    </row>
    <row r="917" spans="1:7" ht="15">
      <c r="A917" s="105" t="s">
        <v>1477</v>
      </c>
      <c r="B917" s="97">
        <v>2</v>
      </c>
      <c r="C917" s="107">
        <v>0.004108057929618245</v>
      </c>
      <c r="D917" s="97" t="s">
        <v>724</v>
      </c>
      <c r="E917" s="97" t="b">
        <v>0</v>
      </c>
      <c r="F917" s="97" t="b">
        <v>0</v>
      </c>
      <c r="G917" s="97" t="b">
        <v>0</v>
      </c>
    </row>
    <row r="918" spans="1:7" ht="15">
      <c r="A918" s="105" t="s">
        <v>1478</v>
      </c>
      <c r="B918" s="97">
        <v>2</v>
      </c>
      <c r="C918" s="107">
        <v>0.004108057929618245</v>
      </c>
      <c r="D918" s="97" t="s">
        <v>724</v>
      </c>
      <c r="E918" s="97" t="b">
        <v>0</v>
      </c>
      <c r="F918" s="97" t="b">
        <v>0</v>
      </c>
      <c r="G918" s="97" t="b">
        <v>0</v>
      </c>
    </row>
    <row r="919" spans="1:7" ht="15">
      <c r="A919" s="105" t="s">
        <v>905</v>
      </c>
      <c r="B919" s="97">
        <v>2</v>
      </c>
      <c r="C919" s="107">
        <v>0.004108057929618245</v>
      </c>
      <c r="D919" s="97" t="s">
        <v>724</v>
      </c>
      <c r="E919" s="97" t="b">
        <v>0</v>
      </c>
      <c r="F919" s="97" t="b">
        <v>0</v>
      </c>
      <c r="G919" s="97" t="b">
        <v>0</v>
      </c>
    </row>
    <row r="920" spans="1:7" ht="15">
      <c r="A920" s="105" t="s">
        <v>774</v>
      </c>
      <c r="B920" s="97">
        <v>2</v>
      </c>
      <c r="C920" s="107">
        <v>0.004108057929618245</v>
      </c>
      <c r="D920" s="97" t="s">
        <v>724</v>
      </c>
      <c r="E920" s="97" t="b">
        <v>0</v>
      </c>
      <c r="F920" s="97" t="b">
        <v>0</v>
      </c>
      <c r="G920" s="97" t="b">
        <v>0</v>
      </c>
    </row>
    <row r="921" spans="1:7" ht="15">
      <c r="A921" s="105" t="s">
        <v>1194</v>
      </c>
      <c r="B921" s="97">
        <v>2</v>
      </c>
      <c r="C921" s="107">
        <v>0.004108057929618245</v>
      </c>
      <c r="D921" s="97" t="s">
        <v>724</v>
      </c>
      <c r="E921" s="97" t="b">
        <v>1</v>
      </c>
      <c r="F921" s="97" t="b">
        <v>0</v>
      </c>
      <c r="G921" s="97" t="b">
        <v>0</v>
      </c>
    </row>
    <row r="922" spans="1:7" ht="15">
      <c r="A922" s="105" t="s">
        <v>1110</v>
      </c>
      <c r="B922" s="97">
        <v>2</v>
      </c>
      <c r="C922" s="107">
        <v>0.004108057929618245</v>
      </c>
      <c r="D922" s="97" t="s">
        <v>724</v>
      </c>
      <c r="E922" s="97" t="b">
        <v>0</v>
      </c>
      <c r="F922" s="97" t="b">
        <v>0</v>
      </c>
      <c r="G922" s="97" t="b">
        <v>0</v>
      </c>
    </row>
    <row r="923" spans="1:7" ht="15">
      <c r="A923" s="105" t="s">
        <v>963</v>
      </c>
      <c r="B923" s="97">
        <v>2</v>
      </c>
      <c r="C923" s="107">
        <v>0.002920562877689325</v>
      </c>
      <c r="D923" s="97" t="s">
        <v>724</v>
      </c>
      <c r="E923" s="97" t="b">
        <v>0</v>
      </c>
      <c r="F923" s="97" t="b">
        <v>0</v>
      </c>
      <c r="G923" s="97" t="b">
        <v>0</v>
      </c>
    </row>
    <row r="924" spans="1:7" ht="15">
      <c r="A924" s="105" t="s">
        <v>1473</v>
      </c>
      <c r="B924" s="97">
        <v>2</v>
      </c>
      <c r="C924" s="107">
        <v>0.004108057929618245</v>
      </c>
      <c r="D924" s="97" t="s">
        <v>724</v>
      </c>
      <c r="E924" s="97" t="b">
        <v>0</v>
      </c>
      <c r="F924" s="97" t="b">
        <v>0</v>
      </c>
      <c r="G924" s="97" t="b">
        <v>0</v>
      </c>
    </row>
    <row r="925" spans="1:7" ht="15">
      <c r="A925" s="105" t="s">
        <v>1046</v>
      </c>
      <c r="B925" s="97">
        <v>2</v>
      </c>
      <c r="C925" s="107">
        <v>0.002920562877689325</v>
      </c>
      <c r="D925" s="97" t="s">
        <v>724</v>
      </c>
      <c r="E925" s="97" t="b">
        <v>0</v>
      </c>
      <c r="F925" s="97" t="b">
        <v>0</v>
      </c>
      <c r="G925" s="97" t="b">
        <v>0</v>
      </c>
    </row>
    <row r="926" spans="1:7" ht="15">
      <c r="A926" s="105" t="s">
        <v>818</v>
      </c>
      <c r="B926" s="97">
        <v>2</v>
      </c>
      <c r="C926" s="107">
        <v>0.002920562877689325</v>
      </c>
      <c r="D926" s="97" t="s">
        <v>724</v>
      </c>
      <c r="E926" s="97" t="b">
        <v>1</v>
      </c>
      <c r="F926" s="97" t="b">
        <v>0</v>
      </c>
      <c r="G926" s="97" t="b">
        <v>0</v>
      </c>
    </row>
    <row r="927" spans="1:7" ht="15">
      <c r="A927" s="105" t="s">
        <v>1202</v>
      </c>
      <c r="B927" s="97">
        <v>2</v>
      </c>
      <c r="C927" s="107">
        <v>0.002920562877689325</v>
      </c>
      <c r="D927" s="97" t="s">
        <v>724</v>
      </c>
      <c r="E927" s="97" t="b">
        <v>0</v>
      </c>
      <c r="F927" s="97" t="b">
        <v>0</v>
      </c>
      <c r="G927" s="97" t="b">
        <v>0</v>
      </c>
    </row>
    <row r="928" spans="1:7" ht="15">
      <c r="A928" s="105" t="s">
        <v>1469</v>
      </c>
      <c r="B928" s="97">
        <v>2</v>
      </c>
      <c r="C928" s="107">
        <v>0.002920562877689325</v>
      </c>
      <c r="D928" s="97" t="s">
        <v>724</v>
      </c>
      <c r="E928" s="97" t="b">
        <v>0</v>
      </c>
      <c r="F928" s="97" t="b">
        <v>0</v>
      </c>
      <c r="G928" s="97" t="b">
        <v>0</v>
      </c>
    </row>
    <row r="929" spans="1:7" ht="15">
      <c r="A929" s="105" t="s">
        <v>1470</v>
      </c>
      <c r="B929" s="97">
        <v>2</v>
      </c>
      <c r="C929" s="107">
        <v>0.002920562877689325</v>
      </c>
      <c r="D929" s="97" t="s">
        <v>724</v>
      </c>
      <c r="E929" s="97" t="b">
        <v>0</v>
      </c>
      <c r="F929" s="97" t="b">
        <v>0</v>
      </c>
      <c r="G929" s="97" t="b">
        <v>0</v>
      </c>
    </row>
    <row r="930" spans="1:7" ht="15">
      <c r="A930" s="105" t="s">
        <v>767</v>
      </c>
      <c r="B930" s="97">
        <v>13</v>
      </c>
      <c r="C930" s="107">
        <v>0.0024889011602040874</v>
      </c>
      <c r="D930" s="97" t="s">
        <v>725</v>
      </c>
      <c r="E930" s="97" t="b">
        <v>0</v>
      </c>
      <c r="F930" s="97" t="b">
        <v>0</v>
      </c>
      <c r="G930" s="97" t="b">
        <v>0</v>
      </c>
    </row>
    <row r="931" spans="1:7" ht="15">
      <c r="A931" s="105" t="s">
        <v>758</v>
      </c>
      <c r="B931" s="97">
        <v>11</v>
      </c>
      <c r="C931" s="107">
        <v>0.010210611907028955</v>
      </c>
      <c r="D931" s="97" t="s">
        <v>725</v>
      </c>
      <c r="E931" s="97" t="b">
        <v>0</v>
      </c>
      <c r="F931" s="97" t="b">
        <v>0</v>
      </c>
      <c r="G931" s="97" t="b">
        <v>0</v>
      </c>
    </row>
    <row r="932" spans="1:7" ht="15">
      <c r="A932" s="105" t="s">
        <v>760</v>
      </c>
      <c r="B932" s="97">
        <v>10</v>
      </c>
      <c r="C932" s="107">
        <v>0.006481253555888836</v>
      </c>
      <c r="D932" s="97" t="s">
        <v>725</v>
      </c>
      <c r="E932" s="97" t="b">
        <v>0</v>
      </c>
      <c r="F932" s="97" t="b">
        <v>0</v>
      </c>
      <c r="G932" s="97" t="b">
        <v>0</v>
      </c>
    </row>
    <row r="933" spans="1:7" ht="15">
      <c r="A933" s="105" t="s">
        <v>817</v>
      </c>
      <c r="B933" s="97">
        <v>6</v>
      </c>
      <c r="C933" s="107">
        <v>0.007557238384869821</v>
      </c>
      <c r="D933" s="97" t="s">
        <v>725</v>
      </c>
      <c r="E933" s="97" t="b">
        <v>0</v>
      </c>
      <c r="F933" s="97" t="b">
        <v>0</v>
      </c>
      <c r="G933" s="97" t="b">
        <v>0</v>
      </c>
    </row>
    <row r="934" spans="1:7" ht="15">
      <c r="A934" s="105" t="s">
        <v>779</v>
      </c>
      <c r="B934" s="97">
        <v>5</v>
      </c>
      <c r="C934" s="107">
        <v>0.008325104783933841</v>
      </c>
      <c r="D934" s="97" t="s">
        <v>725</v>
      </c>
      <c r="E934" s="97" t="b">
        <v>0</v>
      </c>
      <c r="F934" s="97" t="b">
        <v>0</v>
      </c>
      <c r="G934" s="97" t="b">
        <v>0</v>
      </c>
    </row>
    <row r="935" spans="1:7" ht="15">
      <c r="A935" s="105" t="s">
        <v>756</v>
      </c>
      <c r="B935" s="97">
        <v>5</v>
      </c>
      <c r="C935" s="107">
        <v>0.0062976986540581835</v>
      </c>
      <c r="D935" s="97" t="s">
        <v>725</v>
      </c>
      <c r="E935" s="97" t="b">
        <v>0</v>
      </c>
      <c r="F935" s="97" t="b">
        <v>0</v>
      </c>
      <c r="G935" s="97" t="b">
        <v>0</v>
      </c>
    </row>
    <row r="936" spans="1:7" ht="15">
      <c r="A936" s="105" t="s">
        <v>846</v>
      </c>
      <c r="B936" s="97">
        <v>4</v>
      </c>
      <c r="C936" s="107">
        <v>0.008751108707620713</v>
      </c>
      <c r="D936" s="97" t="s">
        <v>725</v>
      </c>
      <c r="E936" s="97" t="b">
        <v>0</v>
      </c>
      <c r="F936" s="97" t="b">
        <v>0</v>
      </c>
      <c r="G936" s="97" t="b">
        <v>0</v>
      </c>
    </row>
    <row r="937" spans="1:7" ht="15">
      <c r="A937" s="105" t="s">
        <v>853</v>
      </c>
      <c r="B937" s="97">
        <v>4</v>
      </c>
      <c r="C937" s="107">
        <v>0.01169824275039362</v>
      </c>
      <c r="D937" s="97" t="s">
        <v>725</v>
      </c>
      <c r="E937" s="97" t="b">
        <v>0</v>
      </c>
      <c r="F937" s="97" t="b">
        <v>0</v>
      </c>
      <c r="G937" s="97" t="b">
        <v>0</v>
      </c>
    </row>
    <row r="938" spans="1:7" ht="15">
      <c r="A938" s="105" t="s">
        <v>772</v>
      </c>
      <c r="B938" s="97">
        <v>4</v>
      </c>
      <c r="C938" s="107">
        <v>0.006660083827147072</v>
      </c>
      <c r="D938" s="97" t="s">
        <v>725</v>
      </c>
      <c r="E938" s="97" t="b">
        <v>0</v>
      </c>
      <c r="F938" s="97" t="b">
        <v>0</v>
      </c>
      <c r="G938" s="97" t="b">
        <v>0</v>
      </c>
    </row>
    <row r="939" spans="1:7" ht="15">
      <c r="A939" s="105" t="s">
        <v>792</v>
      </c>
      <c r="B939" s="97">
        <v>4</v>
      </c>
      <c r="C939" s="107">
        <v>0.006660083827147072</v>
      </c>
      <c r="D939" s="97" t="s">
        <v>725</v>
      </c>
      <c r="E939" s="97" t="b">
        <v>0</v>
      </c>
      <c r="F939" s="97" t="b">
        <v>0</v>
      </c>
      <c r="G939" s="97" t="b">
        <v>0</v>
      </c>
    </row>
    <row r="940" spans="1:7" ht="15">
      <c r="A940" s="105" t="s">
        <v>974</v>
      </c>
      <c r="B940" s="97">
        <v>4</v>
      </c>
      <c r="C940" s="107">
        <v>0.01169824275039362</v>
      </c>
      <c r="D940" s="97" t="s">
        <v>725</v>
      </c>
      <c r="E940" s="97" t="b">
        <v>0</v>
      </c>
      <c r="F940" s="97" t="b">
        <v>0</v>
      </c>
      <c r="G940" s="97" t="b">
        <v>0</v>
      </c>
    </row>
    <row r="941" spans="1:7" ht="15">
      <c r="A941" s="105" t="s">
        <v>938</v>
      </c>
      <c r="B941" s="97">
        <v>3</v>
      </c>
      <c r="C941" s="107">
        <v>0.006563331530715535</v>
      </c>
      <c r="D941" s="97" t="s">
        <v>725</v>
      </c>
      <c r="E941" s="97" t="b">
        <v>0</v>
      </c>
      <c r="F941" s="97" t="b">
        <v>0</v>
      </c>
      <c r="G941" s="97" t="b">
        <v>0</v>
      </c>
    </row>
    <row r="942" spans="1:7" ht="15">
      <c r="A942" s="105" t="s">
        <v>815</v>
      </c>
      <c r="B942" s="97">
        <v>3</v>
      </c>
      <c r="C942" s="107">
        <v>0.006563331530715535</v>
      </c>
      <c r="D942" s="97" t="s">
        <v>725</v>
      </c>
      <c r="E942" s="97" t="b">
        <v>0</v>
      </c>
      <c r="F942" s="97" t="b">
        <v>0</v>
      </c>
      <c r="G942" s="97" t="b">
        <v>0</v>
      </c>
    </row>
    <row r="943" spans="1:7" ht="15">
      <c r="A943" s="105" t="s">
        <v>857</v>
      </c>
      <c r="B943" s="97">
        <v>3</v>
      </c>
      <c r="C943" s="107">
        <v>0.006563331530715535</v>
      </c>
      <c r="D943" s="97" t="s">
        <v>725</v>
      </c>
      <c r="E943" s="97" t="b">
        <v>0</v>
      </c>
      <c r="F943" s="97" t="b">
        <v>0</v>
      </c>
      <c r="G943" s="97" t="b">
        <v>0</v>
      </c>
    </row>
    <row r="944" spans="1:7" ht="15">
      <c r="A944" s="105" t="s">
        <v>763</v>
      </c>
      <c r="B944" s="97">
        <v>3</v>
      </c>
      <c r="C944" s="107">
        <v>0.006563331530715535</v>
      </c>
      <c r="D944" s="97" t="s">
        <v>725</v>
      </c>
      <c r="E944" s="97" t="b">
        <v>0</v>
      </c>
      <c r="F944" s="97" t="b">
        <v>0</v>
      </c>
      <c r="G944" s="97" t="b">
        <v>0</v>
      </c>
    </row>
    <row r="945" spans="1:7" ht="15">
      <c r="A945" s="105" t="s">
        <v>794</v>
      </c>
      <c r="B945" s="97">
        <v>3</v>
      </c>
      <c r="C945" s="107">
        <v>0.008773682062795215</v>
      </c>
      <c r="D945" s="97" t="s">
        <v>725</v>
      </c>
      <c r="E945" s="97" t="b">
        <v>0</v>
      </c>
      <c r="F945" s="97" t="b">
        <v>0</v>
      </c>
      <c r="G945" s="97" t="b">
        <v>0</v>
      </c>
    </row>
    <row r="946" spans="1:7" ht="15">
      <c r="A946" s="105" t="s">
        <v>851</v>
      </c>
      <c r="B946" s="97">
        <v>3</v>
      </c>
      <c r="C946" s="107">
        <v>0.012552301255230125</v>
      </c>
      <c r="D946" s="97" t="s">
        <v>725</v>
      </c>
      <c r="E946" s="97" t="b">
        <v>0</v>
      </c>
      <c r="F946" s="97" t="b">
        <v>0</v>
      </c>
      <c r="G946" s="97" t="b">
        <v>0</v>
      </c>
    </row>
    <row r="947" spans="1:7" ht="15">
      <c r="A947" s="105" t="s">
        <v>975</v>
      </c>
      <c r="B947" s="97">
        <v>3</v>
      </c>
      <c r="C947" s="107">
        <v>0.008773682062795215</v>
      </c>
      <c r="D947" s="97" t="s">
        <v>725</v>
      </c>
      <c r="E947" s="97" t="b">
        <v>0</v>
      </c>
      <c r="F947" s="97" t="b">
        <v>0</v>
      </c>
      <c r="G947" s="97" t="b">
        <v>0</v>
      </c>
    </row>
    <row r="948" spans="1:7" ht="15">
      <c r="A948" s="105" t="s">
        <v>803</v>
      </c>
      <c r="B948" s="97">
        <v>3</v>
      </c>
      <c r="C948" s="107">
        <v>0.008773682062795215</v>
      </c>
      <c r="D948" s="97" t="s">
        <v>725</v>
      </c>
      <c r="E948" s="97" t="b">
        <v>0</v>
      </c>
      <c r="F948" s="97" t="b">
        <v>0</v>
      </c>
      <c r="G948" s="97" t="b">
        <v>0</v>
      </c>
    </row>
    <row r="949" spans="1:7" ht="15">
      <c r="A949" s="105" t="s">
        <v>969</v>
      </c>
      <c r="B949" s="97">
        <v>2</v>
      </c>
      <c r="C949" s="107">
        <v>0.008368200836820083</v>
      </c>
      <c r="D949" s="97" t="s">
        <v>725</v>
      </c>
      <c r="E949" s="97" t="b">
        <v>0</v>
      </c>
      <c r="F949" s="97" t="b">
        <v>0</v>
      </c>
      <c r="G949" s="97" t="b">
        <v>0</v>
      </c>
    </row>
    <row r="950" spans="1:7" ht="15">
      <c r="A950" s="105" t="s">
        <v>1200</v>
      </c>
      <c r="B950" s="97">
        <v>2</v>
      </c>
      <c r="C950" s="107">
        <v>0.00584912137519681</v>
      </c>
      <c r="D950" s="97" t="s">
        <v>725</v>
      </c>
      <c r="E950" s="97" t="b">
        <v>0</v>
      </c>
      <c r="F950" s="97" t="b">
        <v>0</v>
      </c>
      <c r="G950" s="97" t="b">
        <v>0</v>
      </c>
    </row>
    <row r="951" spans="1:7" ht="15">
      <c r="A951" s="105" t="s">
        <v>823</v>
      </c>
      <c r="B951" s="97">
        <v>2</v>
      </c>
      <c r="C951" s="107">
        <v>0.00584912137519681</v>
      </c>
      <c r="D951" s="97" t="s">
        <v>725</v>
      </c>
      <c r="E951" s="97" t="b">
        <v>0</v>
      </c>
      <c r="F951" s="97" t="b">
        <v>0</v>
      </c>
      <c r="G951" s="97" t="b">
        <v>0</v>
      </c>
    </row>
    <row r="952" spans="1:7" ht="15">
      <c r="A952" s="105" t="s">
        <v>1045</v>
      </c>
      <c r="B952" s="97">
        <v>2</v>
      </c>
      <c r="C952" s="107">
        <v>0.00584912137519681</v>
      </c>
      <c r="D952" s="97" t="s">
        <v>725</v>
      </c>
      <c r="E952" s="97" t="b">
        <v>1</v>
      </c>
      <c r="F952" s="97" t="b">
        <v>0</v>
      </c>
      <c r="G952" s="97" t="b">
        <v>0</v>
      </c>
    </row>
    <row r="953" spans="1:7" ht="15">
      <c r="A953" s="105" t="s">
        <v>860</v>
      </c>
      <c r="B953" s="97">
        <v>2</v>
      </c>
      <c r="C953" s="107">
        <v>0.00584912137519681</v>
      </c>
      <c r="D953" s="97" t="s">
        <v>725</v>
      </c>
      <c r="E953" s="97" t="b">
        <v>1</v>
      </c>
      <c r="F953" s="97" t="b">
        <v>0</v>
      </c>
      <c r="G953" s="97" t="b">
        <v>0</v>
      </c>
    </row>
    <row r="954" spans="1:7" ht="15">
      <c r="A954" s="105" t="s">
        <v>769</v>
      </c>
      <c r="B954" s="97">
        <v>2</v>
      </c>
      <c r="C954" s="107">
        <v>0.00584912137519681</v>
      </c>
      <c r="D954" s="97" t="s">
        <v>725</v>
      </c>
      <c r="E954" s="97" t="b">
        <v>1</v>
      </c>
      <c r="F954" s="97" t="b">
        <v>0</v>
      </c>
      <c r="G954" s="97" t="b">
        <v>0</v>
      </c>
    </row>
    <row r="955" spans="1:7" ht="15">
      <c r="A955" s="105" t="s">
        <v>805</v>
      </c>
      <c r="B955" s="97">
        <v>2</v>
      </c>
      <c r="C955" s="107">
        <v>0.00584912137519681</v>
      </c>
      <c r="D955" s="97" t="s">
        <v>725</v>
      </c>
      <c r="E955" s="97" t="b">
        <v>0</v>
      </c>
      <c r="F955" s="97" t="b">
        <v>0</v>
      </c>
      <c r="G955" s="97" t="b">
        <v>0</v>
      </c>
    </row>
    <row r="956" spans="1:7" ht="15">
      <c r="A956" s="105" t="s">
        <v>1451</v>
      </c>
      <c r="B956" s="97">
        <v>2</v>
      </c>
      <c r="C956" s="107">
        <v>0.00584912137519681</v>
      </c>
      <c r="D956" s="97" t="s">
        <v>725</v>
      </c>
      <c r="E956" s="97" t="b">
        <v>0</v>
      </c>
      <c r="F956" s="97" t="b">
        <v>0</v>
      </c>
      <c r="G956" s="97" t="b">
        <v>0</v>
      </c>
    </row>
    <row r="957" spans="1:7" ht="15">
      <c r="A957" s="105" t="s">
        <v>770</v>
      </c>
      <c r="B957" s="97">
        <v>2</v>
      </c>
      <c r="C957" s="107">
        <v>0.00584912137519681</v>
      </c>
      <c r="D957" s="97" t="s">
        <v>725</v>
      </c>
      <c r="E957" s="97" t="b">
        <v>0</v>
      </c>
      <c r="F957" s="97" t="b">
        <v>0</v>
      </c>
      <c r="G957" s="97" t="b">
        <v>0</v>
      </c>
    </row>
    <row r="958" spans="1:7" ht="15">
      <c r="A958" s="105" t="s">
        <v>1459</v>
      </c>
      <c r="B958" s="97">
        <v>2</v>
      </c>
      <c r="C958" s="107">
        <v>0.00584912137519681</v>
      </c>
      <c r="D958" s="97" t="s">
        <v>725</v>
      </c>
      <c r="E958" s="97" t="b">
        <v>0</v>
      </c>
      <c r="F958" s="97" t="b">
        <v>0</v>
      </c>
      <c r="G958" s="97" t="b">
        <v>0</v>
      </c>
    </row>
    <row r="959" spans="1:7" ht="15">
      <c r="A959" s="105" t="s">
        <v>1457</v>
      </c>
      <c r="B959" s="97">
        <v>2</v>
      </c>
      <c r="C959" s="107">
        <v>0.00584912137519681</v>
      </c>
      <c r="D959" s="97" t="s">
        <v>725</v>
      </c>
      <c r="E959" s="97" t="b">
        <v>0</v>
      </c>
      <c r="F959" s="97" t="b">
        <v>0</v>
      </c>
      <c r="G959" s="97" t="b">
        <v>0</v>
      </c>
    </row>
    <row r="960" spans="1:7" ht="15">
      <c r="A960" s="105" t="s">
        <v>838</v>
      </c>
      <c r="B960" s="97">
        <v>2</v>
      </c>
      <c r="C960" s="107">
        <v>0.00584912137519681</v>
      </c>
      <c r="D960" s="97" t="s">
        <v>725</v>
      </c>
      <c r="E960" s="97" t="b">
        <v>0</v>
      </c>
      <c r="F960" s="97" t="b">
        <v>0</v>
      </c>
      <c r="G960" s="97" t="b">
        <v>0</v>
      </c>
    </row>
    <row r="961" spans="1:7" ht="15">
      <c r="A961" s="105" t="s">
        <v>1182</v>
      </c>
      <c r="B961" s="97">
        <v>2</v>
      </c>
      <c r="C961" s="107">
        <v>0.00584912137519681</v>
      </c>
      <c r="D961" s="97" t="s">
        <v>725</v>
      </c>
      <c r="E961" s="97" t="b">
        <v>0</v>
      </c>
      <c r="F961" s="97" t="b">
        <v>0</v>
      </c>
      <c r="G961" s="97" t="b">
        <v>0</v>
      </c>
    </row>
    <row r="962" spans="1:7" ht="15">
      <c r="A962" s="105" t="s">
        <v>879</v>
      </c>
      <c r="B962" s="97">
        <v>2</v>
      </c>
      <c r="C962" s="107">
        <v>0.00584912137519681</v>
      </c>
      <c r="D962" s="97" t="s">
        <v>725</v>
      </c>
      <c r="E962" s="97" t="b">
        <v>0</v>
      </c>
      <c r="F962" s="97" t="b">
        <v>0</v>
      </c>
      <c r="G962" s="97" t="b">
        <v>0</v>
      </c>
    </row>
    <row r="963" spans="1:7" ht="15">
      <c r="A963" s="105" t="s">
        <v>1046</v>
      </c>
      <c r="B963" s="97">
        <v>2</v>
      </c>
      <c r="C963" s="107">
        <v>0.00584912137519681</v>
      </c>
      <c r="D963" s="97" t="s">
        <v>725</v>
      </c>
      <c r="E963" s="97" t="b">
        <v>0</v>
      </c>
      <c r="F963" s="97" t="b">
        <v>0</v>
      </c>
      <c r="G963" s="97" t="b">
        <v>0</v>
      </c>
    </row>
    <row r="964" spans="1:7" ht="15">
      <c r="A964" s="105" t="s">
        <v>1453</v>
      </c>
      <c r="B964" s="97">
        <v>2</v>
      </c>
      <c r="C964" s="107">
        <v>0.008368200836820083</v>
      </c>
      <c r="D964" s="97" t="s">
        <v>725</v>
      </c>
      <c r="E964" s="97" t="b">
        <v>0</v>
      </c>
      <c r="F964" s="97" t="b">
        <v>0</v>
      </c>
      <c r="G964" s="97" t="b">
        <v>0</v>
      </c>
    </row>
    <row r="965" spans="1:7" ht="15">
      <c r="A965" s="105" t="s">
        <v>1047</v>
      </c>
      <c r="B965" s="97">
        <v>2</v>
      </c>
      <c r="C965" s="107">
        <v>0.008368200836820083</v>
      </c>
      <c r="D965" s="97" t="s">
        <v>725</v>
      </c>
      <c r="E965" s="97" t="b">
        <v>0</v>
      </c>
      <c r="F965" s="97" t="b">
        <v>0</v>
      </c>
      <c r="G965" s="97" t="b">
        <v>0</v>
      </c>
    </row>
    <row r="966" spans="1:7" ht="15">
      <c r="A966" s="105" t="s">
        <v>764</v>
      </c>
      <c r="B966" s="97">
        <v>13</v>
      </c>
      <c r="C966" s="107">
        <v>0.004428411517639555</v>
      </c>
      <c r="D966" s="97" t="s">
        <v>726</v>
      </c>
      <c r="E966" s="97" t="b">
        <v>0</v>
      </c>
      <c r="F966" s="97" t="b">
        <v>0</v>
      </c>
      <c r="G966" s="97" t="b">
        <v>0</v>
      </c>
    </row>
    <row r="967" spans="1:7" ht="15">
      <c r="A967" s="105" t="s">
        <v>816</v>
      </c>
      <c r="B967" s="97">
        <v>12</v>
      </c>
      <c r="C967" s="107">
        <v>0.005801812171742902</v>
      </c>
      <c r="D967" s="97" t="s">
        <v>726</v>
      </c>
      <c r="E967" s="97" t="b">
        <v>0</v>
      </c>
      <c r="F967" s="97" t="b">
        <v>0</v>
      </c>
      <c r="G967" s="97" t="b">
        <v>0</v>
      </c>
    </row>
    <row r="968" spans="1:7" ht="15">
      <c r="A968" s="105" t="s">
        <v>778</v>
      </c>
      <c r="B968" s="97">
        <v>11</v>
      </c>
      <c r="C968" s="107">
        <v>0.0037471174380027</v>
      </c>
      <c r="D968" s="97" t="s">
        <v>726</v>
      </c>
      <c r="E968" s="97" t="b">
        <v>0</v>
      </c>
      <c r="F968" s="97" t="b">
        <v>0</v>
      </c>
      <c r="G968" s="97" t="b">
        <v>0</v>
      </c>
    </row>
    <row r="969" spans="1:7" ht="15">
      <c r="A969" s="105" t="s">
        <v>814</v>
      </c>
      <c r="B969" s="97">
        <v>9</v>
      </c>
      <c r="C969" s="107">
        <v>0.0019319004469706942</v>
      </c>
      <c r="D969" s="97" t="s">
        <v>726</v>
      </c>
      <c r="E969" s="97" t="b">
        <v>0</v>
      </c>
      <c r="F969" s="97" t="b">
        <v>0</v>
      </c>
      <c r="G969" s="97" t="b">
        <v>0</v>
      </c>
    </row>
    <row r="970" spans="1:7" ht="15">
      <c r="A970" s="105" t="s">
        <v>856</v>
      </c>
      <c r="B970" s="97">
        <v>9</v>
      </c>
      <c r="C970" s="107">
        <v>0.0030658233583658453</v>
      </c>
      <c r="D970" s="97" t="s">
        <v>726</v>
      </c>
      <c r="E970" s="97" t="b">
        <v>0</v>
      </c>
      <c r="F970" s="97" t="b">
        <v>0</v>
      </c>
      <c r="G970" s="97" t="b">
        <v>0</v>
      </c>
    </row>
    <row r="971" spans="1:7" ht="15">
      <c r="A971" s="105" t="s">
        <v>855</v>
      </c>
      <c r="B971" s="97">
        <v>8</v>
      </c>
      <c r="C971" s="107">
        <v>0.006747244942309483</v>
      </c>
      <c r="D971" s="97" t="s">
        <v>726</v>
      </c>
      <c r="E971" s="97" t="b">
        <v>0</v>
      </c>
      <c r="F971" s="97" t="b">
        <v>0</v>
      </c>
      <c r="G971" s="97" t="b">
        <v>0</v>
      </c>
    </row>
    <row r="972" spans="1:7" ht="15">
      <c r="A972" s="105" t="s">
        <v>837</v>
      </c>
      <c r="B972" s="97">
        <v>8</v>
      </c>
      <c r="C972" s="107">
        <v>0.005187023345311949</v>
      </c>
      <c r="D972" s="97" t="s">
        <v>726</v>
      </c>
      <c r="E972" s="97" t="b">
        <v>0</v>
      </c>
      <c r="F972" s="97" t="b">
        <v>0</v>
      </c>
      <c r="G972" s="97" t="b">
        <v>0</v>
      </c>
    </row>
    <row r="973" spans="1:7" ht="15">
      <c r="A973" s="105" t="s">
        <v>872</v>
      </c>
      <c r="B973" s="97">
        <v>8</v>
      </c>
      <c r="C973" s="107">
        <v>0.003867874781161935</v>
      </c>
      <c r="D973" s="97" t="s">
        <v>726</v>
      </c>
      <c r="E973" s="97" t="b">
        <v>0</v>
      </c>
      <c r="F973" s="97" t="b">
        <v>0</v>
      </c>
      <c r="G973" s="97" t="b">
        <v>0</v>
      </c>
    </row>
    <row r="974" spans="1:7" ht="15">
      <c r="A974" s="105" t="s">
        <v>873</v>
      </c>
      <c r="B974" s="97">
        <v>8</v>
      </c>
      <c r="C974" s="107">
        <v>0.005187023345311949</v>
      </c>
      <c r="D974" s="97" t="s">
        <v>726</v>
      </c>
      <c r="E974" s="97" t="b">
        <v>1</v>
      </c>
      <c r="F974" s="97" t="b">
        <v>0</v>
      </c>
      <c r="G974" s="97" t="b">
        <v>0</v>
      </c>
    </row>
    <row r="975" spans="1:7" ht="15">
      <c r="A975" s="105" t="s">
        <v>892</v>
      </c>
      <c r="B975" s="97">
        <v>7</v>
      </c>
      <c r="C975" s="107">
        <v>0.004538645427147955</v>
      </c>
      <c r="D975" s="97" t="s">
        <v>726</v>
      </c>
      <c r="E975" s="97" t="b">
        <v>0</v>
      </c>
      <c r="F975" s="97" t="b">
        <v>1</v>
      </c>
      <c r="G975" s="97" t="b">
        <v>0</v>
      </c>
    </row>
    <row r="976" spans="1:7" ht="15">
      <c r="A976" s="105" t="s">
        <v>890</v>
      </c>
      <c r="B976" s="97">
        <v>6</v>
      </c>
      <c r="C976" s="107">
        <v>0.0038902675089839615</v>
      </c>
      <c r="D976" s="97" t="s">
        <v>726</v>
      </c>
      <c r="E976" s="97" t="b">
        <v>0</v>
      </c>
      <c r="F976" s="97" t="b">
        <v>0</v>
      </c>
      <c r="G976" s="97" t="b">
        <v>0</v>
      </c>
    </row>
    <row r="977" spans="1:7" ht="15">
      <c r="A977" s="105" t="s">
        <v>933</v>
      </c>
      <c r="B977" s="97">
        <v>6</v>
      </c>
      <c r="C977" s="107">
        <v>0.0038902675089839615</v>
      </c>
      <c r="D977" s="97" t="s">
        <v>726</v>
      </c>
      <c r="E977" s="97" t="b">
        <v>0</v>
      </c>
      <c r="F977" s="97" t="b">
        <v>0</v>
      </c>
      <c r="G977" s="97" t="b">
        <v>0</v>
      </c>
    </row>
    <row r="978" spans="1:7" ht="15">
      <c r="A978" s="105" t="s">
        <v>934</v>
      </c>
      <c r="B978" s="97">
        <v>6</v>
      </c>
      <c r="C978" s="107">
        <v>0.0038902675089839615</v>
      </c>
      <c r="D978" s="97" t="s">
        <v>726</v>
      </c>
      <c r="E978" s="97" t="b">
        <v>0</v>
      </c>
      <c r="F978" s="97" t="b">
        <v>0</v>
      </c>
      <c r="G978" s="97" t="b">
        <v>0</v>
      </c>
    </row>
    <row r="979" spans="1:7" ht="15">
      <c r="A979" s="105" t="s">
        <v>935</v>
      </c>
      <c r="B979" s="97">
        <v>6</v>
      </c>
      <c r="C979" s="107">
        <v>0.0038902675089839615</v>
      </c>
      <c r="D979" s="97" t="s">
        <v>726</v>
      </c>
      <c r="E979" s="97" t="b">
        <v>0</v>
      </c>
      <c r="F979" s="97" t="b">
        <v>0</v>
      </c>
      <c r="G979" s="97" t="b">
        <v>0</v>
      </c>
    </row>
    <row r="980" spans="1:7" ht="15">
      <c r="A980" s="105" t="s">
        <v>936</v>
      </c>
      <c r="B980" s="97">
        <v>6</v>
      </c>
      <c r="C980" s="107">
        <v>0.015390039682141258</v>
      </c>
      <c r="D980" s="97" t="s">
        <v>726</v>
      </c>
      <c r="E980" s="97" t="b">
        <v>0</v>
      </c>
      <c r="F980" s="97" t="b">
        <v>0</v>
      </c>
      <c r="G980" s="97" t="b">
        <v>0</v>
      </c>
    </row>
    <row r="981" spans="1:7" ht="15">
      <c r="A981" s="105" t="s">
        <v>937</v>
      </c>
      <c r="B981" s="97">
        <v>6</v>
      </c>
      <c r="C981" s="107">
        <v>0.015390039682141258</v>
      </c>
      <c r="D981" s="97" t="s">
        <v>726</v>
      </c>
      <c r="E981" s="97" t="b">
        <v>0</v>
      </c>
      <c r="F981" s="97" t="b">
        <v>0</v>
      </c>
      <c r="G981" s="97" t="b">
        <v>0</v>
      </c>
    </row>
    <row r="982" spans="1:7" ht="15">
      <c r="A982" s="105" t="s">
        <v>973</v>
      </c>
      <c r="B982" s="97">
        <v>5</v>
      </c>
      <c r="C982" s="107">
        <v>0.01282503306845105</v>
      </c>
      <c r="D982" s="97" t="s">
        <v>726</v>
      </c>
      <c r="E982" s="97" t="b">
        <v>0</v>
      </c>
      <c r="F982" s="97" t="b">
        <v>0</v>
      </c>
      <c r="G982" s="97" t="b">
        <v>0</v>
      </c>
    </row>
    <row r="983" spans="1:7" ht="15">
      <c r="A983" s="105" t="s">
        <v>869</v>
      </c>
      <c r="B983" s="97">
        <v>4</v>
      </c>
      <c r="C983" s="107">
        <v>0.0072942136895984624</v>
      </c>
      <c r="D983" s="97" t="s">
        <v>726</v>
      </c>
      <c r="E983" s="97" t="b">
        <v>0</v>
      </c>
      <c r="F983" s="97" t="b">
        <v>0</v>
      </c>
      <c r="G983" s="97" t="b">
        <v>0</v>
      </c>
    </row>
    <row r="984" spans="1:7" ht="15">
      <c r="A984" s="105" t="s">
        <v>1044</v>
      </c>
      <c r="B984" s="97">
        <v>4</v>
      </c>
      <c r="C984" s="107">
        <v>0.0072942136895984624</v>
      </c>
      <c r="D984" s="97" t="s">
        <v>726</v>
      </c>
      <c r="E984" s="97" t="b">
        <v>0</v>
      </c>
      <c r="F984" s="97" t="b">
        <v>0</v>
      </c>
      <c r="G984" s="97" t="b">
        <v>0</v>
      </c>
    </row>
    <row r="985" spans="1:7" ht="15">
      <c r="A985" s="105" t="s">
        <v>1195</v>
      </c>
      <c r="B985" s="97">
        <v>3</v>
      </c>
      <c r="C985" s="107">
        <v>0.005470660267198846</v>
      </c>
      <c r="D985" s="97" t="s">
        <v>726</v>
      </c>
      <c r="E985" s="97" t="b">
        <v>0</v>
      </c>
      <c r="F985" s="97" t="b">
        <v>0</v>
      </c>
      <c r="G985" s="97" t="b">
        <v>0</v>
      </c>
    </row>
    <row r="986" spans="1:7" ht="15">
      <c r="A986" s="105" t="s">
        <v>823</v>
      </c>
      <c r="B986" s="97">
        <v>3</v>
      </c>
      <c r="C986" s="107">
        <v>0.005470660267198846</v>
      </c>
      <c r="D986" s="97" t="s">
        <v>726</v>
      </c>
      <c r="E986" s="97" t="b">
        <v>0</v>
      </c>
      <c r="F986" s="97" t="b">
        <v>0</v>
      </c>
      <c r="G986" s="97" t="b">
        <v>0</v>
      </c>
    </row>
    <row r="987" spans="1:7" ht="15">
      <c r="A987" s="105" t="s">
        <v>756</v>
      </c>
      <c r="B987" s="97">
        <v>3</v>
      </c>
      <c r="C987" s="107">
        <v>0.004169493328363762</v>
      </c>
      <c r="D987" s="97" t="s">
        <v>726</v>
      </c>
      <c r="E987" s="97" t="b">
        <v>0</v>
      </c>
      <c r="F987" s="97" t="b">
        <v>0</v>
      </c>
      <c r="G987" s="97" t="b">
        <v>0</v>
      </c>
    </row>
    <row r="988" spans="1:7" ht="15">
      <c r="A988" s="105" t="s">
        <v>1198</v>
      </c>
      <c r="B988" s="97">
        <v>3</v>
      </c>
      <c r="C988" s="107">
        <v>0.005470660267198846</v>
      </c>
      <c r="D988" s="97" t="s">
        <v>726</v>
      </c>
      <c r="E988" s="97" t="b">
        <v>0</v>
      </c>
      <c r="F988" s="97" t="b">
        <v>0</v>
      </c>
      <c r="G988" s="97" t="b">
        <v>0</v>
      </c>
    </row>
    <row r="989" spans="1:7" ht="15">
      <c r="A989" s="105" t="s">
        <v>793</v>
      </c>
      <c r="B989" s="97">
        <v>3</v>
      </c>
      <c r="C989" s="107">
        <v>0.005470660267198846</v>
      </c>
      <c r="D989" s="97" t="s">
        <v>726</v>
      </c>
      <c r="E989" s="97" t="b">
        <v>0</v>
      </c>
      <c r="F989" s="97" t="b">
        <v>0</v>
      </c>
      <c r="G989" s="97" t="b">
        <v>0</v>
      </c>
    </row>
    <row r="990" spans="1:7" ht="15">
      <c r="A990" s="105" t="s">
        <v>1197</v>
      </c>
      <c r="B990" s="97">
        <v>3</v>
      </c>
      <c r="C990" s="107">
        <v>0.004169493328363762</v>
      </c>
      <c r="D990" s="97" t="s">
        <v>726</v>
      </c>
      <c r="E990" s="97" t="b">
        <v>0</v>
      </c>
      <c r="F990" s="97" t="b">
        <v>0</v>
      </c>
      <c r="G990" s="97" t="b">
        <v>0</v>
      </c>
    </row>
    <row r="991" spans="1:7" ht="15">
      <c r="A991" s="105" t="s">
        <v>800</v>
      </c>
      <c r="B991" s="97">
        <v>3</v>
      </c>
      <c r="C991" s="107">
        <v>0.005470660267198846</v>
      </c>
      <c r="D991" s="97" t="s">
        <v>726</v>
      </c>
      <c r="E991" s="97" t="b">
        <v>0</v>
      </c>
      <c r="F991" s="97" t="b">
        <v>0</v>
      </c>
      <c r="G991" s="97" t="b">
        <v>0</v>
      </c>
    </row>
    <row r="992" spans="1:7" ht="15">
      <c r="A992" s="105" t="s">
        <v>1007</v>
      </c>
      <c r="B992" s="97">
        <v>3</v>
      </c>
      <c r="C992" s="107">
        <v>0.004169493328363762</v>
      </c>
      <c r="D992" s="97" t="s">
        <v>726</v>
      </c>
      <c r="E992" s="97" t="b">
        <v>0</v>
      </c>
      <c r="F992" s="97" t="b">
        <v>1</v>
      </c>
      <c r="G992" s="97" t="b">
        <v>0</v>
      </c>
    </row>
    <row r="993" spans="1:7" ht="15">
      <c r="A993" s="105" t="s">
        <v>1196</v>
      </c>
      <c r="B993" s="97">
        <v>3</v>
      </c>
      <c r="C993" s="107">
        <v>0.007695019841070629</v>
      </c>
      <c r="D993" s="97" t="s">
        <v>726</v>
      </c>
      <c r="E993" s="97" t="b">
        <v>0</v>
      </c>
      <c r="F993" s="97" t="b">
        <v>0</v>
      </c>
      <c r="G993" s="97" t="b">
        <v>0</v>
      </c>
    </row>
    <row r="994" spans="1:7" ht="15">
      <c r="A994" s="105" t="s">
        <v>762</v>
      </c>
      <c r="B994" s="97">
        <v>3</v>
      </c>
      <c r="C994" s="107">
        <v>0.007695019841070629</v>
      </c>
      <c r="D994" s="97" t="s">
        <v>726</v>
      </c>
      <c r="E994" s="97" t="b">
        <v>0</v>
      </c>
      <c r="F994" s="97" t="b">
        <v>0</v>
      </c>
      <c r="G994" s="97" t="b">
        <v>0</v>
      </c>
    </row>
    <row r="995" spans="1:7" ht="15">
      <c r="A995" s="105" t="s">
        <v>1176</v>
      </c>
      <c r="B995" s="97">
        <v>2</v>
      </c>
      <c r="C995" s="107">
        <v>0.0036471068447992312</v>
      </c>
      <c r="D995" s="97" t="s">
        <v>726</v>
      </c>
      <c r="E995" s="97" t="b">
        <v>0</v>
      </c>
      <c r="F995" s="97" t="b">
        <v>0</v>
      </c>
      <c r="G995" s="97" t="b">
        <v>0</v>
      </c>
    </row>
    <row r="996" spans="1:7" ht="15">
      <c r="A996" s="105" t="s">
        <v>1037</v>
      </c>
      <c r="B996" s="97">
        <v>2</v>
      </c>
      <c r="C996" s="107">
        <v>0.0036471068447992312</v>
      </c>
      <c r="D996" s="97" t="s">
        <v>726</v>
      </c>
      <c r="E996" s="97" t="b">
        <v>0</v>
      </c>
      <c r="F996" s="97" t="b">
        <v>0</v>
      </c>
      <c r="G996" s="97" t="b">
        <v>0</v>
      </c>
    </row>
    <row r="997" spans="1:7" ht="15">
      <c r="A997" s="105" t="s">
        <v>796</v>
      </c>
      <c r="B997" s="97">
        <v>2</v>
      </c>
      <c r="C997" s="107">
        <v>0.0036471068447992312</v>
      </c>
      <c r="D997" s="97" t="s">
        <v>726</v>
      </c>
      <c r="E997" s="97" t="b">
        <v>0</v>
      </c>
      <c r="F997" s="97" t="b">
        <v>0</v>
      </c>
      <c r="G997" s="97" t="b">
        <v>0</v>
      </c>
    </row>
    <row r="998" spans="1:7" ht="15">
      <c r="A998" s="105" t="s">
        <v>1170</v>
      </c>
      <c r="B998" s="97">
        <v>2</v>
      </c>
      <c r="C998" s="107">
        <v>0.005130013227380419</v>
      </c>
      <c r="D998" s="97" t="s">
        <v>726</v>
      </c>
      <c r="E998" s="97" t="b">
        <v>0</v>
      </c>
      <c r="F998" s="97" t="b">
        <v>0</v>
      </c>
      <c r="G998" s="97" t="b">
        <v>0</v>
      </c>
    </row>
    <row r="999" spans="1:7" ht="15">
      <c r="A999" s="105" t="s">
        <v>1448</v>
      </c>
      <c r="B999" s="97">
        <v>2</v>
      </c>
      <c r="C999" s="107">
        <v>0.0036471068447992312</v>
      </c>
      <c r="D999" s="97" t="s">
        <v>726</v>
      </c>
      <c r="E999" s="97" t="b">
        <v>0</v>
      </c>
      <c r="F999" s="97" t="b">
        <v>0</v>
      </c>
      <c r="G999" s="97" t="b">
        <v>0</v>
      </c>
    </row>
    <row r="1000" spans="1:7" ht="15">
      <c r="A1000" s="105" t="s">
        <v>759</v>
      </c>
      <c r="B1000" s="97">
        <v>2</v>
      </c>
      <c r="C1000" s="107">
        <v>0.0036471068447992312</v>
      </c>
      <c r="D1000" s="97" t="s">
        <v>726</v>
      </c>
      <c r="E1000" s="97" t="b">
        <v>0</v>
      </c>
      <c r="F1000" s="97" t="b">
        <v>0</v>
      </c>
      <c r="G1000" s="97" t="b">
        <v>0</v>
      </c>
    </row>
    <row r="1001" spans="1:7" ht="15">
      <c r="A1001" s="105" t="s">
        <v>768</v>
      </c>
      <c r="B1001" s="97">
        <v>2</v>
      </c>
      <c r="C1001" s="107">
        <v>0.0036471068447992312</v>
      </c>
      <c r="D1001" s="97" t="s">
        <v>726</v>
      </c>
      <c r="E1001" s="97" t="b">
        <v>0</v>
      </c>
      <c r="F1001" s="97" t="b">
        <v>0</v>
      </c>
      <c r="G1001" s="97" t="b">
        <v>0</v>
      </c>
    </row>
    <row r="1002" spans="1:7" ht="15">
      <c r="A1002" s="105" t="s">
        <v>819</v>
      </c>
      <c r="B1002" s="97">
        <v>2</v>
      </c>
      <c r="C1002" s="107">
        <v>0.0036471068447992312</v>
      </c>
      <c r="D1002" s="97" t="s">
        <v>726</v>
      </c>
      <c r="E1002" s="97" t="b">
        <v>0</v>
      </c>
      <c r="F1002" s="97" t="b">
        <v>0</v>
      </c>
      <c r="G1002" s="97" t="b">
        <v>0</v>
      </c>
    </row>
    <row r="1003" spans="1:7" ht="15">
      <c r="A1003" s="105" t="s">
        <v>765</v>
      </c>
      <c r="B1003" s="97">
        <v>2</v>
      </c>
      <c r="C1003" s="107">
        <v>0.0036471068447992312</v>
      </c>
      <c r="D1003" s="97" t="s">
        <v>726</v>
      </c>
      <c r="E1003" s="97" t="b">
        <v>0</v>
      </c>
      <c r="F1003" s="97" t="b">
        <v>1</v>
      </c>
      <c r="G1003" s="97" t="b">
        <v>0</v>
      </c>
    </row>
    <row r="1004" spans="1:7" ht="15">
      <c r="A1004" s="105" t="s">
        <v>1450</v>
      </c>
      <c r="B1004" s="97">
        <v>2</v>
      </c>
      <c r="C1004" s="107">
        <v>0.005130013227380419</v>
      </c>
      <c r="D1004" s="97" t="s">
        <v>726</v>
      </c>
      <c r="E1004" s="97" t="b">
        <v>0</v>
      </c>
      <c r="F1004" s="97" t="b">
        <v>0</v>
      </c>
      <c r="G1004" s="97" t="b">
        <v>0</v>
      </c>
    </row>
    <row r="1005" spans="1:7" ht="15">
      <c r="A1005" s="105" t="s">
        <v>757</v>
      </c>
      <c r="B1005" s="97">
        <v>2</v>
      </c>
      <c r="C1005" s="107">
        <v>0.005130013227380419</v>
      </c>
      <c r="D1005" s="97" t="s">
        <v>726</v>
      </c>
      <c r="E1005" s="97" t="b">
        <v>0</v>
      </c>
      <c r="F1005" s="97" t="b">
        <v>0</v>
      </c>
      <c r="G1005" s="97" t="b">
        <v>0</v>
      </c>
    </row>
    <row r="1006" spans="1:7" ht="15">
      <c r="A1006" s="105" t="s">
        <v>1147</v>
      </c>
      <c r="B1006" s="97">
        <v>2</v>
      </c>
      <c r="C1006" s="107">
        <v>0.005130013227380419</v>
      </c>
      <c r="D1006" s="97" t="s">
        <v>726</v>
      </c>
      <c r="E1006" s="97" t="b">
        <v>0</v>
      </c>
      <c r="F1006" s="97" t="b">
        <v>1</v>
      </c>
      <c r="G1006" s="97" t="b">
        <v>0</v>
      </c>
    </row>
    <row r="1007" spans="1:7" ht="15">
      <c r="A1007" s="105" t="s">
        <v>1177</v>
      </c>
      <c r="B1007" s="97">
        <v>2</v>
      </c>
      <c r="C1007" s="107">
        <v>0.0036471068447992312</v>
      </c>
      <c r="D1007" s="97" t="s">
        <v>726</v>
      </c>
      <c r="E1007" s="97" t="b">
        <v>0</v>
      </c>
      <c r="F1007" s="97" t="b">
        <v>0</v>
      </c>
      <c r="G1007" s="97" t="b">
        <v>0</v>
      </c>
    </row>
    <row r="1008" spans="1:7" ht="15">
      <c r="A1008" s="105" t="s">
        <v>853</v>
      </c>
      <c r="B1008" s="97">
        <v>2</v>
      </c>
      <c r="C1008" s="107">
        <v>0.0036471068447992312</v>
      </c>
      <c r="D1008" s="97" t="s">
        <v>726</v>
      </c>
      <c r="E1008" s="97" t="b">
        <v>0</v>
      </c>
      <c r="F1008" s="97" t="b">
        <v>0</v>
      </c>
      <c r="G1008" s="97" t="b">
        <v>0</v>
      </c>
    </row>
    <row r="1009" spans="1:7" ht="15">
      <c r="A1009" s="105" t="s">
        <v>1106</v>
      </c>
      <c r="B1009" s="97">
        <v>2</v>
      </c>
      <c r="C1009" s="107">
        <v>0.0036471068447992312</v>
      </c>
      <c r="D1009" s="97" t="s">
        <v>726</v>
      </c>
      <c r="E1009" s="97" t="b">
        <v>0</v>
      </c>
      <c r="F1009" s="97" t="b">
        <v>0</v>
      </c>
      <c r="G1009" s="97" t="b">
        <v>0</v>
      </c>
    </row>
    <row r="1010" spans="1:7" ht="15">
      <c r="A1010" s="105" t="s">
        <v>1017</v>
      </c>
      <c r="B1010" s="97">
        <v>2</v>
      </c>
      <c r="C1010" s="107">
        <v>0.0036471068447992312</v>
      </c>
      <c r="D1010" s="97" t="s">
        <v>726</v>
      </c>
      <c r="E1010" s="97" t="b">
        <v>0</v>
      </c>
      <c r="F1010" s="97" t="b">
        <v>0</v>
      </c>
      <c r="G1010" s="97" t="b">
        <v>0</v>
      </c>
    </row>
    <row r="1011" spans="1:7" ht="15">
      <c r="A1011" s="105" t="s">
        <v>1012</v>
      </c>
      <c r="B1011" s="97">
        <v>2</v>
      </c>
      <c r="C1011" s="107">
        <v>0.0036471068447992312</v>
      </c>
      <c r="D1011" s="97" t="s">
        <v>726</v>
      </c>
      <c r="E1011" s="97" t="b">
        <v>0</v>
      </c>
      <c r="F1011" s="97" t="b">
        <v>0</v>
      </c>
      <c r="G1011" s="97" t="b">
        <v>0</v>
      </c>
    </row>
    <row r="1012" spans="1:7" ht="15">
      <c r="A1012" s="105" t="s">
        <v>947</v>
      </c>
      <c r="B1012" s="97">
        <v>2</v>
      </c>
      <c r="C1012" s="107">
        <v>0.0036471068447992312</v>
      </c>
      <c r="D1012" s="97" t="s">
        <v>726</v>
      </c>
      <c r="E1012" s="97" t="b">
        <v>0</v>
      </c>
      <c r="F1012" s="97" t="b">
        <v>0</v>
      </c>
      <c r="G1012" s="97" t="b">
        <v>0</v>
      </c>
    </row>
    <row r="1013" spans="1:7" ht="15">
      <c r="A1013" s="105" t="s">
        <v>924</v>
      </c>
      <c r="B1013" s="97">
        <v>2</v>
      </c>
      <c r="C1013" s="107">
        <v>0.0036471068447992312</v>
      </c>
      <c r="D1013" s="97" t="s">
        <v>726</v>
      </c>
      <c r="E1013" s="97" t="b">
        <v>0</v>
      </c>
      <c r="F1013" s="97" t="b">
        <v>0</v>
      </c>
      <c r="G1013" s="97" t="b">
        <v>0</v>
      </c>
    </row>
    <row r="1014" spans="1:7" ht="15">
      <c r="A1014" s="105" t="s">
        <v>870</v>
      </c>
      <c r="B1014" s="97">
        <v>2</v>
      </c>
      <c r="C1014" s="107">
        <v>0.0036471068447992312</v>
      </c>
      <c r="D1014" s="97" t="s">
        <v>726</v>
      </c>
      <c r="E1014" s="97" t="b">
        <v>0</v>
      </c>
      <c r="F1014" s="97" t="b">
        <v>0</v>
      </c>
      <c r="G1014" s="97" t="b">
        <v>0</v>
      </c>
    </row>
    <row r="1015" spans="1:7" ht="15">
      <c r="A1015" s="105" t="s">
        <v>888</v>
      </c>
      <c r="B1015" s="97">
        <v>2</v>
      </c>
      <c r="C1015" s="107">
        <v>0.0036471068447992312</v>
      </c>
      <c r="D1015" s="97" t="s">
        <v>726</v>
      </c>
      <c r="E1015" s="97" t="b">
        <v>0</v>
      </c>
      <c r="F1015" s="97" t="b">
        <v>0</v>
      </c>
      <c r="G1015" s="97" t="b">
        <v>0</v>
      </c>
    </row>
    <row r="1016" spans="1:7" ht="15">
      <c r="A1016" s="105" t="s">
        <v>1444</v>
      </c>
      <c r="B1016" s="97">
        <v>2</v>
      </c>
      <c r="C1016" s="107">
        <v>0.0036471068447992312</v>
      </c>
      <c r="D1016" s="97" t="s">
        <v>726</v>
      </c>
      <c r="E1016" s="97" t="b">
        <v>0</v>
      </c>
      <c r="F1016" s="97" t="b">
        <v>0</v>
      </c>
      <c r="G1016" s="97" t="b">
        <v>0</v>
      </c>
    </row>
    <row r="1017" spans="1:7" ht="15">
      <c r="A1017" s="105" t="s">
        <v>1440</v>
      </c>
      <c r="B1017" s="97">
        <v>2</v>
      </c>
      <c r="C1017" s="107">
        <v>0.0036471068447992312</v>
      </c>
      <c r="D1017" s="97" t="s">
        <v>726</v>
      </c>
      <c r="E1017" s="97" t="b">
        <v>0</v>
      </c>
      <c r="F1017" s="97" t="b">
        <v>0</v>
      </c>
      <c r="G1017" s="97" t="b">
        <v>0</v>
      </c>
    </row>
    <row r="1018" spans="1:7" ht="15">
      <c r="A1018" s="105" t="s">
        <v>772</v>
      </c>
      <c r="B1018" s="97">
        <v>2</v>
      </c>
      <c r="C1018" s="107">
        <v>0.0036471068447992312</v>
      </c>
      <c r="D1018" s="97" t="s">
        <v>726</v>
      </c>
      <c r="E1018" s="97" t="b">
        <v>0</v>
      </c>
      <c r="F1018" s="97" t="b">
        <v>0</v>
      </c>
      <c r="G1018" s="97" t="b">
        <v>0</v>
      </c>
    </row>
    <row r="1019" spans="1:7" ht="15">
      <c r="A1019" s="105" t="s">
        <v>1172</v>
      </c>
      <c r="B1019" s="97">
        <v>2</v>
      </c>
      <c r="C1019" s="107">
        <v>0.0036471068447992312</v>
      </c>
      <c r="D1019" s="97" t="s">
        <v>726</v>
      </c>
      <c r="E1019" s="97" t="b">
        <v>0</v>
      </c>
      <c r="F1019" s="97" t="b">
        <v>0</v>
      </c>
      <c r="G1019" s="97" t="b">
        <v>0</v>
      </c>
    </row>
    <row r="1020" spans="1:7" ht="15">
      <c r="A1020" s="105" t="s">
        <v>1445</v>
      </c>
      <c r="B1020" s="97">
        <v>2</v>
      </c>
      <c r="C1020" s="107">
        <v>0.005130013227380419</v>
      </c>
      <c r="D1020" s="97" t="s">
        <v>726</v>
      </c>
      <c r="E1020" s="97" t="b">
        <v>0</v>
      </c>
      <c r="F1020" s="97" t="b">
        <v>0</v>
      </c>
      <c r="G1020" s="97" t="b">
        <v>0</v>
      </c>
    </row>
    <row r="1021" spans="1:7" ht="15">
      <c r="A1021" s="105" t="s">
        <v>1161</v>
      </c>
      <c r="B1021" s="97">
        <v>2</v>
      </c>
      <c r="C1021" s="107">
        <v>0.005130013227380419</v>
      </c>
      <c r="D1021" s="97" t="s">
        <v>726</v>
      </c>
      <c r="E1021" s="97" t="b">
        <v>0</v>
      </c>
      <c r="F1021" s="97" t="b">
        <v>0</v>
      </c>
      <c r="G1021" s="97" t="b">
        <v>0</v>
      </c>
    </row>
    <row r="1022" spans="1:7" ht="15">
      <c r="A1022" s="105" t="s">
        <v>799</v>
      </c>
      <c r="B1022" s="97">
        <v>2</v>
      </c>
      <c r="C1022" s="107">
        <v>0.0036471068447992312</v>
      </c>
      <c r="D1022" s="97" t="s">
        <v>726</v>
      </c>
      <c r="E1022" s="97" t="b">
        <v>0</v>
      </c>
      <c r="F1022" s="97" t="b">
        <v>0</v>
      </c>
      <c r="G1022" s="97" t="b">
        <v>0</v>
      </c>
    </row>
    <row r="1023" spans="1:7" ht="15">
      <c r="A1023" s="105" t="s">
        <v>1441</v>
      </c>
      <c r="B1023" s="97">
        <v>2</v>
      </c>
      <c r="C1023" s="107">
        <v>0.005130013227380419</v>
      </c>
      <c r="D1023" s="97" t="s">
        <v>726</v>
      </c>
      <c r="E1023" s="97" t="b">
        <v>0</v>
      </c>
      <c r="F1023" s="97" t="b">
        <v>0</v>
      </c>
      <c r="G1023" s="97" t="b">
        <v>0</v>
      </c>
    </row>
    <row r="1024" spans="1:7" ht="15">
      <c r="A1024" s="105" t="s">
        <v>868</v>
      </c>
      <c r="B1024" s="97">
        <v>2</v>
      </c>
      <c r="C1024" s="107">
        <v>0.005130013227380419</v>
      </c>
      <c r="D1024" s="97" t="s">
        <v>726</v>
      </c>
      <c r="E1024" s="97" t="b">
        <v>0</v>
      </c>
      <c r="F1024" s="97" t="b">
        <v>0</v>
      </c>
      <c r="G1024" s="97" t="b">
        <v>0</v>
      </c>
    </row>
    <row r="1025" spans="1:7" ht="15">
      <c r="A1025" s="105" t="s">
        <v>1442</v>
      </c>
      <c r="B1025" s="97">
        <v>2</v>
      </c>
      <c r="C1025" s="107">
        <v>0.005130013227380419</v>
      </c>
      <c r="D1025" s="97" t="s">
        <v>726</v>
      </c>
      <c r="E1025" s="97" t="b">
        <v>0</v>
      </c>
      <c r="F1025" s="97" t="b">
        <v>0</v>
      </c>
      <c r="G1025" s="97" t="b">
        <v>0</v>
      </c>
    </row>
    <row r="1026" spans="1:7" ht="15">
      <c r="A1026" s="105" t="s">
        <v>1443</v>
      </c>
      <c r="B1026" s="97">
        <v>2</v>
      </c>
      <c r="C1026" s="107">
        <v>0.005130013227380419</v>
      </c>
      <c r="D1026" s="97" t="s">
        <v>726</v>
      </c>
      <c r="E1026" s="97" t="b">
        <v>0</v>
      </c>
      <c r="F1026" s="97" t="b">
        <v>0</v>
      </c>
      <c r="G1026" s="97" t="b">
        <v>0</v>
      </c>
    </row>
    <row r="1027" spans="1:7" ht="15">
      <c r="A1027" s="105" t="s">
        <v>765</v>
      </c>
      <c r="B1027" s="97">
        <v>22</v>
      </c>
      <c r="C1027" s="107">
        <v>0</v>
      </c>
      <c r="D1027" s="97" t="s">
        <v>727</v>
      </c>
      <c r="E1027" s="97" t="b">
        <v>0</v>
      </c>
      <c r="F1027" s="97" t="b">
        <v>1</v>
      </c>
      <c r="G1027" s="97" t="b">
        <v>0</v>
      </c>
    </row>
    <row r="1028" spans="1:7" ht="15">
      <c r="A1028" s="105" t="s">
        <v>766</v>
      </c>
      <c r="B1028" s="97">
        <v>22</v>
      </c>
      <c r="C1028" s="107">
        <v>0</v>
      </c>
      <c r="D1028" s="97" t="s">
        <v>727</v>
      </c>
      <c r="E1028" s="97" t="b">
        <v>0</v>
      </c>
      <c r="F1028" s="97" t="b">
        <v>0</v>
      </c>
      <c r="G1028" s="97" t="b">
        <v>0</v>
      </c>
    </row>
    <row r="1029" spans="1:7" ht="15">
      <c r="A1029" s="105" t="s">
        <v>762</v>
      </c>
      <c r="B1029" s="97">
        <v>22</v>
      </c>
      <c r="C1029" s="107">
        <v>0</v>
      </c>
      <c r="D1029" s="97" t="s">
        <v>727</v>
      </c>
      <c r="E1029" s="97" t="b">
        <v>0</v>
      </c>
      <c r="F1029" s="97" t="b">
        <v>0</v>
      </c>
      <c r="G1029" s="97" t="b">
        <v>0</v>
      </c>
    </row>
    <row r="1030" spans="1:7" ht="15">
      <c r="A1030" s="105" t="s">
        <v>755</v>
      </c>
      <c r="B1030" s="97">
        <v>22</v>
      </c>
      <c r="C1030" s="107">
        <v>0</v>
      </c>
      <c r="D1030" s="97" t="s">
        <v>727</v>
      </c>
      <c r="E1030" s="97" t="b">
        <v>1</v>
      </c>
      <c r="F1030" s="97" t="b">
        <v>0</v>
      </c>
      <c r="G1030" s="97" t="b">
        <v>0</v>
      </c>
    </row>
    <row r="1031" spans="1:7" ht="15">
      <c r="A1031" s="105" t="s">
        <v>757</v>
      </c>
      <c r="B1031" s="97">
        <v>14</v>
      </c>
      <c r="C1031" s="107">
        <v>0</v>
      </c>
      <c r="D1031" s="97" t="s">
        <v>727</v>
      </c>
      <c r="E1031" s="97" t="b">
        <v>0</v>
      </c>
      <c r="F1031" s="97" t="b">
        <v>0</v>
      </c>
      <c r="G1031" s="97" t="b">
        <v>0</v>
      </c>
    </row>
    <row r="1032" spans="1:7" ht="15">
      <c r="A1032" s="105" t="s">
        <v>790</v>
      </c>
      <c r="B1032" s="97">
        <v>12</v>
      </c>
      <c r="C1032" s="107">
        <v>0</v>
      </c>
      <c r="D1032" s="97" t="s">
        <v>727</v>
      </c>
      <c r="E1032" s="97" t="b">
        <v>0</v>
      </c>
      <c r="F1032" s="97" t="b">
        <v>0</v>
      </c>
      <c r="G1032" s="97" t="b">
        <v>0</v>
      </c>
    </row>
    <row r="1033" spans="1:7" ht="15">
      <c r="A1033" s="105" t="s">
        <v>791</v>
      </c>
      <c r="B1033" s="97">
        <v>12</v>
      </c>
      <c r="C1033" s="107">
        <v>0</v>
      </c>
      <c r="D1033" s="97" t="s">
        <v>727</v>
      </c>
      <c r="E1033" s="97" t="b">
        <v>0</v>
      </c>
      <c r="F1033" s="97" t="b">
        <v>0</v>
      </c>
      <c r="G1033" s="97" t="b">
        <v>0</v>
      </c>
    </row>
    <row r="1034" spans="1:7" ht="15">
      <c r="A1034" s="105" t="s">
        <v>824</v>
      </c>
      <c r="B1034" s="97">
        <v>11</v>
      </c>
      <c r="C1034" s="107">
        <v>0</v>
      </c>
      <c r="D1034" s="97" t="s">
        <v>727</v>
      </c>
      <c r="E1034" s="97" t="b">
        <v>0</v>
      </c>
      <c r="F1034" s="97" t="b">
        <v>0</v>
      </c>
      <c r="G1034" s="97" t="b">
        <v>0</v>
      </c>
    </row>
    <row r="1035" spans="1:7" ht="15">
      <c r="A1035" s="105" t="s">
        <v>825</v>
      </c>
      <c r="B1035" s="97">
        <v>11</v>
      </c>
      <c r="C1035" s="107">
        <v>0</v>
      </c>
      <c r="D1035" s="97" t="s">
        <v>727</v>
      </c>
      <c r="E1035" s="97" t="b">
        <v>0</v>
      </c>
      <c r="F1035" s="97" t="b">
        <v>0</v>
      </c>
      <c r="G1035" s="97" t="b">
        <v>0</v>
      </c>
    </row>
    <row r="1036" spans="1:7" ht="15">
      <c r="A1036" s="105" t="s">
        <v>826</v>
      </c>
      <c r="B1036" s="97">
        <v>11</v>
      </c>
      <c r="C1036" s="107">
        <v>0</v>
      </c>
      <c r="D1036" s="97" t="s">
        <v>727</v>
      </c>
      <c r="E1036" s="97" t="b">
        <v>0</v>
      </c>
      <c r="F1036" s="97" t="b">
        <v>0</v>
      </c>
      <c r="G1036" s="97" t="b">
        <v>0</v>
      </c>
    </row>
    <row r="1037" spans="1:7" ht="15">
      <c r="A1037" s="105" t="s">
        <v>801</v>
      </c>
      <c r="B1037" s="97">
        <v>11</v>
      </c>
      <c r="C1037" s="107">
        <v>0</v>
      </c>
      <c r="D1037" s="97" t="s">
        <v>727</v>
      </c>
      <c r="E1037" s="97" t="b">
        <v>0</v>
      </c>
      <c r="F1037" s="97" t="b">
        <v>1</v>
      </c>
      <c r="G1037" s="97" t="b">
        <v>0</v>
      </c>
    </row>
    <row r="1038" spans="1:7" ht="15">
      <c r="A1038" s="105" t="s">
        <v>764</v>
      </c>
      <c r="B1038" s="97">
        <v>11</v>
      </c>
      <c r="C1038" s="107">
        <v>0</v>
      </c>
      <c r="D1038" s="97" t="s">
        <v>727</v>
      </c>
      <c r="E1038" s="97" t="b">
        <v>0</v>
      </c>
      <c r="F1038" s="97" t="b">
        <v>0</v>
      </c>
      <c r="G1038" s="97" t="b">
        <v>0</v>
      </c>
    </row>
    <row r="1039" spans="1:7" ht="15">
      <c r="A1039" s="105" t="s">
        <v>768</v>
      </c>
      <c r="B1039" s="97">
        <v>11</v>
      </c>
      <c r="C1039" s="107">
        <v>0</v>
      </c>
      <c r="D1039" s="97" t="s">
        <v>727</v>
      </c>
      <c r="E1039" s="97" t="b">
        <v>0</v>
      </c>
      <c r="F1039" s="97" t="b">
        <v>0</v>
      </c>
      <c r="G1039" s="97" t="b">
        <v>0</v>
      </c>
    </row>
    <row r="1040" spans="1:7" ht="15">
      <c r="A1040" s="105" t="s">
        <v>827</v>
      </c>
      <c r="B1040" s="97">
        <v>11</v>
      </c>
      <c r="C1040" s="107">
        <v>0</v>
      </c>
      <c r="D1040" s="97" t="s">
        <v>727</v>
      </c>
      <c r="E1040" s="97" t="b">
        <v>0</v>
      </c>
      <c r="F1040" s="97" t="b">
        <v>0</v>
      </c>
      <c r="G1040" s="97" t="b">
        <v>0</v>
      </c>
    </row>
    <row r="1041" spans="1:7" ht="15">
      <c r="A1041" s="105" t="s">
        <v>828</v>
      </c>
      <c r="B1041" s="97">
        <v>11</v>
      </c>
      <c r="C1041" s="107">
        <v>0</v>
      </c>
      <c r="D1041" s="97" t="s">
        <v>727</v>
      </c>
      <c r="E1041" s="97" t="b">
        <v>0</v>
      </c>
      <c r="F1041" s="97" t="b">
        <v>0</v>
      </c>
      <c r="G1041" s="97" t="b">
        <v>0</v>
      </c>
    </row>
    <row r="1042" spans="1:7" ht="15">
      <c r="A1042" s="105" t="s">
        <v>810</v>
      </c>
      <c r="B1042" s="97">
        <v>11</v>
      </c>
      <c r="C1042" s="107">
        <v>0</v>
      </c>
      <c r="D1042" s="97" t="s">
        <v>727</v>
      </c>
      <c r="E1042" s="97" t="b">
        <v>0</v>
      </c>
      <c r="F1042" s="97" t="b">
        <v>0</v>
      </c>
      <c r="G1042" s="97" t="b">
        <v>0</v>
      </c>
    </row>
    <row r="1043" spans="1:7" ht="15">
      <c r="A1043" s="105" t="s">
        <v>829</v>
      </c>
      <c r="B1043" s="97">
        <v>11</v>
      </c>
      <c r="C1043" s="107">
        <v>0</v>
      </c>
      <c r="D1043" s="97" t="s">
        <v>727</v>
      </c>
      <c r="E1043" s="97" t="b">
        <v>0</v>
      </c>
      <c r="F1043" s="97" t="b">
        <v>0</v>
      </c>
      <c r="G1043" s="97" t="b">
        <v>0</v>
      </c>
    </row>
    <row r="1044" spans="1:7" ht="15">
      <c r="A1044" s="105" t="s">
        <v>830</v>
      </c>
      <c r="B1044" s="97">
        <v>11</v>
      </c>
      <c r="C1044" s="107">
        <v>0</v>
      </c>
      <c r="D1044" s="97" t="s">
        <v>727</v>
      </c>
      <c r="E1044" s="97" t="b">
        <v>0</v>
      </c>
      <c r="F1044" s="97" t="b">
        <v>0</v>
      </c>
      <c r="G1044" s="97" t="b">
        <v>0</v>
      </c>
    </row>
    <row r="1045" spans="1:7" ht="15">
      <c r="A1045" s="105" t="s">
        <v>831</v>
      </c>
      <c r="B1045" s="97">
        <v>11</v>
      </c>
      <c r="C1045" s="107">
        <v>0</v>
      </c>
      <c r="D1045" s="97" t="s">
        <v>727</v>
      </c>
      <c r="E1045" s="97" t="b">
        <v>0</v>
      </c>
      <c r="F1045" s="97" t="b">
        <v>0</v>
      </c>
      <c r="G1045" s="97" t="b">
        <v>0</v>
      </c>
    </row>
    <row r="1046" spans="1:7" ht="15">
      <c r="A1046" s="105" t="s">
        <v>832</v>
      </c>
      <c r="B1046" s="97">
        <v>11</v>
      </c>
      <c r="C1046" s="107">
        <v>0</v>
      </c>
      <c r="D1046" s="97" t="s">
        <v>727</v>
      </c>
      <c r="E1046" s="97" t="b">
        <v>0</v>
      </c>
      <c r="F1046" s="97" t="b">
        <v>0</v>
      </c>
      <c r="G1046" s="97" t="b">
        <v>0</v>
      </c>
    </row>
    <row r="1047" spans="1:7" ht="15">
      <c r="A1047" s="105" t="s">
        <v>833</v>
      </c>
      <c r="B1047" s="97">
        <v>11</v>
      </c>
      <c r="C1047" s="107">
        <v>0</v>
      </c>
      <c r="D1047" s="97" t="s">
        <v>727</v>
      </c>
      <c r="E1047" s="97" t="b">
        <v>0</v>
      </c>
      <c r="F1047" s="97" t="b">
        <v>0</v>
      </c>
      <c r="G1047" s="97" t="b">
        <v>0</v>
      </c>
    </row>
    <row r="1048" spans="1:7" ht="15">
      <c r="A1048" s="105" t="s">
        <v>798</v>
      </c>
      <c r="B1048" s="97">
        <v>11</v>
      </c>
      <c r="C1048" s="107">
        <v>0</v>
      </c>
      <c r="D1048" s="97" t="s">
        <v>727</v>
      </c>
      <c r="E1048" s="97" t="b">
        <v>0</v>
      </c>
      <c r="F1048" s="97" t="b">
        <v>0</v>
      </c>
      <c r="G1048" s="97" t="b">
        <v>0</v>
      </c>
    </row>
    <row r="1049" spans="1:7" ht="15">
      <c r="A1049" s="105" t="s">
        <v>834</v>
      </c>
      <c r="B1049" s="97">
        <v>11</v>
      </c>
      <c r="C1049" s="107">
        <v>0</v>
      </c>
      <c r="D1049" s="97" t="s">
        <v>727</v>
      </c>
      <c r="E1049" s="97" t="b">
        <v>0</v>
      </c>
      <c r="F1049" s="97" t="b">
        <v>0</v>
      </c>
      <c r="G1049" s="97" t="b">
        <v>0</v>
      </c>
    </row>
    <row r="1050" spans="1:7" ht="15">
      <c r="A1050" s="105" t="s">
        <v>835</v>
      </c>
      <c r="B1050" s="97">
        <v>11</v>
      </c>
      <c r="C1050" s="107">
        <v>0</v>
      </c>
      <c r="D1050" s="97" t="s">
        <v>727</v>
      </c>
      <c r="E1050" s="97" t="b">
        <v>0</v>
      </c>
      <c r="F1050" s="97" t="b">
        <v>0</v>
      </c>
      <c r="G1050" s="97" t="b">
        <v>0</v>
      </c>
    </row>
    <row r="1051" spans="1:7" ht="15">
      <c r="A1051" s="105" t="s">
        <v>836</v>
      </c>
      <c r="B1051" s="97">
        <v>11</v>
      </c>
      <c r="C1051" s="107">
        <v>0</v>
      </c>
      <c r="D1051" s="97" t="s">
        <v>727</v>
      </c>
      <c r="E1051" s="97" t="b">
        <v>0</v>
      </c>
      <c r="F1051" s="97" t="b">
        <v>0</v>
      </c>
      <c r="G1051" s="97" t="b">
        <v>0</v>
      </c>
    </row>
    <row r="1052" spans="1:7" ht="15">
      <c r="A1052" s="105" t="s">
        <v>811</v>
      </c>
      <c r="B1052" s="97">
        <v>11</v>
      </c>
      <c r="C1052" s="107">
        <v>0</v>
      </c>
      <c r="D1052" s="97" t="s">
        <v>727</v>
      </c>
      <c r="E1052" s="97" t="b">
        <v>0</v>
      </c>
      <c r="F1052" s="97" t="b">
        <v>0</v>
      </c>
      <c r="G1052" s="97" t="b">
        <v>0</v>
      </c>
    </row>
    <row r="1053" spans="1:7" ht="15">
      <c r="A1053" s="105" t="s">
        <v>799</v>
      </c>
      <c r="B1053" s="97">
        <v>11</v>
      </c>
      <c r="C1053" s="107">
        <v>0</v>
      </c>
      <c r="D1053" s="97" t="s">
        <v>727</v>
      </c>
      <c r="E1053" s="97" t="b">
        <v>0</v>
      </c>
      <c r="F1053" s="97" t="b">
        <v>0</v>
      </c>
      <c r="G1053" s="97" t="b">
        <v>0</v>
      </c>
    </row>
    <row r="1054" spans="1:7" ht="15">
      <c r="A1054" s="105" t="s">
        <v>781</v>
      </c>
      <c r="B1054" s="97">
        <v>11</v>
      </c>
      <c r="C1054" s="107">
        <v>0</v>
      </c>
      <c r="D1054" s="97" t="s">
        <v>727</v>
      </c>
      <c r="E1054" s="97" t="b">
        <v>0</v>
      </c>
      <c r="F1054" s="97" t="b">
        <v>0</v>
      </c>
      <c r="G1054" s="97" t="b">
        <v>0</v>
      </c>
    </row>
    <row r="1055" spans="1:7" ht="15">
      <c r="A1055" s="105" t="s">
        <v>787</v>
      </c>
      <c r="B1055" s="97">
        <v>11</v>
      </c>
      <c r="C1055" s="107">
        <v>0</v>
      </c>
      <c r="D1055" s="97" t="s">
        <v>727</v>
      </c>
      <c r="E1055" s="97" t="b">
        <v>0</v>
      </c>
      <c r="F1055" s="97" t="b">
        <v>0</v>
      </c>
      <c r="G1055" s="97" t="b">
        <v>0</v>
      </c>
    </row>
    <row r="1056" spans="1:7" ht="15">
      <c r="A1056" s="105" t="s">
        <v>789</v>
      </c>
      <c r="B1056" s="97">
        <v>11</v>
      </c>
      <c r="C1056" s="107">
        <v>0</v>
      </c>
      <c r="D1056" s="97" t="s">
        <v>727</v>
      </c>
      <c r="E1056" s="97" t="b">
        <v>0</v>
      </c>
      <c r="F1056" s="97" t="b">
        <v>0</v>
      </c>
      <c r="G1056" s="97" t="b">
        <v>0</v>
      </c>
    </row>
    <row r="1057" spans="1:7" ht="15">
      <c r="A1057" s="105" t="s">
        <v>812</v>
      </c>
      <c r="B1057" s="97">
        <v>11</v>
      </c>
      <c r="C1057" s="107">
        <v>0</v>
      </c>
      <c r="D1057" s="97" t="s">
        <v>727</v>
      </c>
      <c r="E1057" s="97" t="b">
        <v>0</v>
      </c>
      <c r="F1057" s="97" t="b">
        <v>0</v>
      </c>
      <c r="G1057" s="97" t="b">
        <v>0</v>
      </c>
    </row>
    <row r="1058" spans="1:7" ht="15">
      <c r="A1058" s="105" t="s">
        <v>780</v>
      </c>
      <c r="B1058" s="97">
        <v>11</v>
      </c>
      <c r="C1058" s="107">
        <v>0</v>
      </c>
      <c r="D1058" s="97" t="s">
        <v>727</v>
      </c>
      <c r="E1058" s="97" t="b">
        <v>0</v>
      </c>
      <c r="F1058" s="97" t="b">
        <v>0</v>
      </c>
      <c r="G1058" s="97" t="b">
        <v>0</v>
      </c>
    </row>
    <row r="1059" spans="1:7" ht="15">
      <c r="A1059" s="105" t="s">
        <v>808</v>
      </c>
      <c r="B1059" s="97">
        <v>11</v>
      </c>
      <c r="C1059" s="107">
        <v>0</v>
      </c>
      <c r="D1059" s="97" t="s">
        <v>727</v>
      </c>
      <c r="E1059" s="97" t="b">
        <v>0</v>
      </c>
      <c r="F1059" s="97" t="b">
        <v>0</v>
      </c>
      <c r="G1059" s="97" t="b">
        <v>0</v>
      </c>
    </row>
    <row r="1060" spans="1:7" ht="15">
      <c r="A1060" s="105" t="s">
        <v>813</v>
      </c>
      <c r="B1060" s="97">
        <v>11</v>
      </c>
      <c r="C1060" s="107">
        <v>0</v>
      </c>
      <c r="D1060" s="97" t="s">
        <v>727</v>
      </c>
      <c r="E1060" s="97" t="b">
        <v>0</v>
      </c>
      <c r="F1060" s="97" t="b">
        <v>0</v>
      </c>
      <c r="G1060" s="97" t="b">
        <v>0</v>
      </c>
    </row>
    <row r="1061" spans="1:7" ht="15">
      <c r="A1061" s="105" t="s">
        <v>769</v>
      </c>
      <c r="B1061" s="97">
        <v>11</v>
      </c>
      <c r="C1061" s="107">
        <v>0</v>
      </c>
      <c r="D1061" s="97" t="s">
        <v>727</v>
      </c>
      <c r="E1061" s="97" t="b">
        <v>1</v>
      </c>
      <c r="F1061" s="97" t="b">
        <v>0</v>
      </c>
      <c r="G1061" s="97" t="b">
        <v>0</v>
      </c>
    </row>
    <row r="1062" spans="1:7" ht="15">
      <c r="A1062" s="105" t="s">
        <v>889</v>
      </c>
      <c r="B1062" s="97">
        <v>6</v>
      </c>
      <c r="C1062" s="107">
        <v>0.004170880004717683</v>
      </c>
      <c r="D1062" s="97" t="s">
        <v>727</v>
      </c>
      <c r="E1062" s="97" t="b">
        <v>0</v>
      </c>
      <c r="F1062" s="97" t="b">
        <v>0</v>
      </c>
      <c r="G1062" s="97" t="b">
        <v>0</v>
      </c>
    </row>
    <row r="1063" spans="1:7" ht="15">
      <c r="A1063" s="105" t="s">
        <v>777</v>
      </c>
      <c r="B1063" s="97">
        <v>5</v>
      </c>
      <c r="C1063" s="107">
        <v>0.004464172709165843</v>
      </c>
      <c r="D1063" s="97" t="s">
        <v>727</v>
      </c>
      <c r="E1063" s="97" t="b">
        <v>0</v>
      </c>
      <c r="F1063" s="97" t="b">
        <v>0</v>
      </c>
      <c r="G1063" s="97" t="b">
        <v>0</v>
      </c>
    </row>
    <row r="1064" spans="1:7" ht="15">
      <c r="A1064" s="105" t="s">
        <v>807</v>
      </c>
      <c r="B1064" s="97">
        <v>5</v>
      </c>
      <c r="C1064" s="107">
        <v>0.0027090401963782143</v>
      </c>
      <c r="D1064" s="97" t="s">
        <v>727</v>
      </c>
      <c r="E1064" s="97" t="b">
        <v>0</v>
      </c>
      <c r="F1064" s="97" t="b">
        <v>0</v>
      </c>
      <c r="G1064" s="97" t="b">
        <v>0</v>
      </c>
    </row>
    <row r="1065" spans="1:7" ht="15">
      <c r="A1065" s="105" t="s">
        <v>913</v>
      </c>
      <c r="B1065" s="97">
        <v>4</v>
      </c>
      <c r="C1065" s="107">
        <v>0.0027805866698117888</v>
      </c>
      <c r="D1065" s="97" t="s">
        <v>727</v>
      </c>
      <c r="E1065" s="97" t="b">
        <v>0</v>
      </c>
      <c r="F1065" s="97" t="b">
        <v>0</v>
      </c>
      <c r="G1065" s="97" t="b">
        <v>0</v>
      </c>
    </row>
    <row r="1066" spans="1:7" ht="15">
      <c r="A1066" s="105" t="s">
        <v>968</v>
      </c>
      <c r="B1066" s="97">
        <v>4</v>
      </c>
      <c r="C1066" s="107">
        <v>0.004685839806925594</v>
      </c>
      <c r="D1066" s="97" t="s">
        <v>727</v>
      </c>
      <c r="E1066" s="97" t="b">
        <v>0</v>
      </c>
      <c r="F1066" s="97" t="b">
        <v>0</v>
      </c>
      <c r="G1066" s="97" t="b">
        <v>0</v>
      </c>
    </row>
    <row r="1067" spans="1:7" ht="15">
      <c r="A1067" s="105" t="s">
        <v>795</v>
      </c>
      <c r="B1067" s="97">
        <v>3</v>
      </c>
      <c r="C1067" s="107">
        <v>0.002678503625499506</v>
      </c>
      <c r="D1067" s="97" t="s">
        <v>727</v>
      </c>
      <c r="E1067" s="97" t="b">
        <v>0</v>
      </c>
      <c r="F1067" s="97" t="b">
        <v>0</v>
      </c>
      <c r="G1067" s="97" t="b">
        <v>0</v>
      </c>
    </row>
    <row r="1068" spans="1:7" ht="15">
      <c r="A1068" s="105" t="s">
        <v>761</v>
      </c>
      <c r="B1068" s="97">
        <v>3</v>
      </c>
      <c r="C1068" s="107">
        <v>0.002678503625499506</v>
      </c>
      <c r="D1068" s="97" t="s">
        <v>727</v>
      </c>
      <c r="E1068" s="97" t="b">
        <v>0</v>
      </c>
      <c r="F1068" s="97" t="b">
        <v>0</v>
      </c>
      <c r="G1068" s="97" t="b">
        <v>0</v>
      </c>
    </row>
    <row r="1069" spans="1:7" ht="15">
      <c r="A1069" s="105" t="s">
        <v>969</v>
      </c>
      <c r="B1069" s="97">
        <v>3</v>
      </c>
      <c r="C1069" s="107">
        <v>0.00494331970802955</v>
      </c>
      <c r="D1069" s="97" t="s">
        <v>727</v>
      </c>
      <c r="E1069" s="97" t="b">
        <v>0</v>
      </c>
      <c r="F1069" s="97" t="b">
        <v>0</v>
      </c>
      <c r="G1069" s="97" t="b">
        <v>0</v>
      </c>
    </row>
    <row r="1070" spans="1:7" ht="15">
      <c r="A1070" s="105" t="s">
        <v>774</v>
      </c>
      <c r="B1070" s="97">
        <v>3</v>
      </c>
      <c r="C1070" s="107">
        <v>0.002678503625499506</v>
      </c>
      <c r="D1070" s="97" t="s">
        <v>727</v>
      </c>
      <c r="E1070" s="97" t="b">
        <v>0</v>
      </c>
      <c r="F1070" s="97" t="b">
        <v>0</v>
      </c>
      <c r="G1070" s="97" t="b">
        <v>0</v>
      </c>
    </row>
    <row r="1071" spans="1:7" ht="15">
      <c r="A1071" s="105" t="s">
        <v>907</v>
      </c>
      <c r="B1071" s="97">
        <v>3</v>
      </c>
      <c r="C1071" s="107">
        <v>0.0035143798551941956</v>
      </c>
      <c r="D1071" s="97" t="s">
        <v>727</v>
      </c>
      <c r="E1071" s="97" t="b">
        <v>0</v>
      </c>
      <c r="F1071" s="97" t="b">
        <v>0</v>
      </c>
      <c r="G1071" s="97" t="b">
        <v>0</v>
      </c>
    </row>
    <row r="1072" spans="1:7" ht="15">
      <c r="A1072" s="105" t="s">
        <v>859</v>
      </c>
      <c r="B1072" s="97">
        <v>3</v>
      </c>
      <c r="C1072" s="107">
        <v>0.0035143798551941956</v>
      </c>
      <c r="D1072" s="97" t="s">
        <v>727</v>
      </c>
      <c r="E1072" s="97" t="b">
        <v>0</v>
      </c>
      <c r="F1072" s="97" t="b">
        <v>0</v>
      </c>
      <c r="G1072" s="97" t="b">
        <v>0</v>
      </c>
    </row>
    <row r="1073" spans="1:7" ht="15">
      <c r="A1073" s="105" t="s">
        <v>802</v>
      </c>
      <c r="B1073" s="97">
        <v>3</v>
      </c>
      <c r="C1073" s="107">
        <v>0.0035143798551941956</v>
      </c>
      <c r="D1073" s="97" t="s">
        <v>727</v>
      </c>
      <c r="E1073" s="97" t="b">
        <v>1</v>
      </c>
      <c r="F1073" s="97" t="b">
        <v>0</v>
      </c>
      <c r="G1073" s="97" t="b">
        <v>0</v>
      </c>
    </row>
    <row r="1074" spans="1:7" ht="15">
      <c r="A1074" s="105" t="s">
        <v>887</v>
      </c>
      <c r="B1074" s="97">
        <v>3</v>
      </c>
      <c r="C1074" s="107">
        <v>0.0035143798551941956</v>
      </c>
      <c r="D1074" s="97" t="s">
        <v>727</v>
      </c>
      <c r="E1074" s="97" t="b">
        <v>0</v>
      </c>
      <c r="F1074" s="97" t="b">
        <v>0</v>
      </c>
      <c r="G1074" s="97" t="b">
        <v>0</v>
      </c>
    </row>
    <row r="1075" spans="1:7" ht="15">
      <c r="A1075" s="105" t="s">
        <v>950</v>
      </c>
      <c r="B1075" s="97">
        <v>3</v>
      </c>
      <c r="C1075" s="107">
        <v>0.0035143798551941956</v>
      </c>
      <c r="D1075" s="97" t="s">
        <v>727</v>
      </c>
      <c r="E1075" s="97" t="b">
        <v>0</v>
      </c>
      <c r="F1075" s="97" t="b">
        <v>0</v>
      </c>
      <c r="G1075" s="97" t="b">
        <v>0</v>
      </c>
    </row>
    <row r="1076" spans="1:7" ht="15">
      <c r="A1076" s="105" t="s">
        <v>992</v>
      </c>
      <c r="B1076" s="97">
        <v>2</v>
      </c>
      <c r="C1076" s="107">
        <v>0.002342919903462797</v>
      </c>
      <c r="D1076" s="97" t="s">
        <v>727</v>
      </c>
      <c r="E1076" s="97" t="b">
        <v>0</v>
      </c>
      <c r="F1076" s="97" t="b">
        <v>0</v>
      </c>
      <c r="G1076" s="97" t="b">
        <v>0</v>
      </c>
    </row>
    <row r="1077" spans="1:7" ht="15">
      <c r="A1077" s="105" t="s">
        <v>1152</v>
      </c>
      <c r="B1077" s="97">
        <v>2</v>
      </c>
      <c r="C1077" s="107">
        <v>0.002342919903462797</v>
      </c>
      <c r="D1077" s="97" t="s">
        <v>727</v>
      </c>
      <c r="E1077" s="97" t="b">
        <v>0</v>
      </c>
      <c r="F1077" s="97" t="b">
        <v>0</v>
      </c>
      <c r="G1077" s="97" t="b">
        <v>0</v>
      </c>
    </row>
    <row r="1078" spans="1:7" ht="15">
      <c r="A1078" s="105" t="s">
        <v>1038</v>
      </c>
      <c r="B1078" s="97">
        <v>2</v>
      </c>
      <c r="C1078" s="107">
        <v>0.002342919903462797</v>
      </c>
      <c r="D1078" s="97" t="s">
        <v>727</v>
      </c>
      <c r="E1078" s="97" t="b">
        <v>0</v>
      </c>
      <c r="F1078" s="97" t="b">
        <v>0</v>
      </c>
      <c r="G1078" s="97" t="b">
        <v>0</v>
      </c>
    </row>
    <row r="1079" spans="1:7" ht="15">
      <c r="A1079" s="105" t="s">
        <v>1391</v>
      </c>
      <c r="B1079" s="97">
        <v>2</v>
      </c>
      <c r="C1079" s="107">
        <v>0.002342919903462797</v>
      </c>
      <c r="D1079" s="97" t="s">
        <v>727</v>
      </c>
      <c r="E1079" s="97" t="b">
        <v>0</v>
      </c>
      <c r="F1079" s="97" t="b">
        <v>0</v>
      </c>
      <c r="G1079" s="97" t="b">
        <v>0</v>
      </c>
    </row>
    <row r="1080" spans="1:7" ht="15">
      <c r="A1080" s="105" t="s">
        <v>1143</v>
      </c>
      <c r="B1080" s="97">
        <v>2</v>
      </c>
      <c r="C1080" s="107">
        <v>0.002342919903462797</v>
      </c>
      <c r="D1080" s="97" t="s">
        <v>727</v>
      </c>
      <c r="E1080" s="97" t="b">
        <v>0</v>
      </c>
      <c r="F1080" s="97" t="b">
        <v>0</v>
      </c>
      <c r="G1080" s="97" t="b">
        <v>0</v>
      </c>
    </row>
    <row r="1081" spans="1:7" ht="15">
      <c r="A1081" s="105" t="s">
        <v>839</v>
      </c>
      <c r="B1081" s="97">
        <v>2</v>
      </c>
      <c r="C1081" s="107">
        <v>0.002342919903462797</v>
      </c>
      <c r="D1081" s="97" t="s">
        <v>727</v>
      </c>
      <c r="E1081" s="97" t="b">
        <v>0</v>
      </c>
      <c r="F1081" s="97" t="b">
        <v>0</v>
      </c>
      <c r="G1081" s="97" t="b">
        <v>0</v>
      </c>
    </row>
    <row r="1082" spans="1:7" ht="15">
      <c r="A1082" s="105" t="s">
        <v>906</v>
      </c>
      <c r="B1082" s="97">
        <v>2</v>
      </c>
      <c r="C1082" s="107">
        <v>0.002342919903462797</v>
      </c>
      <c r="D1082" s="97" t="s">
        <v>727</v>
      </c>
      <c r="E1082" s="97" t="b">
        <v>0</v>
      </c>
      <c r="F1082" s="97" t="b">
        <v>0</v>
      </c>
      <c r="G1082" s="97" t="b">
        <v>0</v>
      </c>
    </row>
    <row r="1083" spans="1:7" ht="15">
      <c r="A1083" s="105" t="s">
        <v>1079</v>
      </c>
      <c r="B1083" s="97">
        <v>2</v>
      </c>
      <c r="C1083" s="107">
        <v>0.002342919903462797</v>
      </c>
      <c r="D1083" s="97" t="s">
        <v>727</v>
      </c>
      <c r="E1083" s="97" t="b">
        <v>0</v>
      </c>
      <c r="F1083" s="97" t="b">
        <v>0</v>
      </c>
      <c r="G1083" s="97" t="b">
        <v>0</v>
      </c>
    </row>
    <row r="1084" spans="1:7" ht="15">
      <c r="A1084" s="105" t="s">
        <v>1173</v>
      </c>
      <c r="B1084" s="97">
        <v>2</v>
      </c>
      <c r="C1084" s="107">
        <v>0.002342919903462797</v>
      </c>
      <c r="D1084" s="97" t="s">
        <v>727</v>
      </c>
      <c r="E1084" s="97" t="b">
        <v>0</v>
      </c>
      <c r="F1084" s="97" t="b">
        <v>0</v>
      </c>
      <c r="G1084" s="97" t="b">
        <v>0</v>
      </c>
    </row>
    <row r="1085" spans="1:7" ht="15">
      <c r="A1085" s="105" t="s">
        <v>759</v>
      </c>
      <c r="B1085" s="97">
        <v>2</v>
      </c>
      <c r="C1085" s="107">
        <v>0.002342919903462797</v>
      </c>
      <c r="D1085" s="97" t="s">
        <v>727</v>
      </c>
      <c r="E1085" s="97" t="b">
        <v>0</v>
      </c>
      <c r="F1085" s="97" t="b">
        <v>0</v>
      </c>
      <c r="G1085" s="97" t="b">
        <v>0</v>
      </c>
    </row>
    <row r="1086" spans="1:7" ht="15">
      <c r="A1086" s="105" t="s">
        <v>837</v>
      </c>
      <c r="B1086" s="97">
        <v>2</v>
      </c>
      <c r="C1086" s="107">
        <v>0.0032955464720196997</v>
      </c>
      <c r="D1086" s="97" t="s">
        <v>727</v>
      </c>
      <c r="E1086" s="97" t="b">
        <v>0</v>
      </c>
      <c r="F1086" s="97" t="b">
        <v>0</v>
      </c>
      <c r="G1086" s="97" t="b">
        <v>0</v>
      </c>
    </row>
    <row r="1087" spans="1:7" ht="15">
      <c r="A1087" s="105" t="s">
        <v>1128</v>
      </c>
      <c r="B1087" s="97">
        <v>2</v>
      </c>
      <c r="C1087" s="107">
        <v>0.0032955464720196997</v>
      </c>
      <c r="D1087" s="97" t="s">
        <v>727</v>
      </c>
      <c r="E1087" s="97" t="b">
        <v>0</v>
      </c>
      <c r="F1087" s="97" t="b">
        <v>0</v>
      </c>
      <c r="G1087" s="97" t="b">
        <v>0</v>
      </c>
    </row>
    <row r="1088" spans="1:7" ht="15">
      <c r="A1088" s="105" t="s">
        <v>809</v>
      </c>
      <c r="B1088" s="97">
        <v>2</v>
      </c>
      <c r="C1088" s="107">
        <v>0.0032955464720196997</v>
      </c>
      <c r="D1088" s="97" t="s">
        <v>727</v>
      </c>
      <c r="E1088" s="97" t="b">
        <v>0</v>
      </c>
      <c r="F1088" s="97" t="b">
        <v>0</v>
      </c>
      <c r="G1088" s="97" t="b">
        <v>0</v>
      </c>
    </row>
    <row r="1089" spans="1:7" ht="15">
      <c r="A1089" s="105" t="s">
        <v>1145</v>
      </c>
      <c r="B1089" s="97">
        <v>2</v>
      </c>
      <c r="C1089" s="107">
        <v>0.0032955464720196997</v>
      </c>
      <c r="D1089" s="97" t="s">
        <v>727</v>
      </c>
      <c r="E1089" s="97" t="b">
        <v>0</v>
      </c>
      <c r="F1089" s="97" t="b">
        <v>0</v>
      </c>
      <c r="G1089" s="97" t="b">
        <v>0</v>
      </c>
    </row>
    <row r="1090" spans="1:7" ht="15">
      <c r="A1090" s="105" t="s">
        <v>852</v>
      </c>
      <c r="B1090" s="97">
        <v>2</v>
      </c>
      <c r="C1090" s="107">
        <v>0.0032955464720196997</v>
      </c>
      <c r="D1090" s="97" t="s">
        <v>727</v>
      </c>
      <c r="E1090" s="97" t="b">
        <v>0</v>
      </c>
      <c r="F1090" s="97" t="b">
        <v>0</v>
      </c>
      <c r="G1090" s="97" t="b">
        <v>0</v>
      </c>
    </row>
    <row r="1091" spans="1:7" ht="15">
      <c r="A1091" s="105" t="s">
        <v>797</v>
      </c>
      <c r="B1091" s="97">
        <v>2</v>
      </c>
      <c r="C1091" s="107">
        <v>0.0032955464720196997</v>
      </c>
      <c r="D1091" s="97" t="s">
        <v>727</v>
      </c>
      <c r="E1091" s="97" t="b">
        <v>0</v>
      </c>
      <c r="F1091" s="97" t="b">
        <v>1</v>
      </c>
      <c r="G1091" s="97" t="b">
        <v>0</v>
      </c>
    </row>
    <row r="1092" spans="1:7" ht="15">
      <c r="A1092" s="105" t="s">
        <v>788</v>
      </c>
      <c r="B1092" s="97">
        <v>2</v>
      </c>
      <c r="C1092" s="107">
        <v>0.0032955464720196997</v>
      </c>
      <c r="D1092" s="97" t="s">
        <v>727</v>
      </c>
      <c r="E1092" s="97" t="b">
        <v>0</v>
      </c>
      <c r="F1092" s="97" t="b">
        <v>0</v>
      </c>
      <c r="G1092" s="97" t="b">
        <v>0</v>
      </c>
    </row>
    <row r="1093" spans="1:7" ht="15">
      <c r="A1093" s="105" t="s">
        <v>1171</v>
      </c>
      <c r="B1093" s="97">
        <v>2</v>
      </c>
      <c r="C1093" s="107">
        <v>0.0032955464720196997</v>
      </c>
      <c r="D1093" s="97" t="s">
        <v>727</v>
      </c>
      <c r="E1093" s="97" t="b">
        <v>0</v>
      </c>
      <c r="F1093" s="97" t="b">
        <v>0</v>
      </c>
      <c r="G1093" s="97" t="b">
        <v>0</v>
      </c>
    </row>
    <row r="1094" spans="1:7" ht="15">
      <c r="A1094" s="105" t="s">
        <v>967</v>
      </c>
      <c r="B1094" s="97">
        <v>2</v>
      </c>
      <c r="C1094" s="107">
        <v>0.0032955464720196997</v>
      </c>
      <c r="D1094" s="97" t="s">
        <v>727</v>
      </c>
      <c r="E1094" s="97" t="b">
        <v>0</v>
      </c>
      <c r="F1094" s="97" t="b">
        <v>0</v>
      </c>
      <c r="G1094" s="97" t="b">
        <v>0</v>
      </c>
    </row>
    <row r="1095" spans="1:7" ht="15">
      <c r="A1095" s="105" t="s">
        <v>753</v>
      </c>
      <c r="B1095" s="97">
        <v>48</v>
      </c>
      <c r="C1095" s="107">
        <v>0.005021858864954634</v>
      </c>
      <c r="D1095" s="97" t="s">
        <v>728</v>
      </c>
      <c r="E1095" s="97" t="b">
        <v>0</v>
      </c>
      <c r="F1095" s="97" t="b">
        <v>0</v>
      </c>
      <c r="G1095" s="97" t="b">
        <v>0</v>
      </c>
    </row>
    <row r="1096" spans="1:7" ht="15">
      <c r="A1096" s="105" t="s">
        <v>806</v>
      </c>
      <c r="B1096" s="97">
        <v>12</v>
      </c>
      <c r="C1096" s="107">
        <v>0.008128760102356244</v>
      </c>
      <c r="D1096" s="97" t="s">
        <v>728</v>
      </c>
      <c r="E1096" s="97" t="b">
        <v>0</v>
      </c>
      <c r="F1096" s="97" t="b">
        <v>0</v>
      </c>
      <c r="G1096" s="97" t="b">
        <v>0</v>
      </c>
    </row>
    <row r="1097" spans="1:7" ht="15">
      <c r="A1097" s="105" t="s">
        <v>840</v>
      </c>
      <c r="B1097" s="97">
        <v>10</v>
      </c>
      <c r="C1097" s="107">
        <v>0.0004969109862932183</v>
      </c>
      <c r="D1097" s="97" t="s">
        <v>728</v>
      </c>
      <c r="E1097" s="97" t="b">
        <v>0</v>
      </c>
      <c r="F1097" s="97" t="b">
        <v>0</v>
      </c>
      <c r="G1097" s="97" t="b">
        <v>0</v>
      </c>
    </row>
    <row r="1098" spans="1:7" ht="15">
      <c r="A1098" s="105" t="s">
        <v>841</v>
      </c>
      <c r="B1098" s="97">
        <v>10</v>
      </c>
      <c r="C1098" s="107">
        <v>0.0004969109862932183</v>
      </c>
      <c r="D1098" s="97" t="s">
        <v>728</v>
      </c>
      <c r="E1098" s="97" t="b">
        <v>0</v>
      </c>
      <c r="F1098" s="97" t="b">
        <v>0</v>
      </c>
      <c r="G1098" s="97" t="b">
        <v>0</v>
      </c>
    </row>
    <row r="1099" spans="1:7" ht="15">
      <c r="A1099" s="105" t="s">
        <v>785</v>
      </c>
      <c r="B1099" s="97">
        <v>10</v>
      </c>
      <c r="C1099" s="107">
        <v>0.0004969109862932183</v>
      </c>
      <c r="D1099" s="97" t="s">
        <v>728</v>
      </c>
      <c r="E1099" s="97" t="b">
        <v>0</v>
      </c>
      <c r="F1099" s="97" t="b">
        <v>0</v>
      </c>
      <c r="G1099" s="97" t="b">
        <v>0</v>
      </c>
    </row>
    <row r="1100" spans="1:7" ht="15">
      <c r="A1100" s="105" t="s">
        <v>842</v>
      </c>
      <c r="B1100" s="97">
        <v>10</v>
      </c>
      <c r="C1100" s="107">
        <v>0.0004969109862932183</v>
      </c>
      <c r="D1100" s="97" t="s">
        <v>728</v>
      </c>
      <c r="E1100" s="97" t="b">
        <v>0</v>
      </c>
      <c r="F1100" s="97" t="b">
        <v>0</v>
      </c>
      <c r="G1100" s="97" t="b">
        <v>0</v>
      </c>
    </row>
    <row r="1101" spans="1:7" ht="15">
      <c r="A1101" s="105" t="s">
        <v>843</v>
      </c>
      <c r="B1101" s="97">
        <v>10</v>
      </c>
      <c r="C1101" s="107">
        <v>0.00888790743690569</v>
      </c>
      <c r="D1101" s="97" t="s">
        <v>728</v>
      </c>
      <c r="E1101" s="97" t="b">
        <v>0</v>
      </c>
      <c r="F1101" s="97" t="b">
        <v>0</v>
      </c>
      <c r="G1101" s="97" t="b">
        <v>0</v>
      </c>
    </row>
    <row r="1102" spans="1:7" ht="15">
      <c r="A1102" s="105" t="s">
        <v>786</v>
      </c>
      <c r="B1102" s="97">
        <v>10</v>
      </c>
      <c r="C1102" s="107">
        <v>0.00888790743690569</v>
      </c>
      <c r="D1102" s="97" t="s">
        <v>728</v>
      </c>
      <c r="E1102" s="97" t="b">
        <v>0</v>
      </c>
      <c r="F1102" s="97" t="b">
        <v>0</v>
      </c>
      <c r="G1102" s="97" t="b">
        <v>0</v>
      </c>
    </row>
    <row r="1103" spans="1:7" ht="15">
      <c r="A1103" s="105" t="s">
        <v>756</v>
      </c>
      <c r="B1103" s="97">
        <v>10</v>
      </c>
      <c r="C1103" s="107">
        <v>0.0031601612818077</v>
      </c>
      <c r="D1103" s="97" t="s">
        <v>728</v>
      </c>
      <c r="E1103" s="97" t="b">
        <v>0</v>
      </c>
      <c r="F1103" s="97" t="b">
        <v>0</v>
      </c>
      <c r="G1103" s="97" t="b">
        <v>0</v>
      </c>
    </row>
    <row r="1104" spans="1:7" ht="15">
      <c r="A1104" s="105" t="s">
        <v>821</v>
      </c>
      <c r="B1104" s="97">
        <v>10</v>
      </c>
      <c r="C1104" s="107">
        <v>0.0016602964965940152</v>
      </c>
      <c r="D1104" s="97" t="s">
        <v>728</v>
      </c>
      <c r="E1104" s="97" t="b">
        <v>0</v>
      </c>
      <c r="F1104" s="97" t="b">
        <v>0</v>
      </c>
      <c r="G1104" s="97" t="b">
        <v>0</v>
      </c>
    </row>
    <row r="1105" spans="1:7" ht="15">
      <c r="A1105" s="105" t="s">
        <v>777</v>
      </c>
      <c r="B1105" s="97">
        <v>9</v>
      </c>
      <c r="C1105" s="107">
        <v>0.0036996448108041497</v>
      </c>
      <c r="D1105" s="97" t="s">
        <v>728</v>
      </c>
      <c r="E1105" s="97" t="b">
        <v>0</v>
      </c>
      <c r="F1105" s="97" t="b">
        <v>0</v>
      </c>
      <c r="G1105" s="97" t="b">
        <v>0</v>
      </c>
    </row>
    <row r="1106" spans="1:7" ht="15">
      <c r="A1106" s="105" t="s">
        <v>774</v>
      </c>
      <c r="B1106" s="97">
        <v>8</v>
      </c>
      <c r="C1106" s="107">
        <v>0.007110325949524551</v>
      </c>
      <c r="D1106" s="97" t="s">
        <v>728</v>
      </c>
      <c r="E1106" s="97" t="b">
        <v>0</v>
      </c>
      <c r="F1106" s="97" t="b">
        <v>0</v>
      </c>
      <c r="G1106" s="97" t="b">
        <v>0</v>
      </c>
    </row>
    <row r="1107" spans="1:7" ht="15">
      <c r="A1107" s="105" t="s">
        <v>863</v>
      </c>
      <c r="B1107" s="97">
        <v>8</v>
      </c>
      <c r="C1107" s="107">
        <v>0.004219281573399881</v>
      </c>
      <c r="D1107" s="97" t="s">
        <v>728</v>
      </c>
      <c r="E1107" s="97" t="b">
        <v>0</v>
      </c>
      <c r="F1107" s="97" t="b">
        <v>0</v>
      </c>
      <c r="G1107" s="97" t="b">
        <v>0</v>
      </c>
    </row>
    <row r="1108" spans="1:7" ht="15">
      <c r="A1108" s="105" t="s">
        <v>864</v>
      </c>
      <c r="B1108" s="97">
        <v>8</v>
      </c>
      <c r="C1108" s="107">
        <v>0.004219281573399881</v>
      </c>
      <c r="D1108" s="97" t="s">
        <v>728</v>
      </c>
      <c r="E1108" s="97" t="b">
        <v>0</v>
      </c>
      <c r="F1108" s="97" t="b">
        <v>0</v>
      </c>
      <c r="G1108" s="97" t="b">
        <v>0</v>
      </c>
    </row>
    <row r="1109" spans="1:7" ht="15">
      <c r="A1109" s="105" t="s">
        <v>805</v>
      </c>
      <c r="B1109" s="97">
        <v>7</v>
      </c>
      <c r="C1109" s="107">
        <v>0.0028775015195143384</v>
      </c>
      <c r="D1109" s="97" t="s">
        <v>728</v>
      </c>
      <c r="E1109" s="97" t="b">
        <v>0</v>
      </c>
      <c r="F1109" s="97" t="b">
        <v>0</v>
      </c>
      <c r="G1109" s="97" t="b">
        <v>0</v>
      </c>
    </row>
    <row r="1110" spans="1:7" ht="15">
      <c r="A1110" s="105" t="s">
        <v>773</v>
      </c>
      <c r="B1110" s="97">
        <v>7</v>
      </c>
      <c r="C1110" s="107">
        <v>0.004741776726374475</v>
      </c>
      <c r="D1110" s="97" t="s">
        <v>728</v>
      </c>
      <c r="E1110" s="97" t="b">
        <v>0</v>
      </c>
      <c r="F1110" s="97" t="b">
        <v>0</v>
      </c>
      <c r="G1110" s="97" t="b">
        <v>0</v>
      </c>
    </row>
    <row r="1111" spans="1:7" ht="15">
      <c r="A1111" s="105" t="s">
        <v>880</v>
      </c>
      <c r="B1111" s="97">
        <v>7</v>
      </c>
      <c r="C1111" s="107">
        <v>0.0016495348331425897</v>
      </c>
      <c r="D1111" s="97" t="s">
        <v>728</v>
      </c>
      <c r="E1111" s="97" t="b">
        <v>0</v>
      </c>
      <c r="F1111" s="97" t="b">
        <v>0</v>
      </c>
      <c r="G1111" s="97" t="b">
        <v>0</v>
      </c>
    </row>
    <row r="1112" spans="1:7" ht="15">
      <c r="A1112" s="105" t="s">
        <v>839</v>
      </c>
      <c r="B1112" s="97">
        <v>6</v>
      </c>
      <c r="C1112" s="107">
        <v>0.005332744462143413</v>
      </c>
      <c r="D1112" s="97" t="s">
        <v>728</v>
      </c>
      <c r="E1112" s="97" t="b">
        <v>0</v>
      </c>
      <c r="F1112" s="97" t="b">
        <v>0</v>
      </c>
      <c r="G1112" s="97" t="b">
        <v>0</v>
      </c>
    </row>
    <row r="1113" spans="1:7" ht="15">
      <c r="A1113" s="105" t="s">
        <v>804</v>
      </c>
      <c r="B1113" s="97">
        <v>6</v>
      </c>
      <c r="C1113" s="107">
        <v>0.005332744462143413</v>
      </c>
      <c r="D1113" s="97" t="s">
        <v>728</v>
      </c>
      <c r="E1113" s="97" t="b">
        <v>0</v>
      </c>
      <c r="F1113" s="97" t="b">
        <v>0</v>
      </c>
      <c r="G1113" s="97" t="b">
        <v>0</v>
      </c>
    </row>
    <row r="1114" spans="1:7" ht="15">
      <c r="A1114" s="105" t="s">
        <v>875</v>
      </c>
      <c r="B1114" s="97">
        <v>6</v>
      </c>
      <c r="C1114" s="107">
        <v>0.004064380051178122</v>
      </c>
      <c r="D1114" s="97" t="s">
        <v>728</v>
      </c>
      <c r="E1114" s="97" t="b">
        <v>0</v>
      </c>
      <c r="F1114" s="97" t="b">
        <v>0</v>
      </c>
      <c r="G1114" s="97" t="b">
        <v>0</v>
      </c>
    </row>
    <row r="1115" spans="1:7" ht="15">
      <c r="A1115" s="105" t="s">
        <v>820</v>
      </c>
      <c r="B1115" s="97">
        <v>6</v>
      </c>
      <c r="C1115" s="107">
        <v>0.005332744462143413</v>
      </c>
      <c r="D1115" s="97" t="s">
        <v>728</v>
      </c>
      <c r="E1115" s="97" t="b">
        <v>0</v>
      </c>
      <c r="F1115" s="97" t="b">
        <v>0</v>
      </c>
      <c r="G1115" s="97" t="b">
        <v>0</v>
      </c>
    </row>
    <row r="1116" spans="1:7" ht="15">
      <c r="A1116" s="105" t="s">
        <v>850</v>
      </c>
      <c r="B1116" s="97">
        <v>6</v>
      </c>
      <c r="C1116" s="107">
        <v>0.005332744462143413</v>
      </c>
      <c r="D1116" s="97" t="s">
        <v>728</v>
      </c>
      <c r="E1116" s="97" t="b">
        <v>0</v>
      </c>
      <c r="F1116" s="97" t="b">
        <v>0</v>
      </c>
      <c r="G1116" s="97" t="b">
        <v>0</v>
      </c>
    </row>
    <row r="1117" spans="1:7" ht="15">
      <c r="A1117" s="105" t="s">
        <v>757</v>
      </c>
      <c r="B1117" s="97">
        <v>6</v>
      </c>
      <c r="C1117" s="107">
        <v>0.003164461180049911</v>
      </c>
      <c r="D1117" s="97" t="s">
        <v>728</v>
      </c>
      <c r="E1117" s="97" t="b">
        <v>0</v>
      </c>
      <c r="F1117" s="97" t="b">
        <v>0</v>
      </c>
      <c r="G1117" s="97" t="b">
        <v>0</v>
      </c>
    </row>
    <row r="1118" spans="1:7" ht="15">
      <c r="A1118" s="105" t="s">
        <v>858</v>
      </c>
      <c r="B1118" s="97">
        <v>6</v>
      </c>
      <c r="C1118" s="107">
        <v>0.004064380051178122</v>
      </c>
      <c r="D1118" s="97" t="s">
        <v>728</v>
      </c>
      <c r="E1118" s="97" t="b">
        <v>0</v>
      </c>
      <c r="F1118" s="97" t="b">
        <v>0</v>
      </c>
      <c r="G1118" s="97" t="b">
        <v>0</v>
      </c>
    </row>
    <row r="1119" spans="1:7" ht="15">
      <c r="A1119" s="105" t="s">
        <v>772</v>
      </c>
      <c r="B1119" s="97">
        <v>6</v>
      </c>
      <c r="C1119" s="107">
        <v>0.002466429873869433</v>
      </c>
      <c r="D1119" s="97" t="s">
        <v>728</v>
      </c>
      <c r="E1119" s="97" t="b">
        <v>0</v>
      </c>
      <c r="F1119" s="97" t="b">
        <v>0</v>
      </c>
      <c r="G1119" s="97" t="b">
        <v>0</v>
      </c>
    </row>
    <row r="1120" spans="1:7" ht="15">
      <c r="A1120" s="105" t="s">
        <v>914</v>
      </c>
      <c r="B1120" s="97">
        <v>6</v>
      </c>
      <c r="C1120" s="107">
        <v>0.003164461180049911</v>
      </c>
      <c r="D1120" s="97" t="s">
        <v>728</v>
      </c>
      <c r="E1120" s="97" t="b">
        <v>0</v>
      </c>
      <c r="F1120" s="97" t="b">
        <v>0</v>
      </c>
      <c r="G1120" s="97" t="b">
        <v>0</v>
      </c>
    </row>
    <row r="1121" spans="1:7" ht="15">
      <c r="A1121" s="105" t="s">
        <v>755</v>
      </c>
      <c r="B1121" s="97">
        <v>5</v>
      </c>
      <c r="C1121" s="107">
        <v>0.002637050983374926</v>
      </c>
      <c r="D1121" s="97" t="s">
        <v>728</v>
      </c>
      <c r="E1121" s="97" t="b">
        <v>1</v>
      </c>
      <c r="F1121" s="97" t="b">
        <v>0</v>
      </c>
      <c r="G1121" s="97" t="b">
        <v>0</v>
      </c>
    </row>
    <row r="1122" spans="1:7" ht="15">
      <c r="A1122" s="105" t="s">
        <v>952</v>
      </c>
      <c r="B1122" s="97">
        <v>5</v>
      </c>
      <c r="C1122" s="107">
        <v>0.004443953718452845</v>
      </c>
      <c r="D1122" s="97" t="s">
        <v>728</v>
      </c>
      <c r="E1122" s="97" t="b">
        <v>0</v>
      </c>
      <c r="F1122" s="97" t="b">
        <v>0</v>
      </c>
      <c r="G1122" s="97" t="b">
        <v>0</v>
      </c>
    </row>
    <row r="1123" spans="1:7" ht="15">
      <c r="A1123" s="105" t="s">
        <v>954</v>
      </c>
      <c r="B1123" s="97">
        <v>5</v>
      </c>
      <c r="C1123" s="107">
        <v>0.004443953718452845</v>
      </c>
      <c r="D1123" s="97" t="s">
        <v>728</v>
      </c>
      <c r="E1123" s="97" t="b">
        <v>0</v>
      </c>
      <c r="F1123" s="97" t="b">
        <v>0</v>
      </c>
      <c r="G1123" s="97" t="b">
        <v>0</v>
      </c>
    </row>
    <row r="1124" spans="1:7" ht="15">
      <c r="A1124" s="105" t="s">
        <v>768</v>
      </c>
      <c r="B1124" s="97">
        <v>5</v>
      </c>
      <c r="C1124" s="107">
        <v>0.003386983375981768</v>
      </c>
      <c r="D1124" s="97" t="s">
        <v>728</v>
      </c>
      <c r="E1124" s="97" t="b">
        <v>0</v>
      </c>
      <c r="F1124" s="97" t="b">
        <v>0</v>
      </c>
      <c r="G1124" s="97" t="b">
        <v>0</v>
      </c>
    </row>
    <row r="1125" spans="1:7" ht="15">
      <c r="A1125" s="105" t="s">
        <v>763</v>
      </c>
      <c r="B1125" s="97">
        <v>5</v>
      </c>
      <c r="C1125" s="107">
        <v>0.003386983375981768</v>
      </c>
      <c r="D1125" s="97" t="s">
        <v>728</v>
      </c>
      <c r="E1125" s="97" t="b">
        <v>0</v>
      </c>
      <c r="F1125" s="97" t="b">
        <v>0</v>
      </c>
      <c r="G1125" s="97" t="b">
        <v>0</v>
      </c>
    </row>
    <row r="1126" spans="1:7" ht="15">
      <c r="A1126" s="105" t="s">
        <v>960</v>
      </c>
      <c r="B1126" s="97">
        <v>5</v>
      </c>
      <c r="C1126" s="107">
        <v>0.003386983375981768</v>
      </c>
      <c r="D1126" s="97" t="s">
        <v>728</v>
      </c>
      <c r="E1126" s="97" t="b">
        <v>0</v>
      </c>
      <c r="F1126" s="97" t="b">
        <v>0</v>
      </c>
      <c r="G1126" s="97" t="b">
        <v>0</v>
      </c>
    </row>
    <row r="1127" spans="1:7" ht="15">
      <c r="A1127" s="105" t="s">
        <v>866</v>
      </c>
      <c r="B1127" s="97">
        <v>5</v>
      </c>
      <c r="C1127" s="107">
        <v>0.002637050983374926</v>
      </c>
      <c r="D1127" s="97" t="s">
        <v>728</v>
      </c>
      <c r="E1127" s="97" t="b">
        <v>0</v>
      </c>
      <c r="F1127" s="97" t="b">
        <v>0</v>
      </c>
      <c r="G1127" s="97" t="b">
        <v>0</v>
      </c>
    </row>
    <row r="1128" spans="1:7" ht="15">
      <c r="A1128" s="105" t="s">
        <v>881</v>
      </c>
      <c r="B1128" s="97">
        <v>5</v>
      </c>
      <c r="C1128" s="107">
        <v>0.0020553582282245276</v>
      </c>
      <c r="D1128" s="97" t="s">
        <v>728</v>
      </c>
      <c r="E1128" s="97" t="b">
        <v>0</v>
      </c>
      <c r="F1128" s="97" t="b">
        <v>0</v>
      </c>
      <c r="G1128" s="97" t="b">
        <v>0</v>
      </c>
    </row>
    <row r="1129" spans="1:7" ht="15">
      <c r="A1129" s="105" t="s">
        <v>915</v>
      </c>
      <c r="B1129" s="97">
        <v>5</v>
      </c>
      <c r="C1129" s="107">
        <v>0.0020553582282245276</v>
      </c>
      <c r="D1129" s="97" t="s">
        <v>728</v>
      </c>
      <c r="E1129" s="97" t="b">
        <v>0</v>
      </c>
      <c r="F1129" s="97" t="b">
        <v>0</v>
      </c>
      <c r="G1129" s="97" t="b">
        <v>0</v>
      </c>
    </row>
    <row r="1130" spans="1:7" ht="15">
      <c r="A1130" s="105" t="s">
        <v>920</v>
      </c>
      <c r="B1130" s="97">
        <v>5</v>
      </c>
      <c r="C1130" s="107">
        <v>0.004443953718452845</v>
      </c>
      <c r="D1130" s="97" t="s">
        <v>728</v>
      </c>
      <c r="E1130" s="97" t="b">
        <v>0</v>
      </c>
      <c r="F1130" s="97" t="b">
        <v>0</v>
      </c>
      <c r="G1130" s="97" t="b">
        <v>0</v>
      </c>
    </row>
    <row r="1131" spans="1:7" ht="15">
      <c r="A1131" s="105" t="s">
        <v>819</v>
      </c>
      <c r="B1131" s="97">
        <v>5</v>
      </c>
      <c r="C1131" s="107">
        <v>0.003386983375981768</v>
      </c>
      <c r="D1131" s="97" t="s">
        <v>728</v>
      </c>
      <c r="E1131" s="97" t="b">
        <v>0</v>
      </c>
      <c r="F1131" s="97" t="b">
        <v>0</v>
      </c>
      <c r="G1131" s="97" t="b">
        <v>0</v>
      </c>
    </row>
    <row r="1132" spans="1:7" ht="15">
      <c r="A1132" s="105" t="s">
        <v>809</v>
      </c>
      <c r="B1132" s="97">
        <v>5</v>
      </c>
      <c r="C1132" s="107">
        <v>0.006250856453530763</v>
      </c>
      <c r="D1132" s="97" t="s">
        <v>728</v>
      </c>
      <c r="E1132" s="97" t="b">
        <v>0</v>
      </c>
      <c r="F1132" s="97" t="b">
        <v>0</v>
      </c>
      <c r="G1132" s="97" t="b">
        <v>0</v>
      </c>
    </row>
    <row r="1133" spans="1:7" ht="15">
      <c r="A1133" s="105" t="s">
        <v>848</v>
      </c>
      <c r="B1133" s="97">
        <v>4</v>
      </c>
      <c r="C1133" s="107">
        <v>0.002709586700785414</v>
      </c>
      <c r="D1133" s="97" t="s">
        <v>728</v>
      </c>
      <c r="E1133" s="97" t="b">
        <v>0</v>
      </c>
      <c r="F1133" s="97" t="b">
        <v>0</v>
      </c>
      <c r="G1133" s="97" t="b">
        <v>0</v>
      </c>
    </row>
    <row r="1134" spans="1:7" ht="15">
      <c r="A1134" s="105" t="s">
        <v>849</v>
      </c>
      <c r="B1134" s="97">
        <v>4</v>
      </c>
      <c r="C1134" s="107">
        <v>0.002709586700785414</v>
      </c>
      <c r="D1134" s="97" t="s">
        <v>728</v>
      </c>
      <c r="E1134" s="97" t="b">
        <v>0</v>
      </c>
      <c r="F1134" s="97" t="b">
        <v>0</v>
      </c>
      <c r="G1134" s="97" t="b">
        <v>0</v>
      </c>
    </row>
    <row r="1135" spans="1:7" ht="15">
      <c r="A1135" s="105" t="s">
        <v>911</v>
      </c>
      <c r="B1135" s="97">
        <v>4</v>
      </c>
      <c r="C1135" s="107">
        <v>0.002709586700785414</v>
      </c>
      <c r="D1135" s="97" t="s">
        <v>728</v>
      </c>
      <c r="E1135" s="97" t="b">
        <v>0</v>
      </c>
      <c r="F1135" s="97" t="b">
        <v>0</v>
      </c>
      <c r="G1135" s="97" t="b">
        <v>0</v>
      </c>
    </row>
    <row r="1136" spans="1:7" ht="15">
      <c r="A1136" s="105" t="s">
        <v>993</v>
      </c>
      <c r="B1136" s="97">
        <v>4</v>
      </c>
      <c r="C1136" s="107">
        <v>0.002709586700785414</v>
      </c>
      <c r="D1136" s="97" t="s">
        <v>728</v>
      </c>
      <c r="E1136" s="97" t="b">
        <v>1</v>
      </c>
      <c r="F1136" s="97" t="b">
        <v>0</v>
      </c>
      <c r="G1136" s="97" t="b">
        <v>0</v>
      </c>
    </row>
    <row r="1137" spans="1:7" ht="15">
      <c r="A1137" s="105" t="s">
        <v>953</v>
      </c>
      <c r="B1137" s="97">
        <v>4</v>
      </c>
      <c r="C1137" s="107">
        <v>0.0035551629747622754</v>
      </c>
      <c r="D1137" s="97" t="s">
        <v>728</v>
      </c>
      <c r="E1137" s="97" t="b">
        <v>0</v>
      </c>
      <c r="F1137" s="97" t="b">
        <v>0</v>
      </c>
      <c r="G1137" s="97" t="b">
        <v>0</v>
      </c>
    </row>
    <row r="1138" spans="1:7" ht="15">
      <c r="A1138" s="105" t="s">
        <v>867</v>
      </c>
      <c r="B1138" s="97">
        <v>4</v>
      </c>
      <c r="C1138" s="107">
        <v>0.0035551629747622754</v>
      </c>
      <c r="D1138" s="97" t="s">
        <v>728</v>
      </c>
      <c r="E1138" s="97" t="b">
        <v>0</v>
      </c>
      <c r="F1138" s="97" t="b">
        <v>0</v>
      </c>
      <c r="G1138" s="97" t="b">
        <v>0</v>
      </c>
    </row>
    <row r="1139" spans="1:7" ht="15">
      <c r="A1139" s="105" t="s">
        <v>957</v>
      </c>
      <c r="B1139" s="97">
        <v>4</v>
      </c>
      <c r="C1139" s="107">
        <v>0.0021096407866999403</v>
      </c>
      <c r="D1139" s="97" t="s">
        <v>728</v>
      </c>
      <c r="E1139" s="97" t="b">
        <v>0</v>
      </c>
      <c r="F1139" s="97" t="b">
        <v>0</v>
      </c>
      <c r="G1139" s="97" t="b">
        <v>0</v>
      </c>
    </row>
    <row r="1140" spans="1:7" ht="15">
      <c r="A1140" s="105" t="s">
        <v>796</v>
      </c>
      <c r="B1140" s="97">
        <v>4</v>
      </c>
      <c r="C1140" s="107">
        <v>0.0021096407866999403</v>
      </c>
      <c r="D1140" s="97" t="s">
        <v>728</v>
      </c>
      <c r="E1140" s="97" t="b">
        <v>0</v>
      </c>
      <c r="F1140" s="97" t="b">
        <v>0</v>
      </c>
      <c r="G1140" s="97" t="b">
        <v>0</v>
      </c>
    </row>
    <row r="1141" spans="1:7" ht="15">
      <c r="A1141" s="105" t="s">
        <v>999</v>
      </c>
      <c r="B1141" s="97">
        <v>4</v>
      </c>
      <c r="C1141" s="107">
        <v>0.0021096407866999403</v>
      </c>
      <c r="D1141" s="97" t="s">
        <v>728</v>
      </c>
      <c r="E1141" s="97" t="b">
        <v>0</v>
      </c>
      <c r="F1141" s="97" t="b">
        <v>0</v>
      </c>
      <c r="G1141" s="97" t="b">
        <v>0</v>
      </c>
    </row>
    <row r="1142" spans="1:7" ht="15">
      <c r="A1142" s="105" t="s">
        <v>1000</v>
      </c>
      <c r="B1142" s="97">
        <v>4</v>
      </c>
      <c r="C1142" s="107">
        <v>0.0021096407866999403</v>
      </c>
      <c r="D1142" s="97" t="s">
        <v>728</v>
      </c>
      <c r="E1142" s="97" t="b">
        <v>0</v>
      </c>
      <c r="F1142" s="97" t="b">
        <v>0</v>
      </c>
      <c r="G1142" s="97" t="b">
        <v>0</v>
      </c>
    </row>
    <row r="1143" spans="1:7" ht="15">
      <c r="A1143" s="105" t="s">
        <v>862</v>
      </c>
      <c r="B1143" s="97">
        <v>4</v>
      </c>
      <c r="C1143" s="107">
        <v>0.002709586700785414</v>
      </c>
      <c r="D1143" s="97" t="s">
        <v>728</v>
      </c>
      <c r="E1143" s="97" t="b">
        <v>1</v>
      </c>
      <c r="F1143" s="97" t="b">
        <v>0</v>
      </c>
      <c r="G1143" s="97" t="b">
        <v>0</v>
      </c>
    </row>
    <row r="1144" spans="1:7" ht="15">
      <c r="A1144" s="105" t="s">
        <v>919</v>
      </c>
      <c r="B1144" s="97">
        <v>4</v>
      </c>
      <c r="C1144" s="107">
        <v>0.0035551629747622754</v>
      </c>
      <c r="D1144" s="97" t="s">
        <v>728</v>
      </c>
      <c r="E1144" s="97" t="b">
        <v>0</v>
      </c>
      <c r="F1144" s="97" t="b">
        <v>0</v>
      </c>
      <c r="G1144" s="97" t="b">
        <v>0</v>
      </c>
    </row>
    <row r="1145" spans="1:7" ht="15">
      <c r="A1145" s="105" t="s">
        <v>962</v>
      </c>
      <c r="B1145" s="97">
        <v>4</v>
      </c>
      <c r="C1145" s="107">
        <v>0.0035551629747622754</v>
      </c>
      <c r="D1145" s="97" t="s">
        <v>728</v>
      </c>
      <c r="E1145" s="97" t="b">
        <v>0</v>
      </c>
      <c r="F1145" s="97" t="b">
        <v>0</v>
      </c>
      <c r="G1145" s="97" t="b">
        <v>0</v>
      </c>
    </row>
    <row r="1146" spans="1:7" ht="15">
      <c r="A1146" s="105" t="s">
        <v>958</v>
      </c>
      <c r="B1146" s="97">
        <v>4</v>
      </c>
      <c r="C1146" s="107">
        <v>0.0035551629747622754</v>
      </c>
      <c r="D1146" s="97" t="s">
        <v>728</v>
      </c>
      <c r="E1146" s="97" t="b">
        <v>0</v>
      </c>
      <c r="F1146" s="97" t="b">
        <v>0</v>
      </c>
      <c r="G1146" s="97" t="b">
        <v>0</v>
      </c>
    </row>
    <row r="1147" spans="1:7" ht="15">
      <c r="A1147" s="105" t="s">
        <v>917</v>
      </c>
      <c r="B1147" s="97">
        <v>4</v>
      </c>
      <c r="C1147" s="107">
        <v>0.002709586700785414</v>
      </c>
      <c r="D1147" s="97" t="s">
        <v>728</v>
      </c>
      <c r="E1147" s="97" t="b">
        <v>0</v>
      </c>
      <c r="F1147" s="97" t="b">
        <v>0</v>
      </c>
      <c r="G1147" s="97" t="b">
        <v>0</v>
      </c>
    </row>
    <row r="1148" spans="1:7" ht="15">
      <c r="A1148" s="105" t="s">
        <v>818</v>
      </c>
      <c r="B1148" s="97">
        <v>4</v>
      </c>
      <c r="C1148" s="107">
        <v>0.002709586700785414</v>
      </c>
      <c r="D1148" s="97" t="s">
        <v>728</v>
      </c>
      <c r="E1148" s="97" t="b">
        <v>1</v>
      </c>
      <c r="F1148" s="97" t="b">
        <v>0</v>
      </c>
      <c r="G1148" s="97" t="b">
        <v>0</v>
      </c>
    </row>
    <row r="1149" spans="1:7" ht="15">
      <c r="A1149" s="105" t="s">
        <v>1005</v>
      </c>
      <c r="B1149" s="97">
        <v>4</v>
      </c>
      <c r="C1149" s="107">
        <v>0.00500068516282461</v>
      </c>
      <c r="D1149" s="97" t="s">
        <v>728</v>
      </c>
      <c r="E1149" s="97" t="b">
        <v>0</v>
      </c>
      <c r="F1149" s="97" t="b">
        <v>0</v>
      </c>
      <c r="G1149" s="97" t="b">
        <v>0</v>
      </c>
    </row>
    <row r="1150" spans="1:7" ht="15">
      <c r="A1150" s="105" t="s">
        <v>995</v>
      </c>
      <c r="B1150" s="97">
        <v>4</v>
      </c>
      <c r="C1150" s="107">
        <v>0.0035551629747622754</v>
      </c>
      <c r="D1150" s="97" t="s">
        <v>728</v>
      </c>
      <c r="E1150" s="97" t="b">
        <v>0</v>
      </c>
      <c r="F1150" s="97" t="b">
        <v>0</v>
      </c>
      <c r="G1150" s="97" t="b">
        <v>0</v>
      </c>
    </row>
    <row r="1151" spans="1:7" ht="15">
      <c r="A1151" s="105" t="s">
        <v>878</v>
      </c>
      <c r="B1151" s="97">
        <v>4</v>
      </c>
      <c r="C1151" s="107">
        <v>0.0035551629747622754</v>
      </c>
      <c r="D1151" s="97" t="s">
        <v>728</v>
      </c>
      <c r="E1151" s="97" t="b">
        <v>0</v>
      </c>
      <c r="F1151" s="97" t="b">
        <v>0</v>
      </c>
      <c r="G1151" s="97" t="b">
        <v>0</v>
      </c>
    </row>
    <row r="1152" spans="1:7" ht="15">
      <c r="A1152" s="105" t="s">
        <v>997</v>
      </c>
      <c r="B1152" s="97">
        <v>4</v>
      </c>
      <c r="C1152" s="107">
        <v>0.00500068516282461</v>
      </c>
      <c r="D1152" s="97" t="s">
        <v>728</v>
      </c>
      <c r="E1152" s="97" t="b">
        <v>0</v>
      </c>
      <c r="F1152" s="97" t="b">
        <v>0</v>
      </c>
      <c r="G1152" s="97" t="b">
        <v>0</v>
      </c>
    </row>
    <row r="1153" spans="1:7" ht="15">
      <c r="A1153" s="105" t="s">
        <v>910</v>
      </c>
      <c r="B1153" s="97">
        <v>3</v>
      </c>
      <c r="C1153" s="107">
        <v>0.0026663722310717067</v>
      </c>
      <c r="D1153" s="97" t="s">
        <v>728</v>
      </c>
      <c r="E1153" s="97" t="b">
        <v>0</v>
      </c>
      <c r="F1153" s="97" t="b">
        <v>0</v>
      </c>
      <c r="G1153" s="97" t="b">
        <v>0</v>
      </c>
    </row>
    <row r="1154" spans="1:7" ht="15">
      <c r="A1154" s="105" t="s">
        <v>1095</v>
      </c>
      <c r="B1154" s="97">
        <v>3</v>
      </c>
      <c r="C1154" s="107">
        <v>0.0026663722310717067</v>
      </c>
      <c r="D1154" s="97" t="s">
        <v>728</v>
      </c>
      <c r="E1154" s="97" t="b">
        <v>1</v>
      </c>
      <c r="F1154" s="97" t="b">
        <v>0</v>
      </c>
      <c r="G1154" s="97" t="b">
        <v>0</v>
      </c>
    </row>
    <row r="1155" spans="1:7" ht="15">
      <c r="A1155" s="105" t="s">
        <v>1096</v>
      </c>
      <c r="B1155" s="97">
        <v>3</v>
      </c>
      <c r="C1155" s="107">
        <v>0.002032190025589061</v>
      </c>
      <c r="D1155" s="97" t="s">
        <v>728</v>
      </c>
      <c r="E1155" s="97" t="b">
        <v>0</v>
      </c>
      <c r="F1155" s="97" t="b">
        <v>0</v>
      </c>
      <c r="G1155" s="97" t="b">
        <v>0</v>
      </c>
    </row>
    <row r="1156" spans="1:7" ht="15">
      <c r="A1156" s="105" t="s">
        <v>1098</v>
      </c>
      <c r="B1156" s="97">
        <v>3</v>
      </c>
      <c r="C1156" s="107">
        <v>0.002032190025589061</v>
      </c>
      <c r="D1156" s="97" t="s">
        <v>728</v>
      </c>
      <c r="E1156" s="97" t="b">
        <v>0</v>
      </c>
      <c r="F1156" s="97" t="b">
        <v>0</v>
      </c>
      <c r="G1156" s="97" t="b">
        <v>0</v>
      </c>
    </row>
    <row r="1157" spans="1:7" ht="15">
      <c r="A1157" s="105" t="s">
        <v>795</v>
      </c>
      <c r="B1157" s="97">
        <v>3</v>
      </c>
      <c r="C1157" s="107">
        <v>0.002032190025589061</v>
      </c>
      <c r="D1157" s="97" t="s">
        <v>728</v>
      </c>
      <c r="E1157" s="97" t="b">
        <v>0</v>
      </c>
      <c r="F1157" s="97" t="b">
        <v>0</v>
      </c>
      <c r="G1157" s="97" t="b">
        <v>0</v>
      </c>
    </row>
    <row r="1158" spans="1:7" ht="15">
      <c r="A1158" s="105" t="s">
        <v>851</v>
      </c>
      <c r="B1158" s="97">
        <v>3</v>
      </c>
      <c r="C1158" s="107">
        <v>0.0037505138721184578</v>
      </c>
      <c r="D1158" s="97" t="s">
        <v>728</v>
      </c>
      <c r="E1158" s="97" t="b">
        <v>0</v>
      </c>
      <c r="F1158" s="97" t="b">
        <v>0</v>
      </c>
      <c r="G1158" s="97" t="b">
        <v>0</v>
      </c>
    </row>
    <row r="1159" spans="1:7" ht="15">
      <c r="A1159" s="105" t="s">
        <v>844</v>
      </c>
      <c r="B1159" s="97">
        <v>3</v>
      </c>
      <c r="C1159" s="107">
        <v>0.002032190025589061</v>
      </c>
      <c r="D1159" s="97" t="s">
        <v>728</v>
      </c>
      <c r="E1159" s="97" t="b">
        <v>0</v>
      </c>
      <c r="F1159" s="97" t="b">
        <v>0</v>
      </c>
      <c r="G1159" s="97" t="b">
        <v>0</v>
      </c>
    </row>
    <row r="1160" spans="1:7" ht="15">
      <c r="A1160" s="105" t="s">
        <v>1130</v>
      </c>
      <c r="B1160" s="97">
        <v>3</v>
      </c>
      <c r="C1160" s="107">
        <v>0.0037505138721184578</v>
      </c>
      <c r="D1160" s="97" t="s">
        <v>728</v>
      </c>
      <c r="E1160" s="97" t="b">
        <v>0</v>
      </c>
      <c r="F1160" s="97" t="b">
        <v>0</v>
      </c>
      <c r="G1160" s="97" t="b">
        <v>0</v>
      </c>
    </row>
    <row r="1161" spans="1:7" ht="15">
      <c r="A1161" s="105" t="s">
        <v>802</v>
      </c>
      <c r="B1161" s="97">
        <v>3</v>
      </c>
      <c r="C1161" s="107">
        <v>0.002032190025589061</v>
      </c>
      <c r="D1161" s="97" t="s">
        <v>728</v>
      </c>
      <c r="E1161" s="97" t="b">
        <v>1</v>
      </c>
      <c r="F1161" s="97" t="b">
        <v>0</v>
      </c>
      <c r="G1161" s="97" t="b">
        <v>0</v>
      </c>
    </row>
    <row r="1162" spans="1:7" ht="15">
      <c r="A1162" s="105" t="s">
        <v>899</v>
      </c>
      <c r="B1162" s="97">
        <v>3</v>
      </c>
      <c r="C1162" s="107">
        <v>0.0026663722310717067</v>
      </c>
      <c r="D1162" s="97" t="s">
        <v>728</v>
      </c>
      <c r="E1162" s="97" t="b">
        <v>0</v>
      </c>
      <c r="F1162" s="97" t="b">
        <v>0</v>
      </c>
      <c r="G1162" s="97" t="b">
        <v>0</v>
      </c>
    </row>
    <row r="1163" spans="1:7" ht="15">
      <c r="A1163" s="105" t="s">
        <v>956</v>
      </c>
      <c r="B1163" s="97">
        <v>3</v>
      </c>
      <c r="C1163" s="107">
        <v>0.0026663722310717067</v>
      </c>
      <c r="D1163" s="97" t="s">
        <v>728</v>
      </c>
      <c r="E1163" s="97" t="b">
        <v>0</v>
      </c>
      <c r="F1163" s="97" t="b">
        <v>0</v>
      </c>
      <c r="G1163" s="97" t="b">
        <v>0</v>
      </c>
    </row>
    <row r="1164" spans="1:7" ht="15">
      <c r="A1164" s="105" t="s">
        <v>948</v>
      </c>
      <c r="B1164" s="97">
        <v>3</v>
      </c>
      <c r="C1164" s="107">
        <v>0.0026663722310717067</v>
      </c>
      <c r="D1164" s="97" t="s">
        <v>728</v>
      </c>
      <c r="E1164" s="97" t="b">
        <v>0</v>
      </c>
      <c r="F1164" s="97" t="b">
        <v>0</v>
      </c>
      <c r="G1164" s="97" t="b">
        <v>0</v>
      </c>
    </row>
    <row r="1165" spans="1:7" ht="15">
      <c r="A1165" s="105" t="s">
        <v>996</v>
      </c>
      <c r="B1165" s="97">
        <v>3</v>
      </c>
      <c r="C1165" s="107">
        <v>0.002032190025589061</v>
      </c>
      <c r="D1165" s="97" t="s">
        <v>728</v>
      </c>
      <c r="E1165" s="97" t="b">
        <v>0</v>
      </c>
      <c r="F1165" s="97" t="b">
        <v>0</v>
      </c>
      <c r="G1165" s="97" t="b">
        <v>0</v>
      </c>
    </row>
    <row r="1166" spans="1:7" ht="15">
      <c r="A1166" s="105" t="s">
        <v>904</v>
      </c>
      <c r="B1166" s="97">
        <v>3</v>
      </c>
      <c r="C1166" s="107">
        <v>0.002032190025589061</v>
      </c>
      <c r="D1166" s="97" t="s">
        <v>728</v>
      </c>
      <c r="E1166" s="97" t="b">
        <v>0</v>
      </c>
      <c r="F1166" s="97" t="b">
        <v>0</v>
      </c>
      <c r="G1166" s="97" t="b">
        <v>0</v>
      </c>
    </row>
    <row r="1167" spans="1:7" ht="15">
      <c r="A1167" s="105" t="s">
        <v>1119</v>
      </c>
      <c r="B1167" s="97">
        <v>3</v>
      </c>
      <c r="C1167" s="107">
        <v>0.0026663722310717067</v>
      </c>
      <c r="D1167" s="97" t="s">
        <v>728</v>
      </c>
      <c r="E1167" s="97" t="b">
        <v>0</v>
      </c>
      <c r="F1167" s="97" t="b">
        <v>0</v>
      </c>
      <c r="G1167" s="97" t="b">
        <v>0</v>
      </c>
    </row>
    <row r="1168" spans="1:7" ht="15">
      <c r="A1168" s="105" t="s">
        <v>879</v>
      </c>
      <c r="B1168" s="97">
        <v>3</v>
      </c>
      <c r="C1168" s="107">
        <v>0.002032190025589061</v>
      </c>
      <c r="D1168" s="97" t="s">
        <v>728</v>
      </c>
      <c r="E1168" s="97" t="b">
        <v>0</v>
      </c>
      <c r="F1168" s="97" t="b">
        <v>0</v>
      </c>
      <c r="G1168" s="97" t="b">
        <v>0</v>
      </c>
    </row>
    <row r="1169" spans="1:7" ht="15">
      <c r="A1169" s="105" t="s">
        <v>1114</v>
      </c>
      <c r="B1169" s="97">
        <v>3</v>
      </c>
      <c r="C1169" s="107">
        <v>0.0037505138721184578</v>
      </c>
      <c r="D1169" s="97" t="s">
        <v>728</v>
      </c>
      <c r="E1169" s="97" t="b">
        <v>0</v>
      </c>
      <c r="F1169" s="97" t="b">
        <v>0</v>
      </c>
      <c r="G1169" s="97" t="b">
        <v>0</v>
      </c>
    </row>
    <row r="1170" spans="1:7" ht="15">
      <c r="A1170" s="105" t="s">
        <v>1111</v>
      </c>
      <c r="B1170" s="97">
        <v>3</v>
      </c>
      <c r="C1170" s="107">
        <v>0.0026663722310717067</v>
      </c>
      <c r="D1170" s="97" t="s">
        <v>728</v>
      </c>
      <c r="E1170" s="97" t="b">
        <v>0</v>
      </c>
      <c r="F1170" s="97" t="b">
        <v>0</v>
      </c>
      <c r="G1170" s="97" t="b">
        <v>0</v>
      </c>
    </row>
    <row r="1171" spans="1:7" ht="15">
      <c r="A1171" s="105" t="s">
        <v>1004</v>
      </c>
      <c r="B1171" s="97">
        <v>3</v>
      </c>
      <c r="C1171" s="107">
        <v>0.0037505138721184578</v>
      </c>
      <c r="D1171" s="97" t="s">
        <v>728</v>
      </c>
      <c r="E1171" s="97" t="b">
        <v>0</v>
      </c>
      <c r="F1171" s="97" t="b">
        <v>0</v>
      </c>
      <c r="G1171" s="97" t="b">
        <v>0</v>
      </c>
    </row>
    <row r="1172" spans="1:7" ht="15">
      <c r="A1172" s="105" t="s">
        <v>1103</v>
      </c>
      <c r="B1172" s="97">
        <v>3</v>
      </c>
      <c r="C1172" s="107">
        <v>0.002032190025589061</v>
      </c>
      <c r="D1172" s="97" t="s">
        <v>728</v>
      </c>
      <c r="E1172" s="97" t="b">
        <v>0</v>
      </c>
      <c r="F1172" s="97" t="b">
        <v>0</v>
      </c>
      <c r="G1172" s="97" t="b">
        <v>0</v>
      </c>
    </row>
    <row r="1173" spans="1:7" ht="15">
      <c r="A1173" s="105" t="s">
        <v>1100</v>
      </c>
      <c r="B1173" s="97">
        <v>3</v>
      </c>
      <c r="C1173" s="107">
        <v>0.0026663722310717067</v>
      </c>
      <c r="D1173" s="97" t="s">
        <v>728</v>
      </c>
      <c r="E1173" s="97" t="b">
        <v>0</v>
      </c>
      <c r="F1173" s="97" t="b">
        <v>0</v>
      </c>
      <c r="G1173" s="97" t="b">
        <v>0</v>
      </c>
    </row>
    <row r="1174" spans="1:7" ht="15">
      <c r="A1174" s="105" t="s">
        <v>882</v>
      </c>
      <c r="B1174" s="97">
        <v>3</v>
      </c>
      <c r="C1174" s="107">
        <v>0.0026663722310717067</v>
      </c>
      <c r="D1174" s="97" t="s">
        <v>728</v>
      </c>
      <c r="E1174" s="97" t="b">
        <v>0</v>
      </c>
      <c r="F1174" s="97" t="b">
        <v>0</v>
      </c>
      <c r="G1174" s="97" t="b">
        <v>0</v>
      </c>
    </row>
    <row r="1175" spans="1:7" ht="15">
      <c r="A1175" s="105" t="s">
        <v>1101</v>
      </c>
      <c r="B1175" s="97">
        <v>3</v>
      </c>
      <c r="C1175" s="107">
        <v>0.0037505138721184578</v>
      </c>
      <c r="D1175" s="97" t="s">
        <v>728</v>
      </c>
      <c r="E1175" s="97" t="b">
        <v>0</v>
      </c>
      <c r="F1175" s="97" t="b">
        <v>0</v>
      </c>
      <c r="G1175" s="97" t="b">
        <v>0</v>
      </c>
    </row>
    <row r="1176" spans="1:7" ht="15">
      <c r="A1176" s="105" t="s">
        <v>894</v>
      </c>
      <c r="B1176" s="97">
        <v>3</v>
      </c>
      <c r="C1176" s="107">
        <v>0.0037505138721184578</v>
      </c>
      <c r="D1176" s="97" t="s">
        <v>728</v>
      </c>
      <c r="E1176" s="97" t="b">
        <v>0</v>
      </c>
      <c r="F1176" s="97" t="b">
        <v>0</v>
      </c>
      <c r="G1176" s="97" t="b">
        <v>0</v>
      </c>
    </row>
    <row r="1177" spans="1:7" ht="15">
      <c r="A1177" s="105" t="s">
        <v>761</v>
      </c>
      <c r="B1177" s="97">
        <v>2</v>
      </c>
      <c r="C1177" s="107">
        <v>0.0017775814873811377</v>
      </c>
      <c r="D1177" s="97" t="s">
        <v>728</v>
      </c>
      <c r="E1177" s="97" t="b">
        <v>0</v>
      </c>
      <c r="F1177" s="97" t="b">
        <v>0</v>
      </c>
      <c r="G1177" s="97" t="b">
        <v>0</v>
      </c>
    </row>
    <row r="1178" spans="1:7" ht="15">
      <c r="A1178" s="105" t="s">
        <v>1267</v>
      </c>
      <c r="B1178" s="97">
        <v>2</v>
      </c>
      <c r="C1178" s="107">
        <v>0.002500342581412305</v>
      </c>
      <c r="D1178" s="97" t="s">
        <v>728</v>
      </c>
      <c r="E1178" s="97" t="b">
        <v>0</v>
      </c>
      <c r="F1178" s="97" t="b">
        <v>0</v>
      </c>
      <c r="G1178" s="97" t="b">
        <v>0</v>
      </c>
    </row>
    <row r="1179" spans="1:7" ht="15">
      <c r="A1179" s="105" t="s">
        <v>1268</v>
      </c>
      <c r="B1179" s="97">
        <v>2</v>
      </c>
      <c r="C1179" s="107">
        <v>0.0017775814873811377</v>
      </c>
      <c r="D1179" s="97" t="s">
        <v>728</v>
      </c>
      <c r="E1179" s="97" t="b">
        <v>0</v>
      </c>
      <c r="F1179" s="97" t="b">
        <v>0</v>
      </c>
      <c r="G1179" s="97" t="b">
        <v>0</v>
      </c>
    </row>
    <row r="1180" spans="1:7" ht="15">
      <c r="A1180" s="105" t="s">
        <v>1269</v>
      </c>
      <c r="B1180" s="97">
        <v>2</v>
      </c>
      <c r="C1180" s="107">
        <v>0.0017775814873811377</v>
      </c>
      <c r="D1180" s="97" t="s">
        <v>728</v>
      </c>
      <c r="E1180" s="97" t="b">
        <v>0</v>
      </c>
      <c r="F1180" s="97" t="b">
        <v>0</v>
      </c>
      <c r="G1180" s="97" t="b">
        <v>0</v>
      </c>
    </row>
    <row r="1181" spans="1:7" ht="15">
      <c r="A1181" s="105" t="s">
        <v>992</v>
      </c>
      <c r="B1181" s="97">
        <v>2</v>
      </c>
      <c r="C1181" s="107">
        <v>0.002500342581412305</v>
      </c>
      <c r="D1181" s="97" t="s">
        <v>728</v>
      </c>
      <c r="E1181" s="97" t="b">
        <v>0</v>
      </c>
      <c r="F1181" s="97" t="b">
        <v>0</v>
      </c>
      <c r="G1181" s="97" t="b">
        <v>0</v>
      </c>
    </row>
    <row r="1182" spans="1:7" ht="15">
      <c r="A1182" s="105" t="s">
        <v>1271</v>
      </c>
      <c r="B1182" s="97">
        <v>2</v>
      </c>
      <c r="C1182" s="107">
        <v>0.0017775814873811377</v>
      </c>
      <c r="D1182" s="97" t="s">
        <v>728</v>
      </c>
      <c r="E1182" s="97" t="b">
        <v>0</v>
      </c>
      <c r="F1182" s="97" t="b">
        <v>0</v>
      </c>
      <c r="G1182" s="97" t="b">
        <v>0</v>
      </c>
    </row>
    <row r="1183" spans="1:7" ht="15">
      <c r="A1183" s="105" t="s">
        <v>1084</v>
      </c>
      <c r="B1183" s="97">
        <v>2</v>
      </c>
      <c r="C1183" s="107">
        <v>0.0017775814873811377</v>
      </c>
      <c r="D1183" s="97" t="s">
        <v>728</v>
      </c>
      <c r="E1183" s="97" t="b">
        <v>0</v>
      </c>
      <c r="F1183" s="97" t="b">
        <v>0</v>
      </c>
      <c r="G1183" s="97" t="b">
        <v>0</v>
      </c>
    </row>
    <row r="1184" spans="1:7" ht="15">
      <c r="A1184" s="105" t="s">
        <v>775</v>
      </c>
      <c r="B1184" s="97">
        <v>2</v>
      </c>
      <c r="C1184" s="107">
        <v>0.0017775814873811377</v>
      </c>
      <c r="D1184" s="97" t="s">
        <v>728</v>
      </c>
      <c r="E1184" s="97" t="b">
        <v>0</v>
      </c>
      <c r="F1184" s="97" t="b">
        <v>0</v>
      </c>
      <c r="G1184" s="97" t="b">
        <v>0</v>
      </c>
    </row>
    <row r="1185" spans="1:7" ht="15">
      <c r="A1185" s="105" t="s">
        <v>1272</v>
      </c>
      <c r="B1185" s="97">
        <v>2</v>
      </c>
      <c r="C1185" s="107">
        <v>0.0017775814873811377</v>
      </c>
      <c r="D1185" s="97" t="s">
        <v>728</v>
      </c>
      <c r="E1185" s="97" t="b">
        <v>0</v>
      </c>
      <c r="F1185" s="97" t="b">
        <v>0</v>
      </c>
      <c r="G1185" s="97" t="b">
        <v>0</v>
      </c>
    </row>
    <row r="1186" spans="1:7" ht="15">
      <c r="A1186" s="105" t="s">
        <v>1273</v>
      </c>
      <c r="B1186" s="97">
        <v>2</v>
      </c>
      <c r="C1186" s="107">
        <v>0.0017775814873811377</v>
      </c>
      <c r="D1186" s="97" t="s">
        <v>728</v>
      </c>
      <c r="E1186" s="97" t="b">
        <v>0</v>
      </c>
      <c r="F1186" s="97" t="b">
        <v>0</v>
      </c>
      <c r="G1186" s="97" t="b">
        <v>0</v>
      </c>
    </row>
    <row r="1187" spans="1:7" ht="15">
      <c r="A1187" s="105" t="s">
        <v>1097</v>
      </c>
      <c r="B1187" s="97">
        <v>2</v>
      </c>
      <c r="C1187" s="107">
        <v>0.0017775814873811377</v>
      </c>
      <c r="D1187" s="97" t="s">
        <v>728</v>
      </c>
      <c r="E1187" s="97" t="b">
        <v>0</v>
      </c>
      <c r="F1187" s="97" t="b">
        <v>0</v>
      </c>
      <c r="G1187" s="97" t="b">
        <v>0</v>
      </c>
    </row>
    <row r="1188" spans="1:7" ht="15">
      <c r="A1188" s="105" t="s">
        <v>1274</v>
      </c>
      <c r="B1188" s="97">
        <v>2</v>
      </c>
      <c r="C1188" s="107">
        <v>0.0017775814873811377</v>
      </c>
      <c r="D1188" s="97" t="s">
        <v>728</v>
      </c>
      <c r="E1188" s="97" t="b">
        <v>0</v>
      </c>
      <c r="F1188" s="97" t="b">
        <v>0</v>
      </c>
      <c r="G1188" s="97" t="b">
        <v>0</v>
      </c>
    </row>
    <row r="1189" spans="1:7" ht="15">
      <c r="A1189" s="105" t="s">
        <v>807</v>
      </c>
      <c r="B1189" s="97">
        <v>2</v>
      </c>
      <c r="C1189" s="107">
        <v>0.0017775814873811377</v>
      </c>
      <c r="D1189" s="97" t="s">
        <v>728</v>
      </c>
      <c r="E1189" s="97" t="b">
        <v>0</v>
      </c>
      <c r="F1189" s="97" t="b">
        <v>0</v>
      </c>
      <c r="G1189" s="97" t="b">
        <v>0</v>
      </c>
    </row>
    <row r="1190" spans="1:7" ht="15">
      <c r="A1190" s="105" t="s">
        <v>912</v>
      </c>
      <c r="B1190" s="97">
        <v>2</v>
      </c>
      <c r="C1190" s="107">
        <v>0.0017775814873811377</v>
      </c>
      <c r="D1190" s="97" t="s">
        <v>728</v>
      </c>
      <c r="E1190" s="97" t="b">
        <v>0</v>
      </c>
      <c r="F1190" s="97" t="b">
        <v>0</v>
      </c>
      <c r="G1190" s="97" t="b">
        <v>0</v>
      </c>
    </row>
    <row r="1191" spans="1:7" ht="15">
      <c r="A1191" s="105" t="s">
        <v>1275</v>
      </c>
      <c r="B1191" s="97">
        <v>2</v>
      </c>
      <c r="C1191" s="107">
        <v>0.0017775814873811377</v>
      </c>
      <c r="D1191" s="97" t="s">
        <v>728</v>
      </c>
      <c r="E1191" s="97" t="b">
        <v>0</v>
      </c>
      <c r="F1191" s="97" t="b">
        <v>0</v>
      </c>
      <c r="G1191" s="97" t="b">
        <v>0</v>
      </c>
    </row>
    <row r="1192" spans="1:7" ht="15">
      <c r="A1192" s="105" t="s">
        <v>794</v>
      </c>
      <c r="B1192" s="97">
        <v>2</v>
      </c>
      <c r="C1192" s="107">
        <v>0.0017775814873811377</v>
      </c>
      <c r="D1192" s="97" t="s">
        <v>728</v>
      </c>
      <c r="E1192" s="97" t="b">
        <v>0</v>
      </c>
      <c r="F1192" s="97" t="b">
        <v>0</v>
      </c>
      <c r="G1192" s="97" t="b">
        <v>0</v>
      </c>
    </row>
    <row r="1193" spans="1:7" ht="15">
      <c r="A1193" s="105" t="s">
        <v>955</v>
      </c>
      <c r="B1193" s="97">
        <v>2</v>
      </c>
      <c r="C1193" s="107">
        <v>0.0017775814873811377</v>
      </c>
      <c r="D1193" s="97" t="s">
        <v>728</v>
      </c>
      <c r="E1193" s="97" t="b">
        <v>0</v>
      </c>
      <c r="F1193" s="97" t="b">
        <v>0</v>
      </c>
      <c r="G1193" s="97" t="b">
        <v>0</v>
      </c>
    </row>
    <row r="1194" spans="1:7" ht="15">
      <c r="A1194" s="105" t="s">
        <v>913</v>
      </c>
      <c r="B1194" s="97">
        <v>2</v>
      </c>
      <c r="C1194" s="107">
        <v>0.0017775814873811377</v>
      </c>
      <c r="D1194" s="97" t="s">
        <v>728</v>
      </c>
      <c r="E1194" s="97" t="b">
        <v>0</v>
      </c>
      <c r="F1194" s="97" t="b">
        <v>0</v>
      </c>
      <c r="G1194" s="97" t="b">
        <v>0</v>
      </c>
    </row>
    <row r="1195" spans="1:7" ht="15">
      <c r="A1195" s="105" t="s">
        <v>1276</v>
      </c>
      <c r="B1195" s="97">
        <v>2</v>
      </c>
      <c r="C1195" s="107">
        <v>0.0017775814873811377</v>
      </c>
      <c r="D1195" s="97" t="s">
        <v>728</v>
      </c>
      <c r="E1195" s="97" t="b">
        <v>0</v>
      </c>
      <c r="F1195" s="97" t="b">
        <v>0</v>
      </c>
      <c r="G1195" s="97" t="b">
        <v>0</v>
      </c>
    </row>
    <row r="1196" spans="1:7" ht="15">
      <c r="A1196" s="105" t="s">
        <v>994</v>
      </c>
      <c r="B1196" s="97">
        <v>2</v>
      </c>
      <c r="C1196" s="107">
        <v>0.0017775814873811377</v>
      </c>
      <c r="D1196" s="97" t="s">
        <v>728</v>
      </c>
      <c r="E1196" s="97" t="b">
        <v>0</v>
      </c>
      <c r="F1196" s="97" t="b">
        <v>0</v>
      </c>
      <c r="G1196" s="97" t="b">
        <v>0</v>
      </c>
    </row>
    <row r="1197" spans="1:7" ht="15">
      <c r="A1197" s="105" t="s">
        <v>1099</v>
      </c>
      <c r="B1197" s="97">
        <v>2</v>
      </c>
      <c r="C1197" s="107">
        <v>0.0017775814873811377</v>
      </c>
      <c r="D1197" s="97" t="s">
        <v>728</v>
      </c>
      <c r="E1197" s="97" t="b">
        <v>0</v>
      </c>
      <c r="F1197" s="97" t="b">
        <v>0</v>
      </c>
      <c r="G1197" s="97" t="b">
        <v>0</v>
      </c>
    </row>
    <row r="1198" spans="1:7" ht="15">
      <c r="A1198" s="105" t="s">
        <v>944</v>
      </c>
      <c r="B1198" s="97">
        <v>2</v>
      </c>
      <c r="C1198" s="107">
        <v>0.0017775814873811377</v>
      </c>
      <c r="D1198" s="97" t="s">
        <v>728</v>
      </c>
      <c r="E1198" s="97" t="b">
        <v>0</v>
      </c>
      <c r="F1198" s="97" t="b">
        <v>0</v>
      </c>
      <c r="G1198" s="97" t="b">
        <v>0</v>
      </c>
    </row>
    <row r="1199" spans="1:7" ht="15">
      <c r="A1199" s="105" t="s">
        <v>1277</v>
      </c>
      <c r="B1199" s="97">
        <v>2</v>
      </c>
      <c r="C1199" s="107">
        <v>0.0017775814873811377</v>
      </c>
      <c r="D1199" s="97" t="s">
        <v>728</v>
      </c>
      <c r="E1199" s="97" t="b">
        <v>1</v>
      </c>
      <c r="F1199" s="97" t="b">
        <v>0</v>
      </c>
      <c r="G1199" s="97" t="b">
        <v>0</v>
      </c>
    </row>
    <row r="1200" spans="1:7" ht="15">
      <c r="A1200" s="105" t="s">
        <v>1278</v>
      </c>
      <c r="B1200" s="97">
        <v>2</v>
      </c>
      <c r="C1200" s="107">
        <v>0.0017775814873811377</v>
      </c>
      <c r="D1200" s="97" t="s">
        <v>728</v>
      </c>
      <c r="E1200" s="97" t="b">
        <v>0</v>
      </c>
      <c r="F1200" s="97" t="b">
        <v>0</v>
      </c>
      <c r="G1200" s="97" t="b">
        <v>0</v>
      </c>
    </row>
    <row r="1201" spans="1:7" ht="15">
      <c r="A1201" s="105" t="s">
        <v>1279</v>
      </c>
      <c r="B1201" s="97">
        <v>2</v>
      </c>
      <c r="C1201" s="107">
        <v>0.0017775814873811377</v>
      </c>
      <c r="D1201" s="97" t="s">
        <v>728</v>
      </c>
      <c r="E1201" s="97" t="b">
        <v>0</v>
      </c>
      <c r="F1201" s="97" t="b">
        <v>0</v>
      </c>
      <c r="G1201" s="97" t="b">
        <v>0</v>
      </c>
    </row>
    <row r="1202" spans="1:7" ht="15">
      <c r="A1202" s="105" t="s">
        <v>1301</v>
      </c>
      <c r="B1202" s="97">
        <v>2</v>
      </c>
      <c r="C1202" s="107">
        <v>0.0017775814873811377</v>
      </c>
      <c r="D1202" s="97" t="s">
        <v>728</v>
      </c>
      <c r="E1202" s="97" t="b">
        <v>0</v>
      </c>
      <c r="F1202" s="97" t="b">
        <v>0</v>
      </c>
      <c r="G1202" s="97" t="b">
        <v>0</v>
      </c>
    </row>
    <row r="1203" spans="1:7" ht="15">
      <c r="A1203" s="105" t="s">
        <v>1295</v>
      </c>
      <c r="B1203" s="97">
        <v>2</v>
      </c>
      <c r="C1203" s="107">
        <v>0.0017775814873811377</v>
      </c>
      <c r="D1203" s="97" t="s">
        <v>728</v>
      </c>
      <c r="E1203" s="97" t="b">
        <v>0</v>
      </c>
      <c r="F1203" s="97" t="b">
        <v>0</v>
      </c>
      <c r="G1203" s="97" t="b">
        <v>0</v>
      </c>
    </row>
    <row r="1204" spans="1:7" ht="15">
      <c r="A1204" s="105" t="s">
        <v>1293</v>
      </c>
      <c r="B1204" s="97">
        <v>2</v>
      </c>
      <c r="C1204" s="107">
        <v>0.0017775814873811377</v>
      </c>
      <c r="D1204" s="97" t="s">
        <v>728</v>
      </c>
      <c r="E1204" s="97" t="b">
        <v>0</v>
      </c>
      <c r="F1204" s="97" t="b">
        <v>0</v>
      </c>
      <c r="G1204" s="97" t="b">
        <v>0</v>
      </c>
    </row>
    <row r="1205" spans="1:7" ht="15">
      <c r="A1205" s="105" t="s">
        <v>921</v>
      </c>
      <c r="B1205" s="97">
        <v>2</v>
      </c>
      <c r="C1205" s="107">
        <v>0.0017775814873811377</v>
      </c>
      <c r="D1205" s="97" t="s">
        <v>728</v>
      </c>
      <c r="E1205" s="97" t="b">
        <v>0</v>
      </c>
      <c r="F1205" s="97" t="b">
        <v>0</v>
      </c>
      <c r="G1205" s="97" t="b">
        <v>0</v>
      </c>
    </row>
    <row r="1206" spans="1:7" ht="15">
      <c r="A1206" s="105" t="s">
        <v>1316</v>
      </c>
      <c r="B1206" s="97">
        <v>2</v>
      </c>
      <c r="C1206" s="107">
        <v>0.002500342581412305</v>
      </c>
      <c r="D1206" s="97" t="s">
        <v>728</v>
      </c>
      <c r="E1206" s="97" t="b">
        <v>0</v>
      </c>
      <c r="F1206" s="97" t="b">
        <v>0</v>
      </c>
      <c r="G1206" s="97" t="b">
        <v>0</v>
      </c>
    </row>
    <row r="1207" spans="1:7" ht="15">
      <c r="A1207" s="105" t="s">
        <v>1317</v>
      </c>
      <c r="B1207" s="97">
        <v>2</v>
      </c>
      <c r="C1207" s="107">
        <v>0.002500342581412305</v>
      </c>
      <c r="D1207" s="97" t="s">
        <v>728</v>
      </c>
      <c r="E1207" s="97" t="b">
        <v>0</v>
      </c>
      <c r="F1207" s="97" t="b">
        <v>0</v>
      </c>
      <c r="G1207" s="97" t="b">
        <v>0</v>
      </c>
    </row>
    <row r="1208" spans="1:7" ht="15">
      <c r="A1208" s="105" t="s">
        <v>1318</v>
      </c>
      <c r="B1208" s="97">
        <v>2</v>
      </c>
      <c r="C1208" s="107">
        <v>0.002500342581412305</v>
      </c>
      <c r="D1208" s="97" t="s">
        <v>728</v>
      </c>
      <c r="E1208" s="97" t="b">
        <v>0</v>
      </c>
      <c r="F1208" s="97" t="b">
        <v>0</v>
      </c>
      <c r="G1208" s="97" t="b">
        <v>0</v>
      </c>
    </row>
    <row r="1209" spans="1:7" ht="15">
      <c r="A1209" s="105" t="s">
        <v>1112</v>
      </c>
      <c r="B1209" s="97">
        <v>2</v>
      </c>
      <c r="C1209" s="107">
        <v>0.0017775814873811377</v>
      </c>
      <c r="D1209" s="97" t="s">
        <v>728</v>
      </c>
      <c r="E1209" s="97" t="b">
        <v>0</v>
      </c>
      <c r="F1209" s="97" t="b">
        <v>0</v>
      </c>
      <c r="G1209" s="97" t="b">
        <v>0</v>
      </c>
    </row>
    <row r="1210" spans="1:7" ht="15">
      <c r="A1210" s="105" t="s">
        <v>778</v>
      </c>
      <c r="B1210" s="97">
        <v>2</v>
      </c>
      <c r="C1210" s="107">
        <v>0.0017775814873811377</v>
      </c>
      <c r="D1210" s="97" t="s">
        <v>728</v>
      </c>
      <c r="E1210" s="97" t="b">
        <v>0</v>
      </c>
      <c r="F1210" s="97" t="b">
        <v>0</v>
      </c>
      <c r="G1210" s="97" t="b">
        <v>0</v>
      </c>
    </row>
    <row r="1211" spans="1:7" ht="15">
      <c r="A1211" s="105" t="s">
        <v>1126</v>
      </c>
      <c r="B1211" s="97">
        <v>2</v>
      </c>
      <c r="C1211" s="107">
        <v>0.002500342581412305</v>
      </c>
      <c r="D1211" s="97" t="s">
        <v>728</v>
      </c>
      <c r="E1211" s="97" t="b">
        <v>0</v>
      </c>
      <c r="F1211" s="97" t="b">
        <v>0</v>
      </c>
      <c r="G1211" s="97" t="b">
        <v>0</v>
      </c>
    </row>
    <row r="1212" spans="1:7" ht="15">
      <c r="A1212" s="105" t="s">
        <v>1008</v>
      </c>
      <c r="B1212" s="97">
        <v>2</v>
      </c>
      <c r="C1212" s="107">
        <v>0.002500342581412305</v>
      </c>
      <c r="D1212" s="97" t="s">
        <v>728</v>
      </c>
      <c r="E1212" s="97" t="b">
        <v>0</v>
      </c>
      <c r="F1212" s="97" t="b">
        <v>0</v>
      </c>
      <c r="G1212" s="97" t="b">
        <v>0</v>
      </c>
    </row>
    <row r="1213" spans="1:7" ht="15">
      <c r="A1213" s="105" t="s">
        <v>897</v>
      </c>
      <c r="B1213" s="97">
        <v>2</v>
      </c>
      <c r="C1213" s="107">
        <v>0.0017775814873811377</v>
      </c>
      <c r="D1213" s="97" t="s">
        <v>728</v>
      </c>
      <c r="E1213" s="97" t="b">
        <v>0</v>
      </c>
      <c r="F1213" s="97" t="b">
        <v>0</v>
      </c>
      <c r="G1213" s="97" t="b">
        <v>0</v>
      </c>
    </row>
    <row r="1214" spans="1:7" ht="15">
      <c r="A1214" s="105" t="s">
        <v>1123</v>
      </c>
      <c r="B1214" s="97">
        <v>2</v>
      </c>
      <c r="C1214" s="107">
        <v>0.0017775814873811377</v>
      </c>
      <c r="D1214" s="97" t="s">
        <v>728</v>
      </c>
      <c r="E1214" s="97" t="b">
        <v>0</v>
      </c>
      <c r="F1214" s="97" t="b">
        <v>0</v>
      </c>
      <c r="G1214" s="97" t="b">
        <v>0</v>
      </c>
    </row>
    <row r="1215" spans="1:7" ht="15">
      <c r="A1215" s="105" t="s">
        <v>989</v>
      </c>
      <c r="B1215" s="97">
        <v>2</v>
      </c>
      <c r="C1215" s="107">
        <v>0.0017775814873811377</v>
      </c>
      <c r="D1215" s="97" t="s">
        <v>728</v>
      </c>
      <c r="E1215" s="97" t="b">
        <v>0</v>
      </c>
      <c r="F1215" s="97" t="b">
        <v>0</v>
      </c>
      <c r="G1215" s="97" t="b">
        <v>0</v>
      </c>
    </row>
    <row r="1216" spans="1:7" ht="15">
      <c r="A1216" s="105" t="s">
        <v>1309</v>
      </c>
      <c r="B1216" s="97">
        <v>2</v>
      </c>
      <c r="C1216" s="107">
        <v>0.0017775814873811377</v>
      </c>
      <c r="D1216" s="97" t="s">
        <v>728</v>
      </c>
      <c r="E1216" s="97" t="b">
        <v>1</v>
      </c>
      <c r="F1216" s="97" t="b">
        <v>0</v>
      </c>
      <c r="G1216" s="97" t="b">
        <v>0</v>
      </c>
    </row>
    <row r="1217" spans="1:7" ht="15">
      <c r="A1217" s="105" t="s">
        <v>998</v>
      </c>
      <c r="B1217" s="97">
        <v>2</v>
      </c>
      <c r="C1217" s="107">
        <v>0.0017775814873811377</v>
      </c>
      <c r="D1217" s="97" t="s">
        <v>728</v>
      </c>
      <c r="E1217" s="97" t="b">
        <v>0</v>
      </c>
      <c r="F1217" s="97" t="b">
        <v>0</v>
      </c>
      <c r="G1217" s="97" t="b">
        <v>0</v>
      </c>
    </row>
    <row r="1218" spans="1:7" ht="15">
      <c r="A1218" s="105" t="s">
        <v>1282</v>
      </c>
      <c r="B1218" s="97">
        <v>2</v>
      </c>
      <c r="C1218" s="107">
        <v>0.0017775814873811377</v>
      </c>
      <c r="D1218" s="97" t="s">
        <v>728</v>
      </c>
      <c r="E1218" s="97" t="b">
        <v>0</v>
      </c>
      <c r="F1218" s="97" t="b">
        <v>0</v>
      </c>
      <c r="G1218" s="97" t="b">
        <v>0</v>
      </c>
    </row>
    <row r="1219" spans="1:7" ht="15">
      <c r="A1219" s="105" t="s">
        <v>769</v>
      </c>
      <c r="B1219" s="97">
        <v>2</v>
      </c>
      <c r="C1219" s="107">
        <v>0.002500342581412305</v>
      </c>
      <c r="D1219" s="97" t="s">
        <v>728</v>
      </c>
      <c r="E1219" s="97" t="b">
        <v>1</v>
      </c>
      <c r="F1219" s="97" t="b">
        <v>0</v>
      </c>
      <c r="G1219" s="97" t="b">
        <v>0</v>
      </c>
    </row>
    <row r="1220" spans="1:7" ht="15">
      <c r="A1220" s="105" t="s">
        <v>1307</v>
      </c>
      <c r="B1220" s="97">
        <v>2</v>
      </c>
      <c r="C1220" s="107">
        <v>0.002500342581412305</v>
      </c>
      <c r="D1220" s="97" t="s">
        <v>728</v>
      </c>
      <c r="E1220" s="97" t="b">
        <v>0</v>
      </c>
      <c r="F1220" s="97" t="b">
        <v>0</v>
      </c>
      <c r="G1220" s="97" t="b">
        <v>0</v>
      </c>
    </row>
    <row r="1221" spans="1:7" ht="15">
      <c r="A1221" s="105" t="s">
        <v>1304</v>
      </c>
      <c r="B1221" s="97">
        <v>2</v>
      </c>
      <c r="C1221" s="107">
        <v>0.0017775814873811377</v>
      </c>
      <c r="D1221" s="97" t="s">
        <v>728</v>
      </c>
      <c r="E1221" s="97" t="b">
        <v>0</v>
      </c>
      <c r="F1221" s="97" t="b">
        <v>0</v>
      </c>
      <c r="G1221" s="97" t="b">
        <v>0</v>
      </c>
    </row>
    <row r="1222" spans="1:7" ht="15">
      <c r="A1222" s="105" t="s">
        <v>1287</v>
      </c>
      <c r="B1222" s="97">
        <v>2</v>
      </c>
      <c r="C1222" s="107">
        <v>0.0017775814873811377</v>
      </c>
      <c r="D1222" s="97" t="s">
        <v>728</v>
      </c>
      <c r="E1222" s="97" t="b">
        <v>0</v>
      </c>
      <c r="F1222" s="97" t="b">
        <v>0</v>
      </c>
      <c r="G1222" s="97" t="b">
        <v>0</v>
      </c>
    </row>
    <row r="1223" spans="1:7" ht="15">
      <c r="A1223" s="105" t="s">
        <v>1281</v>
      </c>
      <c r="B1223" s="97">
        <v>2</v>
      </c>
      <c r="C1223" s="107">
        <v>0.0017775814873811377</v>
      </c>
      <c r="D1223" s="97" t="s">
        <v>728</v>
      </c>
      <c r="E1223" s="97" t="b">
        <v>0</v>
      </c>
      <c r="F1223" s="97" t="b">
        <v>1</v>
      </c>
      <c r="G1223" s="97" t="b">
        <v>0</v>
      </c>
    </row>
    <row r="1224" spans="1:7" ht="15">
      <c r="A1224" s="105" t="s">
        <v>941</v>
      </c>
      <c r="B1224" s="97">
        <v>2</v>
      </c>
      <c r="C1224" s="107">
        <v>0.0017775814873811377</v>
      </c>
      <c r="D1224" s="97" t="s">
        <v>728</v>
      </c>
      <c r="E1224" s="97" t="b">
        <v>1</v>
      </c>
      <c r="F1224" s="97" t="b">
        <v>0</v>
      </c>
      <c r="G1224" s="97" t="b">
        <v>0</v>
      </c>
    </row>
    <row r="1225" spans="1:7" ht="15">
      <c r="A1225" s="105" t="s">
        <v>1296</v>
      </c>
      <c r="B1225" s="97">
        <v>2</v>
      </c>
      <c r="C1225" s="107">
        <v>0.002500342581412305</v>
      </c>
      <c r="D1225" s="97" t="s">
        <v>728</v>
      </c>
      <c r="E1225" s="97" t="b">
        <v>1</v>
      </c>
      <c r="F1225" s="97" t="b">
        <v>0</v>
      </c>
      <c r="G1225" s="97" t="b">
        <v>0</v>
      </c>
    </row>
    <row r="1226" spans="1:7" ht="15">
      <c r="A1226" s="105" t="s">
        <v>1297</v>
      </c>
      <c r="B1226" s="97">
        <v>2</v>
      </c>
      <c r="C1226" s="107">
        <v>0.002500342581412305</v>
      </c>
      <c r="D1226" s="97" t="s">
        <v>728</v>
      </c>
      <c r="E1226" s="97" t="b">
        <v>1</v>
      </c>
      <c r="F1226" s="97" t="b">
        <v>0</v>
      </c>
      <c r="G1226" s="97" t="b">
        <v>0</v>
      </c>
    </row>
    <row r="1227" spans="1:7" ht="15">
      <c r="A1227" s="105" t="s">
        <v>1298</v>
      </c>
      <c r="B1227" s="97">
        <v>2</v>
      </c>
      <c r="C1227" s="107">
        <v>0.002500342581412305</v>
      </c>
      <c r="D1227" s="97" t="s">
        <v>728</v>
      </c>
      <c r="E1227" s="97" t="b">
        <v>0</v>
      </c>
      <c r="F1227" s="97" t="b">
        <v>0</v>
      </c>
      <c r="G1227" s="97" t="b">
        <v>0</v>
      </c>
    </row>
    <row r="1228" spans="1:7" ht="15">
      <c r="A1228" s="105" t="s">
        <v>1302</v>
      </c>
      <c r="B1228" s="97">
        <v>2</v>
      </c>
      <c r="C1228" s="107">
        <v>0.002500342581412305</v>
      </c>
      <c r="D1228" s="97" t="s">
        <v>728</v>
      </c>
      <c r="E1228" s="97" t="b">
        <v>0</v>
      </c>
      <c r="F1228" s="97" t="b">
        <v>0</v>
      </c>
      <c r="G1228" s="97" t="b">
        <v>0</v>
      </c>
    </row>
    <row r="1229" spans="1:7" ht="15">
      <c r="A1229" s="105" t="s">
        <v>1107</v>
      </c>
      <c r="B1229" s="97">
        <v>2</v>
      </c>
      <c r="C1229" s="107">
        <v>0.0017775814873811377</v>
      </c>
      <c r="D1229" s="97" t="s">
        <v>728</v>
      </c>
      <c r="E1229" s="97" t="b">
        <v>0</v>
      </c>
      <c r="F1229" s="97" t="b">
        <v>0</v>
      </c>
      <c r="G1229" s="97" t="b">
        <v>0</v>
      </c>
    </row>
    <row r="1230" spans="1:7" ht="15">
      <c r="A1230" s="105" t="s">
        <v>1291</v>
      </c>
      <c r="B1230" s="97">
        <v>2</v>
      </c>
      <c r="C1230" s="107">
        <v>0.002500342581412305</v>
      </c>
      <c r="D1230" s="97" t="s">
        <v>728</v>
      </c>
      <c r="E1230" s="97" t="b">
        <v>0</v>
      </c>
      <c r="F1230" s="97" t="b">
        <v>0</v>
      </c>
      <c r="G1230" s="97" t="b">
        <v>0</v>
      </c>
    </row>
    <row r="1231" spans="1:7" ht="15">
      <c r="A1231" s="105" t="s">
        <v>1109</v>
      </c>
      <c r="B1231" s="97">
        <v>2</v>
      </c>
      <c r="C1231" s="107">
        <v>0.002500342581412305</v>
      </c>
      <c r="D1231" s="97" t="s">
        <v>728</v>
      </c>
      <c r="E1231" s="97" t="b">
        <v>1</v>
      </c>
      <c r="F1231" s="97" t="b">
        <v>0</v>
      </c>
      <c r="G1231" s="97" t="b">
        <v>0</v>
      </c>
    </row>
    <row r="1232" spans="1:7" ht="15">
      <c r="A1232" s="105" t="s">
        <v>1003</v>
      </c>
      <c r="B1232" s="97">
        <v>2</v>
      </c>
      <c r="C1232" s="107">
        <v>0.002500342581412305</v>
      </c>
      <c r="D1232" s="97" t="s">
        <v>728</v>
      </c>
      <c r="E1232" s="97" t="b">
        <v>0</v>
      </c>
      <c r="F1232" s="97" t="b">
        <v>0</v>
      </c>
      <c r="G1232" s="97" t="b">
        <v>0</v>
      </c>
    </row>
    <row r="1233" spans="1:7" ht="15">
      <c r="A1233" s="105" t="s">
        <v>916</v>
      </c>
      <c r="B1233" s="97">
        <v>2</v>
      </c>
      <c r="C1233" s="107">
        <v>0.0017775814873811377</v>
      </c>
      <c r="D1233" s="97" t="s">
        <v>728</v>
      </c>
      <c r="E1233" s="97" t="b">
        <v>0</v>
      </c>
      <c r="F1233" s="97" t="b">
        <v>0</v>
      </c>
      <c r="G1233" s="97" t="b">
        <v>0</v>
      </c>
    </row>
    <row r="1234" spans="1:7" ht="15">
      <c r="A1234" s="105" t="s">
        <v>959</v>
      </c>
      <c r="B1234" s="97">
        <v>2</v>
      </c>
      <c r="C1234" s="107">
        <v>0.002500342581412305</v>
      </c>
      <c r="D1234" s="97" t="s">
        <v>728</v>
      </c>
      <c r="E1234" s="97" t="b">
        <v>0</v>
      </c>
      <c r="F1234" s="97" t="b">
        <v>0</v>
      </c>
      <c r="G1234" s="97" t="b">
        <v>0</v>
      </c>
    </row>
    <row r="1235" spans="1:7" ht="15">
      <c r="A1235" s="105" t="s">
        <v>1283</v>
      </c>
      <c r="B1235" s="97">
        <v>2</v>
      </c>
      <c r="C1235" s="107">
        <v>0.002500342581412305</v>
      </c>
      <c r="D1235" s="97" t="s">
        <v>728</v>
      </c>
      <c r="E1235" s="97" t="b">
        <v>0</v>
      </c>
      <c r="F1235" s="97" t="b">
        <v>0</v>
      </c>
      <c r="G1235" s="97" t="b">
        <v>0</v>
      </c>
    </row>
    <row r="1236" spans="1:7" ht="15">
      <c r="A1236" s="105" t="s">
        <v>1284</v>
      </c>
      <c r="B1236" s="97">
        <v>2</v>
      </c>
      <c r="C1236" s="107">
        <v>0.002500342581412305</v>
      </c>
      <c r="D1236" s="97" t="s">
        <v>728</v>
      </c>
      <c r="E1236" s="97" t="b">
        <v>0</v>
      </c>
      <c r="F1236" s="97" t="b">
        <v>0</v>
      </c>
      <c r="G1236" s="97" t="b">
        <v>0</v>
      </c>
    </row>
    <row r="1237" spans="1:7" ht="15">
      <c r="A1237" s="105" t="s">
        <v>1001</v>
      </c>
      <c r="B1237" s="97">
        <v>2</v>
      </c>
      <c r="C1237" s="107">
        <v>0.002500342581412305</v>
      </c>
      <c r="D1237" s="97" t="s">
        <v>728</v>
      </c>
      <c r="E1237" s="97" t="b">
        <v>0</v>
      </c>
      <c r="F1237" s="97" t="b">
        <v>0</v>
      </c>
      <c r="G1237" s="97" t="b">
        <v>0</v>
      </c>
    </row>
    <row r="1238" spans="1:7" ht="15">
      <c r="A1238" s="105" t="s">
        <v>759</v>
      </c>
      <c r="B1238" s="97">
        <v>2</v>
      </c>
      <c r="C1238" s="107">
        <v>0.002500342581412305</v>
      </c>
      <c r="D1238" s="97" t="s">
        <v>728</v>
      </c>
      <c r="E1238" s="97" t="b">
        <v>0</v>
      </c>
      <c r="F1238" s="97" t="b">
        <v>0</v>
      </c>
      <c r="G1238" s="97" t="b">
        <v>0</v>
      </c>
    </row>
    <row r="1239" spans="1:7" ht="15">
      <c r="A1239" s="105" t="s">
        <v>754</v>
      </c>
      <c r="B1239" s="97">
        <v>31</v>
      </c>
      <c r="C1239" s="107">
        <v>0.049679487179487176</v>
      </c>
      <c r="D1239" s="97" t="s">
        <v>729</v>
      </c>
      <c r="E1239" s="97" t="b">
        <v>0</v>
      </c>
      <c r="F1239" s="97" t="b">
        <v>0</v>
      </c>
      <c r="G1239" s="97" t="b">
        <v>0</v>
      </c>
    </row>
    <row r="1240" spans="1:7" ht="15">
      <c r="A1240" s="105" t="s">
        <v>871</v>
      </c>
      <c r="B1240" s="97">
        <v>8</v>
      </c>
      <c r="C1240" s="107">
        <v>0.01282051282051282</v>
      </c>
      <c r="D1240" s="97" t="s">
        <v>729</v>
      </c>
      <c r="E1240" s="97" t="b">
        <v>0</v>
      </c>
      <c r="F1240" s="97" t="b">
        <v>0</v>
      </c>
      <c r="G1240" s="97" t="b">
        <v>0</v>
      </c>
    </row>
    <row r="1241" spans="1:7" ht="15">
      <c r="A1241" s="105" t="s">
        <v>770</v>
      </c>
      <c r="B1241" s="97">
        <v>8</v>
      </c>
      <c r="C1241" s="107">
        <v>0.01282051282051282</v>
      </c>
      <c r="D1241" s="97" t="s">
        <v>729</v>
      </c>
      <c r="E1241" s="97" t="b">
        <v>0</v>
      </c>
      <c r="F1241" s="97" t="b">
        <v>0</v>
      </c>
      <c r="G1241" s="97" t="b">
        <v>0</v>
      </c>
    </row>
    <row r="1242" spans="1:7" ht="15">
      <c r="A1242" s="105" t="s">
        <v>891</v>
      </c>
      <c r="B1242" s="97">
        <v>7</v>
      </c>
      <c r="C1242" s="107">
        <v>0.011217948717948718</v>
      </c>
      <c r="D1242" s="97" t="s">
        <v>729</v>
      </c>
      <c r="E1242" s="97" t="b">
        <v>0</v>
      </c>
      <c r="F1242" s="97" t="b">
        <v>0</v>
      </c>
      <c r="G1242" s="97" t="b">
        <v>0</v>
      </c>
    </row>
    <row r="1243" spans="1:7" ht="15">
      <c r="A1243" s="105" t="s">
        <v>788</v>
      </c>
      <c r="B1243" s="97">
        <v>5</v>
      </c>
      <c r="C1243" s="107">
        <v>0.0031886218643592756</v>
      </c>
      <c r="D1243" s="97" t="s">
        <v>729</v>
      </c>
      <c r="E1243" s="97" t="b">
        <v>0</v>
      </c>
      <c r="F1243" s="97" t="b">
        <v>0</v>
      </c>
      <c r="G1243" s="97" t="b">
        <v>0</v>
      </c>
    </row>
    <row r="1244" spans="1:7" ht="15">
      <c r="A1244" s="105" t="s">
        <v>970</v>
      </c>
      <c r="B1244" s="97">
        <v>5</v>
      </c>
      <c r="C1244" s="107">
        <v>0.008012820512820512</v>
      </c>
      <c r="D1244" s="97" t="s">
        <v>729</v>
      </c>
      <c r="E1244" s="97" t="b">
        <v>0</v>
      </c>
      <c r="F1244" s="97" t="b">
        <v>0</v>
      </c>
      <c r="G1244" s="97" t="b">
        <v>0</v>
      </c>
    </row>
    <row r="1245" spans="1:7" ht="15">
      <c r="A1245" s="105" t="s">
        <v>757</v>
      </c>
      <c r="B1245" s="97">
        <v>4</v>
      </c>
      <c r="C1245" s="107">
        <v>0.004480576950871916</v>
      </c>
      <c r="D1245" s="97" t="s">
        <v>729</v>
      </c>
      <c r="E1245" s="97" t="b">
        <v>0</v>
      </c>
      <c r="F1245" s="97" t="b">
        <v>0</v>
      </c>
      <c r="G1245" s="97" t="b">
        <v>0</v>
      </c>
    </row>
    <row r="1246" spans="1:7" ht="15">
      <c r="A1246" s="105" t="s">
        <v>926</v>
      </c>
      <c r="B1246" s="97">
        <v>4</v>
      </c>
      <c r="C1246" s="107">
        <v>0.0033517868287201128</v>
      </c>
      <c r="D1246" s="97" t="s">
        <v>729</v>
      </c>
      <c r="E1246" s="97" t="b">
        <v>1</v>
      </c>
      <c r="F1246" s="97" t="b">
        <v>0</v>
      </c>
      <c r="G1246" s="97" t="b">
        <v>0</v>
      </c>
    </row>
    <row r="1247" spans="1:7" ht="15">
      <c r="A1247" s="105" t="s">
        <v>803</v>
      </c>
      <c r="B1247" s="97">
        <v>4</v>
      </c>
      <c r="C1247" s="107">
        <v>0.0025508974914874205</v>
      </c>
      <c r="D1247" s="97" t="s">
        <v>729</v>
      </c>
      <c r="E1247" s="97" t="b">
        <v>0</v>
      </c>
      <c r="F1247" s="97" t="b">
        <v>0</v>
      </c>
      <c r="G1247" s="97" t="b">
        <v>0</v>
      </c>
    </row>
    <row r="1248" spans="1:7" ht="15">
      <c r="A1248" s="105" t="s">
        <v>930</v>
      </c>
      <c r="B1248" s="97">
        <v>4</v>
      </c>
      <c r="C1248" s="107">
        <v>0.0033517868287201128</v>
      </c>
      <c r="D1248" s="97" t="s">
        <v>729</v>
      </c>
      <c r="E1248" s="97" t="b">
        <v>0</v>
      </c>
      <c r="F1248" s="97" t="b">
        <v>0</v>
      </c>
      <c r="G1248" s="97" t="b">
        <v>0</v>
      </c>
    </row>
    <row r="1249" spans="1:7" ht="15">
      <c r="A1249" s="105" t="s">
        <v>1043</v>
      </c>
      <c r="B1249" s="97">
        <v>4</v>
      </c>
      <c r="C1249" s="107">
        <v>0.00641025641025641</v>
      </c>
      <c r="D1249" s="97" t="s">
        <v>729</v>
      </c>
      <c r="E1249" s="97" t="b">
        <v>0</v>
      </c>
      <c r="F1249" s="97" t="b">
        <v>0</v>
      </c>
      <c r="G1249" s="97" t="b">
        <v>0</v>
      </c>
    </row>
    <row r="1250" spans="1:7" ht="15">
      <c r="A1250" s="105" t="s">
        <v>877</v>
      </c>
      <c r="B1250" s="97">
        <v>4</v>
      </c>
      <c r="C1250" s="107">
        <v>0.0033517868287201128</v>
      </c>
      <c r="D1250" s="97" t="s">
        <v>729</v>
      </c>
      <c r="E1250" s="97" t="b">
        <v>0</v>
      </c>
      <c r="F1250" s="97" t="b">
        <v>0</v>
      </c>
      <c r="G1250" s="97" t="b">
        <v>0</v>
      </c>
    </row>
    <row r="1251" spans="1:7" ht="15">
      <c r="A1251" s="105" t="s">
        <v>946</v>
      </c>
      <c r="B1251" s="97">
        <v>4</v>
      </c>
      <c r="C1251" s="107">
        <v>0.004480576950871916</v>
      </c>
      <c r="D1251" s="97" t="s">
        <v>729</v>
      </c>
      <c r="E1251" s="97" t="b">
        <v>0</v>
      </c>
      <c r="F1251" s="97" t="b">
        <v>0</v>
      </c>
      <c r="G1251" s="97" t="b">
        <v>0</v>
      </c>
    </row>
    <row r="1252" spans="1:7" ht="15">
      <c r="A1252" s="105" t="s">
        <v>795</v>
      </c>
      <c r="B1252" s="97">
        <v>4</v>
      </c>
      <c r="C1252" s="107">
        <v>0.0033517868287201128</v>
      </c>
      <c r="D1252" s="97" t="s">
        <v>729</v>
      </c>
      <c r="E1252" s="97" t="b">
        <v>0</v>
      </c>
      <c r="F1252" s="97" t="b">
        <v>0</v>
      </c>
      <c r="G1252" s="97" t="b">
        <v>0</v>
      </c>
    </row>
    <row r="1253" spans="1:7" ht="15">
      <c r="A1253" s="105" t="s">
        <v>925</v>
      </c>
      <c r="B1253" s="97">
        <v>4</v>
      </c>
      <c r="C1253" s="107">
        <v>0.00641025641025641</v>
      </c>
      <c r="D1253" s="97" t="s">
        <v>729</v>
      </c>
      <c r="E1253" s="97" t="b">
        <v>0</v>
      </c>
      <c r="F1253" s="97" t="b">
        <v>0</v>
      </c>
      <c r="G1253" s="97" t="b">
        <v>0</v>
      </c>
    </row>
    <row r="1254" spans="1:7" ht="15">
      <c r="A1254" s="105" t="s">
        <v>1042</v>
      </c>
      <c r="B1254" s="97">
        <v>4</v>
      </c>
      <c r="C1254" s="107">
        <v>0.00641025641025641</v>
      </c>
      <c r="D1254" s="97" t="s">
        <v>729</v>
      </c>
      <c r="E1254" s="97" t="b">
        <v>0</v>
      </c>
      <c r="F1254" s="97" t="b">
        <v>0</v>
      </c>
      <c r="G1254" s="97" t="b">
        <v>0</v>
      </c>
    </row>
    <row r="1255" spans="1:7" ht="15">
      <c r="A1255" s="105" t="s">
        <v>1039</v>
      </c>
      <c r="B1255" s="97">
        <v>4</v>
      </c>
      <c r="C1255" s="107">
        <v>0.00641025641025641</v>
      </c>
      <c r="D1255" s="97" t="s">
        <v>729</v>
      </c>
      <c r="E1255" s="97" t="b">
        <v>0</v>
      </c>
      <c r="F1255" s="97" t="b">
        <v>0</v>
      </c>
      <c r="G1255" s="97" t="b">
        <v>0</v>
      </c>
    </row>
    <row r="1256" spans="1:7" ht="15">
      <c r="A1256" s="105" t="s">
        <v>1179</v>
      </c>
      <c r="B1256" s="97">
        <v>3</v>
      </c>
      <c r="C1256" s="107">
        <v>0.003360432713153937</v>
      </c>
      <c r="D1256" s="97" t="s">
        <v>729</v>
      </c>
      <c r="E1256" s="97" t="b">
        <v>0</v>
      </c>
      <c r="F1256" s="97" t="b">
        <v>0</v>
      </c>
      <c r="G1256" s="97" t="b">
        <v>0</v>
      </c>
    </row>
    <row r="1257" spans="1:7" ht="15">
      <c r="A1257" s="105" t="s">
        <v>759</v>
      </c>
      <c r="B1257" s="97">
        <v>3</v>
      </c>
      <c r="C1257" s="107">
        <v>0.0025138401215400847</v>
      </c>
      <c r="D1257" s="97" t="s">
        <v>729</v>
      </c>
      <c r="E1257" s="97" t="b">
        <v>0</v>
      </c>
      <c r="F1257" s="97" t="b">
        <v>0</v>
      </c>
      <c r="G1257" s="97" t="b">
        <v>0</v>
      </c>
    </row>
    <row r="1258" spans="1:7" ht="15">
      <c r="A1258" s="105" t="s">
        <v>805</v>
      </c>
      <c r="B1258" s="97">
        <v>3</v>
      </c>
      <c r="C1258" s="107">
        <v>0.004807692307692308</v>
      </c>
      <c r="D1258" s="97" t="s">
        <v>729</v>
      </c>
      <c r="E1258" s="97" t="b">
        <v>0</v>
      </c>
      <c r="F1258" s="97" t="b">
        <v>0</v>
      </c>
      <c r="G1258" s="97" t="b">
        <v>0</v>
      </c>
    </row>
    <row r="1259" spans="1:7" ht="15">
      <c r="A1259" s="105" t="s">
        <v>918</v>
      </c>
      <c r="B1259" s="97">
        <v>3</v>
      </c>
      <c r="C1259" s="107">
        <v>0.003360432713153937</v>
      </c>
      <c r="D1259" s="97" t="s">
        <v>729</v>
      </c>
      <c r="E1259" s="97" t="b">
        <v>0</v>
      </c>
      <c r="F1259" s="97" t="b">
        <v>0</v>
      </c>
      <c r="G1259" s="97" t="b">
        <v>0</v>
      </c>
    </row>
    <row r="1260" spans="1:7" ht="15">
      <c r="A1260" s="105" t="s">
        <v>865</v>
      </c>
      <c r="B1260" s="97">
        <v>3</v>
      </c>
      <c r="C1260" s="107">
        <v>0.0025138401215400847</v>
      </c>
      <c r="D1260" s="97" t="s">
        <v>729</v>
      </c>
      <c r="E1260" s="97" t="b">
        <v>0</v>
      </c>
      <c r="F1260" s="97" t="b">
        <v>0</v>
      </c>
      <c r="G1260" s="97" t="b">
        <v>0</v>
      </c>
    </row>
    <row r="1261" spans="1:7" ht="15">
      <c r="A1261" s="105" t="s">
        <v>924</v>
      </c>
      <c r="B1261" s="97">
        <v>3</v>
      </c>
      <c r="C1261" s="107">
        <v>0.003360432713153937</v>
      </c>
      <c r="D1261" s="97" t="s">
        <v>729</v>
      </c>
      <c r="E1261" s="97" t="b">
        <v>0</v>
      </c>
      <c r="F1261" s="97" t="b">
        <v>0</v>
      </c>
      <c r="G1261" s="97" t="b">
        <v>0</v>
      </c>
    </row>
    <row r="1262" spans="1:7" ht="15">
      <c r="A1262" s="105" t="s">
        <v>1041</v>
      </c>
      <c r="B1262" s="97">
        <v>3</v>
      </c>
      <c r="C1262" s="107">
        <v>0.0025138401215400847</v>
      </c>
      <c r="D1262" s="97" t="s">
        <v>729</v>
      </c>
      <c r="E1262" s="97" t="b">
        <v>0</v>
      </c>
      <c r="F1262" s="97" t="b">
        <v>0</v>
      </c>
      <c r="G1262" s="97" t="b">
        <v>0</v>
      </c>
    </row>
    <row r="1263" spans="1:7" ht="15">
      <c r="A1263" s="105" t="s">
        <v>1191</v>
      </c>
      <c r="B1263" s="97">
        <v>3</v>
      </c>
      <c r="C1263" s="107">
        <v>0.004807692307692308</v>
      </c>
      <c r="D1263" s="97" t="s">
        <v>729</v>
      </c>
      <c r="E1263" s="97" t="b">
        <v>0</v>
      </c>
      <c r="F1263" s="97" t="b">
        <v>0</v>
      </c>
      <c r="G1263" s="97" t="b">
        <v>0</v>
      </c>
    </row>
    <row r="1264" spans="1:7" ht="15">
      <c r="A1264" s="105" t="s">
        <v>1192</v>
      </c>
      <c r="B1264" s="97">
        <v>3</v>
      </c>
      <c r="C1264" s="107">
        <v>0.004807692307692308</v>
      </c>
      <c r="D1264" s="97" t="s">
        <v>729</v>
      </c>
      <c r="E1264" s="97" t="b">
        <v>0</v>
      </c>
      <c r="F1264" s="97" t="b">
        <v>0</v>
      </c>
      <c r="G1264" s="97" t="b">
        <v>0</v>
      </c>
    </row>
    <row r="1265" spans="1:7" ht="15">
      <c r="A1265" s="105" t="s">
        <v>882</v>
      </c>
      <c r="B1265" s="97">
        <v>3</v>
      </c>
      <c r="C1265" s="107">
        <v>0.0025138401215400847</v>
      </c>
      <c r="D1265" s="97" t="s">
        <v>729</v>
      </c>
      <c r="E1265" s="97" t="b">
        <v>0</v>
      </c>
      <c r="F1265" s="97" t="b">
        <v>0</v>
      </c>
      <c r="G1265" s="97" t="b">
        <v>0</v>
      </c>
    </row>
    <row r="1266" spans="1:7" ht="15">
      <c r="A1266" s="105" t="s">
        <v>932</v>
      </c>
      <c r="B1266" s="97">
        <v>3</v>
      </c>
      <c r="C1266" s="107">
        <v>0.003360432713153937</v>
      </c>
      <c r="D1266" s="97" t="s">
        <v>729</v>
      </c>
      <c r="E1266" s="97" t="b">
        <v>0</v>
      </c>
      <c r="F1266" s="97" t="b">
        <v>0</v>
      </c>
      <c r="G1266" s="97" t="b">
        <v>0</v>
      </c>
    </row>
    <row r="1267" spans="1:7" ht="15">
      <c r="A1267" s="105" t="s">
        <v>814</v>
      </c>
      <c r="B1267" s="97">
        <v>3</v>
      </c>
      <c r="C1267" s="107">
        <v>0.003360432713153937</v>
      </c>
      <c r="D1267" s="97" t="s">
        <v>729</v>
      </c>
      <c r="E1267" s="97" t="b">
        <v>0</v>
      </c>
      <c r="F1267" s="97" t="b">
        <v>0</v>
      </c>
      <c r="G1267" s="97" t="b">
        <v>0</v>
      </c>
    </row>
    <row r="1268" spans="1:7" ht="15">
      <c r="A1268" s="105" t="s">
        <v>756</v>
      </c>
      <c r="B1268" s="97">
        <v>3</v>
      </c>
      <c r="C1268" s="107">
        <v>0.0025138401215400847</v>
      </c>
      <c r="D1268" s="97" t="s">
        <v>729</v>
      </c>
      <c r="E1268" s="97" t="b">
        <v>0</v>
      </c>
      <c r="F1268" s="97" t="b">
        <v>0</v>
      </c>
      <c r="G1268" s="97" t="b">
        <v>0</v>
      </c>
    </row>
    <row r="1269" spans="1:7" ht="15">
      <c r="A1269" s="105" t="s">
        <v>1184</v>
      </c>
      <c r="B1269" s="97">
        <v>3</v>
      </c>
      <c r="C1269" s="107">
        <v>0.003360432713153937</v>
      </c>
      <c r="D1269" s="97" t="s">
        <v>729</v>
      </c>
      <c r="E1269" s="97" t="b">
        <v>0</v>
      </c>
      <c r="F1269" s="97" t="b">
        <v>0</v>
      </c>
      <c r="G1269" s="97" t="b">
        <v>0</v>
      </c>
    </row>
    <row r="1270" spans="1:7" ht="15">
      <c r="A1270" s="105" t="s">
        <v>964</v>
      </c>
      <c r="B1270" s="97">
        <v>3</v>
      </c>
      <c r="C1270" s="107">
        <v>0.004807692307692308</v>
      </c>
      <c r="D1270" s="97" t="s">
        <v>729</v>
      </c>
      <c r="E1270" s="97" t="b">
        <v>0</v>
      </c>
      <c r="F1270" s="97" t="b">
        <v>0</v>
      </c>
      <c r="G1270" s="97" t="b">
        <v>0</v>
      </c>
    </row>
    <row r="1271" spans="1:7" ht="15">
      <c r="A1271" s="105" t="s">
        <v>1036</v>
      </c>
      <c r="B1271" s="97">
        <v>3</v>
      </c>
      <c r="C1271" s="107">
        <v>0.004807692307692308</v>
      </c>
      <c r="D1271" s="97" t="s">
        <v>729</v>
      </c>
      <c r="E1271" s="97" t="b">
        <v>0</v>
      </c>
      <c r="F1271" s="97" t="b">
        <v>0</v>
      </c>
      <c r="G1271" s="97" t="b">
        <v>0</v>
      </c>
    </row>
    <row r="1272" spans="1:7" ht="15">
      <c r="A1272" s="105" t="s">
        <v>1187</v>
      </c>
      <c r="B1272" s="97">
        <v>3</v>
      </c>
      <c r="C1272" s="107">
        <v>0.004807692307692308</v>
      </c>
      <c r="D1272" s="97" t="s">
        <v>729</v>
      </c>
      <c r="E1272" s="97" t="b">
        <v>0</v>
      </c>
      <c r="F1272" s="97" t="b">
        <v>0</v>
      </c>
      <c r="G1272" s="97" t="b">
        <v>0</v>
      </c>
    </row>
    <row r="1273" spans="1:7" ht="15">
      <c r="A1273" s="105" t="s">
        <v>886</v>
      </c>
      <c r="B1273" s="97">
        <v>3</v>
      </c>
      <c r="C1273" s="107">
        <v>0.004807692307692308</v>
      </c>
      <c r="D1273" s="97" t="s">
        <v>729</v>
      </c>
      <c r="E1273" s="97" t="b">
        <v>0</v>
      </c>
      <c r="F1273" s="97" t="b">
        <v>0</v>
      </c>
      <c r="G1273" s="97" t="b">
        <v>0</v>
      </c>
    </row>
    <row r="1274" spans="1:7" ht="15">
      <c r="A1274" s="105" t="s">
        <v>1189</v>
      </c>
      <c r="B1274" s="97">
        <v>3</v>
      </c>
      <c r="C1274" s="107">
        <v>0.004807692307692308</v>
      </c>
      <c r="D1274" s="97" t="s">
        <v>729</v>
      </c>
      <c r="E1274" s="97" t="b">
        <v>0</v>
      </c>
      <c r="F1274" s="97" t="b">
        <v>0</v>
      </c>
      <c r="G1274" s="97" t="b">
        <v>0</v>
      </c>
    </row>
    <row r="1275" spans="1:7" ht="15">
      <c r="A1275" s="105" t="s">
        <v>1190</v>
      </c>
      <c r="B1275" s="97">
        <v>3</v>
      </c>
      <c r="C1275" s="107">
        <v>0.004807692307692308</v>
      </c>
      <c r="D1275" s="97" t="s">
        <v>729</v>
      </c>
      <c r="E1275" s="97" t="b">
        <v>0</v>
      </c>
      <c r="F1275" s="97" t="b">
        <v>0</v>
      </c>
      <c r="G1275" s="97" t="b">
        <v>0</v>
      </c>
    </row>
    <row r="1276" spans="1:7" ht="15">
      <c r="A1276" s="105" t="s">
        <v>818</v>
      </c>
      <c r="B1276" s="97">
        <v>3</v>
      </c>
      <c r="C1276" s="107">
        <v>0.003360432713153937</v>
      </c>
      <c r="D1276" s="97" t="s">
        <v>729</v>
      </c>
      <c r="E1276" s="97" t="b">
        <v>1</v>
      </c>
      <c r="F1276" s="97" t="b">
        <v>0</v>
      </c>
      <c r="G1276" s="97" t="b">
        <v>0</v>
      </c>
    </row>
    <row r="1277" spans="1:7" ht="15">
      <c r="A1277" s="105" t="s">
        <v>761</v>
      </c>
      <c r="B1277" s="97">
        <v>3</v>
      </c>
      <c r="C1277" s="107">
        <v>0.003360432713153937</v>
      </c>
      <c r="D1277" s="97" t="s">
        <v>729</v>
      </c>
      <c r="E1277" s="97" t="b">
        <v>0</v>
      </c>
      <c r="F1277" s="97" t="b">
        <v>0</v>
      </c>
      <c r="G1277" s="97" t="b">
        <v>0</v>
      </c>
    </row>
    <row r="1278" spans="1:7" ht="15">
      <c r="A1278" s="105" t="s">
        <v>908</v>
      </c>
      <c r="B1278" s="97">
        <v>3</v>
      </c>
      <c r="C1278" s="107">
        <v>0.004807692307692308</v>
      </c>
      <c r="D1278" s="97" t="s">
        <v>729</v>
      </c>
      <c r="E1278" s="97" t="b">
        <v>0</v>
      </c>
      <c r="F1278" s="97" t="b">
        <v>0</v>
      </c>
      <c r="G1278" s="97" t="b">
        <v>0</v>
      </c>
    </row>
    <row r="1279" spans="1:7" ht="15">
      <c r="A1279" s="105" t="s">
        <v>1185</v>
      </c>
      <c r="B1279" s="97">
        <v>3</v>
      </c>
      <c r="C1279" s="107">
        <v>0.004807692307692308</v>
      </c>
      <c r="D1279" s="97" t="s">
        <v>729</v>
      </c>
      <c r="E1279" s="97" t="b">
        <v>0</v>
      </c>
      <c r="F1279" s="97" t="b">
        <v>0</v>
      </c>
      <c r="G1279" s="97" t="b">
        <v>0</v>
      </c>
    </row>
    <row r="1280" spans="1:7" ht="15">
      <c r="A1280" s="105" t="s">
        <v>1180</v>
      </c>
      <c r="B1280" s="97">
        <v>3</v>
      </c>
      <c r="C1280" s="107">
        <v>0.004807692307692308</v>
      </c>
      <c r="D1280" s="97" t="s">
        <v>729</v>
      </c>
      <c r="E1280" s="97" t="b">
        <v>0</v>
      </c>
      <c r="F1280" s="97" t="b">
        <v>0</v>
      </c>
      <c r="G1280" s="97" t="b">
        <v>0</v>
      </c>
    </row>
    <row r="1281" spans="1:7" ht="15">
      <c r="A1281" s="105" t="s">
        <v>1040</v>
      </c>
      <c r="B1281" s="97">
        <v>3</v>
      </c>
      <c r="C1281" s="107">
        <v>0.004807692307692308</v>
      </c>
      <c r="D1281" s="97" t="s">
        <v>729</v>
      </c>
      <c r="E1281" s="97" t="b">
        <v>0</v>
      </c>
      <c r="F1281" s="97" t="b">
        <v>0</v>
      </c>
      <c r="G1281" s="97" t="b">
        <v>0</v>
      </c>
    </row>
    <row r="1282" spans="1:7" ht="15">
      <c r="A1282" s="105" t="s">
        <v>1397</v>
      </c>
      <c r="B1282" s="97">
        <v>2</v>
      </c>
      <c r="C1282" s="107">
        <v>0.003205128205128205</v>
      </c>
      <c r="D1282" s="97" t="s">
        <v>729</v>
      </c>
      <c r="E1282" s="97" t="b">
        <v>0</v>
      </c>
      <c r="F1282" s="97" t="b">
        <v>0</v>
      </c>
      <c r="G1282" s="97" t="b">
        <v>0</v>
      </c>
    </row>
    <row r="1283" spans="1:7" ht="15">
      <c r="A1283" s="105" t="s">
        <v>1398</v>
      </c>
      <c r="B1283" s="97">
        <v>2</v>
      </c>
      <c r="C1283" s="107">
        <v>0.003205128205128205</v>
      </c>
      <c r="D1283" s="97" t="s">
        <v>729</v>
      </c>
      <c r="E1283" s="97" t="b">
        <v>0</v>
      </c>
      <c r="F1283" s="97" t="b">
        <v>0</v>
      </c>
      <c r="G1283" s="97" t="b">
        <v>0</v>
      </c>
    </row>
    <row r="1284" spans="1:7" ht="15">
      <c r="A1284" s="105" t="s">
        <v>773</v>
      </c>
      <c r="B1284" s="97">
        <v>2</v>
      </c>
      <c r="C1284" s="107">
        <v>0.003205128205128205</v>
      </c>
      <c r="D1284" s="97" t="s">
        <v>729</v>
      </c>
      <c r="E1284" s="97" t="b">
        <v>0</v>
      </c>
      <c r="F1284" s="97" t="b">
        <v>0</v>
      </c>
      <c r="G1284" s="97" t="b">
        <v>0</v>
      </c>
    </row>
    <row r="1285" spans="1:7" ht="15">
      <c r="A1285" s="105" t="s">
        <v>885</v>
      </c>
      <c r="B1285" s="97">
        <v>2</v>
      </c>
      <c r="C1285" s="107">
        <v>0.003205128205128205</v>
      </c>
      <c r="D1285" s="97" t="s">
        <v>729</v>
      </c>
      <c r="E1285" s="97" t="b">
        <v>0</v>
      </c>
      <c r="F1285" s="97" t="b">
        <v>0</v>
      </c>
      <c r="G1285" s="97" t="b">
        <v>0</v>
      </c>
    </row>
    <row r="1286" spans="1:7" ht="15">
      <c r="A1286" s="105" t="s">
        <v>838</v>
      </c>
      <c r="B1286" s="97">
        <v>2</v>
      </c>
      <c r="C1286" s="107">
        <v>0.002240288475435958</v>
      </c>
      <c r="D1286" s="97" t="s">
        <v>729</v>
      </c>
      <c r="E1286" s="97" t="b">
        <v>0</v>
      </c>
      <c r="F1286" s="97" t="b">
        <v>0</v>
      </c>
      <c r="G1286" s="97" t="b">
        <v>0</v>
      </c>
    </row>
    <row r="1287" spans="1:7" ht="15">
      <c r="A1287" s="105" t="s">
        <v>945</v>
      </c>
      <c r="B1287" s="97">
        <v>2</v>
      </c>
      <c r="C1287" s="107">
        <v>0.002240288475435958</v>
      </c>
      <c r="D1287" s="97" t="s">
        <v>729</v>
      </c>
      <c r="E1287" s="97" t="b">
        <v>0</v>
      </c>
      <c r="F1287" s="97" t="b">
        <v>0</v>
      </c>
      <c r="G1287" s="97" t="b">
        <v>0</v>
      </c>
    </row>
    <row r="1288" spans="1:7" ht="15">
      <c r="A1288" s="105" t="s">
        <v>898</v>
      </c>
      <c r="B1288" s="97">
        <v>2</v>
      </c>
      <c r="C1288" s="107">
        <v>0.002240288475435958</v>
      </c>
      <c r="D1288" s="97" t="s">
        <v>729</v>
      </c>
      <c r="E1288" s="97" t="b">
        <v>0</v>
      </c>
      <c r="F1288" s="97" t="b">
        <v>0</v>
      </c>
      <c r="G1288" s="97" t="b">
        <v>0</v>
      </c>
    </row>
    <row r="1289" spans="1:7" ht="15">
      <c r="A1289" s="105" t="s">
        <v>1436</v>
      </c>
      <c r="B1289" s="97">
        <v>2</v>
      </c>
      <c r="C1289" s="107">
        <v>0.003205128205128205</v>
      </c>
      <c r="D1289" s="97" t="s">
        <v>729</v>
      </c>
      <c r="E1289" s="97" t="b">
        <v>0</v>
      </c>
      <c r="F1289" s="97" t="b">
        <v>0</v>
      </c>
      <c r="G1289" s="97" t="b">
        <v>0</v>
      </c>
    </row>
    <row r="1290" spans="1:7" ht="15">
      <c r="A1290" s="105" t="s">
        <v>874</v>
      </c>
      <c r="B1290" s="97">
        <v>2</v>
      </c>
      <c r="C1290" s="107">
        <v>0.002240288475435958</v>
      </c>
      <c r="D1290" s="97" t="s">
        <v>729</v>
      </c>
      <c r="E1290" s="97" t="b">
        <v>0</v>
      </c>
      <c r="F1290" s="97" t="b">
        <v>0</v>
      </c>
      <c r="G1290" s="97" t="b">
        <v>0</v>
      </c>
    </row>
    <row r="1291" spans="1:7" ht="15">
      <c r="A1291" s="105" t="s">
        <v>1009</v>
      </c>
      <c r="B1291" s="97">
        <v>2</v>
      </c>
      <c r="C1291" s="107">
        <v>0.002240288475435958</v>
      </c>
      <c r="D1291" s="97" t="s">
        <v>729</v>
      </c>
      <c r="E1291" s="97" t="b">
        <v>0</v>
      </c>
      <c r="F1291" s="97" t="b">
        <v>0</v>
      </c>
      <c r="G1291" s="97" t="b">
        <v>0</v>
      </c>
    </row>
    <row r="1292" spans="1:7" ht="15">
      <c r="A1292" s="105" t="s">
        <v>1409</v>
      </c>
      <c r="B1292" s="97">
        <v>2</v>
      </c>
      <c r="C1292" s="107">
        <v>0.002240288475435958</v>
      </c>
      <c r="D1292" s="97" t="s">
        <v>729</v>
      </c>
      <c r="E1292" s="97" t="b">
        <v>0</v>
      </c>
      <c r="F1292" s="97" t="b">
        <v>0</v>
      </c>
      <c r="G1292" s="97" t="b">
        <v>0</v>
      </c>
    </row>
    <row r="1293" spans="1:7" ht="15">
      <c r="A1293" s="105" t="s">
        <v>763</v>
      </c>
      <c r="B1293" s="97">
        <v>2</v>
      </c>
      <c r="C1293" s="107">
        <v>0.002240288475435958</v>
      </c>
      <c r="D1293" s="97" t="s">
        <v>729</v>
      </c>
      <c r="E1293" s="97" t="b">
        <v>0</v>
      </c>
      <c r="F1293" s="97" t="b">
        <v>0</v>
      </c>
      <c r="G1293" s="97" t="b">
        <v>0</v>
      </c>
    </row>
    <row r="1294" spans="1:7" ht="15">
      <c r="A1294" s="105" t="s">
        <v>849</v>
      </c>
      <c r="B1294" s="97">
        <v>2</v>
      </c>
      <c r="C1294" s="107">
        <v>0.002240288475435958</v>
      </c>
      <c r="D1294" s="97" t="s">
        <v>729</v>
      </c>
      <c r="E1294" s="97" t="b">
        <v>0</v>
      </c>
      <c r="F1294" s="97" t="b">
        <v>0</v>
      </c>
      <c r="G1294" s="97" t="b">
        <v>0</v>
      </c>
    </row>
    <row r="1295" spans="1:7" ht="15">
      <c r="A1295" s="105" t="s">
        <v>781</v>
      </c>
      <c r="B1295" s="97">
        <v>2</v>
      </c>
      <c r="C1295" s="107">
        <v>0.002240288475435958</v>
      </c>
      <c r="D1295" s="97" t="s">
        <v>729</v>
      </c>
      <c r="E1295" s="97" t="b">
        <v>0</v>
      </c>
      <c r="F1295" s="97" t="b">
        <v>0</v>
      </c>
      <c r="G1295" s="97" t="b">
        <v>0</v>
      </c>
    </row>
    <row r="1296" spans="1:7" ht="15">
      <c r="A1296" s="105" t="s">
        <v>1141</v>
      </c>
      <c r="B1296" s="97">
        <v>2</v>
      </c>
      <c r="C1296" s="107">
        <v>0.002240288475435958</v>
      </c>
      <c r="D1296" s="97" t="s">
        <v>729</v>
      </c>
      <c r="E1296" s="97" t="b">
        <v>0</v>
      </c>
      <c r="F1296" s="97" t="b">
        <v>0</v>
      </c>
      <c r="G1296" s="97" t="b">
        <v>0</v>
      </c>
    </row>
    <row r="1297" spans="1:7" ht="15">
      <c r="A1297" s="105" t="s">
        <v>1430</v>
      </c>
      <c r="B1297" s="97">
        <v>2</v>
      </c>
      <c r="C1297" s="107">
        <v>0.002240288475435958</v>
      </c>
      <c r="D1297" s="97" t="s">
        <v>729</v>
      </c>
      <c r="E1297" s="97" t="b">
        <v>0</v>
      </c>
      <c r="F1297" s="97" t="b">
        <v>0</v>
      </c>
      <c r="G1297" s="97" t="b">
        <v>0</v>
      </c>
    </row>
    <row r="1298" spans="1:7" ht="15">
      <c r="A1298" s="105" t="s">
        <v>762</v>
      </c>
      <c r="B1298" s="97">
        <v>2</v>
      </c>
      <c r="C1298" s="107">
        <v>0.003205128205128205</v>
      </c>
      <c r="D1298" s="97" t="s">
        <v>729</v>
      </c>
      <c r="E1298" s="97" t="b">
        <v>0</v>
      </c>
      <c r="F1298" s="97" t="b">
        <v>0</v>
      </c>
      <c r="G1298" s="97" t="b">
        <v>0</v>
      </c>
    </row>
    <row r="1299" spans="1:7" ht="15">
      <c r="A1299" s="105" t="s">
        <v>1439</v>
      </c>
      <c r="B1299" s="97">
        <v>2</v>
      </c>
      <c r="C1299" s="107">
        <v>0.003205128205128205</v>
      </c>
      <c r="D1299" s="97" t="s">
        <v>729</v>
      </c>
      <c r="E1299" s="97" t="b">
        <v>0</v>
      </c>
      <c r="F1299" s="97" t="b">
        <v>0</v>
      </c>
      <c r="G1299" s="97" t="b">
        <v>0</v>
      </c>
    </row>
    <row r="1300" spans="1:7" ht="15">
      <c r="A1300" s="105" t="s">
        <v>796</v>
      </c>
      <c r="B1300" s="97">
        <v>2</v>
      </c>
      <c r="C1300" s="107">
        <v>0.003205128205128205</v>
      </c>
      <c r="D1300" s="97" t="s">
        <v>729</v>
      </c>
      <c r="E1300" s="97" t="b">
        <v>0</v>
      </c>
      <c r="F1300" s="97" t="b">
        <v>0</v>
      </c>
      <c r="G1300" s="97" t="b">
        <v>0</v>
      </c>
    </row>
    <row r="1301" spans="1:7" ht="15">
      <c r="A1301" s="105" t="s">
        <v>1418</v>
      </c>
      <c r="B1301" s="97">
        <v>2</v>
      </c>
      <c r="C1301" s="107">
        <v>0.002240288475435958</v>
      </c>
      <c r="D1301" s="97" t="s">
        <v>729</v>
      </c>
      <c r="E1301" s="97" t="b">
        <v>0</v>
      </c>
      <c r="F1301" s="97" t="b">
        <v>0</v>
      </c>
      <c r="G1301" s="97" t="b">
        <v>0</v>
      </c>
    </row>
    <row r="1302" spans="1:7" ht="15">
      <c r="A1302" s="105" t="s">
        <v>1124</v>
      </c>
      <c r="B1302" s="97">
        <v>2</v>
      </c>
      <c r="C1302" s="107">
        <v>0.002240288475435958</v>
      </c>
      <c r="D1302" s="97" t="s">
        <v>729</v>
      </c>
      <c r="E1302" s="97" t="b">
        <v>0</v>
      </c>
      <c r="F1302" s="97" t="b">
        <v>0</v>
      </c>
      <c r="G1302" s="97" t="b">
        <v>0</v>
      </c>
    </row>
    <row r="1303" spans="1:7" ht="15">
      <c r="A1303" s="105" t="s">
        <v>844</v>
      </c>
      <c r="B1303" s="97">
        <v>2</v>
      </c>
      <c r="C1303" s="107">
        <v>0.002240288475435958</v>
      </c>
      <c r="D1303" s="97" t="s">
        <v>729</v>
      </c>
      <c r="E1303" s="97" t="b">
        <v>0</v>
      </c>
      <c r="F1303" s="97" t="b">
        <v>0</v>
      </c>
      <c r="G1303" s="97" t="b">
        <v>0</v>
      </c>
    </row>
    <row r="1304" spans="1:7" ht="15">
      <c r="A1304" s="105" t="s">
        <v>1434</v>
      </c>
      <c r="B1304" s="97">
        <v>2</v>
      </c>
      <c r="C1304" s="107">
        <v>0.003205128205128205</v>
      </c>
      <c r="D1304" s="97" t="s">
        <v>729</v>
      </c>
      <c r="E1304" s="97" t="b">
        <v>0</v>
      </c>
      <c r="F1304" s="97" t="b">
        <v>0</v>
      </c>
      <c r="G1304" s="97" t="b">
        <v>0</v>
      </c>
    </row>
    <row r="1305" spans="1:7" ht="15">
      <c r="A1305" s="105" t="s">
        <v>1034</v>
      </c>
      <c r="B1305" s="97">
        <v>2</v>
      </c>
      <c r="C1305" s="107">
        <v>0.003205128205128205</v>
      </c>
      <c r="D1305" s="97" t="s">
        <v>729</v>
      </c>
      <c r="E1305" s="97" t="b">
        <v>0</v>
      </c>
      <c r="F1305" s="97" t="b">
        <v>0</v>
      </c>
      <c r="G1305" s="97" t="b">
        <v>0</v>
      </c>
    </row>
    <row r="1306" spans="1:7" ht="15">
      <c r="A1306" s="105" t="s">
        <v>1422</v>
      </c>
      <c r="B1306" s="97">
        <v>2</v>
      </c>
      <c r="C1306" s="107">
        <v>0.002240288475435958</v>
      </c>
      <c r="D1306" s="97" t="s">
        <v>729</v>
      </c>
      <c r="E1306" s="97" t="b">
        <v>0</v>
      </c>
      <c r="F1306" s="97" t="b">
        <v>0</v>
      </c>
      <c r="G1306" s="97" t="b">
        <v>0</v>
      </c>
    </row>
    <row r="1307" spans="1:7" ht="15">
      <c r="A1307" s="105" t="s">
        <v>1010</v>
      </c>
      <c r="B1307" s="97">
        <v>2</v>
      </c>
      <c r="C1307" s="107">
        <v>0.003205128205128205</v>
      </c>
      <c r="D1307" s="97" t="s">
        <v>729</v>
      </c>
      <c r="E1307" s="97" t="b">
        <v>0</v>
      </c>
      <c r="F1307" s="97" t="b">
        <v>0</v>
      </c>
      <c r="G1307" s="97" t="b">
        <v>0</v>
      </c>
    </row>
    <row r="1308" spans="1:7" ht="15">
      <c r="A1308" s="105" t="s">
        <v>1410</v>
      </c>
      <c r="B1308" s="97">
        <v>2</v>
      </c>
      <c r="C1308" s="107">
        <v>0.002240288475435958</v>
      </c>
      <c r="D1308" s="97" t="s">
        <v>729</v>
      </c>
      <c r="E1308" s="97" t="b">
        <v>0</v>
      </c>
      <c r="F1308" s="97" t="b">
        <v>0</v>
      </c>
      <c r="G1308" s="97" t="b">
        <v>0</v>
      </c>
    </row>
    <row r="1309" spans="1:7" ht="15">
      <c r="A1309" s="105" t="s">
        <v>1115</v>
      </c>
      <c r="B1309" s="97">
        <v>2</v>
      </c>
      <c r="C1309" s="107">
        <v>0.003205128205128205</v>
      </c>
      <c r="D1309" s="97" t="s">
        <v>729</v>
      </c>
      <c r="E1309" s="97" t="b">
        <v>1</v>
      </c>
      <c r="F1309" s="97" t="b">
        <v>0</v>
      </c>
      <c r="G1309" s="97" t="b">
        <v>0</v>
      </c>
    </row>
    <row r="1310" spans="1:7" ht="15">
      <c r="A1310" s="105" t="s">
        <v>883</v>
      </c>
      <c r="B1310" s="97">
        <v>2</v>
      </c>
      <c r="C1310" s="107">
        <v>0.003205128205128205</v>
      </c>
      <c r="D1310" s="97" t="s">
        <v>729</v>
      </c>
      <c r="E1310" s="97" t="b">
        <v>0</v>
      </c>
      <c r="F1310" s="97" t="b">
        <v>0</v>
      </c>
      <c r="G1310" s="97" t="b">
        <v>0</v>
      </c>
    </row>
    <row r="1311" spans="1:7" ht="15">
      <c r="A1311" s="105" t="s">
        <v>1186</v>
      </c>
      <c r="B1311" s="97">
        <v>2</v>
      </c>
      <c r="C1311" s="107">
        <v>0.003205128205128205</v>
      </c>
      <c r="D1311" s="97" t="s">
        <v>729</v>
      </c>
      <c r="E1311" s="97" t="b">
        <v>0</v>
      </c>
      <c r="F1311" s="97" t="b">
        <v>0</v>
      </c>
      <c r="G1311" s="97" t="b">
        <v>0</v>
      </c>
    </row>
    <row r="1312" spans="1:7" ht="15">
      <c r="A1312" s="105" t="s">
        <v>1421</v>
      </c>
      <c r="B1312" s="97">
        <v>2</v>
      </c>
      <c r="C1312" s="107">
        <v>0.003205128205128205</v>
      </c>
      <c r="D1312" s="97" t="s">
        <v>729</v>
      </c>
      <c r="E1312" s="97" t="b">
        <v>0</v>
      </c>
      <c r="F1312" s="97" t="b">
        <v>0</v>
      </c>
      <c r="G1312" s="97" t="b">
        <v>0</v>
      </c>
    </row>
    <row r="1313" spans="1:7" ht="15">
      <c r="A1313" s="105" t="s">
        <v>963</v>
      </c>
      <c r="B1313" s="97">
        <v>2</v>
      </c>
      <c r="C1313" s="107">
        <v>0.003205128205128205</v>
      </c>
      <c r="D1313" s="97" t="s">
        <v>729</v>
      </c>
      <c r="E1313" s="97" t="b">
        <v>0</v>
      </c>
      <c r="F1313" s="97" t="b">
        <v>0</v>
      </c>
      <c r="G1313" s="97" t="b">
        <v>0</v>
      </c>
    </row>
    <row r="1314" spans="1:7" ht="15">
      <c r="A1314" s="105" t="s">
        <v>1140</v>
      </c>
      <c r="B1314" s="97">
        <v>2</v>
      </c>
      <c r="C1314" s="107">
        <v>0.003205128205128205</v>
      </c>
      <c r="D1314" s="97" t="s">
        <v>729</v>
      </c>
      <c r="E1314" s="97" t="b">
        <v>0</v>
      </c>
      <c r="F1314" s="97" t="b">
        <v>0</v>
      </c>
      <c r="G1314" s="97" t="b">
        <v>0</v>
      </c>
    </row>
    <row r="1315" spans="1:7" ht="15">
      <c r="A1315" s="105" t="s">
        <v>1424</v>
      </c>
      <c r="B1315" s="97">
        <v>2</v>
      </c>
      <c r="C1315" s="107">
        <v>0.003205128205128205</v>
      </c>
      <c r="D1315" s="97" t="s">
        <v>729</v>
      </c>
      <c r="E1315" s="97" t="b">
        <v>0</v>
      </c>
      <c r="F1315" s="97" t="b">
        <v>0</v>
      </c>
      <c r="G1315" s="97" t="b">
        <v>0</v>
      </c>
    </row>
    <row r="1316" spans="1:7" ht="15">
      <c r="A1316" s="105" t="s">
        <v>1188</v>
      </c>
      <c r="B1316" s="97">
        <v>2</v>
      </c>
      <c r="C1316" s="107">
        <v>0.003205128205128205</v>
      </c>
      <c r="D1316" s="97" t="s">
        <v>729</v>
      </c>
      <c r="E1316" s="97" t="b">
        <v>0</v>
      </c>
      <c r="F1316" s="97" t="b">
        <v>0</v>
      </c>
      <c r="G1316" s="97" t="b">
        <v>0</v>
      </c>
    </row>
    <row r="1317" spans="1:7" ht="15">
      <c r="A1317" s="105" t="s">
        <v>876</v>
      </c>
      <c r="B1317" s="97">
        <v>2</v>
      </c>
      <c r="C1317" s="107">
        <v>0.003205128205128205</v>
      </c>
      <c r="D1317" s="97" t="s">
        <v>729</v>
      </c>
      <c r="E1317" s="97" t="b">
        <v>0</v>
      </c>
      <c r="F1317" s="97" t="b">
        <v>0</v>
      </c>
      <c r="G1317" s="97" t="b">
        <v>0</v>
      </c>
    </row>
    <row r="1318" spans="1:7" ht="15">
      <c r="A1318" s="105" t="s">
        <v>1425</v>
      </c>
      <c r="B1318" s="97">
        <v>2</v>
      </c>
      <c r="C1318" s="107">
        <v>0.003205128205128205</v>
      </c>
      <c r="D1318" s="97" t="s">
        <v>729</v>
      </c>
      <c r="E1318" s="97" t="b">
        <v>0</v>
      </c>
      <c r="F1318" s="97" t="b">
        <v>0</v>
      </c>
      <c r="G1318" s="97" t="b">
        <v>0</v>
      </c>
    </row>
    <row r="1319" spans="1:7" ht="15">
      <c r="A1319" s="105" t="s">
        <v>1426</v>
      </c>
      <c r="B1319" s="97">
        <v>2</v>
      </c>
      <c r="C1319" s="107">
        <v>0.003205128205128205</v>
      </c>
      <c r="D1319" s="97" t="s">
        <v>729</v>
      </c>
      <c r="E1319" s="97" t="b">
        <v>0</v>
      </c>
      <c r="F1319" s="97" t="b">
        <v>0</v>
      </c>
      <c r="G1319" s="97" t="b">
        <v>0</v>
      </c>
    </row>
    <row r="1320" spans="1:7" ht="15">
      <c r="A1320" s="105" t="s">
        <v>1142</v>
      </c>
      <c r="B1320" s="97">
        <v>2</v>
      </c>
      <c r="C1320" s="107">
        <v>0.003205128205128205</v>
      </c>
      <c r="D1320" s="97" t="s">
        <v>729</v>
      </c>
      <c r="E1320" s="97" t="b">
        <v>0</v>
      </c>
      <c r="F1320" s="97" t="b">
        <v>0</v>
      </c>
      <c r="G1320" s="97" t="b">
        <v>0</v>
      </c>
    </row>
    <row r="1321" spans="1:7" ht="15">
      <c r="A1321" s="105" t="s">
        <v>1008</v>
      </c>
      <c r="B1321" s="97">
        <v>2</v>
      </c>
      <c r="C1321" s="107">
        <v>0.002240288475435958</v>
      </c>
      <c r="D1321" s="97" t="s">
        <v>729</v>
      </c>
      <c r="E1321" s="97" t="b">
        <v>0</v>
      </c>
      <c r="F1321" s="97" t="b">
        <v>0</v>
      </c>
      <c r="G1321" s="97" t="b">
        <v>0</v>
      </c>
    </row>
    <row r="1322" spans="1:7" ht="15">
      <c r="A1322" s="105" t="s">
        <v>1038</v>
      </c>
      <c r="B1322" s="97">
        <v>2</v>
      </c>
      <c r="C1322" s="107">
        <v>0.002240288475435958</v>
      </c>
      <c r="D1322" s="97" t="s">
        <v>729</v>
      </c>
      <c r="E1322" s="97" t="b">
        <v>0</v>
      </c>
      <c r="F1322" s="97" t="b">
        <v>0</v>
      </c>
      <c r="G1322" s="97" t="b">
        <v>0</v>
      </c>
    </row>
    <row r="1323" spans="1:7" ht="15">
      <c r="A1323" s="105" t="s">
        <v>807</v>
      </c>
      <c r="B1323" s="97">
        <v>2</v>
      </c>
      <c r="C1323" s="107">
        <v>0.002240288475435958</v>
      </c>
      <c r="D1323" s="97" t="s">
        <v>729</v>
      </c>
      <c r="E1323" s="97" t="b">
        <v>0</v>
      </c>
      <c r="F1323" s="97" t="b">
        <v>0</v>
      </c>
      <c r="G1323" s="97" t="b">
        <v>0</v>
      </c>
    </row>
    <row r="1324" spans="1:7" ht="15">
      <c r="A1324" s="105" t="s">
        <v>1033</v>
      </c>
      <c r="B1324" s="97">
        <v>2</v>
      </c>
      <c r="C1324" s="107">
        <v>0.002240288475435958</v>
      </c>
      <c r="D1324" s="97" t="s">
        <v>729</v>
      </c>
      <c r="E1324" s="97" t="b">
        <v>0</v>
      </c>
      <c r="F1324" s="97" t="b">
        <v>0</v>
      </c>
      <c r="G1324" s="97" t="b">
        <v>0</v>
      </c>
    </row>
    <row r="1325" spans="1:7" ht="15">
      <c r="A1325" s="105" t="s">
        <v>923</v>
      </c>
      <c r="B1325" s="97">
        <v>2</v>
      </c>
      <c r="C1325" s="107">
        <v>0.002240288475435958</v>
      </c>
      <c r="D1325" s="97" t="s">
        <v>729</v>
      </c>
      <c r="E1325" s="97" t="b">
        <v>0</v>
      </c>
      <c r="F1325" s="97" t="b">
        <v>0</v>
      </c>
      <c r="G1325" s="97" t="b">
        <v>0</v>
      </c>
    </row>
    <row r="1326" spans="1:7" ht="15">
      <c r="A1326" s="105" t="s">
        <v>820</v>
      </c>
      <c r="B1326" s="97">
        <v>2</v>
      </c>
      <c r="C1326" s="107">
        <v>0.003205128205128205</v>
      </c>
      <c r="D1326" s="97" t="s">
        <v>729</v>
      </c>
      <c r="E1326" s="97" t="b">
        <v>0</v>
      </c>
      <c r="F1326" s="97" t="b">
        <v>0</v>
      </c>
      <c r="G1326" s="97" t="b">
        <v>0</v>
      </c>
    </row>
    <row r="1327" spans="1:7" ht="15">
      <c r="A1327" s="105" t="s">
        <v>1431</v>
      </c>
      <c r="B1327" s="97">
        <v>2</v>
      </c>
      <c r="C1327" s="107">
        <v>0.003205128205128205</v>
      </c>
      <c r="D1327" s="97" t="s">
        <v>729</v>
      </c>
      <c r="E1327" s="97" t="b">
        <v>0</v>
      </c>
      <c r="F1327" s="97" t="b">
        <v>0</v>
      </c>
      <c r="G1327" s="97" t="b">
        <v>0</v>
      </c>
    </row>
    <row r="1328" spans="1:7" ht="15">
      <c r="A1328" s="105" t="s">
        <v>1432</v>
      </c>
      <c r="B1328" s="97">
        <v>2</v>
      </c>
      <c r="C1328" s="107">
        <v>0.003205128205128205</v>
      </c>
      <c r="D1328" s="97" t="s">
        <v>729</v>
      </c>
      <c r="E1328" s="97" t="b">
        <v>0</v>
      </c>
      <c r="F1328" s="97" t="b">
        <v>0</v>
      </c>
      <c r="G1328" s="97" t="b">
        <v>0</v>
      </c>
    </row>
    <row r="1329" spans="1:7" ht="15">
      <c r="A1329" s="105" t="s">
        <v>905</v>
      </c>
      <c r="B1329" s="97">
        <v>2</v>
      </c>
      <c r="C1329" s="107">
        <v>0.003205128205128205</v>
      </c>
      <c r="D1329" s="97" t="s">
        <v>729</v>
      </c>
      <c r="E1329" s="97" t="b">
        <v>0</v>
      </c>
      <c r="F1329" s="97" t="b">
        <v>0</v>
      </c>
      <c r="G1329" s="97" t="b">
        <v>0</v>
      </c>
    </row>
    <row r="1330" spans="1:7" ht="15">
      <c r="A1330" s="105" t="s">
        <v>1175</v>
      </c>
      <c r="B1330" s="97">
        <v>2</v>
      </c>
      <c r="C1330" s="107">
        <v>0.002240288475435958</v>
      </c>
      <c r="D1330" s="97" t="s">
        <v>729</v>
      </c>
      <c r="E1330" s="97" t="b">
        <v>0</v>
      </c>
      <c r="F1330" s="97" t="b">
        <v>0</v>
      </c>
      <c r="G1330" s="97" t="b">
        <v>0</v>
      </c>
    </row>
    <row r="1331" spans="1:7" ht="15">
      <c r="A1331" s="105" t="s">
        <v>1404</v>
      </c>
      <c r="B1331" s="97">
        <v>2</v>
      </c>
      <c r="C1331" s="107">
        <v>0.002240288475435958</v>
      </c>
      <c r="D1331" s="97" t="s">
        <v>729</v>
      </c>
      <c r="E1331" s="97" t="b">
        <v>0</v>
      </c>
      <c r="F1331" s="97" t="b">
        <v>0</v>
      </c>
      <c r="G1331" s="97" t="b">
        <v>0</v>
      </c>
    </row>
    <row r="1332" spans="1:7" ht="15">
      <c r="A1332" s="105" t="s">
        <v>1413</v>
      </c>
      <c r="B1332" s="97">
        <v>2</v>
      </c>
      <c r="C1332" s="107">
        <v>0.003205128205128205</v>
      </c>
      <c r="D1332" s="97" t="s">
        <v>729</v>
      </c>
      <c r="E1332" s="97" t="b">
        <v>0</v>
      </c>
      <c r="F1332" s="97" t="b">
        <v>0</v>
      </c>
      <c r="G1332" s="97" t="b">
        <v>0</v>
      </c>
    </row>
    <row r="1333" spans="1:7" ht="15">
      <c r="A1333" s="105" t="s">
        <v>802</v>
      </c>
      <c r="B1333" s="97">
        <v>2</v>
      </c>
      <c r="C1333" s="107">
        <v>0.002240288475435958</v>
      </c>
      <c r="D1333" s="97" t="s">
        <v>729</v>
      </c>
      <c r="E1333" s="97" t="b">
        <v>1</v>
      </c>
      <c r="F1333" s="97" t="b">
        <v>0</v>
      </c>
      <c r="G1333" s="97" t="b">
        <v>0</v>
      </c>
    </row>
    <row r="1334" spans="1:7" ht="15">
      <c r="A1334" s="105" t="s">
        <v>1415</v>
      </c>
      <c r="B1334" s="97">
        <v>2</v>
      </c>
      <c r="C1334" s="107">
        <v>0.003205128205128205</v>
      </c>
      <c r="D1334" s="97" t="s">
        <v>729</v>
      </c>
      <c r="E1334" s="97" t="b">
        <v>0</v>
      </c>
      <c r="F1334" s="97" t="b">
        <v>0</v>
      </c>
      <c r="G1334" s="97" t="b">
        <v>0</v>
      </c>
    </row>
    <row r="1335" spans="1:7" ht="15">
      <c r="A1335" s="105" t="s">
        <v>967</v>
      </c>
      <c r="B1335" s="97">
        <v>2</v>
      </c>
      <c r="C1335" s="107">
        <v>0.003205128205128205</v>
      </c>
      <c r="D1335" s="97" t="s">
        <v>729</v>
      </c>
      <c r="E1335" s="97" t="b">
        <v>0</v>
      </c>
      <c r="F1335" s="97" t="b">
        <v>0</v>
      </c>
      <c r="G1335" s="97" t="b">
        <v>0</v>
      </c>
    </row>
    <row r="1336" spans="1:7" ht="15">
      <c r="A1336" s="105" t="s">
        <v>798</v>
      </c>
      <c r="B1336" s="97">
        <v>2</v>
      </c>
      <c r="C1336" s="107">
        <v>0.003205128205128205</v>
      </c>
      <c r="D1336" s="97" t="s">
        <v>729</v>
      </c>
      <c r="E1336" s="97" t="b">
        <v>0</v>
      </c>
      <c r="F1336" s="97" t="b">
        <v>0</v>
      </c>
      <c r="G1336" s="97" t="b">
        <v>0</v>
      </c>
    </row>
    <row r="1337" spans="1:7" ht="15">
      <c r="A1337" s="105" t="s">
        <v>793</v>
      </c>
      <c r="B1337" s="97">
        <v>2</v>
      </c>
      <c r="C1337" s="107">
        <v>0.002240288475435958</v>
      </c>
      <c r="D1337" s="97" t="s">
        <v>729</v>
      </c>
      <c r="E1337" s="97" t="b">
        <v>0</v>
      </c>
      <c r="F1337" s="97" t="b">
        <v>0</v>
      </c>
      <c r="G1337" s="97" t="b">
        <v>0</v>
      </c>
    </row>
    <row r="1338" spans="1:7" ht="15">
      <c r="A1338" s="105" t="s">
        <v>1408</v>
      </c>
      <c r="B1338" s="97">
        <v>2</v>
      </c>
      <c r="C1338" s="107">
        <v>0.003205128205128205</v>
      </c>
      <c r="D1338" s="97" t="s">
        <v>729</v>
      </c>
      <c r="E1338" s="97" t="b">
        <v>0</v>
      </c>
      <c r="F1338" s="97" t="b">
        <v>0</v>
      </c>
      <c r="G1338" s="97" t="b">
        <v>0</v>
      </c>
    </row>
    <row r="1339" spans="1:7" ht="15">
      <c r="A1339" s="105" t="s">
        <v>755</v>
      </c>
      <c r="B1339" s="97">
        <v>2</v>
      </c>
      <c r="C1339" s="107">
        <v>0.003205128205128205</v>
      </c>
      <c r="D1339" s="97" t="s">
        <v>729</v>
      </c>
      <c r="E1339" s="97" t="b">
        <v>1</v>
      </c>
      <c r="F1339" s="97" t="b">
        <v>0</v>
      </c>
      <c r="G1339" s="97" t="b">
        <v>0</v>
      </c>
    </row>
    <row r="1340" spans="1:7" ht="15">
      <c r="A1340" s="105" t="s">
        <v>1402</v>
      </c>
      <c r="B1340" s="97">
        <v>2</v>
      </c>
      <c r="C1340" s="107">
        <v>0.003205128205128205</v>
      </c>
      <c r="D1340" s="97" t="s">
        <v>729</v>
      </c>
      <c r="E1340" s="97" t="b">
        <v>0</v>
      </c>
      <c r="F1340" s="97" t="b">
        <v>0</v>
      </c>
      <c r="G1340" s="97" t="b">
        <v>0</v>
      </c>
    </row>
    <row r="1341" spans="1:7" ht="15">
      <c r="A1341" s="105" t="s">
        <v>971</v>
      </c>
      <c r="B1341" s="97">
        <v>2</v>
      </c>
      <c r="C1341" s="107">
        <v>0.003205128205128205</v>
      </c>
      <c r="D1341" s="97" t="s">
        <v>729</v>
      </c>
      <c r="E1341" s="97" t="b">
        <v>0</v>
      </c>
      <c r="F1341" s="97" t="b">
        <v>0</v>
      </c>
      <c r="G1341" s="97" t="b">
        <v>0</v>
      </c>
    </row>
    <row r="1342" spans="1:7" ht="15">
      <c r="A1342" s="105" t="s">
        <v>1403</v>
      </c>
      <c r="B1342" s="97">
        <v>2</v>
      </c>
      <c r="C1342" s="107">
        <v>0.003205128205128205</v>
      </c>
      <c r="D1342" s="97" t="s">
        <v>729</v>
      </c>
      <c r="E1342" s="97" t="b">
        <v>0</v>
      </c>
      <c r="F1342" s="97" t="b">
        <v>0</v>
      </c>
      <c r="G1342" s="97" t="b">
        <v>0</v>
      </c>
    </row>
    <row r="1343" spans="1:7" ht="15">
      <c r="A1343" s="105" t="s">
        <v>1032</v>
      </c>
      <c r="B1343" s="97">
        <v>2</v>
      </c>
      <c r="C1343" s="107">
        <v>0.003205128205128205</v>
      </c>
      <c r="D1343" s="97" t="s">
        <v>729</v>
      </c>
      <c r="E1343" s="97" t="b">
        <v>0</v>
      </c>
      <c r="F1343" s="97" t="b">
        <v>0</v>
      </c>
      <c r="G1343" s="97" t="b">
        <v>0</v>
      </c>
    </row>
    <row r="1344" spans="1:7" ht="15">
      <c r="A1344" s="105" t="s">
        <v>1178</v>
      </c>
      <c r="B1344" s="97">
        <v>2</v>
      </c>
      <c r="C1344" s="107">
        <v>0.003205128205128205</v>
      </c>
      <c r="D1344" s="97" t="s">
        <v>729</v>
      </c>
      <c r="E1344" s="97" t="b">
        <v>0</v>
      </c>
      <c r="F1344" s="97" t="b">
        <v>0</v>
      </c>
      <c r="G1344" s="97" t="b">
        <v>0</v>
      </c>
    </row>
    <row r="1345" spans="1:7" ht="15">
      <c r="A1345" s="105" t="s">
        <v>782</v>
      </c>
      <c r="B1345" s="97">
        <v>15</v>
      </c>
      <c r="C1345" s="107">
        <v>0.0025324916291303945</v>
      </c>
      <c r="D1345" s="97" t="s">
        <v>730</v>
      </c>
      <c r="E1345" s="97" t="b">
        <v>0</v>
      </c>
      <c r="F1345" s="97" t="b">
        <v>0</v>
      </c>
      <c r="G1345" s="97" t="b">
        <v>0</v>
      </c>
    </row>
    <row r="1346" spans="1:7" ht="15">
      <c r="A1346" s="105" t="s">
        <v>770</v>
      </c>
      <c r="B1346" s="97">
        <v>7</v>
      </c>
      <c r="C1346" s="107">
        <v>0.006376570064394361</v>
      </c>
      <c r="D1346" s="97" t="s">
        <v>730</v>
      </c>
      <c r="E1346" s="97" t="b">
        <v>0</v>
      </c>
      <c r="F1346" s="97" t="b">
        <v>0</v>
      </c>
      <c r="G1346" s="97" t="b">
        <v>0</v>
      </c>
    </row>
    <row r="1347" spans="1:7" ht="15">
      <c r="A1347" s="105" t="s">
        <v>756</v>
      </c>
      <c r="B1347" s="97">
        <v>6</v>
      </c>
      <c r="C1347" s="107">
        <v>0.002318976476826025</v>
      </c>
      <c r="D1347" s="97" t="s">
        <v>730</v>
      </c>
      <c r="E1347" s="97" t="b">
        <v>0</v>
      </c>
      <c r="F1347" s="97" t="b">
        <v>0</v>
      </c>
      <c r="G1347" s="97" t="b">
        <v>0</v>
      </c>
    </row>
    <row r="1348" spans="1:7" ht="15">
      <c r="A1348" s="105" t="s">
        <v>927</v>
      </c>
      <c r="B1348" s="97">
        <v>6</v>
      </c>
      <c r="C1348" s="107">
        <v>0.0041596516585927275</v>
      </c>
      <c r="D1348" s="97" t="s">
        <v>730</v>
      </c>
      <c r="E1348" s="97" t="b">
        <v>0</v>
      </c>
      <c r="F1348" s="97" t="b">
        <v>0</v>
      </c>
      <c r="G1348" s="97" t="b">
        <v>0</v>
      </c>
    </row>
    <row r="1349" spans="1:7" ht="15">
      <c r="A1349" s="105" t="s">
        <v>929</v>
      </c>
      <c r="B1349" s="97">
        <v>6</v>
      </c>
      <c r="C1349" s="107">
        <v>0.0031466550069405705</v>
      </c>
      <c r="D1349" s="97" t="s">
        <v>730</v>
      </c>
      <c r="E1349" s="97" t="b">
        <v>0</v>
      </c>
      <c r="F1349" s="97" t="b">
        <v>0</v>
      </c>
      <c r="G1349" s="97" t="b">
        <v>0</v>
      </c>
    </row>
    <row r="1350" spans="1:7" ht="15">
      <c r="A1350" s="105" t="s">
        <v>854</v>
      </c>
      <c r="B1350" s="97">
        <v>6</v>
      </c>
      <c r="C1350" s="107">
        <v>0.010452961672473868</v>
      </c>
      <c r="D1350" s="97" t="s">
        <v>730</v>
      </c>
      <c r="E1350" s="97" t="b">
        <v>0</v>
      </c>
      <c r="F1350" s="97" t="b">
        <v>0</v>
      </c>
      <c r="G1350" s="97" t="b">
        <v>0</v>
      </c>
    </row>
    <row r="1351" spans="1:7" ht="15">
      <c r="A1351" s="105" t="s">
        <v>928</v>
      </c>
      <c r="B1351" s="97">
        <v>6</v>
      </c>
      <c r="C1351" s="107">
        <v>0.010452961672473868</v>
      </c>
      <c r="D1351" s="97" t="s">
        <v>730</v>
      </c>
      <c r="E1351" s="97" t="b">
        <v>0</v>
      </c>
      <c r="F1351" s="97" t="b">
        <v>0</v>
      </c>
      <c r="G1351" s="97" t="b">
        <v>0</v>
      </c>
    </row>
    <row r="1352" spans="1:7" ht="15">
      <c r="A1352" s="105" t="s">
        <v>804</v>
      </c>
      <c r="B1352" s="97">
        <v>6</v>
      </c>
      <c r="C1352" s="107">
        <v>0.010452961672473868</v>
      </c>
      <c r="D1352" s="97" t="s">
        <v>730</v>
      </c>
      <c r="E1352" s="97" t="b">
        <v>0</v>
      </c>
      <c r="F1352" s="97" t="b">
        <v>0</v>
      </c>
      <c r="G1352" s="97" t="b">
        <v>0</v>
      </c>
    </row>
    <row r="1353" spans="1:7" ht="15">
      <c r="A1353" s="105" t="s">
        <v>965</v>
      </c>
      <c r="B1353" s="97">
        <v>5</v>
      </c>
      <c r="C1353" s="107">
        <v>0.002622212505783808</v>
      </c>
      <c r="D1353" s="97" t="s">
        <v>730</v>
      </c>
      <c r="E1353" s="97" t="b">
        <v>0</v>
      </c>
      <c r="F1353" s="97" t="b">
        <v>0</v>
      </c>
      <c r="G1353" s="97" t="b">
        <v>0</v>
      </c>
    </row>
    <row r="1354" spans="1:7" ht="15">
      <c r="A1354" s="105" t="s">
        <v>823</v>
      </c>
      <c r="B1354" s="97">
        <v>5</v>
      </c>
      <c r="C1354" s="107">
        <v>0.002622212505783808</v>
      </c>
      <c r="D1354" s="97" t="s">
        <v>730</v>
      </c>
      <c r="E1354" s="97" t="b">
        <v>0</v>
      </c>
      <c r="F1354" s="97" t="b">
        <v>0</v>
      </c>
      <c r="G1354" s="97" t="b">
        <v>0</v>
      </c>
    </row>
    <row r="1355" spans="1:7" ht="15">
      <c r="A1355" s="105" t="s">
        <v>888</v>
      </c>
      <c r="B1355" s="97">
        <v>5</v>
      </c>
      <c r="C1355" s="107">
        <v>0.002622212505783808</v>
      </c>
      <c r="D1355" s="97" t="s">
        <v>730</v>
      </c>
      <c r="E1355" s="97" t="b">
        <v>0</v>
      </c>
      <c r="F1355" s="97" t="b">
        <v>0</v>
      </c>
      <c r="G1355" s="97" t="b">
        <v>0</v>
      </c>
    </row>
    <row r="1356" spans="1:7" ht="15">
      <c r="A1356" s="105" t="s">
        <v>870</v>
      </c>
      <c r="B1356" s="97">
        <v>5</v>
      </c>
      <c r="C1356" s="107">
        <v>0.002622212505783808</v>
      </c>
      <c r="D1356" s="97" t="s">
        <v>730</v>
      </c>
      <c r="E1356" s="97" t="b">
        <v>0</v>
      </c>
      <c r="F1356" s="97" t="b">
        <v>0</v>
      </c>
      <c r="G1356" s="97" t="b">
        <v>0</v>
      </c>
    </row>
    <row r="1357" spans="1:7" ht="15">
      <c r="A1357" s="105" t="s">
        <v>796</v>
      </c>
      <c r="B1357" s="97">
        <v>5</v>
      </c>
      <c r="C1357" s="107">
        <v>0.002622212505783808</v>
      </c>
      <c r="D1357" s="97" t="s">
        <v>730</v>
      </c>
      <c r="E1357" s="97" t="b">
        <v>0</v>
      </c>
      <c r="F1357" s="97" t="b">
        <v>0</v>
      </c>
      <c r="G1357" s="97" t="b">
        <v>0</v>
      </c>
    </row>
    <row r="1358" spans="1:7" ht="15">
      <c r="A1358" s="105" t="s">
        <v>848</v>
      </c>
      <c r="B1358" s="97">
        <v>5</v>
      </c>
      <c r="C1358" s="107">
        <v>0.006088588887944415</v>
      </c>
      <c r="D1358" s="97" t="s">
        <v>730</v>
      </c>
      <c r="E1358" s="97" t="b">
        <v>0</v>
      </c>
      <c r="F1358" s="97" t="b">
        <v>0</v>
      </c>
      <c r="G1358" s="97" t="b">
        <v>0</v>
      </c>
    </row>
    <row r="1359" spans="1:7" ht="15">
      <c r="A1359" s="105" t="s">
        <v>800</v>
      </c>
      <c r="B1359" s="97">
        <v>5</v>
      </c>
      <c r="C1359" s="107">
        <v>0.008710801393728223</v>
      </c>
      <c r="D1359" s="97" t="s">
        <v>730</v>
      </c>
      <c r="E1359" s="97" t="b">
        <v>0</v>
      </c>
      <c r="F1359" s="97" t="b">
        <v>0</v>
      </c>
      <c r="G1359" s="97" t="b">
        <v>0</v>
      </c>
    </row>
    <row r="1360" spans="1:7" ht="15">
      <c r="A1360" s="105" t="s">
        <v>809</v>
      </c>
      <c r="B1360" s="97">
        <v>5</v>
      </c>
      <c r="C1360" s="107">
        <v>0.008710801393728223</v>
      </c>
      <c r="D1360" s="97" t="s">
        <v>730</v>
      </c>
      <c r="E1360" s="97" t="b">
        <v>0</v>
      </c>
      <c r="F1360" s="97" t="b">
        <v>0</v>
      </c>
      <c r="G1360" s="97" t="b">
        <v>0</v>
      </c>
    </row>
    <row r="1361" spans="1:7" ht="15">
      <c r="A1361" s="105" t="s">
        <v>916</v>
      </c>
      <c r="B1361" s="97">
        <v>4</v>
      </c>
      <c r="C1361" s="107">
        <v>0.004870871110355532</v>
      </c>
      <c r="D1361" s="97" t="s">
        <v>730</v>
      </c>
      <c r="E1361" s="97" t="b">
        <v>0</v>
      </c>
      <c r="F1361" s="97" t="b">
        <v>0</v>
      </c>
      <c r="G1361" s="97" t="b">
        <v>0</v>
      </c>
    </row>
    <row r="1362" spans="1:7" ht="15">
      <c r="A1362" s="105" t="s">
        <v>883</v>
      </c>
      <c r="B1362" s="97">
        <v>4</v>
      </c>
      <c r="C1362" s="107">
        <v>0.004870871110355532</v>
      </c>
      <c r="D1362" s="97" t="s">
        <v>730</v>
      </c>
      <c r="E1362" s="97" t="b">
        <v>0</v>
      </c>
      <c r="F1362" s="97" t="b">
        <v>0</v>
      </c>
      <c r="G1362" s="97" t="b">
        <v>0</v>
      </c>
    </row>
    <row r="1363" spans="1:7" ht="15">
      <c r="A1363" s="105" t="s">
        <v>1035</v>
      </c>
      <c r="B1363" s="97">
        <v>4</v>
      </c>
      <c r="C1363" s="107">
        <v>0.006968641114982578</v>
      </c>
      <c r="D1363" s="97" t="s">
        <v>730</v>
      </c>
      <c r="E1363" s="97" t="b">
        <v>0</v>
      </c>
      <c r="F1363" s="97" t="b">
        <v>0</v>
      </c>
      <c r="G1363" s="97" t="b">
        <v>0</v>
      </c>
    </row>
    <row r="1364" spans="1:7" ht="15">
      <c r="A1364" s="105" t="s">
        <v>768</v>
      </c>
      <c r="B1364" s="97">
        <v>4</v>
      </c>
      <c r="C1364" s="107">
        <v>0.002773101105728485</v>
      </c>
      <c r="D1364" s="97" t="s">
        <v>730</v>
      </c>
      <c r="E1364" s="97" t="b">
        <v>0</v>
      </c>
      <c r="F1364" s="97" t="b">
        <v>0</v>
      </c>
      <c r="G1364" s="97" t="b">
        <v>0</v>
      </c>
    </row>
    <row r="1365" spans="1:7" ht="15">
      <c r="A1365" s="105" t="s">
        <v>868</v>
      </c>
      <c r="B1365" s="97">
        <v>4</v>
      </c>
      <c r="C1365" s="107">
        <v>0.004870871110355532</v>
      </c>
      <c r="D1365" s="97" t="s">
        <v>730</v>
      </c>
      <c r="E1365" s="97" t="b">
        <v>0</v>
      </c>
      <c r="F1365" s="97" t="b">
        <v>0</v>
      </c>
      <c r="G1365" s="97" t="b">
        <v>0</v>
      </c>
    </row>
    <row r="1366" spans="1:7" ht="15">
      <c r="A1366" s="105" t="s">
        <v>869</v>
      </c>
      <c r="B1366" s="97">
        <v>4</v>
      </c>
      <c r="C1366" s="107">
        <v>0.002773101105728485</v>
      </c>
      <c r="D1366" s="97" t="s">
        <v>730</v>
      </c>
      <c r="E1366" s="97" t="b">
        <v>0</v>
      </c>
      <c r="F1366" s="97" t="b">
        <v>0</v>
      </c>
      <c r="G1366" s="97" t="b">
        <v>0</v>
      </c>
    </row>
    <row r="1367" spans="1:7" ht="15">
      <c r="A1367" s="105" t="s">
        <v>1021</v>
      </c>
      <c r="B1367" s="97">
        <v>4</v>
      </c>
      <c r="C1367" s="107">
        <v>0.002773101105728485</v>
      </c>
      <c r="D1367" s="97" t="s">
        <v>730</v>
      </c>
      <c r="E1367" s="97" t="b">
        <v>0</v>
      </c>
      <c r="F1367" s="97" t="b">
        <v>0</v>
      </c>
      <c r="G1367" s="97" t="b">
        <v>0</v>
      </c>
    </row>
    <row r="1368" spans="1:7" ht="15">
      <c r="A1368" s="105" t="s">
        <v>1022</v>
      </c>
      <c r="B1368" s="97">
        <v>4</v>
      </c>
      <c r="C1368" s="107">
        <v>0.002773101105728485</v>
      </c>
      <c r="D1368" s="97" t="s">
        <v>730</v>
      </c>
      <c r="E1368" s="97" t="b">
        <v>1</v>
      </c>
      <c r="F1368" s="97" t="b">
        <v>0</v>
      </c>
      <c r="G1368" s="97" t="b">
        <v>0</v>
      </c>
    </row>
    <row r="1369" spans="1:7" ht="15">
      <c r="A1369" s="105" t="s">
        <v>794</v>
      </c>
      <c r="B1369" s="97">
        <v>4</v>
      </c>
      <c r="C1369" s="107">
        <v>0.002773101105728485</v>
      </c>
      <c r="D1369" s="97" t="s">
        <v>730</v>
      </c>
      <c r="E1369" s="97" t="b">
        <v>0</v>
      </c>
      <c r="F1369" s="97" t="b">
        <v>0</v>
      </c>
      <c r="G1369" s="97" t="b">
        <v>0</v>
      </c>
    </row>
    <row r="1370" spans="1:7" ht="15">
      <c r="A1370" s="105" t="s">
        <v>884</v>
      </c>
      <c r="B1370" s="97">
        <v>4</v>
      </c>
      <c r="C1370" s="107">
        <v>0.002773101105728485</v>
      </c>
      <c r="D1370" s="97" t="s">
        <v>730</v>
      </c>
      <c r="E1370" s="97" t="b">
        <v>0</v>
      </c>
      <c r="F1370" s="97" t="b">
        <v>0</v>
      </c>
      <c r="G1370" s="97" t="b">
        <v>0</v>
      </c>
    </row>
    <row r="1371" spans="1:7" ht="15">
      <c r="A1371" s="105" t="s">
        <v>774</v>
      </c>
      <c r="B1371" s="97">
        <v>4</v>
      </c>
      <c r="C1371" s="107">
        <v>0.002773101105728485</v>
      </c>
      <c r="D1371" s="97" t="s">
        <v>730</v>
      </c>
      <c r="E1371" s="97" t="b">
        <v>0</v>
      </c>
      <c r="F1371" s="97" t="b">
        <v>0</v>
      </c>
      <c r="G1371" s="97" t="b">
        <v>0</v>
      </c>
    </row>
    <row r="1372" spans="1:7" ht="15">
      <c r="A1372" s="105" t="s">
        <v>1023</v>
      </c>
      <c r="B1372" s="97">
        <v>4</v>
      </c>
      <c r="C1372" s="107">
        <v>0.002773101105728485</v>
      </c>
      <c r="D1372" s="97" t="s">
        <v>730</v>
      </c>
      <c r="E1372" s="97" t="b">
        <v>0</v>
      </c>
      <c r="F1372" s="97" t="b">
        <v>0</v>
      </c>
      <c r="G1372" s="97" t="b">
        <v>0</v>
      </c>
    </row>
    <row r="1373" spans="1:7" ht="15">
      <c r="A1373" s="105" t="s">
        <v>1024</v>
      </c>
      <c r="B1373" s="97">
        <v>4</v>
      </c>
      <c r="C1373" s="107">
        <v>0.002773101105728485</v>
      </c>
      <c r="D1373" s="97" t="s">
        <v>730</v>
      </c>
      <c r="E1373" s="97" t="b">
        <v>0</v>
      </c>
      <c r="F1373" s="97" t="b">
        <v>0</v>
      </c>
      <c r="G1373" s="97" t="b">
        <v>0</v>
      </c>
    </row>
    <row r="1374" spans="1:7" ht="15">
      <c r="A1374" s="105" t="s">
        <v>1025</v>
      </c>
      <c r="B1374" s="97">
        <v>4</v>
      </c>
      <c r="C1374" s="107">
        <v>0.002773101105728485</v>
      </c>
      <c r="D1374" s="97" t="s">
        <v>730</v>
      </c>
      <c r="E1374" s="97" t="b">
        <v>0</v>
      </c>
      <c r="F1374" s="97" t="b">
        <v>1</v>
      </c>
      <c r="G1374" s="97" t="b">
        <v>0</v>
      </c>
    </row>
    <row r="1375" spans="1:7" ht="15">
      <c r="A1375" s="105" t="s">
        <v>1026</v>
      </c>
      <c r="B1375" s="97">
        <v>4</v>
      </c>
      <c r="C1375" s="107">
        <v>0.002773101105728485</v>
      </c>
      <c r="D1375" s="97" t="s">
        <v>730</v>
      </c>
      <c r="E1375" s="97" t="b">
        <v>0</v>
      </c>
      <c r="F1375" s="97" t="b">
        <v>0</v>
      </c>
      <c r="G1375" s="97" t="b">
        <v>0</v>
      </c>
    </row>
    <row r="1376" spans="1:7" ht="15">
      <c r="A1376" s="105" t="s">
        <v>966</v>
      </c>
      <c r="B1376" s="97">
        <v>4</v>
      </c>
      <c r="C1376" s="107">
        <v>0.002773101105728485</v>
      </c>
      <c r="D1376" s="97" t="s">
        <v>730</v>
      </c>
      <c r="E1376" s="97" t="b">
        <v>0</v>
      </c>
      <c r="F1376" s="97" t="b">
        <v>0</v>
      </c>
      <c r="G1376" s="97" t="b">
        <v>0</v>
      </c>
    </row>
    <row r="1377" spans="1:7" ht="15">
      <c r="A1377" s="105" t="s">
        <v>1027</v>
      </c>
      <c r="B1377" s="97">
        <v>4</v>
      </c>
      <c r="C1377" s="107">
        <v>0.002773101105728485</v>
      </c>
      <c r="D1377" s="97" t="s">
        <v>730</v>
      </c>
      <c r="E1377" s="97" t="b">
        <v>1</v>
      </c>
      <c r="F1377" s="97" t="b">
        <v>0</v>
      </c>
      <c r="G1377" s="97" t="b">
        <v>0</v>
      </c>
    </row>
    <row r="1378" spans="1:7" ht="15">
      <c r="A1378" s="105" t="s">
        <v>1028</v>
      </c>
      <c r="B1378" s="97">
        <v>4</v>
      </c>
      <c r="C1378" s="107">
        <v>0.002773101105728485</v>
      </c>
      <c r="D1378" s="97" t="s">
        <v>730</v>
      </c>
      <c r="E1378" s="97" t="b">
        <v>0</v>
      </c>
      <c r="F1378" s="97" t="b">
        <v>0</v>
      </c>
      <c r="G1378" s="97" t="b">
        <v>0</v>
      </c>
    </row>
    <row r="1379" spans="1:7" ht="15">
      <c r="A1379" s="105" t="s">
        <v>757</v>
      </c>
      <c r="B1379" s="97">
        <v>4</v>
      </c>
      <c r="C1379" s="107">
        <v>0.004870871110355532</v>
      </c>
      <c r="D1379" s="97" t="s">
        <v>730</v>
      </c>
      <c r="E1379" s="97" t="b">
        <v>0</v>
      </c>
      <c r="F1379" s="97" t="b">
        <v>0</v>
      </c>
      <c r="G1379" s="97" t="b">
        <v>0</v>
      </c>
    </row>
    <row r="1380" spans="1:7" ht="15">
      <c r="A1380" s="105" t="s">
        <v>769</v>
      </c>
      <c r="B1380" s="97">
        <v>3</v>
      </c>
      <c r="C1380" s="107">
        <v>0.002732815741883298</v>
      </c>
      <c r="D1380" s="97" t="s">
        <v>730</v>
      </c>
      <c r="E1380" s="97" t="b">
        <v>1</v>
      </c>
      <c r="F1380" s="97" t="b">
        <v>0</v>
      </c>
      <c r="G1380" s="97" t="b">
        <v>0</v>
      </c>
    </row>
    <row r="1381" spans="1:7" ht="15">
      <c r="A1381" s="105" t="s">
        <v>885</v>
      </c>
      <c r="B1381" s="97">
        <v>3</v>
      </c>
      <c r="C1381" s="107">
        <v>0.002732815741883298</v>
      </c>
      <c r="D1381" s="97" t="s">
        <v>730</v>
      </c>
      <c r="E1381" s="97" t="b">
        <v>0</v>
      </c>
      <c r="F1381" s="97" t="b">
        <v>0</v>
      </c>
      <c r="G1381" s="97" t="b">
        <v>0</v>
      </c>
    </row>
    <row r="1382" spans="1:7" ht="15">
      <c r="A1382" s="105" t="s">
        <v>921</v>
      </c>
      <c r="B1382" s="97">
        <v>3</v>
      </c>
      <c r="C1382" s="107">
        <v>0.0036531533327666494</v>
      </c>
      <c r="D1382" s="97" t="s">
        <v>730</v>
      </c>
      <c r="E1382" s="97" t="b">
        <v>0</v>
      </c>
      <c r="F1382" s="97" t="b">
        <v>0</v>
      </c>
      <c r="G1382" s="97" t="b">
        <v>0</v>
      </c>
    </row>
    <row r="1383" spans="1:7" ht="15">
      <c r="A1383" s="105" t="s">
        <v>1149</v>
      </c>
      <c r="B1383" s="97">
        <v>3</v>
      </c>
      <c r="C1383" s="107">
        <v>0.002732815741883298</v>
      </c>
      <c r="D1383" s="97" t="s">
        <v>730</v>
      </c>
      <c r="E1383" s="97" t="b">
        <v>0</v>
      </c>
      <c r="F1383" s="97" t="b">
        <v>0</v>
      </c>
      <c r="G1383" s="97" t="b">
        <v>0</v>
      </c>
    </row>
    <row r="1384" spans="1:7" ht="15">
      <c r="A1384" s="105" t="s">
        <v>1150</v>
      </c>
      <c r="B1384" s="97">
        <v>3</v>
      </c>
      <c r="C1384" s="107">
        <v>0.0036531533327666494</v>
      </c>
      <c r="D1384" s="97" t="s">
        <v>730</v>
      </c>
      <c r="E1384" s="97" t="b">
        <v>0</v>
      </c>
      <c r="F1384" s="97" t="b">
        <v>0</v>
      </c>
      <c r="G1384" s="97" t="b">
        <v>0</v>
      </c>
    </row>
    <row r="1385" spans="1:7" ht="15">
      <c r="A1385" s="105" t="s">
        <v>773</v>
      </c>
      <c r="B1385" s="97">
        <v>3</v>
      </c>
      <c r="C1385" s="107">
        <v>0.0036531533327666494</v>
      </c>
      <c r="D1385" s="97" t="s">
        <v>730</v>
      </c>
      <c r="E1385" s="97" t="b">
        <v>0</v>
      </c>
      <c r="F1385" s="97" t="b">
        <v>0</v>
      </c>
      <c r="G1385" s="97" t="b">
        <v>0</v>
      </c>
    </row>
    <row r="1386" spans="1:7" ht="15">
      <c r="A1386" s="105" t="s">
        <v>903</v>
      </c>
      <c r="B1386" s="97">
        <v>3</v>
      </c>
      <c r="C1386" s="107">
        <v>0.002732815741883298</v>
      </c>
      <c r="D1386" s="97" t="s">
        <v>730</v>
      </c>
      <c r="E1386" s="97" t="b">
        <v>0</v>
      </c>
      <c r="F1386" s="97" t="b">
        <v>0</v>
      </c>
      <c r="G1386" s="97" t="b">
        <v>0</v>
      </c>
    </row>
    <row r="1387" spans="1:7" ht="15">
      <c r="A1387" s="105" t="s">
        <v>763</v>
      </c>
      <c r="B1387" s="97">
        <v>3</v>
      </c>
      <c r="C1387" s="107">
        <v>0.002732815741883298</v>
      </c>
      <c r="D1387" s="97" t="s">
        <v>730</v>
      </c>
      <c r="E1387" s="97" t="b">
        <v>0</v>
      </c>
      <c r="F1387" s="97" t="b">
        <v>0</v>
      </c>
      <c r="G1387" s="97" t="b">
        <v>0</v>
      </c>
    </row>
    <row r="1388" spans="1:7" ht="15">
      <c r="A1388" s="105" t="s">
        <v>951</v>
      </c>
      <c r="B1388" s="97">
        <v>3</v>
      </c>
      <c r="C1388" s="107">
        <v>0.0036531533327666494</v>
      </c>
      <c r="D1388" s="97" t="s">
        <v>730</v>
      </c>
      <c r="E1388" s="97" t="b">
        <v>0</v>
      </c>
      <c r="F1388" s="97" t="b">
        <v>0</v>
      </c>
      <c r="G1388" s="97" t="b">
        <v>0</v>
      </c>
    </row>
    <row r="1389" spans="1:7" ht="15">
      <c r="A1389" s="105" t="s">
        <v>959</v>
      </c>
      <c r="B1389" s="97">
        <v>3</v>
      </c>
      <c r="C1389" s="107">
        <v>0.002732815741883298</v>
      </c>
      <c r="D1389" s="97" t="s">
        <v>730</v>
      </c>
      <c r="E1389" s="97" t="b">
        <v>0</v>
      </c>
      <c r="F1389" s="97" t="b">
        <v>0</v>
      </c>
      <c r="G1389" s="97" t="b">
        <v>0</v>
      </c>
    </row>
    <row r="1390" spans="1:7" ht="15">
      <c r="A1390" s="105" t="s">
        <v>931</v>
      </c>
      <c r="B1390" s="97">
        <v>3</v>
      </c>
      <c r="C1390" s="107">
        <v>0.005226480836236934</v>
      </c>
      <c r="D1390" s="97" t="s">
        <v>730</v>
      </c>
      <c r="E1390" s="97" t="b">
        <v>0</v>
      </c>
      <c r="F1390" s="97" t="b">
        <v>0</v>
      </c>
      <c r="G1390" s="97" t="b">
        <v>0</v>
      </c>
    </row>
    <row r="1391" spans="1:7" ht="15">
      <c r="A1391" s="105" t="s">
        <v>788</v>
      </c>
      <c r="B1391" s="97">
        <v>3</v>
      </c>
      <c r="C1391" s="107">
        <v>0.005226480836236934</v>
      </c>
      <c r="D1391" s="97" t="s">
        <v>730</v>
      </c>
      <c r="E1391" s="97" t="b">
        <v>0</v>
      </c>
      <c r="F1391" s="97" t="b">
        <v>0</v>
      </c>
      <c r="G1391" s="97" t="b">
        <v>0</v>
      </c>
    </row>
    <row r="1392" spans="1:7" ht="15">
      <c r="A1392" s="105" t="s">
        <v>852</v>
      </c>
      <c r="B1392" s="97">
        <v>3</v>
      </c>
      <c r="C1392" s="107">
        <v>0.005226480836236934</v>
      </c>
      <c r="D1392" s="97" t="s">
        <v>730</v>
      </c>
      <c r="E1392" s="97" t="b">
        <v>0</v>
      </c>
      <c r="F1392" s="97" t="b">
        <v>0</v>
      </c>
      <c r="G1392" s="97" t="b">
        <v>0</v>
      </c>
    </row>
    <row r="1393" spans="1:7" ht="15">
      <c r="A1393" s="105" t="s">
        <v>789</v>
      </c>
      <c r="B1393" s="97">
        <v>3</v>
      </c>
      <c r="C1393" s="107">
        <v>0.0036531533327666494</v>
      </c>
      <c r="D1393" s="97" t="s">
        <v>730</v>
      </c>
      <c r="E1393" s="97" t="b">
        <v>0</v>
      </c>
      <c r="F1393" s="97" t="b">
        <v>0</v>
      </c>
      <c r="G1393" s="97" t="b">
        <v>0</v>
      </c>
    </row>
    <row r="1394" spans="1:7" ht="15">
      <c r="A1394" s="105" t="s">
        <v>1163</v>
      </c>
      <c r="B1394" s="97">
        <v>3</v>
      </c>
      <c r="C1394" s="107">
        <v>0.005226480836236934</v>
      </c>
      <c r="D1394" s="97" t="s">
        <v>730</v>
      </c>
      <c r="E1394" s="97" t="b">
        <v>0</v>
      </c>
      <c r="F1394" s="97" t="b">
        <v>0</v>
      </c>
      <c r="G1394" s="97" t="b">
        <v>0</v>
      </c>
    </row>
    <row r="1395" spans="1:7" ht="15">
      <c r="A1395" s="105" t="s">
        <v>1164</v>
      </c>
      <c r="B1395" s="97">
        <v>3</v>
      </c>
      <c r="C1395" s="107">
        <v>0.005226480836236934</v>
      </c>
      <c r="D1395" s="97" t="s">
        <v>730</v>
      </c>
      <c r="E1395" s="97" t="b">
        <v>0</v>
      </c>
      <c r="F1395" s="97" t="b">
        <v>0</v>
      </c>
      <c r="G1395" s="97" t="b">
        <v>0</v>
      </c>
    </row>
    <row r="1396" spans="1:7" ht="15">
      <c r="A1396" s="105" t="s">
        <v>1165</v>
      </c>
      <c r="B1396" s="97">
        <v>3</v>
      </c>
      <c r="C1396" s="107">
        <v>0.005226480836236934</v>
      </c>
      <c r="D1396" s="97" t="s">
        <v>730</v>
      </c>
      <c r="E1396" s="97" t="b">
        <v>0</v>
      </c>
      <c r="F1396" s="97" t="b">
        <v>0</v>
      </c>
      <c r="G1396" s="97" t="b">
        <v>0</v>
      </c>
    </row>
    <row r="1397" spans="1:7" ht="15">
      <c r="A1397" s="105" t="s">
        <v>1166</v>
      </c>
      <c r="B1397" s="97">
        <v>3</v>
      </c>
      <c r="C1397" s="107">
        <v>0.005226480836236934</v>
      </c>
      <c r="D1397" s="97" t="s">
        <v>730</v>
      </c>
      <c r="E1397" s="97" t="b">
        <v>0</v>
      </c>
      <c r="F1397" s="97" t="b">
        <v>0</v>
      </c>
      <c r="G1397" s="97" t="b">
        <v>0</v>
      </c>
    </row>
    <row r="1398" spans="1:7" ht="15">
      <c r="A1398" s="105" t="s">
        <v>1167</v>
      </c>
      <c r="B1398" s="97">
        <v>3</v>
      </c>
      <c r="C1398" s="107">
        <v>0.005226480836236934</v>
      </c>
      <c r="D1398" s="97" t="s">
        <v>730</v>
      </c>
      <c r="E1398" s="97" t="b">
        <v>0</v>
      </c>
      <c r="F1398" s="97" t="b">
        <v>0</v>
      </c>
      <c r="G1398" s="97" t="b">
        <v>0</v>
      </c>
    </row>
    <row r="1399" spans="1:7" ht="15">
      <c r="A1399" s="105" t="s">
        <v>874</v>
      </c>
      <c r="B1399" s="97">
        <v>3</v>
      </c>
      <c r="C1399" s="107">
        <v>0.002732815741883298</v>
      </c>
      <c r="D1399" s="97" t="s">
        <v>730</v>
      </c>
      <c r="E1399" s="97" t="b">
        <v>0</v>
      </c>
      <c r="F1399" s="97" t="b">
        <v>0</v>
      </c>
      <c r="G1399" s="97" t="b">
        <v>0</v>
      </c>
    </row>
    <row r="1400" spans="1:7" ht="15">
      <c r="A1400" s="105" t="s">
        <v>1156</v>
      </c>
      <c r="B1400" s="97">
        <v>3</v>
      </c>
      <c r="C1400" s="107">
        <v>0.005226480836236934</v>
      </c>
      <c r="D1400" s="97" t="s">
        <v>730</v>
      </c>
      <c r="E1400" s="97" t="b">
        <v>0</v>
      </c>
      <c r="F1400" s="97" t="b">
        <v>0</v>
      </c>
      <c r="G1400" s="97" t="b">
        <v>0</v>
      </c>
    </row>
    <row r="1401" spans="1:7" ht="15">
      <c r="A1401" s="105" t="s">
        <v>1157</v>
      </c>
      <c r="B1401" s="97">
        <v>3</v>
      </c>
      <c r="C1401" s="107">
        <v>0.005226480836236934</v>
      </c>
      <c r="D1401" s="97" t="s">
        <v>730</v>
      </c>
      <c r="E1401" s="97" t="b">
        <v>0</v>
      </c>
      <c r="F1401" s="97" t="b">
        <v>0</v>
      </c>
      <c r="G1401" s="97" t="b">
        <v>0</v>
      </c>
    </row>
    <row r="1402" spans="1:7" ht="15">
      <c r="A1402" s="105" t="s">
        <v>1029</v>
      </c>
      <c r="B1402" s="97">
        <v>3</v>
      </c>
      <c r="C1402" s="107">
        <v>0.005226480836236934</v>
      </c>
      <c r="D1402" s="97" t="s">
        <v>730</v>
      </c>
      <c r="E1402" s="97" t="b">
        <v>0</v>
      </c>
      <c r="F1402" s="97" t="b">
        <v>0</v>
      </c>
      <c r="G1402" s="97" t="b">
        <v>0</v>
      </c>
    </row>
    <row r="1403" spans="1:7" ht="15">
      <c r="A1403" s="105" t="s">
        <v>1019</v>
      </c>
      <c r="B1403" s="97">
        <v>3</v>
      </c>
      <c r="C1403" s="107">
        <v>0.005226480836236934</v>
      </c>
      <c r="D1403" s="97" t="s">
        <v>730</v>
      </c>
      <c r="E1403" s="97" t="b">
        <v>0</v>
      </c>
      <c r="F1403" s="97" t="b">
        <v>0</v>
      </c>
      <c r="G1403" s="97" t="b">
        <v>0</v>
      </c>
    </row>
    <row r="1404" spans="1:7" ht="15">
      <c r="A1404" s="105" t="s">
        <v>1154</v>
      </c>
      <c r="B1404" s="97">
        <v>3</v>
      </c>
      <c r="C1404" s="107">
        <v>0.005226480836236934</v>
      </c>
      <c r="D1404" s="97" t="s">
        <v>730</v>
      </c>
      <c r="E1404" s="97" t="b">
        <v>0</v>
      </c>
      <c r="F1404" s="97" t="b">
        <v>0</v>
      </c>
      <c r="G1404" s="97" t="b">
        <v>0</v>
      </c>
    </row>
    <row r="1405" spans="1:7" ht="15">
      <c r="A1405" s="105" t="s">
        <v>1151</v>
      </c>
      <c r="B1405" s="97">
        <v>3</v>
      </c>
      <c r="C1405" s="107">
        <v>0.005226480836236934</v>
      </c>
      <c r="D1405" s="97" t="s">
        <v>730</v>
      </c>
      <c r="E1405" s="97" t="b">
        <v>0</v>
      </c>
      <c r="F1405" s="97" t="b">
        <v>0</v>
      </c>
      <c r="G1405" s="97" t="b">
        <v>0</v>
      </c>
    </row>
    <row r="1406" spans="1:7" ht="15">
      <c r="A1406" s="105" t="s">
        <v>793</v>
      </c>
      <c r="B1406" s="97">
        <v>2</v>
      </c>
      <c r="C1406" s="107">
        <v>0.002435435555177766</v>
      </c>
      <c r="D1406" s="97" t="s">
        <v>730</v>
      </c>
      <c r="E1406" s="97" t="b">
        <v>0</v>
      </c>
      <c r="F1406" s="97" t="b">
        <v>0</v>
      </c>
      <c r="G1406" s="97" t="b">
        <v>0</v>
      </c>
    </row>
    <row r="1407" spans="1:7" ht="15">
      <c r="A1407" s="105" t="s">
        <v>1148</v>
      </c>
      <c r="B1407" s="97">
        <v>2</v>
      </c>
      <c r="C1407" s="107">
        <v>0.002435435555177766</v>
      </c>
      <c r="D1407" s="97" t="s">
        <v>730</v>
      </c>
      <c r="E1407" s="97" t="b">
        <v>0</v>
      </c>
      <c r="F1407" s="97" t="b">
        <v>0</v>
      </c>
      <c r="G1407" s="97" t="b">
        <v>0</v>
      </c>
    </row>
    <row r="1408" spans="1:7" ht="15">
      <c r="A1408" s="105" t="s">
        <v>802</v>
      </c>
      <c r="B1408" s="97">
        <v>2</v>
      </c>
      <c r="C1408" s="107">
        <v>0.003484320557491289</v>
      </c>
      <c r="D1408" s="97" t="s">
        <v>730</v>
      </c>
      <c r="E1408" s="97" t="b">
        <v>1</v>
      </c>
      <c r="F1408" s="97" t="b">
        <v>0</v>
      </c>
      <c r="G1408" s="97" t="b">
        <v>0</v>
      </c>
    </row>
    <row r="1409" spans="1:7" ht="15">
      <c r="A1409" s="105" t="s">
        <v>961</v>
      </c>
      <c r="B1409" s="97">
        <v>2</v>
      </c>
      <c r="C1409" s="107">
        <v>0.003484320557491289</v>
      </c>
      <c r="D1409" s="97" t="s">
        <v>730</v>
      </c>
      <c r="E1409" s="97" t="b">
        <v>0</v>
      </c>
      <c r="F1409" s="97" t="b">
        <v>0</v>
      </c>
      <c r="G1409" s="97" t="b">
        <v>0</v>
      </c>
    </row>
    <row r="1410" spans="1:7" ht="15">
      <c r="A1410" s="105" t="s">
        <v>1353</v>
      </c>
      <c r="B1410" s="97">
        <v>2</v>
      </c>
      <c r="C1410" s="107">
        <v>0.002435435555177766</v>
      </c>
      <c r="D1410" s="97" t="s">
        <v>730</v>
      </c>
      <c r="E1410" s="97" t="b">
        <v>0</v>
      </c>
      <c r="F1410" s="97" t="b">
        <v>0</v>
      </c>
      <c r="G1410" s="97" t="b">
        <v>0</v>
      </c>
    </row>
    <row r="1411" spans="1:7" ht="15">
      <c r="A1411" s="105" t="s">
        <v>1146</v>
      </c>
      <c r="B1411" s="97">
        <v>2</v>
      </c>
      <c r="C1411" s="107">
        <v>0.003484320557491289</v>
      </c>
      <c r="D1411" s="97" t="s">
        <v>730</v>
      </c>
      <c r="E1411" s="97" t="b">
        <v>0</v>
      </c>
      <c r="F1411" s="97" t="b">
        <v>0</v>
      </c>
      <c r="G1411" s="97" t="b">
        <v>0</v>
      </c>
    </row>
    <row r="1412" spans="1:7" ht="15">
      <c r="A1412" s="105" t="s">
        <v>797</v>
      </c>
      <c r="B1412" s="97">
        <v>2</v>
      </c>
      <c r="C1412" s="107">
        <v>0.002435435555177766</v>
      </c>
      <c r="D1412" s="97" t="s">
        <v>730</v>
      </c>
      <c r="E1412" s="97" t="b">
        <v>0</v>
      </c>
      <c r="F1412" s="97" t="b">
        <v>1</v>
      </c>
      <c r="G1412" s="97" t="b">
        <v>0</v>
      </c>
    </row>
    <row r="1413" spans="1:7" ht="15">
      <c r="A1413" s="105" t="s">
        <v>1030</v>
      </c>
      <c r="B1413" s="97">
        <v>2</v>
      </c>
      <c r="C1413" s="107">
        <v>0.002435435555177766</v>
      </c>
      <c r="D1413" s="97" t="s">
        <v>730</v>
      </c>
      <c r="E1413" s="97" t="b">
        <v>0</v>
      </c>
      <c r="F1413" s="97" t="b">
        <v>0</v>
      </c>
      <c r="G1413" s="97" t="b">
        <v>0</v>
      </c>
    </row>
    <row r="1414" spans="1:7" ht="15">
      <c r="A1414" s="105" t="s">
        <v>1379</v>
      </c>
      <c r="B1414" s="97">
        <v>2</v>
      </c>
      <c r="C1414" s="107">
        <v>0.003484320557491289</v>
      </c>
      <c r="D1414" s="97" t="s">
        <v>730</v>
      </c>
      <c r="E1414" s="97" t="b">
        <v>0</v>
      </c>
      <c r="F1414" s="97" t="b">
        <v>0</v>
      </c>
      <c r="G1414" s="97" t="b">
        <v>0</v>
      </c>
    </row>
    <row r="1415" spans="1:7" ht="15">
      <c r="A1415" s="105" t="s">
        <v>1380</v>
      </c>
      <c r="B1415" s="97">
        <v>2</v>
      </c>
      <c r="C1415" s="107">
        <v>0.003484320557491289</v>
      </c>
      <c r="D1415" s="97" t="s">
        <v>730</v>
      </c>
      <c r="E1415" s="97" t="b">
        <v>0</v>
      </c>
      <c r="F1415" s="97" t="b">
        <v>0</v>
      </c>
      <c r="G1415" s="97" t="b">
        <v>0</v>
      </c>
    </row>
    <row r="1416" spans="1:7" ht="15">
      <c r="A1416" s="105" t="s">
        <v>759</v>
      </c>
      <c r="B1416" s="97">
        <v>2</v>
      </c>
      <c r="C1416" s="107">
        <v>0.002435435555177766</v>
      </c>
      <c r="D1416" s="97" t="s">
        <v>730</v>
      </c>
      <c r="E1416" s="97" t="b">
        <v>0</v>
      </c>
      <c r="F1416" s="97" t="b">
        <v>0</v>
      </c>
      <c r="G1416" s="97" t="b">
        <v>0</v>
      </c>
    </row>
    <row r="1417" spans="1:7" ht="15">
      <c r="A1417" s="105" t="s">
        <v>867</v>
      </c>
      <c r="B1417" s="97">
        <v>2</v>
      </c>
      <c r="C1417" s="107">
        <v>0.002435435555177766</v>
      </c>
      <c r="D1417" s="97" t="s">
        <v>730</v>
      </c>
      <c r="E1417" s="97" t="b">
        <v>0</v>
      </c>
      <c r="F1417" s="97" t="b">
        <v>0</v>
      </c>
      <c r="G1417" s="97" t="b">
        <v>0</v>
      </c>
    </row>
    <row r="1418" spans="1:7" ht="15">
      <c r="A1418" s="105" t="s">
        <v>1159</v>
      </c>
      <c r="B1418" s="97">
        <v>2</v>
      </c>
      <c r="C1418" s="107">
        <v>0.002435435555177766</v>
      </c>
      <c r="D1418" s="97" t="s">
        <v>730</v>
      </c>
      <c r="E1418" s="97" t="b">
        <v>0</v>
      </c>
      <c r="F1418" s="97" t="b">
        <v>0</v>
      </c>
      <c r="G1418" s="97" t="b">
        <v>0</v>
      </c>
    </row>
    <row r="1419" spans="1:7" ht="15">
      <c r="A1419" s="105" t="s">
        <v>777</v>
      </c>
      <c r="B1419" s="97">
        <v>2</v>
      </c>
      <c r="C1419" s="107">
        <v>0.002435435555177766</v>
      </c>
      <c r="D1419" s="97" t="s">
        <v>730</v>
      </c>
      <c r="E1419" s="97" t="b">
        <v>0</v>
      </c>
      <c r="F1419" s="97" t="b">
        <v>0</v>
      </c>
      <c r="G1419" s="97" t="b">
        <v>0</v>
      </c>
    </row>
    <row r="1420" spans="1:7" ht="15">
      <c r="A1420" s="105" t="s">
        <v>1357</v>
      </c>
      <c r="B1420" s="97">
        <v>2</v>
      </c>
      <c r="C1420" s="107">
        <v>0.002435435555177766</v>
      </c>
      <c r="D1420" s="97" t="s">
        <v>730</v>
      </c>
      <c r="E1420" s="97" t="b">
        <v>0</v>
      </c>
      <c r="F1420" s="97" t="b">
        <v>0</v>
      </c>
      <c r="G1420" s="97" t="b">
        <v>0</v>
      </c>
    </row>
    <row r="1421" spans="1:7" ht="15">
      <c r="A1421" s="105" t="s">
        <v>1131</v>
      </c>
      <c r="B1421" s="97">
        <v>2</v>
      </c>
      <c r="C1421" s="107">
        <v>0.002435435555177766</v>
      </c>
      <c r="D1421" s="97" t="s">
        <v>730</v>
      </c>
      <c r="E1421" s="97" t="b">
        <v>0</v>
      </c>
      <c r="F1421" s="97" t="b">
        <v>0</v>
      </c>
      <c r="G1421" s="97" t="b">
        <v>0</v>
      </c>
    </row>
    <row r="1422" spans="1:7" ht="15">
      <c r="A1422" s="105" t="s">
        <v>1102</v>
      </c>
      <c r="B1422" s="97">
        <v>2</v>
      </c>
      <c r="C1422" s="107">
        <v>0.003484320557491289</v>
      </c>
      <c r="D1422" s="97" t="s">
        <v>730</v>
      </c>
      <c r="E1422" s="97" t="b">
        <v>0</v>
      </c>
      <c r="F1422" s="97" t="b">
        <v>0</v>
      </c>
      <c r="G1422" s="97" t="b">
        <v>0</v>
      </c>
    </row>
    <row r="1423" spans="1:7" ht="15">
      <c r="A1423" s="105" t="s">
        <v>898</v>
      </c>
      <c r="B1423" s="97">
        <v>2</v>
      </c>
      <c r="C1423" s="107">
        <v>0.002435435555177766</v>
      </c>
      <c r="D1423" s="97" t="s">
        <v>730</v>
      </c>
      <c r="E1423" s="97" t="b">
        <v>0</v>
      </c>
      <c r="F1423" s="97" t="b">
        <v>0</v>
      </c>
      <c r="G1423" s="97" t="b">
        <v>0</v>
      </c>
    </row>
    <row r="1424" spans="1:7" ht="15">
      <c r="A1424" s="105" t="s">
        <v>1158</v>
      </c>
      <c r="B1424" s="97">
        <v>2</v>
      </c>
      <c r="C1424" s="107">
        <v>0.003484320557491289</v>
      </c>
      <c r="D1424" s="97" t="s">
        <v>730</v>
      </c>
      <c r="E1424" s="97" t="b">
        <v>0</v>
      </c>
      <c r="F1424" s="97" t="b">
        <v>0</v>
      </c>
      <c r="G1424" s="97" t="b">
        <v>0</v>
      </c>
    </row>
    <row r="1425" spans="1:7" ht="15">
      <c r="A1425" s="105" t="s">
        <v>1014</v>
      </c>
      <c r="B1425" s="97">
        <v>2</v>
      </c>
      <c r="C1425" s="107">
        <v>0.003484320557491289</v>
      </c>
      <c r="D1425" s="97" t="s">
        <v>730</v>
      </c>
      <c r="E1425" s="97" t="b">
        <v>0</v>
      </c>
      <c r="F1425" s="97" t="b">
        <v>0</v>
      </c>
      <c r="G1425" s="97" t="b">
        <v>0</v>
      </c>
    </row>
    <row r="1426" spans="1:7" ht="15">
      <c r="A1426" s="105" t="s">
        <v>1129</v>
      </c>
      <c r="B1426" s="97">
        <v>2</v>
      </c>
      <c r="C1426" s="107">
        <v>0.003484320557491289</v>
      </c>
      <c r="D1426" s="97" t="s">
        <v>730</v>
      </c>
      <c r="E1426" s="97" t="b">
        <v>1</v>
      </c>
      <c r="F1426" s="97" t="b">
        <v>0</v>
      </c>
      <c r="G1426" s="97" t="b">
        <v>0</v>
      </c>
    </row>
    <row r="1427" spans="1:7" ht="15">
      <c r="A1427" s="105" t="s">
        <v>897</v>
      </c>
      <c r="B1427" s="97">
        <v>2</v>
      </c>
      <c r="C1427" s="107">
        <v>0.003484320557491289</v>
      </c>
      <c r="D1427" s="97" t="s">
        <v>730</v>
      </c>
      <c r="E1427" s="97" t="b">
        <v>0</v>
      </c>
      <c r="F1427" s="97" t="b">
        <v>0</v>
      </c>
      <c r="G1427" s="97" t="b">
        <v>0</v>
      </c>
    </row>
    <row r="1428" spans="1:7" ht="15">
      <c r="A1428" s="105" t="s">
        <v>1364</v>
      </c>
      <c r="B1428" s="97">
        <v>2</v>
      </c>
      <c r="C1428" s="107">
        <v>0.003484320557491289</v>
      </c>
      <c r="D1428" s="97" t="s">
        <v>730</v>
      </c>
      <c r="E1428" s="97" t="b">
        <v>0</v>
      </c>
      <c r="F1428" s="97" t="b">
        <v>0</v>
      </c>
      <c r="G1428" s="97" t="b">
        <v>0</v>
      </c>
    </row>
    <row r="1429" spans="1:7" ht="15">
      <c r="A1429" s="105" t="s">
        <v>1365</v>
      </c>
      <c r="B1429" s="97">
        <v>2</v>
      </c>
      <c r="C1429" s="107">
        <v>0.003484320557491289</v>
      </c>
      <c r="D1429" s="97" t="s">
        <v>730</v>
      </c>
      <c r="E1429" s="97" t="b">
        <v>0</v>
      </c>
      <c r="F1429" s="97" t="b">
        <v>0</v>
      </c>
      <c r="G1429" s="97" t="b">
        <v>0</v>
      </c>
    </row>
    <row r="1430" spans="1:7" ht="15">
      <c r="A1430" s="105" t="s">
        <v>1366</v>
      </c>
      <c r="B1430" s="97">
        <v>2</v>
      </c>
      <c r="C1430" s="107">
        <v>0.003484320557491289</v>
      </c>
      <c r="D1430" s="97" t="s">
        <v>730</v>
      </c>
      <c r="E1430" s="97" t="b">
        <v>0</v>
      </c>
      <c r="F1430" s="97" t="b">
        <v>0</v>
      </c>
      <c r="G1430" s="97" t="b">
        <v>0</v>
      </c>
    </row>
    <row r="1431" spans="1:7" ht="15">
      <c r="A1431" s="105" t="s">
        <v>922</v>
      </c>
      <c r="B1431" s="97">
        <v>2</v>
      </c>
      <c r="C1431" s="107">
        <v>0.002435435555177766</v>
      </c>
      <c r="D1431" s="97" t="s">
        <v>730</v>
      </c>
      <c r="E1431" s="97" t="b">
        <v>0</v>
      </c>
      <c r="F1431" s="97" t="b">
        <v>0</v>
      </c>
      <c r="G1431" s="97" t="b">
        <v>0</v>
      </c>
    </row>
    <row r="1432" spans="1:7" ht="15">
      <c r="A1432" s="105" t="s">
        <v>1362</v>
      </c>
      <c r="B1432" s="97">
        <v>2</v>
      </c>
      <c r="C1432" s="107">
        <v>0.002435435555177766</v>
      </c>
      <c r="D1432" s="97" t="s">
        <v>730</v>
      </c>
      <c r="E1432" s="97" t="b">
        <v>0</v>
      </c>
      <c r="F1432" s="97" t="b">
        <v>0</v>
      </c>
      <c r="G1432" s="97" t="b">
        <v>0</v>
      </c>
    </row>
    <row r="1433" spans="1:7" ht="15">
      <c r="A1433" s="105" t="s">
        <v>1160</v>
      </c>
      <c r="B1433" s="97">
        <v>2</v>
      </c>
      <c r="C1433" s="107">
        <v>0.003484320557491289</v>
      </c>
      <c r="D1433" s="97" t="s">
        <v>730</v>
      </c>
      <c r="E1433" s="97" t="b">
        <v>0</v>
      </c>
      <c r="F1433" s="97" t="b">
        <v>0</v>
      </c>
      <c r="G1433" s="97" t="b">
        <v>0</v>
      </c>
    </row>
    <row r="1434" spans="1:7" ht="15">
      <c r="A1434" s="105" t="s">
        <v>1367</v>
      </c>
      <c r="B1434" s="97">
        <v>2</v>
      </c>
      <c r="C1434" s="107">
        <v>0.003484320557491289</v>
      </c>
      <c r="D1434" s="97" t="s">
        <v>730</v>
      </c>
      <c r="E1434" s="97" t="b">
        <v>0</v>
      </c>
      <c r="F1434" s="97" t="b">
        <v>0</v>
      </c>
      <c r="G1434" s="97" t="b">
        <v>0</v>
      </c>
    </row>
    <row r="1435" spans="1:7" ht="15">
      <c r="A1435" s="105" t="s">
        <v>1369</v>
      </c>
      <c r="B1435" s="97">
        <v>2</v>
      </c>
      <c r="C1435" s="107">
        <v>0.003484320557491289</v>
      </c>
      <c r="D1435" s="97" t="s">
        <v>730</v>
      </c>
      <c r="E1435" s="97" t="b">
        <v>0</v>
      </c>
      <c r="F1435" s="97" t="b">
        <v>0</v>
      </c>
      <c r="G1435" s="97" t="b">
        <v>0</v>
      </c>
    </row>
    <row r="1436" spans="1:7" ht="15">
      <c r="A1436" s="105" t="s">
        <v>1374</v>
      </c>
      <c r="B1436" s="97">
        <v>2</v>
      </c>
      <c r="C1436" s="107">
        <v>0.003484320557491289</v>
      </c>
      <c r="D1436" s="97" t="s">
        <v>730</v>
      </c>
      <c r="E1436" s="97" t="b">
        <v>0</v>
      </c>
      <c r="F1436" s="97" t="b">
        <v>0</v>
      </c>
      <c r="G1436" s="97" t="b">
        <v>0</v>
      </c>
    </row>
    <row r="1437" spans="1:7" ht="15">
      <c r="A1437" s="105" t="s">
        <v>878</v>
      </c>
      <c r="B1437" s="97">
        <v>2</v>
      </c>
      <c r="C1437" s="107">
        <v>0.002435435555177766</v>
      </c>
      <c r="D1437" s="97" t="s">
        <v>730</v>
      </c>
      <c r="E1437" s="97" t="b">
        <v>0</v>
      </c>
      <c r="F1437" s="97" t="b">
        <v>0</v>
      </c>
      <c r="G1437" s="97" t="b">
        <v>0</v>
      </c>
    </row>
    <row r="1438" spans="1:7" ht="15">
      <c r="A1438" s="105" t="s">
        <v>1162</v>
      </c>
      <c r="B1438" s="97">
        <v>2</v>
      </c>
      <c r="C1438" s="107">
        <v>0.003484320557491289</v>
      </c>
      <c r="D1438" s="97" t="s">
        <v>730</v>
      </c>
      <c r="E1438" s="97" t="b">
        <v>0</v>
      </c>
      <c r="F1438" s="97" t="b">
        <v>0</v>
      </c>
      <c r="G1438" s="97" t="b">
        <v>0</v>
      </c>
    </row>
    <row r="1439" spans="1:7" ht="15">
      <c r="A1439" s="105" t="s">
        <v>1155</v>
      </c>
      <c r="B1439" s="97">
        <v>2</v>
      </c>
      <c r="C1439" s="107">
        <v>0.003484320557491289</v>
      </c>
      <c r="D1439" s="97" t="s">
        <v>730</v>
      </c>
      <c r="E1439" s="97" t="b">
        <v>0</v>
      </c>
      <c r="F1439" s="97" t="b">
        <v>0</v>
      </c>
      <c r="G1439" s="97" t="b">
        <v>0</v>
      </c>
    </row>
    <row r="1440" spans="1:7" ht="15">
      <c r="A1440" s="105" t="s">
        <v>861</v>
      </c>
      <c r="B1440" s="97">
        <v>2</v>
      </c>
      <c r="C1440" s="107">
        <v>0.002435435555177766</v>
      </c>
      <c r="D1440" s="97" t="s">
        <v>730</v>
      </c>
      <c r="E1440" s="97" t="b">
        <v>0</v>
      </c>
      <c r="F1440" s="97" t="b">
        <v>0</v>
      </c>
      <c r="G1440" s="97" t="b">
        <v>0</v>
      </c>
    </row>
    <row r="1441" spans="1:7" ht="15">
      <c r="A1441" s="105" t="s">
        <v>778</v>
      </c>
      <c r="B1441" s="97">
        <v>2</v>
      </c>
      <c r="C1441" s="107">
        <v>0.003484320557491289</v>
      </c>
      <c r="D1441" s="97" t="s">
        <v>730</v>
      </c>
      <c r="E1441" s="97" t="b">
        <v>0</v>
      </c>
      <c r="F1441" s="97" t="b">
        <v>0</v>
      </c>
      <c r="G1441" s="97" t="b">
        <v>0</v>
      </c>
    </row>
    <row r="1442" spans="1:7" ht="15">
      <c r="A1442" s="105" t="s">
        <v>1363</v>
      </c>
      <c r="B1442" s="97">
        <v>2</v>
      </c>
      <c r="C1442" s="107">
        <v>0.003484320557491289</v>
      </c>
      <c r="D1442" s="97" t="s">
        <v>730</v>
      </c>
      <c r="E1442" s="97" t="b">
        <v>0</v>
      </c>
      <c r="F1442" s="97" t="b">
        <v>0</v>
      </c>
      <c r="G1442" s="97" t="b">
        <v>0</v>
      </c>
    </row>
    <row r="1443" spans="1:7" ht="15">
      <c r="A1443" s="105" t="s">
        <v>1356</v>
      </c>
      <c r="B1443" s="97">
        <v>2</v>
      </c>
      <c r="C1443" s="107">
        <v>0.003484320557491289</v>
      </c>
      <c r="D1443" s="97" t="s">
        <v>730</v>
      </c>
      <c r="E1443" s="97" t="b">
        <v>0</v>
      </c>
      <c r="F1443" s="97" t="b">
        <v>0</v>
      </c>
      <c r="G1443" s="97" t="b">
        <v>0</v>
      </c>
    </row>
    <row r="1444" spans="1:7" ht="15">
      <c r="A1444" s="105" t="s">
        <v>1358</v>
      </c>
      <c r="B1444" s="97">
        <v>2</v>
      </c>
      <c r="C1444" s="107">
        <v>0.003484320557491289</v>
      </c>
      <c r="D1444" s="97" t="s">
        <v>730</v>
      </c>
      <c r="E1444" s="97" t="b">
        <v>0</v>
      </c>
      <c r="F1444" s="97" t="b">
        <v>0</v>
      </c>
      <c r="G1444" s="97" t="b">
        <v>0</v>
      </c>
    </row>
    <row r="1445" spans="1:7" ht="15">
      <c r="A1445" s="105" t="s">
        <v>964</v>
      </c>
      <c r="B1445" s="97">
        <v>2</v>
      </c>
      <c r="C1445" s="107">
        <v>0.002435435555177766</v>
      </c>
      <c r="D1445" s="97" t="s">
        <v>730</v>
      </c>
      <c r="E1445" s="97" t="b">
        <v>0</v>
      </c>
      <c r="F1445" s="97" t="b">
        <v>0</v>
      </c>
      <c r="G1445" s="97" t="b">
        <v>0</v>
      </c>
    </row>
    <row r="1446" spans="1:7" ht="15">
      <c r="A1446" s="105" t="s">
        <v>1020</v>
      </c>
      <c r="B1446" s="97">
        <v>2</v>
      </c>
      <c r="C1446" s="107">
        <v>0.003484320557491289</v>
      </c>
      <c r="D1446" s="97" t="s">
        <v>730</v>
      </c>
      <c r="E1446" s="97" t="b">
        <v>0</v>
      </c>
      <c r="F1446" s="97" t="b">
        <v>0</v>
      </c>
      <c r="G1446" s="97" t="b">
        <v>0</v>
      </c>
    </row>
    <row r="1447" spans="1:7" ht="15">
      <c r="A1447" s="105" t="s">
        <v>1359</v>
      </c>
      <c r="B1447" s="97">
        <v>2</v>
      </c>
      <c r="C1447" s="107">
        <v>0.003484320557491289</v>
      </c>
      <c r="D1447" s="97" t="s">
        <v>730</v>
      </c>
      <c r="E1447" s="97" t="b">
        <v>0</v>
      </c>
      <c r="F1447" s="97" t="b">
        <v>0</v>
      </c>
      <c r="G1447" s="97" t="b">
        <v>0</v>
      </c>
    </row>
    <row r="1448" spans="1:7" ht="15">
      <c r="A1448" s="105" t="s">
        <v>845</v>
      </c>
      <c r="B1448" s="97">
        <v>10</v>
      </c>
      <c r="C1448" s="107">
        <v>0.006849663847514255</v>
      </c>
      <c r="D1448" s="97" t="s">
        <v>731</v>
      </c>
      <c r="E1448" s="97" t="b">
        <v>0</v>
      </c>
      <c r="F1448" s="97" t="b">
        <v>0</v>
      </c>
      <c r="G1448" s="97" t="b">
        <v>0</v>
      </c>
    </row>
    <row r="1449" spans="1:7" ht="15">
      <c r="A1449" s="105" t="s">
        <v>822</v>
      </c>
      <c r="B1449" s="97">
        <v>9</v>
      </c>
      <c r="C1449" s="107">
        <v>0.009091509936160506</v>
      </c>
      <c r="D1449" s="97" t="s">
        <v>731</v>
      </c>
      <c r="E1449" s="97" t="b">
        <v>0</v>
      </c>
      <c r="F1449" s="97" t="b">
        <v>0</v>
      </c>
      <c r="G1449" s="97" t="b">
        <v>0</v>
      </c>
    </row>
    <row r="1450" spans="1:7" ht="15">
      <c r="A1450" s="105" t="s">
        <v>797</v>
      </c>
      <c r="B1450" s="97">
        <v>8</v>
      </c>
      <c r="C1450" s="107">
        <v>0.005479731078011404</v>
      </c>
      <c r="D1450" s="97" t="s">
        <v>731</v>
      </c>
      <c r="E1450" s="97" t="b">
        <v>0</v>
      </c>
      <c r="F1450" s="97" t="b">
        <v>1</v>
      </c>
      <c r="G1450" s="97" t="b">
        <v>0</v>
      </c>
    </row>
    <row r="1451" spans="1:7" ht="15">
      <c r="A1451" s="105" t="s">
        <v>861</v>
      </c>
      <c r="B1451" s="97">
        <v>4</v>
      </c>
      <c r="C1451" s="107">
        <v>0.005717701104325921</v>
      </c>
      <c r="D1451" s="97" t="s">
        <v>731</v>
      </c>
      <c r="E1451" s="97" t="b">
        <v>0</v>
      </c>
      <c r="F1451" s="97" t="b">
        <v>0</v>
      </c>
      <c r="G1451" s="97" t="b">
        <v>0</v>
      </c>
    </row>
    <row r="1452" spans="1:7" ht="15">
      <c r="A1452" s="105" t="s">
        <v>852</v>
      </c>
      <c r="B1452" s="97">
        <v>4</v>
      </c>
      <c r="C1452" s="107">
        <v>0.008081342165476004</v>
      </c>
      <c r="D1452" s="97" t="s">
        <v>731</v>
      </c>
      <c r="E1452" s="97" t="b">
        <v>0</v>
      </c>
      <c r="F1452" s="97" t="b">
        <v>0</v>
      </c>
      <c r="G1452" s="97" t="b">
        <v>0</v>
      </c>
    </row>
    <row r="1453" spans="1:7" ht="15">
      <c r="A1453" s="105" t="s">
        <v>759</v>
      </c>
      <c r="B1453" s="97">
        <v>4</v>
      </c>
      <c r="C1453" s="107">
        <v>0.005717701104325921</v>
      </c>
      <c r="D1453" s="97" t="s">
        <v>731</v>
      </c>
      <c r="E1453" s="97" t="b">
        <v>0</v>
      </c>
      <c r="F1453" s="97" t="b">
        <v>0</v>
      </c>
      <c r="G1453" s="97" t="b">
        <v>0</v>
      </c>
    </row>
    <row r="1454" spans="1:7" ht="15">
      <c r="A1454" s="105" t="s">
        <v>788</v>
      </c>
      <c r="B1454" s="97">
        <v>4</v>
      </c>
      <c r="C1454" s="107">
        <v>0.012122013248214008</v>
      </c>
      <c r="D1454" s="97" t="s">
        <v>731</v>
      </c>
      <c r="E1454" s="97" t="b">
        <v>0</v>
      </c>
      <c r="F1454" s="97" t="b">
        <v>0</v>
      </c>
      <c r="G1454" s="97" t="b">
        <v>0</v>
      </c>
    </row>
    <row r="1455" spans="1:7" ht="15">
      <c r="A1455" s="105" t="s">
        <v>1132</v>
      </c>
      <c r="B1455" s="97">
        <v>3</v>
      </c>
      <c r="C1455" s="107">
        <v>0.009091509936160504</v>
      </c>
      <c r="D1455" s="97" t="s">
        <v>731</v>
      </c>
      <c r="E1455" s="97" t="b">
        <v>0</v>
      </c>
      <c r="F1455" s="97" t="b">
        <v>0</v>
      </c>
      <c r="G1455" s="97" t="b">
        <v>0</v>
      </c>
    </row>
    <row r="1456" spans="1:7" ht="15">
      <c r="A1456" s="105" t="s">
        <v>1133</v>
      </c>
      <c r="B1456" s="97">
        <v>3</v>
      </c>
      <c r="C1456" s="107">
        <v>0.009091509936160504</v>
      </c>
      <c r="D1456" s="97" t="s">
        <v>731</v>
      </c>
      <c r="E1456" s="97" t="b">
        <v>0</v>
      </c>
      <c r="F1456" s="97" t="b">
        <v>0</v>
      </c>
      <c r="G1456" s="97" t="b">
        <v>0</v>
      </c>
    </row>
    <row r="1457" spans="1:7" ht="15">
      <c r="A1457" s="105" t="s">
        <v>987</v>
      </c>
      <c r="B1457" s="97">
        <v>3</v>
      </c>
      <c r="C1457" s="107">
        <v>0.00428827582824444</v>
      </c>
      <c r="D1457" s="97" t="s">
        <v>731</v>
      </c>
      <c r="E1457" s="97" t="b">
        <v>0</v>
      </c>
      <c r="F1457" s="97" t="b">
        <v>0</v>
      </c>
      <c r="G1457" s="97" t="b">
        <v>0</v>
      </c>
    </row>
    <row r="1458" spans="1:7" ht="15">
      <c r="A1458" s="105" t="s">
        <v>1135</v>
      </c>
      <c r="B1458" s="97">
        <v>3</v>
      </c>
      <c r="C1458" s="107">
        <v>0.006061006624107004</v>
      </c>
      <c r="D1458" s="97" t="s">
        <v>731</v>
      </c>
      <c r="E1458" s="97" t="b">
        <v>0</v>
      </c>
      <c r="F1458" s="97" t="b">
        <v>0</v>
      </c>
      <c r="G1458" s="97" t="b">
        <v>0</v>
      </c>
    </row>
    <row r="1459" spans="1:7" ht="15">
      <c r="A1459" s="105" t="s">
        <v>844</v>
      </c>
      <c r="B1459" s="97">
        <v>3</v>
      </c>
      <c r="C1459" s="107">
        <v>0.00428827582824444</v>
      </c>
      <c r="D1459" s="97" t="s">
        <v>731</v>
      </c>
      <c r="E1459" s="97" t="b">
        <v>0</v>
      </c>
      <c r="F1459" s="97" t="b">
        <v>0</v>
      </c>
      <c r="G1459" s="97" t="b">
        <v>0</v>
      </c>
    </row>
    <row r="1460" spans="1:7" ht="15">
      <c r="A1460" s="105" t="s">
        <v>1139</v>
      </c>
      <c r="B1460" s="97">
        <v>3</v>
      </c>
      <c r="C1460" s="107">
        <v>0.00428827582824444</v>
      </c>
      <c r="D1460" s="97" t="s">
        <v>731</v>
      </c>
      <c r="E1460" s="97" t="b">
        <v>0</v>
      </c>
      <c r="F1460" s="97" t="b">
        <v>0</v>
      </c>
      <c r="G1460" s="97" t="b">
        <v>0</v>
      </c>
    </row>
    <row r="1461" spans="1:7" ht="15">
      <c r="A1461" s="105" t="s">
        <v>1134</v>
      </c>
      <c r="B1461" s="97">
        <v>3</v>
      </c>
      <c r="C1461" s="107">
        <v>0.009091509936160504</v>
      </c>
      <c r="D1461" s="97" t="s">
        <v>731</v>
      </c>
      <c r="E1461" s="97" t="b">
        <v>0</v>
      </c>
      <c r="F1461" s="97" t="b">
        <v>1</v>
      </c>
      <c r="G1461" s="97" t="b">
        <v>0</v>
      </c>
    </row>
    <row r="1462" spans="1:7" ht="15">
      <c r="A1462" s="105" t="s">
        <v>794</v>
      </c>
      <c r="B1462" s="97">
        <v>2</v>
      </c>
      <c r="C1462" s="107">
        <v>0.006061006624107004</v>
      </c>
      <c r="D1462" s="97" t="s">
        <v>731</v>
      </c>
      <c r="E1462" s="97" t="b">
        <v>0</v>
      </c>
      <c r="F1462" s="97" t="b">
        <v>0</v>
      </c>
      <c r="G1462" s="97" t="b">
        <v>0</v>
      </c>
    </row>
    <row r="1463" spans="1:7" ht="15">
      <c r="A1463" s="105" t="s">
        <v>955</v>
      </c>
      <c r="B1463" s="97">
        <v>2</v>
      </c>
      <c r="C1463" s="107">
        <v>0.004040671082738002</v>
      </c>
      <c r="D1463" s="97" t="s">
        <v>731</v>
      </c>
      <c r="E1463" s="97" t="b">
        <v>0</v>
      </c>
      <c r="F1463" s="97" t="b">
        <v>0</v>
      </c>
      <c r="G1463" s="97" t="b">
        <v>0</v>
      </c>
    </row>
    <row r="1464" spans="1:7" ht="15">
      <c r="A1464" s="105" t="s">
        <v>787</v>
      </c>
      <c r="B1464" s="97">
        <v>2</v>
      </c>
      <c r="C1464" s="107">
        <v>0.004040671082738002</v>
      </c>
      <c r="D1464" s="97" t="s">
        <v>731</v>
      </c>
      <c r="E1464" s="97" t="b">
        <v>0</v>
      </c>
      <c r="F1464" s="97" t="b">
        <v>0</v>
      </c>
      <c r="G1464" s="97" t="b">
        <v>0</v>
      </c>
    </row>
    <row r="1465" spans="1:7" ht="15">
      <c r="A1465" s="105" t="s">
        <v>865</v>
      </c>
      <c r="B1465" s="97">
        <v>2</v>
      </c>
      <c r="C1465" s="107">
        <v>0.004040671082738002</v>
      </c>
      <c r="D1465" s="97" t="s">
        <v>731</v>
      </c>
      <c r="E1465" s="97" t="b">
        <v>0</v>
      </c>
      <c r="F1465" s="97" t="b">
        <v>0</v>
      </c>
      <c r="G1465" s="97" t="b">
        <v>0</v>
      </c>
    </row>
    <row r="1466" spans="1:7" ht="15">
      <c r="A1466" s="105" t="s">
        <v>918</v>
      </c>
      <c r="B1466" s="97">
        <v>2</v>
      </c>
      <c r="C1466" s="107">
        <v>0.004040671082738002</v>
      </c>
      <c r="D1466" s="97" t="s">
        <v>731</v>
      </c>
      <c r="E1466" s="97" t="b">
        <v>0</v>
      </c>
      <c r="F1466" s="97" t="b">
        <v>0</v>
      </c>
      <c r="G1466" s="97" t="b">
        <v>0</v>
      </c>
    </row>
    <row r="1467" spans="1:7" ht="15">
      <c r="A1467" s="105" t="s">
        <v>923</v>
      </c>
      <c r="B1467" s="97">
        <v>2</v>
      </c>
      <c r="C1467" s="107">
        <v>0.004040671082738002</v>
      </c>
      <c r="D1467" s="97" t="s">
        <v>731</v>
      </c>
      <c r="E1467" s="97" t="b">
        <v>0</v>
      </c>
      <c r="F1467" s="97" t="b">
        <v>0</v>
      </c>
      <c r="G1467" s="97" t="b">
        <v>0</v>
      </c>
    </row>
    <row r="1468" spans="1:7" ht="15">
      <c r="A1468" s="105" t="s">
        <v>1018</v>
      </c>
      <c r="B1468" s="97">
        <v>2</v>
      </c>
      <c r="C1468" s="107">
        <v>0.006061006624107004</v>
      </c>
      <c r="D1468" s="97" t="s">
        <v>731</v>
      </c>
      <c r="E1468" s="97" t="b">
        <v>0</v>
      </c>
      <c r="F1468" s="97" t="b">
        <v>0</v>
      </c>
      <c r="G1468" s="97" t="b">
        <v>0</v>
      </c>
    </row>
    <row r="1469" spans="1:7" ht="15">
      <c r="A1469" s="105" t="s">
        <v>853</v>
      </c>
      <c r="B1469" s="97">
        <v>2</v>
      </c>
      <c r="C1469" s="107">
        <v>0.006061006624107004</v>
      </c>
      <c r="D1469" s="97" t="s">
        <v>731</v>
      </c>
      <c r="E1469" s="97" t="b">
        <v>0</v>
      </c>
      <c r="F1469" s="97" t="b">
        <v>0</v>
      </c>
      <c r="G1469" s="97" t="b">
        <v>0</v>
      </c>
    </row>
    <row r="1470" spans="1:7" ht="15">
      <c r="A1470" s="105" t="s">
        <v>1337</v>
      </c>
      <c r="B1470" s="97">
        <v>2</v>
      </c>
      <c r="C1470" s="107">
        <v>0.004040671082738002</v>
      </c>
      <c r="D1470" s="97" t="s">
        <v>731</v>
      </c>
      <c r="E1470" s="97" t="b">
        <v>0</v>
      </c>
      <c r="F1470" s="97" t="b">
        <v>0</v>
      </c>
      <c r="G1470" s="97" t="b">
        <v>0</v>
      </c>
    </row>
    <row r="1471" spans="1:7" ht="15">
      <c r="A1471" s="105" t="s">
        <v>867</v>
      </c>
      <c r="B1471" s="97">
        <v>2</v>
      </c>
      <c r="C1471" s="107">
        <v>0.004040671082738002</v>
      </c>
      <c r="D1471" s="97" t="s">
        <v>731</v>
      </c>
      <c r="E1471" s="97" t="b">
        <v>0</v>
      </c>
      <c r="F1471" s="97" t="b">
        <v>0</v>
      </c>
      <c r="G1471" s="97" t="b">
        <v>0</v>
      </c>
    </row>
    <row r="1472" spans="1:7" ht="15">
      <c r="A1472" s="105" t="s">
        <v>793</v>
      </c>
      <c r="B1472" s="97">
        <v>2</v>
      </c>
      <c r="C1472" s="107">
        <v>0.004040671082738002</v>
      </c>
      <c r="D1472" s="97" t="s">
        <v>731</v>
      </c>
      <c r="E1472" s="97" t="b">
        <v>0</v>
      </c>
      <c r="F1472" s="97" t="b">
        <v>0</v>
      </c>
      <c r="G1472" s="97" t="b">
        <v>0</v>
      </c>
    </row>
    <row r="1473" spans="1:7" ht="15">
      <c r="A1473" s="105" t="s">
        <v>1120</v>
      </c>
      <c r="B1473" s="97">
        <v>2</v>
      </c>
      <c r="C1473" s="107">
        <v>0.004040671082738002</v>
      </c>
      <c r="D1473" s="97" t="s">
        <v>731</v>
      </c>
      <c r="E1473" s="97" t="b">
        <v>0</v>
      </c>
      <c r="F1473" s="97" t="b">
        <v>0</v>
      </c>
      <c r="G1473" s="97" t="b">
        <v>0</v>
      </c>
    </row>
    <row r="1474" spans="1:7" ht="15">
      <c r="A1474" s="105" t="s">
        <v>1333</v>
      </c>
      <c r="B1474" s="97">
        <v>2</v>
      </c>
      <c r="C1474" s="107">
        <v>0.004040671082738002</v>
      </c>
      <c r="D1474" s="97" t="s">
        <v>731</v>
      </c>
      <c r="E1474" s="97" t="b">
        <v>0</v>
      </c>
      <c r="F1474" s="97" t="b">
        <v>0</v>
      </c>
      <c r="G1474" s="97" t="b">
        <v>0</v>
      </c>
    </row>
    <row r="1475" spans="1:7" ht="15">
      <c r="A1475" s="105" t="s">
        <v>1336</v>
      </c>
      <c r="B1475" s="97">
        <v>2</v>
      </c>
      <c r="C1475" s="107">
        <v>0.004040671082738002</v>
      </c>
      <c r="D1475" s="97" t="s">
        <v>731</v>
      </c>
      <c r="E1475" s="97" t="b">
        <v>0</v>
      </c>
      <c r="F1475" s="97" t="b">
        <v>0</v>
      </c>
      <c r="G1475" s="97" t="b">
        <v>0</v>
      </c>
    </row>
    <row r="1476" spans="1:7" ht="15">
      <c r="A1476" s="105" t="s">
        <v>866</v>
      </c>
      <c r="B1476" s="97">
        <v>2</v>
      </c>
      <c r="C1476" s="107">
        <v>0.004040671082738002</v>
      </c>
      <c r="D1476" s="97" t="s">
        <v>731</v>
      </c>
      <c r="E1476" s="97" t="b">
        <v>0</v>
      </c>
      <c r="F1476" s="97" t="b">
        <v>0</v>
      </c>
      <c r="G1476" s="97" t="b">
        <v>0</v>
      </c>
    </row>
    <row r="1477" spans="1:7" ht="15">
      <c r="A1477" s="105" t="s">
        <v>1136</v>
      </c>
      <c r="B1477" s="97">
        <v>2</v>
      </c>
      <c r="C1477" s="107">
        <v>0.004040671082738002</v>
      </c>
      <c r="D1477" s="97" t="s">
        <v>731</v>
      </c>
      <c r="E1477" s="97" t="b">
        <v>0</v>
      </c>
      <c r="F1477" s="97" t="b">
        <v>0</v>
      </c>
      <c r="G1477" s="97" t="b">
        <v>0</v>
      </c>
    </row>
    <row r="1478" spans="1:7" ht="15">
      <c r="A1478" s="105" t="s">
        <v>1327</v>
      </c>
      <c r="B1478" s="97">
        <v>2</v>
      </c>
      <c r="C1478" s="107">
        <v>0.004040671082738002</v>
      </c>
      <c r="D1478" s="97" t="s">
        <v>731</v>
      </c>
      <c r="E1478" s="97" t="b">
        <v>0</v>
      </c>
      <c r="F1478" s="97" t="b">
        <v>0</v>
      </c>
      <c r="G1478" s="97" t="b">
        <v>0</v>
      </c>
    </row>
    <row r="1479" spans="1:7" ht="15">
      <c r="A1479" s="105" t="s">
        <v>1328</v>
      </c>
      <c r="B1479" s="97">
        <v>2</v>
      </c>
      <c r="C1479" s="107">
        <v>0.004040671082738002</v>
      </c>
      <c r="D1479" s="97" t="s">
        <v>731</v>
      </c>
      <c r="E1479" s="97" t="b">
        <v>0</v>
      </c>
      <c r="F1479" s="97" t="b">
        <v>0</v>
      </c>
      <c r="G1479" s="97" t="b">
        <v>0</v>
      </c>
    </row>
    <row r="1480" spans="1:7" ht="15">
      <c r="A1480" s="105" t="s">
        <v>1138</v>
      </c>
      <c r="B1480" s="97">
        <v>2</v>
      </c>
      <c r="C1480" s="107">
        <v>0.004040671082738002</v>
      </c>
      <c r="D1480" s="97" t="s">
        <v>731</v>
      </c>
      <c r="E1480" s="97" t="b">
        <v>0</v>
      </c>
      <c r="F1480" s="97" t="b">
        <v>0</v>
      </c>
      <c r="G1480" s="97" t="b">
        <v>0</v>
      </c>
    </row>
    <row r="1481" spans="1:7" ht="15">
      <c r="A1481" s="105" t="s">
        <v>1013</v>
      </c>
      <c r="B1481" s="97">
        <v>2</v>
      </c>
      <c r="C1481" s="107">
        <v>0.004040671082738002</v>
      </c>
      <c r="D1481" s="97" t="s">
        <v>731</v>
      </c>
      <c r="E1481" s="97" t="b">
        <v>0</v>
      </c>
      <c r="F1481" s="97" t="b">
        <v>0</v>
      </c>
      <c r="G1481" s="97" t="b">
        <v>0</v>
      </c>
    </row>
    <row r="1482" spans="1:7" ht="15">
      <c r="A1482" s="105" t="s">
        <v>1329</v>
      </c>
      <c r="B1482" s="97">
        <v>2</v>
      </c>
      <c r="C1482" s="107">
        <v>0.004040671082738002</v>
      </c>
      <c r="D1482" s="97" t="s">
        <v>731</v>
      </c>
      <c r="E1482" s="97" t="b">
        <v>0</v>
      </c>
      <c r="F1482" s="97" t="b">
        <v>0</v>
      </c>
      <c r="G1482" s="97" t="b">
        <v>0</v>
      </c>
    </row>
    <row r="1483" spans="1:7" ht="15">
      <c r="A1483" s="105" t="s">
        <v>1330</v>
      </c>
      <c r="B1483" s="97">
        <v>2</v>
      </c>
      <c r="C1483" s="107">
        <v>0.004040671082738002</v>
      </c>
      <c r="D1483" s="97" t="s">
        <v>731</v>
      </c>
      <c r="E1483" s="97" t="b">
        <v>0</v>
      </c>
      <c r="F1483" s="97" t="b">
        <v>0</v>
      </c>
      <c r="G1483" s="97" t="b">
        <v>0</v>
      </c>
    </row>
    <row r="1484" spans="1:7" ht="15">
      <c r="A1484" s="105" t="s">
        <v>1331</v>
      </c>
      <c r="B1484" s="97">
        <v>2</v>
      </c>
      <c r="C1484" s="107">
        <v>0.004040671082738002</v>
      </c>
      <c r="D1484" s="97" t="s">
        <v>731</v>
      </c>
      <c r="E1484" s="97" t="b">
        <v>0</v>
      </c>
      <c r="F1484" s="97" t="b">
        <v>0</v>
      </c>
      <c r="G1484" s="97" t="b">
        <v>0</v>
      </c>
    </row>
    <row r="1485" spans="1:7" ht="15">
      <c r="A1485" s="105" t="s">
        <v>1338</v>
      </c>
      <c r="B1485" s="97">
        <v>2</v>
      </c>
      <c r="C1485" s="107">
        <v>0.006061006624107004</v>
      </c>
      <c r="D1485" s="97" t="s">
        <v>731</v>
      </c>
      <c r="E1485" s="97" t="b">
        <v>0</v>
      </c>
      <c r="F1485" s="97" t="b">
        <v>0</v>
      </c>
      <c r="G1485" s="97" t="b">
        <v>0</v>
      </c>
    </row>
    <row r="1486" spans="1:7" ht="15">
      <c r="A1486" s="105" t="s">
        <v>1341</v>
      </c>
      <c r="B1486" s="97">
        <v>2</v>
      </c>
      <c r="C1486" s="107">
        <v>0.006061006624107004</v>
      </c>
      <c r="D1486" s="97" t="s">
        <v>731</v>
      </c>
      <c r="E1486" s="97" t="b">
        <v>0</v>
      </c>
      <c r="F1486" s="97" t="b">
        <v>0</v>
      </c>
      <c r="G1486" s="97" t="b">
        <v>0</v>
      </c>
    </row>
    <row r="1487" spans="1:7" ht="15">
      <c r="A1487" s="105" t="s">
        <v>1342</v>
      </c>
      <c r="B1487" s="97">
        <v>2</v>
      </c>
      <c r="C1487" s="107">
        <v>0.006061006624107004</v>
      </c>
      <c r="D1487" s="97" t="s">
        <v>731</v>
      </c>
      <c r="E1487" s="97" t="b">
        <v>0</v>
      </c>
      <c r="F1487" s="97" t="b">
        <v>0</v>
      </c>
      <c r="G1487" s="97" t="b">
        <v>0</v>
      </c>
    </row>
    <row r="1488" spans="1:7" ht="15">
      <c r="A1488" s="105" t="s">
        <v>1332</v>
      </c>
      <c r="B1488" s="97">
        <v>2</v>
      </c>
      <c r="C1488" s="107">
        <v>0.004040671082738002</v>
      </c>
      <c r="D1488" s="97" t="s">
        <v>731</v>
      </c>
      <c r="E1488" s="97" t="b">
        <v>0</v>
      </c>
      <c r="F1488" s="97" t="b">
        <v>0</v>
      </c>
      <c r="G1488" s="97" t="b">
        <v>0</v>
      </c>
    </row>
    <row r="1489" spans="1:7" ht="15">
      <c r="A1489" s="105" t="s">
        <v>795</v>
      </c>
      <c r="B1489" s="97">
        <v>2</v>
      </c>
      <c r="C1489" s="107">
        <v>0.004040671082738002</v>
      </c>
      <c r="D1489" s="97" t="s">
        <v>731</v>
      </c>
      <c r="E1489" s="97" t="b">
        <v>0</v>
      </c>
      <c r="F1489" s="97" t="b">
        <v>0</v>
      </c>
      <c r="G1489" s="97" t="b">
        <v>0</v>
      </c>
    </row>
    <row r="1490" spans="1:7" ht="15">
      <c r="A1490" s="105" t="s">
        <v>1137</v>
      </c>
      <c r="B1490" s="97">
        <v>2</v>
      </c>
      <c r="C1490" s="107">
        <v>0.004040671082738002</v>
      </c>
      <c r="D1490" s="97" t="s">
        <v>731</v>
      </c>
      <c r="E1490" s="97" t="b">
        <v>0</v>
      </c>
      <c r="F1490" s="97" t="b">
        <v>0</v>
      </c>
      <c r="G1490" s="97" t="b">
        <v>0</v>
      </c>
    </row>
    <row r="1491" spans="1:7" ht="15">
      <c r="A1491" s="105" t="s">
        <v>1334</v>
      </c>
      <c r="B1491" s="97">
        <v>2</v>
      </c>
      <c r="C1491" s="107">
        <v>0.006061006624107004</v>
      </c>
      <c r="D1491" s="97" t="s">
        <v>731</v>
      </c>
      <c r="E1491" s="97" t="b">
        <v>0</v>
      </c>
      <c r="F1491" s="97" t="b">
        <v>0</v>
      </c>
      <c r="G1491" s="97" t="b">
        <v>0</v>
      </c>
    </row>
    <row r="1492" spans="1:7" ht="15">
      <c r="A1492" s="105" t="s">
        <v>1324</v>
      </c>
      <c r="B1492" s="97">
        <v>2</v>
      </c>
      <c r="C1492" s="107">
        <v>0.006061006624107004</v>
      </c>
      <c r="D1492" s="97" t="s">
        <v>731</v>
      </c>
      <c r="E1492" s="97" t="b">
        <v>0</v>
      </c>
      <c r="F1492" s="97" t="b">
        <v>0</v>
      </c>
      <c r="G1492" s="97" t="b">
        <v>0</v>
      </c>
    </row>
    <row r="1493" spans="1:7" ht="15">
      <c r="A1493" s="105" t="s">
        <v>1325</v>
      </c>
      <c r="B1493" s="97">
        <v>2</v>
      </c>
      <c r="C1493" s="107">
        <v>0.006061006624107004</v>
      </c>
      <c r="D1493" s="97" t="s">
        <v>731</v>
      </c>
      <c r="E1493" s="97" t="b">
        <v>0</v>
      </c>
      <c r="F1493" s="97" t="b">
        <v>0</v>
      </c>
      <c r="G1493" s="97" t="b">
        <v>0</v>
      </c>
    </row>
    <row r="1494" spans="1:7" ht="15">
      <c r="A1494" s="105" t="s">
        <v>1326</v>
      </c>
      <c r="B1494" s="97">
        <v>2</v>
      </c>
      <c r="C1494" s="107">
        <v>0.006061006624107004</v>
      </c>
      <c r="D1494" s="97" t="s">
        <v>731</v>
      </c>
      <c r="E1494" s="97" t="b">
        <v>0</v>
      </c>
      <c r="F1494" s="97" t="b">
        <v>0</v>
      </c>
      <c r="G1494"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F116-E026-4392-9221-2EC38BAC41BD}">
  <dimension ref="A1:L7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1492</v>
      </c>
      <c r="B1" s="13" t="s">
        <v>1493</v>
      </c>
      <c r="C1" s="13" t="s">
        <v>1483</v>
      </c>
      <c r="D1" s="13" t="s">
        <v>1487</v>
      </c>
      <c r="E1" s="13" t="s">
        <v>1494</v>
      </c>
      <c r="F1" s="13" t="s">
        <v>144</v>
      </c>
      <c r="G1" s="13" t="s">
        <v>1495</v>
      </c>
      <c r="H1" s="13" t="s">
        <v>1496</v>
      </c>
      <c r="I1" s="13" t="s">
        <v>1497</v>
      </c>
      <c r="J1" s="13" t="s">
        <v>1498</v>
      </c>
      <c r="K1" s="13" t="s">
        <v>1499</v>
      </c>
      <c r="L1" s="13" t="s">
        <v>1500</v>
      </c>
    </row>
    <row r="2" spans="1:12" ht="15">
      <c r="A2" s="97" t="s">
        <v>760</v>
      </c>
      <c r="B2" s="97" t="s">
        <v>792</v>
      </c>
      <c r="C2" s="97">
        <v>14</v>
      </c>
      <c r="D2" s="107">
        <v>0.002791868038521893</v>
      </c>
      <c r="E2" s="107">
        <v>2.2216936167402994</v>
      </c>
      <c r="F2" s="97" t="s">
        <v>1488</v>
      </c>
      <c r="G2" s="97" t="b">
        <v>0</v>
      </c>
      <c r="H2" s="97" t="b">
        <v>0</v>
      </c>
      <c r="I2" s="97" t="b">
        <v>0</v>
      </c>
      <c r="J2" s="97" t="b">
        <v>0</v>
      </c>
      <c r="K2" s="97" t="b">
        <v>0</v>
      </c>
      <c r="L2" s="97" t="b">
        <v>0</v>
      </c>
    </row>
    <row r="3" spans="1:12" ht="15">
      <c r="A3" s="105" t="s">
        <v>799</v>
      </c>
      <c r="B3" s="97" t="s">
        <v>762</v>
      </c>
      <c r="C3" s="97">
        <v>12</v>
      </c>
      <c r="D3" s="107">
        <v>0.002297824471076725</v>
      </c>
      <c r="E3" s="107">
        <v>2.2027257776643197</v>
      </c>
      <c r="F3" s="97" t="s">
        <v>1488</v>
      </c>
      <c r="G3" s="97" t="b">
        <v>0</v>
      </c>
      <c r="H3" s="97" t="b">
        <v>0</v>
      </c>
      <c r="I3" s="97" t="b">
        <v>0</v>
      </c>
      <c r="J3" s="97" t="b">
        <v>0</v>
      </c>
      <c r="K3" s="97" t="b">
        <v>0</v>
      </c>
      <c r="L3" s="97" t="b">
        <v>0</v>
      </c>
    </row>
    <row r="4" spans="1:12" ht="15">
      <c r="A4" s="105" t="s">
        <v>812</v>
      </c>
      <c r="B4" s="97" t="s">
        <v>780</v>
      </c>
      <c r="C4" s="97">
        <v>12</v>
      </c>
      <c r="D4" s="107">
        <v>0.002297824471076725</v>
      </c>
      <c r="E4" s="107">
        <v>2.4927603890268375</v>
      </c>
      <c r="F4" s="97" t="s">
        <v>1488</v>
      </c>
      <c r="G4" s="97" t="b">
        <v>0</v>
      </c>
      <c r="H4" s="97" t="b">
        <v>0</v>
      </c>
      <c r="I4" s="97" t="b">
        <v>0</v>
      </c>
      <c r="J4" s="97" t="b">
        <v>0</v>
      </c>
      <c r="K4" s="97" t="b">
        <v>0</v>
      </c>
      <c r="L4" s="97" t="b">
        <v>0</v>
      </c>
    </row>
    <row r="5" spans="1:12" ht="15">
      <c r="A5" s="105" t="s">
        <v>771</v>
      </c>
      <c r="B5" s="97" t="s">
        <v>775</v>
      </c>
      <c r="C5" s="97">
        <v>11</v>
      </c>
      <c r="D5" s="107">
        <v>0.0029844251070588364</v>
      </c>
      <c r="E5" s="107">
        <v>2.1787654161984884</v>
      </c>
      <c r="F5" s="97" t="s">
        <v>1488</v>
      </c>
      <c r="G5" s="97" t="b">
        <v>0</v>
      </c>
      <c r="H5" s="97" t="b">
        <v>0</v>
      </c>
      <c r="I5" s="97" t="b">
        <v>0</v>
      </c>
      <c r="J5" s="97" t="b">
        <v>0</v>
      </c>
      <c r="K5" s="97" t="b">
        <v>0</v>
      </c>
      <c r="L5" s="97" t="b">
        <v>0</v>
      </c>
    </row>
    <row r="6" spans="1:12" ht="15">
      <c r="A6" s="105" t="s">
        <v>790</v>
      </c>
      <c r="B6" s="97" t="s">
        <v>824</v>
      </c>
      <c r="C6" s="97">
        <v>11</v>
      </c>
      <c r="D6" s="107">
        <v>0.002193610601695773</v>
      </c>
      <c r="E6" s="107">
        <v>2.554908295775682</v>
      </c>
      <c r="F6" s="97" t="s">
        <v>1488</v>
      </c>
      <c r="G6" s="97" t="b">
        <v>0</v>
      </c>
      <c r="H6" s="97" t="b">
        <v>0</v>
      </c>
      <c r="I6" s="97" t="b">
        <v>0</v>
      </c>
      <c r="J6" s="97" t="b">
        <v>0</v>
      </c>
      <c r="K6" s="97" t="b">
        <v>0</v>
      </c>
      <c r="L6" s="97" t="b">
        <v>0</v>
      </c>
    </row>
    <row r="7" spans="1:12" ht="15">
      <c r="A7" s="105" t="s">
        <v>824</v>
      </c>
      <c r="B7" s="97" t="s">
        <v>825</v>
      </c>
      <c r="C7" s="97">
        <v>11</v>
      </c>
      <c r="D7" s="107">
        <v>0.002193610601695773</v>
      </c>
      <c r="E7" s="107">
        <v>2.627458962924294</v>
      </c>
      <c r="F7" s="97" t="s">
        <v>1488</v>
      </c>
      <c r="G7" s="97" t="b">
        <v>0</v>
      </c>
      <c r="H7" s="97" t="b">
        <v>0</v>
      </c>
      <c r="I7" s="97" t="b">
        <v>0</v>
      </c>
      <c r="J7" s="97" t="b">
        <v>0</v>
      </c>
      <c r="K7" s="97" t="b">
        <v>0</v>
      </c>
      <c r="L7" s="97" t="b">
        <v>0</v>
      </c>
    </row>
    <row r="8" spans="1:12" ht="15">
      <c r="A8" s="105" t="s">
        <v>825</v>
      </c>
      <c r="B8" s="97" t="s">
        <v>826</v>
      </c>
      <c r="C8" s="97">
        <v>11</v>
      </c>
      <c r="D8" s="107">
        <v>0.002193610601695773</v>
      </c>
      <c r="E8" s="107">
        <v>2.627458962924294</v>
      </c>
      <c r="F8" s="97" t="s">
        <v>1488</v>
      </c>
      <c r="G8" s="97" t="b">
        <v>0</v>
      </c>
      <c r="H8" s="97" t="b">
        <v>0</v>
      </c>
      <c r="I8" s="97" t="b">
        <v>0</v>
      </c>
      <c r="J8" s="97" t="b">
        <v>0</v>
      </c>
      <c r="K8" s="97" t="b">
        <v>0</v>
      </c>
      <c r="L8" s="97" t="b">
        <v>0</v>
      </c>
    </row>
    <row r="9" spans="1:12" ht="15">
      <c r="A9" s="105" t="s">
        <v>826</v>
      </c>
      <c r="B9" s="97" t="s">
        <v>801</v>
      </c>
      <c r="C9" s="97">
        <v>11</v>
      </c>
      <c r="D9" s="107">
        <v>0.002193610601695773</v>
      </c>
      <c r="E9" s="107">
        <v>2.5896704020348937</v>
      </c>
      <c r="F9" s="97" t="s">
        <v>1488</v>
      </c>
      <c r="G9" s="97" t="b">
        <v>0</v>
      </c>
      <c r="H9" s="97" t="b">
        <v>0</v>
      </c>
      <c r="I9" s="97" t="b">
        <v>0</v>
      </c>
      <c r="J9" s="97" t="b">
        <v>0</v>
      </c>
      <c r="K9" s="97" t="b">
        <v>1</v>
      </c>
      <c r="L9" s="97" t="b">
        <v>0</v>
      </c>
    </row>
    <row r="10" spans="1:12" ht="15">
      <c r="A10" s="105" t="s">
        <v>801</v>
      </c>
      <c r="B10" s="97" t="s">
        <v>757</v>
      </c>
      <c r="C10" s="97">
        <v>11</v>
      </c>
      <c r="D10" s="107">
        <v>0.002193610601695773</v>
      </c>
      <c r="E10" s="107">
        <v>2.1539418324734565</v>
      </c>
      <c r="F10" s="97" t="s">
        <v>1488</v>
      </c>
      <c r="G10" s="97" t="b">
        <v>0</v>
      </c>
      <c r="H10" s="97" t="b">
        <v>1</v>
      </c>
      <c r="I10" s="97" t="b">
        <v>0</v>
      </c>
      <c r="J10" s="97" t="b">
        <v>0</v>
      </c>
      <c r="K10" s="97" t="b">
        <v>0</v>
      </c>
      <c r="L10" s="97" t="b">
        <v>0</v>
      </c>
    </row>
    <row r="11" spans="1:12" ht="15">
      <c r="A11" s="105" t="s">
        <v>757</v>
      </c>
      <c r="B11" s="97" t="s">
        <v>764</v>
      </c>
      <c r="C11" s="97">
        <v>11</v>
      </c>
      <c r="D11" s="107">
        <v>0.002193610601695773</v>
      </c>
      <c r="E11" s="107">
        <v>1.8529118368094752</v>
      </c>
      <c r="F11" s="97" t="s">
        <v>1488</v>
      </c>
      <c r="G11" s="97" t="b">
        <v>0</v>
      </c>
      <c r="H11" s="97" t="b">
        <v>0</v>
      </c>
      <c r="I11" s="97" t="b">
        <v>0</v>
      </c>
      <c r="J11" s="97" t="b">
        <v>0</v>
      </c>
      <c r="K11" s="97" t="b">
        <v>0</v>
      </c>
      <c r="L11" s="97" t="b">
        <v>0</v>
      </c>
    </row>
    <row r="12" spans="1:12" ht="15">
      <c r="A12" s="105" t="s">
        <v>764</v>
      </c>
      <c r="B12" s="97" t="s">
        <v>791</v>
      </c>
      <c r="C12" s="97">
        <v>11</v>
      </c>
      <c r="D12" s="107">
        <v>0.002193610601695773</v>
      </c>
      <c r="E12" s="107">
        <v>2.1839050558508997</v>
      </c>
      <c r="F12" s="97" t="s">
        <v>1488</v>
      </c>
      <c r="G12" s="97" t="b">
        <v>0</v>
      </c>
      <c r="H12" s="97" t="b">
        <v>0</v>
      </c>
      <c r="I12" s="97" t="b">
        <v>0</v>
      </c>
      <c r="J12" s="97" t="b">
        <v>0</v>
      </c>
      <c r="K12" s="97" t="b">
        <v>0</v>
      </c>
      <c r="L12" s="97" t="b">
        <v>0</v>
      </c>
    </row>
    <row r="13" spans="1:12" ht="15">
      <c r="A13" s="105" t="s">
        <v>791</v>
      </c>
      <c r="B13" s="97" t="s">
        <v>768</v>
      </c>
      <c r="C13" s="97">
        <v>11</v>
      </c>
      <c r="D13" s="107">
        <v>0.002193610601695773</v>
      </c>
      <c r="E13" s="107">
        <v>2.2630863018985243</v>
      </c>
      <c r="F13" s="97" t="s">
        <v>1488</v>
      </c>
      <c r="G13" s="97" t="b">
        <v>0</v>
      </c>
      <c r="H13" s="97" t="b">
        <v>0</v>
      </c>
      <c r="I13" s="97" t="b">
        <v>0</v>
      </c>
      <c r="J13" s="97" t="b">
        <v>0</v>
      </c>
      <c r="K13" s="97" t="b">
        <v>0</v>
      </c>
      <c r="L13" s="97" t="b">
        <v>0</v>
      </c>
    </row>
    <row r="14" spans="1:12" ht="15">
      <c r="A14" s="105" t="s">
        <v>768</v>
      </c>
      <c r="B14" s="97" t="s">
        <v>765</v>
      </c>
      <c r="C14" s="97">
        <v>11</v>
      </c>
      <c r="D14" s="107">
        <v>0.002193610601695773</v>
      </c>
      <c r="E14" s="107">
        <v>1.9876104107069315</v>
      </c>
      <c r="F14" s="97" t="s">
        <v>1488</v>
      </c>
      <c r="G14" s="97" t="b">
        <v>0</v>
      </c>
      <c r="H14" s="97" t="b">
        <v>0</v>
      </c>
      <c r="I14" s="97" t="b">
        <v>0</v>
      </c>
      <c r="J14" s="97" t="b">
        <v>0</v>
      </c>
      <c r="K14" s="97" t="b">
        <v>1</v>
      </c>
      <c r="L14" s="97" t="b">
        <v>0</v>
      </c>
    </row>
    <row r="15" spans="1:12" ht="15">
      <c r="A15" s="105" t="s">
        <v>765</v>
      </c>
      <c r="B15" s="97" t="s">
        <v>765</v>
      </c>
      <c r="C15" s="97">
        <v>11</v>
      </c>
      <c r="D15" s="107">
        <v>0.002193610601695773</v>
      </c>
      <c r="E15" s="107">
        <v>1.9498218498175317</v>
      </c>
      <c r="F15" s="97" t="s">
        <v>1488</v>
      </c>
      <c r="G15" s="97" t="b">
        <v>0</v>
      </c>
      <c r="H15" s="97" t="b">
        <v>1</v>
      </c>
      <c r="I15" s="97" t="b">
        <v>0</v>
      </c>
      <c r="J15" s="97" t="b">
        <v>0</v>
      </c>
      <c r="K15" s="97" t="b">
        <v>1</v>
      </c>
      <c r="L15" s="97" t="b">
        <v>0</v>
      </c>
    </row>
    <row r="16" spans="1:12" ht="15">
      <c r="A16" s="105" t="s">
        <v>765</v>
      </c>
      <c r="B16" s="97" t="s">
        <v>827</v>
      </c>
      <c r="C16" s="97">
        <v>11</v>
      </c>
      <c r="D16" s="107">
        <v>0.002193610601695773</v>
      </c>
      <c r="E16" s="107">
        <v>2.288640406370913</v>
      </c>
      <c r="F16" s="97" t="s">
        <v>1488</v>
      </c>
      <c r="G16" s="97" t="b">
        <v>0</v>
      </c>
      <c r="H16" s="97" t="b">
        <v>1</v>
      </c>
      <c r="I16" s="97" t="b">
        <v>0</v>
      </c>
      <c r="J16" s="97" t="b">
        <v>0</v>
      </c>
      <c r="K16" s="97" t="b">
        <v>0</v>
      </c>
      <c r="L16" s="97" t="b">
        <v>0</v>
      </c>
    </row>
    <row r="17" spans="1:12" ht="15">
      <c r="A17" s="105" t="s">
        <v>827</v>
      </c>
      <c r="B17" s="97" t="s">
        <v>828</v>
      </c>
      <c r="C17" s="97">
        <v>11</v>
      </c>
      <c r="D17" s="107">
        <v>0.002193610601695773</v>
      </c>
      <c r="E17" s="107">
        <v>2.627458962924294</v>
      </c>
      <c r="F17" s="97" t="s">
        <v>1488</v>
      </c>
      <c r="G17" s="97" t="b">
        <v>0</v>
      </c>
      <c r="H17" s="97" t="b">
        <v>0</v>
      </c>
      <c r="I17" s="97" t="b">
        <v>0</v>
      </c>
      <c r="J17" s="97" t="b">
        <v>0</v>
      </c>
      <c r="K17" s="97" t="b">
        <v>0</v>
      </c>
      <c r="L17" s="97" t="b">
        <v>0</v>
      </c>
    </row>
    <row r="18" spans="1:12" ht="15">
      <c r="A18" s="105" t="s">
        <v>828</v>
      </c>
      <c r="B18" s="97" t="s">
        <v>766</v>
      </c>
      <c r="C18" s="97">
        <v>11</v>
      </c>
      <c r="D18" s="107">
        <v>0.002193610601695773</v>
      </c>
      <c r="E18" s="107">
        <v>2.307123812064926</v>
      </c>
      <c r="F18" s="97" t="s">
        <v>1488</v>
      </c>
      <c r="G18" s="97" t="b">
        <v>0</v>
      </c>
      <c r="H18" s="97" t="b">
        <v>0</v>
      </c>
      <c r="I18" s="97" t="b">
        <v>0</v>
      </c>
      <c r="J18" s="97" t="b">
        <v>0</v>
      </c>
      <c r="K18" s="97" t="b">
        <v>0</v>
      </c>
      <c r="L18" s="97" t="b">
        <v>0</v>
      </c>
    </row>
    <row r="19" spans="1:12" ht="15">
      <c r="A19" s="105" t="s">
        <v>766</v>
      </c>
      <c r="B19" s="97" t="s">
        <v>810</v>
      </c>
      <c r="C19" s="97">
        <v>11</v>
      </c>
      <c r="D19" s="107">
        <v>0.002193610601695773</v>
      </c>
      <c r="E19" s="107">
        <v>2.307123812064926</v>
      </c>
      <c r="F19" s="97" t="s">
        <v>1488</v>
      </c>
      <c r="G19" s="97" t="b">
        <v>0</v>
      </c>
      <c r="H19" s="97" t="b">
        <v>0</v>
      </c>
      <c r="I19" s="97" t="b">
        <v>0</v>
      </c>
      <c r="J19" s="97" t="b">
        <v>0</v>
      </c>
      <c r="K19" s="97" t="b">
        <v>0</v>
      </c>
      <c r="L19" s="97" t="b">
        <v>0</v>
      </c>
    </row>
    <row r="20" spans="1:12" ht="15">
      <c r="A20" s="105" t="s">
        <v>810</v>
      </c>
      <c r="B20" s="97" t="s">
        <v>829</v>
      </c>
      <c r="C20" s="97">
        <v>11</v>
      </c>
      <c r="D20" s="107">
        <v>0.002193610601695773</v>
      </c>
      <c r="E20" s="107">
        <v>2.5896704020348937</v>
      </c>
      <c r="F20" s="97" t="s">
        <v>1488</v>
      </c>
      <c r="G20" s="97" t="b">
        <v>0</v>
      </c>
      <c r="H20" s="97" t="b">
        <v>0</v>
      </c>
      <c r="I20" s="97" t="b">
        <v>0</v>
      </c>
      <c r="J20" s="97" t="b">
        <v>0</v>
      </c>
      <c r="K20" s="97" t="b">
        <v>0</v>
      </c>
      <c r="L20" s="97" t="b">
        <v>0</v>
      </c>
    </row>
    <row r="21" spans="1:12" ht="15">
      <c r="A21" s="105" t="s">
        <v>829</v>
      </c>
      <c r="B21" s="97" t="s">
        <v>766</v>
      </c>
      <c r="C21" s="97">
        <v>11</v>
      </c>
      <c r="D21" s="107">
        <v>0.002193610601695773</v>
      </c>
      <c r="E21" s="107">
        <v>2.307123812064926</v>
      </c>
      <c r="F21" s="97" t="s">
        <v>1488</v>
      </c>
      <c r="G21" s="97" t="b">
        <v>0</v>
      </c>
      <c r="H21" s="97" t="b">
        <v>0</v>
      </c>
      <c r="I21" s="97" t="b">
        <v>0</v>
      </c>
      <c r="J21" s="97" t="b">
        <v>0</v>
      </c>
      <c r="K21" s="97" t="b">
        <v>0</v>
      </c>
      <c r="L21" s="97" t="b">
        <v>0</v>
      </c>
    </row>
    <row r="22" spans="1:12" ht="15">
      <c r="A22" s="105" t="s">
        <v>766</v>
      </c>
      <c r="B22" s="97" t="s">
        <v>830</v>
      </c>
      <c r="C22" s="97">
        <v>11</v>
      </c>
      <c r="D22" s="107">
        <v>0.002193610601695773</v>
      </c>
      <c r="E22" s="107">
        <v>2.307123812064926</v>
      </c>
      <c r="F22" s="97" t="s">
        <v>1488</v>
      </c>
      <c r="G22" s="97" t="b">
        <v>0</v>
      </c>
      <c r="H22" s="97" t="b">
        <v>0</v>
      </c>
      <c r="I22" s="97" t="b">
        <v>0</v>
      </c>
      <c r="J22" s="97" t="b">
        <v>0</v>
      </c>
      <c r="K22" s="97" t="b">
        <v>0</v>
      </c>
      <c r="L22" s="97" t="b">
        <v>0</v>
      </c>
    </row>
    <row r="23" spans="1:12" ht="15">
      <c r="A23" s="105" t="s">
        <v>830</v>
      </c>
      <c r="B23" s="97" t="s">
        <v>831</v>
      </c>
      <c r="C23" s="97">
        <v>11</v>
      </c>
      <c r="D23" s="107">
        <v>0.002193610601695773</v>
      </c>
      <c r="E23" s="107">
        <v>2.627458962924294</v>
      </c>
      <c r="F23" s="97" t="s">
        <v>1488</v>
      </c>
      <c r="G23" s="97" t="b">
        <v>0</v>
      </c>
      <c r="H23" s="97" t="b">
        <v>0</v>
      </c>
      <c r="I23" s="97" t="b">
        <v>0</v>
      </c>
      <c r="J23" s="97" t="b">
        <v>0</v>
      </c>
      <c r="K23" s="97" t="b">
        <v>0</v>
      </c>
      <c r="L23" s="97" t="b">
        <v>0</v>
      </c>
    </row>
    <row r="24" spans="1:12" ht="15">
      <c r="A24" s="105" t="s">
        <v>831</v>
      </c>
      <c r="B24" s="97" t="s">
        <v>832</v>
      </c>
      <c r="C24" s="97">
        <v>11</v>
      </c>
      <c r="D24" s="107">
        <v>0.002193610601695773</v>
      </c>
      <c r="E24" s="107">
        <v>2.627458962924294</v>
      </c>
      <c r="F24" s="97" t="s">
        <v>1488</v>
      </c>
      <c r="G24" s="97" t="b">
        <v>0</v>
      </c>
      <c r="H24" s="97" t="b">
        <v>0</v>
      </c>
      <c r="I24" s="97" t="b">
        <v>0</v>
      </c>
      <c r="J24" s="97" t="b">
        <v>0</v>
      </c>
      <c r="K24" s="97" t="b">
        <v>0</v>
      </c>
      <c r="L24" s="97" t="b">
        <v>0</v>
      </c>
    </row>
    <row r="25" spans="1:12" ht="15">
      <c r="A25" s="105" t="s">
        <v>832</v>
      </c>
      <c r="B25" s="97" t="s">
        <v>833</v>
      </c>
      <c r="C25" s="97">
        <v>11</v>
      </c>
      <c r="D25" s="107">
        <v>0.002193610601695773</v>
      </c>
      <c r="E25" s="107">
        <v>2.627458962924294</v>
      </c>
      <c r="F25" s="97" t="s">
        <v>1488</v>
      </c>
      <c r="G25" s="97" t="b">
        <v>0</v>
      </c>
      <c r="H25" s="97" t="b">
        <v>0</v>
      </c>
      <c r="I25" s="97" t="b">
        <v>0</v>
      </c>
      <c r="J25" s="97" t="b">
        <v>0</v>
      </c>
      <c r="K25" s="97" t="b">
        <v>0</v>
      </c>
      <c r="L25" s="97" t="b">
        <v>0</v>
      </c>
    </row>
    <row r="26" spans="1:12" ht="15">
      <c r="A26" s="105" t="s">
        <v>833</v>
      </c>
      <c r="B26" s="97" t="s">
        <v>798</v>
      </c>
      <c r="C26" s="97">
        <v>11</v>
      </c>
      <c r="D26" s="107">
        <v>0.002193610601695773</v>
      </c>
      <c r="E26" s="107">
        <v>2.554908295775682</v>
      </c>
      <c r="F26" s="97" t="s">
        <v>1488</v>
      </c>
      <c r="G26" s="97" t="b">
        <v>0</v>
      </c>
      <c r="H26" s="97" t="b">
        <v>0</v>
      </c>
      <c r="I26" s="97" t="b">
        <v>0</v>
      </c>
      <c r="J26" s="97" t="b">
        <v>0</v>
      </c>
      <c r="K26" s="97" t="b">
        <v>0</v>
      </c>
      <c r="L26" s="97" t="b">
        <v>0</v>
      </c>
    </row>
    <row r="27" spans="1:12" ht="15">
      <c r="A27" s="105" t="s">
        <v>798</v>
      </c>
      <c r="B27" s="97" t="s">
        <v>834</v>
      </c>
      <c r="C27" s="97">
        <v>11</v>
      </c>
      <c r="D27" s="107">
        <v>0.002193610601695773</v>
      </c>
      <c r="E27" s="107">
        <v>2.554908295775682</v>
      </c>
      <c r="F27" s="97" t="s">
        <v>1488</v>
      </c>
      <c r="G27" s="97" t="b">
        <v>0</v>
      </c>
      <c r="H27" s="97" t="b">
        <v>0</v>
      </c>
      <c r="I27" s="97" t="b">
        <v>0</v>
      </c>
      <c r="J27" s="97" t="b">
        <v>0</v>
      </c>
      <c r="K27" s="97" t="b">
        <v>0</v>
      </c>
      <c r="L27" s="97" t="b">
        <v>0</v>
      </c>
    </row>
    <row r="28" spans="1:12" ht="15">
      <c r="A28" s="105" t="s">
        <v>834</v>
      </c>
      <c r="B28" s="97" t="s">
        <v>835</v>
      </c>
      <c r="C28" s="97">
        <v>11</v>
      </c>
      <c r="D28" s="107">
        <v>0.002193610601695773</v>
      </c>
      <c r="E28" s="107">
        <v>2.627458962924294</v>
      </c>
      <c r="F28" s="97" t="s">
        <v>1488</v>
      </c>
      <c r="G28" s="97" t="b">
        <v>0</v>
      </c>
      <c r="H28" s="97" t="b">
        <v>0</v>
      </c>
      <c r="I28" s="97" t="b">
        <v>0</v>
      </c>
      <c r="J28" s="97" t="b">
        <v>0</v>
      </c>
      <c r="K28" s="97" t="b">
        <v>0</v>
      </c>
      <c r="L28" s="97" t="b">
        <v>0</v>
      </c>
    </row>
    <row r="29" spans="1:12" ht="15">
      <c r="A29" s="105" t="s">
        <v>835</v>
      </c>
      <c r="B29" s="97" t="s">
        <v>836</v>
      </c>
      <c r="C29" s="97">
        <v>11</v>
      </c>
      <c r="D29" s="107">
        <v>0.002193610601695773</v>
      </c>
      <c r="E29" s="107">
        <v>2.627458962924294</v>
      </c>
      <c r="F29" s="97" t="s">
        <v>1488</v>
      </c>
      <c r="G29" s="97" t="b">
        <v>0</v>
      </c>
      <c r="H29" s="97" t="b">
        <v>0</v>
      </c>
      <c r="I29" s="97" t="b">
        <v>0</v>
      </c>
      <c r="J29" s="97" t="b">
        <v>0</v>
      </c>
      <c r="K29" s="97" t="b">
        <v>0</v>
      </c>
      <c r="L29" s="97" t="b">
        <v>0</v>
      </c>
    </row>
    <row r="30" spans="1:12" ht="15">
      <c r="A30" s="105" t="s">
        <v>836</v>
      </c>
      <c r="B30" s="97" t="s">
        <v>811</v>
      </c>
      <c r="C30" s="97">
        <v>11</v>
      </c>
      <c r="D30" s="107">
        <v>0.002193610601695773</v>
      </c>
      <c r="E30" s="107">
        <v>2.5896704020348937</v>
      </c>
      <c r="F30" s="97" t="s">
        <v>1488</v>
      </c>
      <c r="G30" s="97" t="b">
        <v>0</v>
      </c>
      <c r="H30" s="97" t="b">
        <v>0</v>
      </c>
      <c r="I30" s="97" t="b">
        <v>0</v>
      </c>
      <c r="J30" s="97" t="b">
        <v>0</v>
      </c>
      <c r="K30" s="97" t="b">
        <v>0</v>
      </c>
      <c r="L30" s="97" t="b">
        <v>0</v>
      </c>
    </row>
    <row r="31" spans="1:12" ht="15">
      <c r="A31" s="105" t="s">
        <v>811</v>
      </c>
      <c r="B31" s="97" t="s">
        <v>799</v>
      </c>
      <c r="C31" s="97">
        <v>11</v>
      </c>
      <c r="D31" s="107">
        <v>0.002193610601695773</v>
      </c>
      <c r="E31" s="107">
        <v>2.517119734886282</v>
      </c>
      <c r="F31" s="97" t="s">
        <v>1488</v>
      </c>
      <c r="G31" s="97" t="b">
        <v>0</v>
      </c>
      <c r="H31" s="97" t="b">
        <v>0</v>
      </c>
      <c r="I31" s="97" t="b">
        <v>0</v>
      </c>
      <c r="J31" s="97" t="b">
        <v>0</v>
      </c>
      <c r="K31" s="97" t="b">
        <v>0</v>
      </c>
      <c r="L31" s="97" t="b">
        <v>0</v>
      </c>
    </row>
    <row r="32" spans="1:12" ht="15">
      <c r="A32" s="105" t="s">
        <v>762</v>
      </c>
      <c r="B32" s="97" t="s">
        <v>781</v>
      </c>
      <c r="C32" s="97">
        <v>11</v>
      </c>
      <c r="D32" s="107">
        <v>0.002193610601695773</v>
      </c>
      <c r="E32" s="107">
        <v>2.102789310026075</v>
      </c>
      <c r="F32" s="97" t="s">
        <v>1488</v>
      </c>
      <c r="G32" s="97" t="b">
        <v>0</v>
      </c>
      <c r="H32" s="97" t="b">
        <v>0</v>
      </c>
      <c r="I32" s="97" t="b">
        <v>0</v>
      </c>
      <c r="J32" s="97" t="b">
        <v>0</v>
      </c>
      <c r="K32" s="97" t="b">
        <v>0</v>
      </c>
      <c r="L32" s="97" t="b">
        <v>0</v>
      </c>
    </row>
    <row r="33" spans="1:12" ht="15">
      <c r="A33" s="105" t="s">
        <v>781</v>
      </c>
      <c r="B33" s="97" t="s">
        <v>787</v>
      </c>
      <c r="C33" s="97">
        <v>11</v>
      </c>
      <c r="D33" s="107">
        <v>0.002193610601695773</v>
      </c>
      <c r="E33" s="107">
        <v>2.3880250385068247</v>
      </c>
      <c r="F33" s="97" t="s">
        <v>1488</v>
      </c>
      <c r="G33" s="97" t="b">
        <v>0</v>
      </c>
      <c r="H33" s="97" t="b">
        <v>0</v>
      </c>
      <c r="I33" s="97" t="b">
        <v>0</v>
      </c>
      <c r="J33" s="97" t="b">
        <v>0</v>
      </c>
      <c r="K33" s="97" t="b">
        <v>0</v>
      </c>
      <c r="L33" s="97" t="b">
        <v>0</v>
      </c>
    </row>
    <row r="34" spans="1:12" ht="15">
      <c r="A34" s="105" t="s">
        <v>787</v>
      </c>
      <c r="B34" s="97" t="s">
        <v>762</v>
      </c>
      <c r="C34" s="97">
        <v>11</v>
      </c>
      <c r="D34" s="107">
        <v>0.002193610601695773</v>
      </c>
      <c r="E34" s="107">
        <v>2.1327525334035187</v>
      </c>
      <c r="F34" s="97" t="s">
        <v>1488</v>
      </c>
      <c r="G34" s="97" t="b">
        <v>0</v>
      </c>
      <c r="H34" s="97" t="b">
        <v>0</v>
      </c>
      <c r="I34" s="97" t="b">
        <v>0</v>
      </c>
      <c r="J34" s="97" t="b">
        <v>0</v>
      </c>
      <c r="K34" s="97" t="b">
        <v>0</v>
      </c>
      <c r="L34" s="97" t="b">
        <v>0</v>
      </c>
    </row>
    <row r="35" spans="1:12" ht="15">
      <c r="A35" s="105" t="s">
        <v>762</v>
      </c>
      <c r="B35" s="97" t="s">
        <v>789</v>
      </c>
      <c r="C35" s="97">
        <v>11</v>
      </c>
      <c r="D35" s="107">
        <v>0.002193610601695773</v>
      </c>
      <c r="E35" s="107">
        <v>2.1327525334035187</v>
      </c>
      <c r="F35" s="97" t="s">
        <v>1488</v>
      </c>
      <c r="G35" s="97" t="b">
        <v>0</v>
      </c>
      <c r="H35" s="97" t="b">
        <v>0</v>
      </c>
      <c r="I35" s="97" t="b">
        <v>0</v>
      </c>
      <c r="J35" s="97" t="b">
        <v>0</v>
      </c>
      <c r="K35" s="97" t="b">
        <v>0</v>
      </c>
      <c r="L35" s="97" t="b">
        <v>0</v>
      </c>
    </row>
    <row r="36" spans="1:12" ht="15">
      <c r="A36" s="105" t="s">
        <v>789</v>
      </c>
      <c r="B36" s="97" t="s">
        <v>812</v>
      </c>
      <c r="C36" s="97">
        <v>11</v>
      </c>
      <c r="D36" s="107">
        <v>0.002193610601695773</v>
      </c>
      <c r="E36" s="107">
        <v>2.484935051514881</v>
      </c>
      <c r="F36" s="97" t="s">
        <v>1488</v>
      </c>
      <c r="G36" s="97" t="b">
        <v>0</v>
      </c>
      <c r="H36" s="97" t="b">
        <v>0</v>
      </c>
      <c r="I36" s="97" t="b">
        <v>0</v>
      </c>
      <c r="J36" s="97" t="b">
        <v>0</v>
      </c>
      <c r="K36" s="97" t="b">
        <v>0</v>
      </c>
      <c r="L36" s="97" t="b">
        <v>0</v>
      </c>
    </row>
    <row r="37" spans="1:12" ht="15">
      <c r="A37" s="105" t="s">
        <v>780</v>
      </c>
      <c r="B37" s="97" t="s">
        <v>808</v>
      </c>
      <c r="C37" s="97">
        <v>11</v>
      </c>
      <c r="D37" s="107">
        <v>0.002193610601695773</v>
      </c>
      <c r="E37" s="107">
        <v>2.4549718281374378</v>
      </c>
      <c r="F37" s="97" t="s">
        <v>1488</v>
      </c>
      <c r="G37" s="97" t="b">
        <v>0</v>
      </c>
      <c r="H37" s="97" t="b">
        <v>0</v>
      </c>
      <c r="I37" s="97" t="b">
        <v>0</v>
      </c>
      <c r="J37" s="97" t="b">
        <v>0</v>
      </c>
      <c r="K37" s="97" t="b">
        <v>0</v>
      </c>
      <c r="L37" s="97" t="b">
        <v>0</v>
      </c>
    </row>
    <row r="38" spans="1:12" ht="15">
      <c r="A38" s="105" t="s">
        <v>808</v>
      </c>
      <c r="B38" s="97" t="s">
        <v>755</v>
      </c>
      <c r="C38" s="97">
        <v>11</v>
      </c>
      <c r="D38" s="107">
        <v>0.002193610601695773</v>
      </c>
      <c r="E38" s="107">
        <v>2.1539418324734565</v>
      </c>
      <c r="F38" s="97" t="s">
        <v>1488</v>
      </c>
      <c r="G38" s="97" t="b">
        <v>0</v>
      </c>
      <c r="H38" s="97" t="b">
        <v>0</v>
      </c>
      <c r="I38" s="97" t="b">
        <v>0</v>
      </c>
      <c r="J38" s="97" t="b">
        <v>1</v>
      </c>
      <c r="K38" s="97" t="b">
        <v>0</v>
      </c>
      <c r="L38" s="97" t="b">
        <v>0</v>
      </c>
    </row>
    <row r="39" spans="1:12" ht="15">
      <c r="A39" s="105" t="s">
        <v>755</v>
      </c>
      <c r="B39" s="97" t="s">
        <v>813</v>
      </c>
      <c r="C39" s="97">
        <v>11</v>
      </c>
      <c r="D39" s="107">
        <v>0.002193610601695773</v>
      </c>
      <c r="E39" s="107">
        <v>2.39009804712969</v>
      </c>
      <c r="F39" s="97" t="s">
        <v>1488</v>
      </c>
      <c r="G39" s="97" t="b">
        <v>1</v>
      </c>
      <c r="H39" s="97" t="b">
        <v>0</v>
      </c>
      <c r="I39" s="97" t="b">
        <v>0</v>
      </c>
      <c r="J39" s="97" t="b">
        <v>0</v>
      </c>
      <c r="K39" s="97" t="b">
        <v>0</v>
      </c>
      <c r="L39" s="97" t="b">
        <v>0</v>
      </c>
    </row>
    <row r="40" spans="1:12" ht="15">
      <c r="A40" s="105" t="s">
        <v>813</v>
      </c>
      <c r="B40" s="97" t="s">
        <v>769</v>
      </c>
      <c r="C40" s="97">
        <v>11</v>
      </c>
      <c r="D40" s="107">
        <v>0.002193610601695773</v>
      </c>
      <c r="E40" s="107">
        <v>2.3088437924591996</v>
      </c>
      <c r="F40" s="97" t="s">
        <v>1488</v>
      </c>
      <c r="G40" s="97" t="b">
        <v>0</v>
      </c>
      <c r="H40" s="97" t="b">
        <v>0</v>
      </c>
      <c r="I40" s="97" t="b">
        <v>0</v>
      </c>
      <c r="J40" s="97" t="b">
        <v>1</v>
      </c>
      <c r="K40" s="97" t="b">
        <v>0</v>
      </c>
      <c r="L40" s="97" t="b">
        <v>0</v>
      </c>
    </row>
    <row r="41" spans="1:12" ht="15">
      <c r="A41" s="105" t="s">
        <v>769</v>
      </c>
      <c r="B41" s="97" t="s">
        <v>755</v>
      </c>
      <c r="C41" s="97">
        <v>11</v>
      </c>
      <c r="D41" s="107">
        <v>0.002193610601695773</v>
      </c>
      <c r="E41" s="107">
        <v>1.910903783787162</v>
      </c>
      <c r="F41" s="97" t="s">
        <v>1488</v>
      </c>
      <c r="G41" s="97" t="b">
        <v>1</v>
      </c>
      <c r="H41" s="97" t="b">
        <v>0</v>
      </c>
      <c r="I41" s="97" t="b">
        <v>0</v>
      </c>
      <c r="J41" s="97" t="b">
        <v>1</v>
      </c>
      <c r="K41" s="97" t="b">
        <v>0</v>
      </c>
      <c r="L41" s="97" t="b">
        <v>0</v>
      </c>
    </row>
    <row r="42" spans="1:12" ht="15">
      <c r="A42" s="105" t="s">
        <v>840</v>
      </c>
      <c r="B42" s="97" t="s">
        <v>841</v>
      </c>
      <c r="C42" s="97">
        <v>10</v>
      </c>
      <c r="D42" s="107">
        <v>0.002081096106849664</v>
      </c>
      <c r="E42" s="107">
        <v>2.668851648082519</v>
      </c>
      <c r="F42" s="97" t="s">
        <v>1488</v>
      </c>
      <c r="G42" s="97" t="b">
        <v>0</v>
      </c>
      <c r="H42" s="97" t="b">
        <v>0</v>
      </c>
      <c r="I42" s="97" t="b">
        <v>0</v>
      </c>
      <c r="J42" s="97" t="b">
        <v>0</v>
      </c>
      <c r="K42" s="97" t="b">
        <v>0</v>
      </c>
      <c r="L42" s="97" t="b">
        <v>0</v>
      </c>
    </row>
    <row r="43" spans="1:12" ht="15">
      <c r="A43" s="105" t="s">
        <v>841</v>
      </c>
      <c r="B43" s="97" t="s">
        <v>785</v>
      </c>
      <c r="C43" s="97">
        <v>10</v>
      </c>
      <c r="D43" s="107">
        <v>0.002081096106849664</v>
      </c>
      <c r="E43" s="107">
        <v>2.5227236124042807</v>
      </c>
      <c r="F43" s="97" t="s">
        <v>1488</v>
      </c>
      <c r="G43" s="97" t="b">
        <v>0</v>
      </c>
      <c r="H43" s="97" t="b">
        <v>0</v>
      </c>
      <c r="I43" s="97" t="b">
        <v>0</v>
      </c>
      <c r="J43" s="97" t="b">
        <v>0</v>
      </c>
      <c r="K43" s="97" t="b">
        <v>0</v>
      </c>
      <c r="L43" s="97" t="b">
        <v>0</v>
      </c>
    </row>
    <row r="44" spans="1:12" ht="15">
      <c r="A44" s="105" t="s">
        <v>785</v>
      </c>
      <c r="B44" s="97" t="s">
        <v>842</v>
      </c>
      <c r="C44" s="97">
        <v>10</v>
      </c>
      <c r="D44" s="107">
        <v>0.002081096106849664</v>
      </c>
      <c r="E44" s="107">
        <v>2.5227236124042807</v>
      </c>
      <c r="F44" s="97" t="s">
        <v>1488</v>
      </c>
      <c r="G44" s="97" t="b">
        <v>0</v>
      </c>
      <c r="H44" s="97" t="b">
        <v>0</v>
      </c>
      <c r="I44" s="97" t="b">
        <v>0</v>
      </c>
      <c r="J44" s="97" t="b">
        <v>0</v>
      </c>
      <c r="K44" s="97" t="b">
        <v>0</v>
      </c>
      <c r="L44" s="97" t="b">
        <v>0</v>
      </c>
    </row>
    <row r="45" spans="1:12" ht="15">
      <c r="A45" s="105" t="s">
        <v>758</v>
      </c>
      <c r="B45" s="97" t="s">
        <v>817</v>
      </c>
      <c r="C45" s="97">
        <v>10</v>
      </c>
      <c r="D45" s="107">
        <v>0.0021771647412411714</v>
      </c>
      <c r="E45" s="107">
        <v>2.1125491473152316</v>
      </c>
      <c r="F45" s="97" t="s">
        <v>1488</v>
      </c>
      <c r="G45" s="97" t="b">
        <v>0</v>
      </c>
      <c r="H45" s="97" t="b">
        <v>0</v>
      </c>
      <c r="I45" s="97" t="b">
        <v>0</v>
      </c>
      <c r="J45" s="97" t="b">
        <v>0</v>
      </c>
      <c r="K45" s="97" t="b">
        <v>0</v>
      </c>
      <c r="L45" s="97" t="b">
        <v>0</v>
      </c>
    </row>
    <row r="46" spans="1:12" ht="15">
      <c r="A46" s="105" t="s">
        <v>815</v>
      </c>
      <c r="B46" s="97" t="s">
        <v>846</v>
      </c>
      <c r="C46" s="97">
        <v>9</v>
      </c>
      <c r="D46" s="107">
        <v>0.0021656838801394377</v>
      </c>
      <c r="E46" s="107">
        <v>2.543912911474219</v>
      </c>
      <c r="F46" s="97" t="s">
        <v>1488</v>
      </c>
      <c r="G46" s="97" t="b">
        <v>0</v>
      </c>
      <c r="H46" s="97" t="b">
        <v>0</v>
      </c>
      <c r="I46" s="97" t="b">
        <v>0</v>
      </c>
      <c r="J46" s="97" t="b">
        <v>0</v>
      </c>
      <c r="K46" s="97" t="b">
        <v>0</v>
      </c>
      <c r="L46" s="97" t="b">
        <v>0</v>
      </c>
    </row>
    <row r="47" spans="1:12" ht="15">
      <c r="A47" s="105" t="s">
        <v>846</v>
      </c>
      <c r="B47" s="97" t="s">
        <v>857</v>
      </c>
      <c r="C47" s="97">
        <v>9</v>
      </c>
      <c r="D47" s="107">
        <v>0.0021656838801394377</v>
      </c>
      <c r="E47" s="107">
        <v>2.668851648082519</v>
      </c>
      <c r="F47" s="97" t="s">
        <v>1488</v>
      </c>
      <c r="G47" s="97" t="b">
        <v>0</v>
      </c>
      <c r="H47" s="97" t="b">
        <v>0</v>
      </c>
      <c r="I47" s="97" t="b">
        <v>0</v>
      </c>
      <c r="J47" s="97" t="b">
        <v>0</v>
      </c>
      <c r="K47" s="97" t="b">
        <v>0</v>
      </c>
      <c r="L47" s="97" t="b">
        <v>0</v>
      </c>
    </row>
    <row r="48" spans="1:12" ht="15">
      <c r="A48" s="105" t="s">
        <v>760</v>
      </c>
      <c r="B48" s="97" t="s">
        <v>758</v>
      </c>
      <c r="C48" s="97">
        <v>9</v>
      </c>
      <c r="D48" s="107">
        <v>0.0020561043036542016</v>
      </c>
      <c r="E48" s="107">
        <v>1.698814871459962</v>
      </c>
      <c r="F48" s="97" t="s">
        <v>1488</v>
      </c>
      <c r="G48" s="97" t="b">
        <v>0</v>
      </c>
      <c r="H48" s="97" t="b">
        <v>0</v>
      </c>
      <c r="I48" s="97" t="b">
        <v>0</v>
      </c>
      <c r="J48" s="97" t="b">
        <v>0</v>
      </c>
      <c r="K48" s="97" t="b">
        <v>0</v>
      </c>
      <c r="L48" s="97" t="b">
        <v>0</v>
      </c>
    </row>
    <row r="49" spans="1:12" ht="15">
      <c r="A49" s="105" t="s">
        <v>764</v>
      </c>
      <c r="B49" s="97" t="s">
        <v>872</v>
      </c>
      <c r="C49" s="97">
        <v>8</v>
      </c>
      <c r="D49" s="107">
        <v>0.0019250523379017222</v>
      </c>
      <c r="E49" s="107">
        <v>2.288640406370913</v>
      </c>
      <c r="F49" s="97" t="s">
        <v>1488</v>
      </c>
      <c r="G49" s="97" t="b">
        <v>0</v>
      </c>
      <c r="H49" s="97" t="b">
        <v>0</v>
      </c>
      <c r="I49" s="97" t="b">
        <v>0</v>
      </c>
      <c r="J49" s="97" t="b">
        <v>0</v>
      </c>
      <c r="K49" s="97" t="b">
        <v>0</v>
      </c>
      <c r="L49" s="97" t="b">
        <v>0</v>
      </c>
    </row>
    <row r="50" spans="1:12" ht="15">
      <c r="A50" s="105" t="s">
        <v>873</v>
      </c>
      <c r="B50" s="97" t="s">
        <v>778</v>
      </c>
      <c r="C50" s="97">
        <v>8</v>
      </c>
      <c r="D50" s="107">
        <v>0.0020374970821899663</v>
      </c>
      <c r="E50" s="107">
        <v>2.464731665426594</v>
      </c>
      <c r="F50" s="97" t="s">
        <v>1488</v>
      </c>
      <c r="G50" s="97" t="b">
        <v>1</v>
      </c>
      <c r="H50" s="97" t="b">
        <v>0</v>
      </c>
      <c r="I50" s="97" t="b">
        <v>0</v>
      </c>
      <c r="J50" s="97" t="b">
        <v>0</v>
      </c>
      <c r="K50" s="97" t="b">
        <v>0</v>
      </c>
      <c r="L50" s="97" t="b">
        <v>0</v>
      </c>
    </row>
    <row r="51" spans="1:12" ht="15">
      <c r="A51" s="105" t="s">
        <v>823</v>
      </c>
      <c r="B51" s="97" t="s">
        <v>756</v>
      </c>
      <c r="C51" s="97">
        <v>7</v>
      </c>
      <c r="D51" s="107">
        <v>0.001684420795664007</v>
      </c>
      <c r="E51" s="107">
        <v>1.9954357482188882</v>
      </c>
      <c r="F51" s="97" t="s">
        <v>1488</v>
      </c>
      <c r="G51" s="97" t="b">
        <v>0</v>
      </c>
      <c r="H51" s="97" t="b">
        <v>0</v>
      </c>
      <c r="I51" s="97" t="b">
        <v>0</v>
      </c>
      <c r="J51" s="97" t="b">
        <v>0</v>
      </c>
      <c r="K51" s="97" t="b">
        <v>0</v>
      </c>
      <c r="L51" s="97" t="b">
        <v>0</v>
      </c>
    </row>
    <row r="52" spans="1:12" ht="15">
      <c r="A52" s="105" t="s">
        <v>775</v>
      </c>
      <c r="B52" s="97" t="s">
        <v>784</v>
      </c>
      <c r="C52" s="97">
        <v>6</v>
      </c>
      <c r="D52" s="107">
        <v>0.0017499467785402466</v>
      </c>
      <c r="E52" s="107">
        <v>2.0704259414096504</v>
      </c>
      <c r="F52" s="97" t="s">
        <v>1488</v>
      </c>
      <c r="G52" s="97" t="b">
        <v>0</v>
      </c>
      <c r="H52" s="97" t="b">
        <v>0</v>
      </c>
      <c r="I52" s="97" t="b">
        <v>0</v>
      </c>
      <c r="J52" s="97" t="b">
        <v>0</v>
      </c>
      <c r="K52" s="97" t="b">
        <v>0</v>
      </c>
      <c r="L52" s="97" t="b">
        <v>0</v>
      </c>
    </row>
    <row r="53" spans="1:12" ht="15">
      <c r="A53" s="105" t="s">
        <v>761</v>
      </c>
      <c r="B53" s="97" t="s">
        <v>761</v>
      </c>
      <c r="C53" s="97">
        <v>6</v>
      </c>
      <c r="D53" s="107">
        <v>0.0016278682402139108</v>
      </c>
      <c r="E53" s="107">
        <v>1.6006657863363571</v>
      </c>
      <c r="F53" s="97" t="s">
        <v>1488</v>
      </c>
      <c r="G53" s="97" t="b">
        <v>0</v>
      </c>
      <c r="H53" s="97" t="b">
        <v>0</v>
      </c>
      <c r="I53" s="97" t="b">
        <v>0</v>
      </c>
      <c r="J53" s="97" t="b">
        <v>0</v>
      </c>
      <c r="K53" s="97" t="b">
        <v>0</v>
      </c>
      <c r="L53" s="97" t="b">
        <v>0</v>
      </c>
    </row>
    <row r="54" spans="1:12" ht="15">
      <c r="A54" s="105" t="s">
        <v>928</v>
      </c>
      <c r="B54" s="97" t="s">
        <v>804</v>
      </c>
      <c r="C54" s="97">
        <v>6</v>
      </c>
      <c r="D54" s="107">
        <v>0.0025083679307484714</v>
      </c>
      <c r="E54" s="107">
        <v>2.5896704020348937</v>
      </c>
      <c r="F54" s="97" t="s">
        <v>1488</v>
      </c>
      <c r="G54" s="97" t="b">
        <v>0</v>
      </c>
      <c r="H54" s="97" t="b">
        <v>0</v>
      </c>
      <c r="I54" s="97" t="b">
        <v>0</v>
      </c>
      <c r="J54" s="97" t="b">
        <v>0</v>
      </c>
      <c r="K54" s="97" t="b">
        <v>0</v>
      </c>
      <c r="L54" s="97" t="b">
        <v>0</v>
      </c>
    </row>
    <row r="55" spans="1:12" ht="15">
      <c r="A55" s="105" t="s">
        <v>872</v>
      </c>
      <c r="B55" s="97" t="s">
        <v>873</v>
      </c>
      <c r="C55" s="97">
        <v>6</v>
      </c>
      <c r="D55" s="107">
        <v>0.0015281228116424748</v>
      </c>
      <c r="E55" s="107">
        <v>2.640822924482275</v>
      </c>
      <c r="F55" s="97" t="s">
        <v>1488</v>
      </c>
      <c r="G55" s="97" t="b">
        <v>0</v>
      </c>
      <c r="H55" s="97" t="b">
        <v>0</v>
      </c>
      <c r="I55" s="97" t="b">
        <v>0</v>
      </c>
      <c r="J55" s="97" t="b">
        <v>1</v>
      </c>
      <c r="K55" s="97" t="b">
        <v>0</v>
      </c>
      <c r="L55" s="97" t="b">
        <v>0</v>
      </c>
    </row>
    <row r="56" spans="1:12" ht="15">
      <c r="A56" s="105" t="s">
        <v>890</v>
      </c>
      <c r="B56" s="97" t="s">
        <v>933</v>
      </c>
      <c r="C56" s="97">
        <v>6</v>
      </c>
      <c r="D56" s="107">
        <v>0.0015281228116424748</v>
      </c>
      <c r="E56" s="107">
        <v>2.823753608068262</v>
      </c>
      <c r="F56" s="97" t="s">
        <v>1488</v>
      </c>
      <c r="G56" s="97" t="b">
        <v>0</v>
      </c>
      <c r="H56" s="97" t="b">
        <v>0</v>
      </c>
      <c r="I56" s="97" t="b">
        <v>0</v>
      </c>
      <c r="J56" s="97" t="b">
        <v>0</v>
      </c>
      <c r="K56" s="97" t="b">
        <v>0</v>
      </c>
      <c r="L56" s="97" t="b">
        <v>0</v>
      </c>
    </row>
    <row r="57" spans="1:12" ht="15">
      <c r="A57" s="105" t="s">
        <v>933</v>
      </c>
      <c r="B57" s="97" t="s">
        <v>816</v>
      </c>
      <c r="C57" s="97">
        <v>6</v>
      </c>
      <c r="D57" s="107">
        <v>0.0015281228116424748</v>
      </c>
      <c r="E57" s="107">
        <v>2.5896704020348937</v>
      </c>
      <c r="F57" s="97" t="s">
        <v>1488</v>
      </c>
      <c r="G57" s="97" t="b">
        <v>0</v>
      </c>
      <c r="H57" s="97" t="b">
        <v>0</v>
      </c>
      <c r="I57" s="97" t="b">
        <v>0</v>
      </c>
      <c r="J57" s="97" t="b">
        <v>0</v>
      </c>
      <c r="K57" s="97" t="b">
        <v>0</v>
      </c>
      <c r="L57" s="97" t="b">
        <v>0</v>
      </c>
    </row>
    <row r="58" spans="1:12" ht="15">
      <c r="A58" s="105" t="s">
        <v>816</v>
      </c>
      <c r="B58" s="97" t="s">
        <v>934</v>
      </c>
      <c r="C58" s="97">
        <v>6</v>
      </c>
      <c r="D58" s="107">
        <v>0.0015281228116424748</v>
      </c>
      <c r="E58" s="107">
        <v>2.5896704020348937</v>
      </c>
      <c r="F58" s="97" t="s">
        <v>1488</v>
      </c>
      <c r="G58" s="97" t="b">
        <v>0</v>
      </c>
      <c r="H58" s="97" t="b">
        <v>0</v>
      </c>
      <c r="I58" s="97" t="b">
        <v>0</v>
      </c>
      <c r="J58" s="97" t="b">
        <v>0</v>
      </c>
      <c r="K58" s="97" t="b">
        <v>0</v>
      </c>
      <c r="L58" s="97" t="b">
        <v>0</v>
      </c>
    </row>
    <row r="59" spans="1:12" ht="15">
      <c r="A59" s="105" t="s">
        <v>934</v>
      </c>
      <c r="B59" s="97" t="s">
        <v>814</v>
      </c>
      <c r="C59" s="97">
        <v>6</v>
      </c>
      <c r="D59" s="107">
        <v>0.0015281228116424748</v>
      </c>
      <c r="E59" s="107">
        <v>2.5896704020348937</v>
      </c>
      <c r="F59" s="97" t="s">
        <v>1488</v>
      </c>
      <c r="G59" s="97" t="b">
        <v>0</v>
      </c>
      <c r="H59" s="97" t="b">
        <v>0</v>
      </c>
      <c r="I59" s="97" t="b">
        <v>0</v>
      </c>
      <c r="J59" s="97" t="b">
        <v>0</v>
      </c>
      <c r="K59" s="97" t="b">
        <v>0</v>
      </c>
      <c r="L59" s="97" t="b">
        <v>0</v>
      </c>
    </row>
    <row r="60" spans="1:12" ht="15">
      <c r="A60" s="105" t="s">
        <v>814</v>
      </c>
      <c r="B60" s="97" t="s">
        <v>935</v>
      </c>
      <c r="C60" s="97">
        <v>6</v>
      </c>
      <c r="D60" s="107">
        <v>0.0015281228116424748</v>
      </c>
      <c r="E60" s="107">
        <v>2.5896704020348937</v>
      </c>
      <c r="F60" s="97" t="s">
        <v>1488</v>
      </c>
      <c r="G60" s="97" t="b">
        <v>0</v>
      </c>
      <c r="H60" s="97" t="b">
        <v>0</v>
      </c>
      <c r="I60" s="97" t="b">
        <v>0</v>
      </c>
      <c r="J60" s="97" t="b">
        <v>0</v>
      </c>
      <c r="K60" s="97" t="b">
        <v>0</v>
      </c>
      <c r="L60" s="97" t="b">
        <v>0</v>
      </c>
    </row>
    <row r="61" spans="1:12" ht="15">
      <c r="A61" s="105" t="s">
        <v>786</v>
      </c>
      <c r="B61" s="97" t="s">
        <v>774</v>
      </c>
      <c r="C61" s="97">
        <v>5</v>
      </c>
      <c r="D61" s="107">
        <v>0.0015894444897888225</v>
      </c>
      <c r="E61" s="107">
        <v>1.9429400157874706</v>
      </c>
      <c r="F61" s="97" t="s">
        <v>1488</v>
      </c>
      <c r="G61" s="97" t="b">
        <v>0</v>
      </c>
      <c r="H61" s="97" t="b">
        <v>0</v>
      </c>
      <c r="I61" s="97" t="b">
        <v>0</v>
      </c>
      <c r="J61" s="97" t="b">
        <v>0</v>
      </c>
      <c r="K61" s="97" t="b">
        <v>0</v>
      </c>
      <c r="L61" s="97" t="b">
        <v>0</v>
      </c>
    </row>
    <row r="62" spans="1:12" ht="15">
      <c r="A62" s="105" t="s">
        <v>802</v>
      </c>
      <c r="B62" s="97" t="s">
        <v>921</v>
      </c>
      <c r="C62" s="97">
        <v>5</v>
      </c>
      <c r="D62" s="107">
        <v>0.0014582889821168723</v>
      </c>
      <c r="E62" s="107">
        <v>2.510489155987269</v>
      </c>
      <c r="F62" s="97" t="s">
        <v>1488</v>
      </c>
      <c r="G62" s="97" t="b">
        <v>1</v>
      </c>
      <c r="H62" s="97" t="b">
        <v>0</v>
      </c>
      <c r="I62" s="97" t="b">
        <v>0</v>
      </c>
      <c r="J62" s="97" t="b">
        <v>0</v>
      </c>
      <c r="K62" s="97" t="b">
        <v>0</v>
      </c>
      <c r="L62" s="97" t="b">
        <v>0</v>
      </c>
    </row>
    <row r="63" spans="1:12" ht="15">
      <c r="A63" s="105" t="s">
        <v>965</v>
      </c>
      <c r="B63" s="97" t="s">
        <v>823</v>
      </c>
      <c r="C63" s="97">
        <v>5</v>
      </c>
      <c r="D63" s="107">
        <v>0.0013565568668449258</v>
      </c>
      <c r="E63" s="107">
        <v>2.627458962924294</v>
      </c>
      <c r="F63" s="97" t="s">
        <v>1488</v>
      </c>
      <c r="G63" s="97" t="b">
        <v>0</v>
      </c>
      <c r="H63" s="97" t="b">
        <v>0</v>
      </c>
      <c r="I63" s="97" t="b">
        <v>0</v>
      </c>
      <c r="J63" s="97" t="b">
        <v>0</v>
      </c>
      <c r="K63" s="97" t="b">
        <v>0</v>
      </c>
      <c r="L63" s="97" t="b">
        <v>0</v>
      </c>
    </row>
    <row r="64" spans="1:12" ht="15">
      <c r="A64" s="105" t="s">
        <v>888</v>
      </c>
      <c r="B64" s="97" t="s">
        <v>870</v>
      </c>
      <c r="C64" s="97">
        <v>5</v>
      </c>
      <c r="D64" s="107">
        <v>0.0013565568668449258</v>
      </c>
      <c r="E64" s="107">
        <v>2.6196336254123374</v>
      </c>
      <c r="F64" s="97" t="s">
        <v>1488</v>
      </c>
      <c r="G64" s="97" t="b">
        <v>0</v>
      </c>
      <c r="H64" s="97" t="b">
        <v>0</v>
      </c>
      <c r="I64" s="97" t="b">
        <v>0</v>
      </c>
      <c r="J64" s="97" t="b">
        <v>0</v>
      </c>
      <c r="K64" s="97" t="b">
        <v>0</v>
      </c>
      <c r="L64" s="97" t="b">
        <v>0</v>
      </c>
    </row>
    <row r="65" spans="1:12" ht="15">
      <c r="A65" s="105" t="s">
        <v>870</v>
      </c>
      <c r="B65" s="97" t="s">
        <v>796</v>
      </c>
      <c r="C65" s="97">
        <v>5</v>
      </c>
      <c r="D65" s="107">
        <v>0.0013565568668449258</v>
      </c>
      <c r="E65" s="107">
        <v>2.3507883131197573</v>
      </c>
      <c r="F65" s="97" t="s">
        <v>1488</v>
      </c>
      <c r="G65" s="97" t="b">
        <v>0</v>
      </c>
      <c r="H65" s="97" t="b">
        <v>0</v>
      </c>
      <c r="I65" s="97" t="b">
        <v>0</v>
      </c>
      <c r="J65" s="97" t="b">
        <v>0</v>
      </c>
      <c r="K65" s="97" t="b">
        <v>0</v>
      </c>
      <c r="L65" s="97" t="b">
        <v>0</v>
      </c>
    </row>
    <row r="66" spans="1:12" ht="15">
      <c r="A66" s="105" t="s">
        <v>816</v>
      </c>
      <c r="B66" s="97" t="s">
        <v>837</v>
      </c>
      <c r="C66" s="97">
        <v>5</v>
      </c>
      <c r="D66" s="107">
        <v>0.0013565568668449258</v>
      </c>
      <c r="E66" s="107">
        <v>2.2472477212126876</v>
      </c>
      <c r="F66" s="97" t="s">
        <v>1488</v>
      </c>
      <c r="G66" s="97" t="b">
        <v>0</v>
      </c>
      <c r="H66" s="97" t="b">
        <v>0</v>
      </c>
      <c r="I66" s="97" t="b">
        <v>0</v>
      </c>
      <c r="J66" s="97" t="b">
        <v>0</v>
      </c>
      <c r="K66" s="97" t="b">
        <v>0</v>
      </c>
      <c r="L66" s="97" t="b">
        <v>0</v>
      </c>
    </row>
    <row r="67" spans="1:12" ht="15">
      <c r="A67" s="105" t="s">
        <v>837</v>
      </c>
      <c r="B67" s="97" t="s">
        <v>764</v>
      </c>
      <c r="C67" s="97">
        <v>5</v>
      </c>
      <c r="D67" s="107">
        <v>0.0013565568668449258</v>
      </c>
      <c r="E67" s="107">
        <v>1.9876104107069315</v>
      </c>
      <c r="F67" s="97" t="s">
        <v>1488</v>
      </c>
      <c r="G67" s="97" t="b">
        <v>0</v>
      </c>
      <c r="H67" s="97" t="b">
        <v>0</v>
      </c>
      <c r="I67" s="97" t="b">
        <v>0</v>
      </c>
      <c r="J67" s="97" t="b">
        <v>0</v>
      </c>
      <c r="K67" s="97" t="b">
        <v>0</v>
      </c>
      <c r="L67" s="97" t="b">
        <v>0</v>
      </c>
    </row>
    <row r="68" spans="1:12" ht="15">
      <c r="A68" s="105" t="s">
        <v>778</v>
      </c>
      <c r="B68" s="97" t="s">
        <v>890</v>
      </c>
      <c r="C68" s="97">
        <v>5</v>
      </c>
      <c r="D68" s="107">
        <v>0.0013565568668449258</v>
      </c>
      <c r="E68" s="107">
        <v>2.318603629748356</v>
      </c>
      <c r="F68" s="97" t="s">
        <v>1488</v>
      </c>
      <c r="G68" s="97" t="b">
        <v>0</v>
      </c>
      <c r="H68" s="97" t="b">
        <v>0</v>
      </c>
      <c r="I68" s="97" t="b">
        <v>0</v>
      </c>
      <c r="J68" s="97" t="b">
        <v>0</v>
      </c>
      <c r="K68" s="97" t="b">
        <v>0</v>
      </c>
      <c r="L68" s="97" t="b">
        <v>0</v>
      </c>
    </row>
    <row r="69" spans="1:12" ht="15">
      <c r="A69" s="105" t="s">
        <v>935</v>
      </c>
      <c r="B69" s="97" t="s">
        <v>856</v>
      </c>
      <c r="C69" s="97">
        <v>5</v>
      </c>
      <c r="D69" s="107">
        <v>0.0013565568668449258</v>
      </c>
      <c r="E69" s="107">
        <v>2.714609138643194</v>
      </c>
      <c r="F69" s="97" t="s">
        <v>1488</v>
      </c>
      <c r="G69" s="97" t="b">
        <v>0</v>
      </c>
      <c r="H69" s="97" t="b">
        <v>0</v>
      </c>
      <c r="I69" s="97" t="b">
        <v>0</v>
      </c>
      <c r="J69" s="97" t="b">
        <v>0</v>
      </c>
      <c r="K69" s="97" t="b">
        <v>0</v>
      </c>
      <c r="L69" s="97" t="b">
        <v>0</v>
      </c>
    </row>
    <row r="70" spans="1:12" ht="15">
      <c r="A70" s="105" t="s">
        <v>938</v>
      </c>
      <c r="B70" s="97" t="s">
        <v>760</v>
      </c>
      <c r="C70" s="97">
        <v>5</v>
      </c>
      <c r="D70" s="107">
        <v>0.0013565568668449258</v>
      </c>
      <c r="E70" s="107">
        <v>2.158306637875907</v>
      </c>
      <c r="F70" s="97" t="s">
        <v>1488</v>
      </c>
      <c r="G70" s="97" t="b">
        <v>0</v>
      </c>
      <c r="H70" s="97" t="b">
        <v>0</v>
      </c>
      <c r="I70" s="97" t="b">
        <v>0</v>
      </c>
      <c r="J70" s="97" t="b">
        <v>0</v>
      </c>
      <c r="K70" s="97" t="b">
        <v>0</v>
      </c>
      <c r="L70" s="97" t="b">
        <v>0</v>
      </c>
    </row>
    <row r="71" spans="1:12" ht="15">
      <c r="A71" s="105" t="s">
        <v>760</v>
      </c>
      <c r="B71" s="97" t="s">
        <v>779</v>
      </c>
      <c r="C71" s="97">
        <v>5</v>
      </c>
      <c r="D71" s="107">
        <v>0.0014582889821168723</v>
      </c>
      <c r="E71" s="107">
        <v>1.7165436384203936</v>
      </c>
      <c r="F71" s="97" t="s">
        <v>1488</v>
      </c>
      <c r="G71" s="97" t="b">
        <v>0</v>
      </c>
      <c r="H71" s="97" t="b">
        <v>0</v>
      </c>
      <c r="I71" s="97" t="b">
        <v>0</v>
      </c>
      <c r="J71" s="97" t="b">
        <v>0</v>
      </c>
      <c r="K71" s="97" t="b">
        <v>0</v>
      </c>
      <c r="L71" s="97" t="b">
        <v>0</v>
      </c>
    </row>
    <row r="72" spans="1:12" ht="15">
      <c r="A72" s="105" t="s">
        <v>770</v>
      </c>
      <c r="B72" s="97" t="s">
        <v>815</v>
      </c>
      <c r="C72" s="97">
        <v>5</v>
      </c>
      <c r="D72" s="107">
        <v>0.0013565568668449258</v>
      </c>
      <c r="E72" s="107">
        <v>1.9664211116369934</v>
      </c>
      <c r="F72" s="97" t="s">
        <v>1488</v>
      </c>
      <c r="G72" s="97" t="b">
        <v>0</v>
      </c>
      <c r="H72" s="97" t="b">
        <v>0</v>
      </c>
      <c r="I72" s="97" t="b">
        <v>0</v>
      </c>
      <c r="J72" s="97" t="b">
        <v>0</v>
      </c>
      <c r="K72" s="97" t="b">
        <v>0</v>
      </c>
      <c r="L72" s="97" t="b">
        <v>0</v>
      </c>
    </row>
    <row r="73" spans="1:12" ht="15">
      <c r="A73" s="105" t="s">
        <v>767</v>
      </c>
      <c r="B73" s="97" t="s">
        <v>784</v>
      </c>
      <c r="C73" s="97">
        <v>5</v>
      </c>
      <c r="D73" s="107">
        <v>0.0014582889821168723</v>
      </c>
      <c r="E73" s="107">
        <v>1.8792709359180932</v>
      </c>
      <c r="F73" s="97" t="s">
        <v>1488</v>
      </c>
      <c r="G73" s="97" t="b">
        <v>0</v>
      </c>
      <c r="H73" s="97" t="b">
        <v>0</v>
      </c>
      <c r="I73" s="97" t="b">
        <v>0</v>
      </c>
      <c r="J73" s="97" t="b">
        <v>0</v>
      </c>
      <c r="K73" s="97" t="b">
        <v>0</v>
      </c>
      <c r="L73" s="97" t="b">
        <v>0</v>
      </c>
    </row>
    <row r="74" spans="1:12" ht="15">
      <c r="A74" s="105" t="s">
        <v>982</v>
      </c>
      <c r="B74" s="97" t="s">
        <v>983</v>
      </c>
      <c r="C74" s="97">
        <v>4</v>
      </c>
      <c r="D74" s="107">
        <v>0.0011666311856934977</v>
      </c>
      <c r="E74" s="107">
        <v>3.0667916567545563</v>
      </c>
      <c r="F74" s="97" t="s">
        <v>1488</v>
      </c>
      <c r="G74" s="97" t="b">
        <v>0</v>
      </c>
      <c r="H74" s="97" t="b">
        <v>0</v>
      </c>
      <c r="I74" s="97" t="b">
        <v>0</v>
      </c>
      <c r="J74" s="97" t="b">
        <v>0</v>
      </c>
      <c r="K74" s="97" t="b">
        <v>0</v>
      </c>
      <c r="L74" s="97" t="b">
        <v>0</v>
      </c>
    </row>
    <row r="75" spans="1:12" ht="15">
      <c r="A75" s="105" t="s">
        <v>902</v>
      </c>
      <c r="B75" s="97" t="s">
        <v>986</v>
      </c>
      <c r="C75" s="97">
        <v>4</v>
      </c>
      <c r="D75" s="107">
        <v>0.0014194382364295726</v>
      </c>
      <c r="E75" s="107">
        <v>2.890700397698875</v>
      </c>
      <c r="F75" s="97" t="s">
        <v>1488</v>
      </c>
      <c r="G75" s="97" t="b">
        <v>0</v>
      </c>
      <c r="H75" s="97" t="b">
        <v>0</v>
      </c>
      <c r="I75" s="97" t="b">
        <v>0</v>
      </c>
      <c r="J75" s="97" t="b">
        <v>0</v>
      </c>
      <c r="K75" s="97" t="b">
        <v>0</v>
      </c>
      <c r="L75" s="97" t="b">
        <v>0</v>
      </c>
    </row>
    <row r="76" spans="1:12" ht="15">
      <c r="A76" s="105" t="s">
        <v>774</v>
      </c>
      <c r="B76" s="97" t="s">
        <v>843</v>
      </c>
      <c r="C76" s="97">
        <v>4</v>
      </c>
      <c r="D76" s="107">
        <v>0.0014194382364295726</v>
      </c>
      <c r="E76" s="107">
        <v>1.992158038457652</v>
      </c>
      <c r="F76" s="97" t="s">
        <v>1488</v>
      </c>
      <c r="G76" s="97" t="b">
        <v>0</v>
      </c>
      <c r="H76" s="97" t="b">
        <v>0</v>
      </c>
      <c r="I76" s="97" t="b">
        <v>0</v>
      </c>
      <c r="J76" s="97" t="b">
        <v>0</v>
      </c>
      <c r="K76" s="97" t="b">
        <v>0</v>
      </c>
      <c r="L76" s="97" t="b">
        <v>0</v>
      </c>
    </row>
    <row r="77" spans="1:12" ht="15">
      <c r="A77" s="105" t="s">
        <v>875</v>
      </c>
      <c r="B77" s="97" t="s">
        <v>993</v>
      </c>
      <c r="C77" s="97">
        <v>4</v>
      </c>
      <c r="D77" s="107">
        <v>0.0012715555918310579</v>
      </c>
      <c r="E77" s="107">
        <v>2.823753608068262</v>
      </c>
      <c r="F77" s="97" t="s">
        <v>1488</v>
      </c>
      <c r="G77" s="97" t="b">
        <v>0</v>
      </c>
      <c r="H77" s="97" t="b">
        <v>0</v>
      </c>
      <c r="I77" s="97" t="b">
        <v>0</v>
      </c>
      <c r="J77" s="97" t="b">
        <v>1</v>
      </c>
      <c r="K77" s="97" t="b">
        <v>0</v>
      </c>
      <c r="L77" s="97" t="b">
        <v>0</v>
      </c>
    </row>
    <row r="78" spans="1:12" ht="15">
      <c r="A78" s="105" t="s">
        <v>820</v>
      </c>
      <c r="B78" s="97" t="s">
        <v>774</v>
      </c>
      <c r="C78" s="97">
        <v>4</v>
      </c>
      <c r="D78" s="107">
        <v>0.0014194382364295726</v>
      </c>
      <c r="E78" s="107">
        <v>1.9507653532994271</v>
      </c>
      <c r="F78" s="97" t="s">
        <v>1488</v>
      </c>
      <c r="G78" s="97" t="b">
        <v>0</v>
      </c>
      <c r="H78" s="97" t="b">
        <v>0</v>
      </c>
      <c r="I78" s="97" t="b">
        <v>0</v>
      </c>
      <c r="J78" s="97" t="b">
        <v>0</v>
      </c>
      <c r="K78" s="97" t="b">
        <v>0</v>
      </c>
      <c r="L78" s="97" t="b">
        <v>0</v>
      </c>
    </row>
    <row r="79" spans="1:12" ht="15">
      <c r="A79" s="105" t="s">
        <v>850</v>
      </c>
      <c r="B79" s="97" t="s">
        <v>843</v>
      </c>
      <c r="C79" s="97">
        <v>4</v>
      </c>
      <c r="D79" s="107">
        <v>0.0014194382364295726</v>
      </c>
      <c r="E79" s="107">
        <v>2.316669129971156</v>
      </c>
      <c r="F79" s="97" t="s">
        <v>1488</v>
      </c>
      <c r="G79" s="97" t="b">
        <v>0</v>
      </c>
      <c r="H79" s="97" t="b">
        <v>0</v>
      </c>
      <c r="I79" s="97" t="b">
        <v>0</v>
      </c>
      <c r="J79" s="97" t="b">
        <v>0</v>
      </c>
      <c r="K79" s="97" t="b">
        <v>0</v>
      </c>
      <c r="L79" s="97" t="b">
        <v>0</v>
      </c>
    </row>
    <row r="80" spans="1:12" ht="15">
      <c r="A80" s="105" t="s">
        <v>957</v>
      </c>
      <c r="B80" s="97" t="s">
        <v>863</v>
      </c>
      <c r="C80" s="97">
        <v>4</v>
      </c>
      <c r="D80" s="107">
        <v>0.0011666311856934977</v>
      </c>
      <c r="E80" s="107">
        <v>2.668851648082519</v>
      </c>
      <c r="F80" s="97" t="s">
        <v>1488</v>
      </c>
      <c r="G80" s="97" t="b">
        <v>0</v>
      </c>
      <c r="H80" s="97" t="b">
        <v>0</v>
      </c>
      <c r="I80" s="97" t="b">
        <v>0</v>
      </c>
      <c r="J80" s="97" t="b">
        <v>0</v>
      </c>
      <c r="K80" s="97" t="b">
        <v>0</v>
      </c>
      <c r="L80" s="97" t="b">
        <v>0</v>
      </c>
    </row>
    <row r="81" spans="1:12" ht="15">
      <c r="A81" s="105" t="s">
        <v>863</v>
      </c>
      <c r="B81" s="97" t="s">
        <v>864</v>
      </c>
      <c r="C81" s="97">
        <v>4</v>
      </c>
      <c r="D81" s="107">
        <v>0.0011666311856934977</v>
      </c>
      <c r="E81" s="107">
        <v>2.464731665426594</v>
      </c>
      <c r="F81" s="97" t="s">
        <v>1488</v>
      </c>
      <c r="G81" s="97" t="b">
        <v>0</v>
      </c>
      <c r="H81" s="97" t="b">
        <v>0</v>
      </c>
      <c r="I81" s="97" t="b">
        <v>0</v>
      </c>
      <c r="J81" s="97" t="b">
        <v>0</v>
      </c>
      <c r="K81" s="97" t="b">
        <v>0</v>
      </c>
      <c r="L81" s="97" t="b">
        <v>0</v>
      </c>
    </row>
    <row r="82" spans="1:12" ht="15">
      <c r="A82" s="105" t="s">
        <v>864</v>
      </c>
      <c r="B82" s="97" t="s">
        <v>863</v>
      </c>
      <c r="C82" s="97">
        <v>4</v>
      </c>
      <c r="D82" s="107">
        <v>0.0011666311856934977</v>
      </c>
      <c r="E82" s="107">
        <v>2.464731665426594</v>
      </c>
      <c r="F82" s="97" t="s">
        <v>1488</v>
      </c>
      <c r="G82" s="97" t="b">
        <v>0</v>
      </c>
      <c r="H82" s="97" t="b">
        <v>0</v>
      </c>
      <c r="I82" s="97" t="b">
        <v>0</v>
      </c>
      <c r="J82" s="97" t="b">
        <v>0</v>
      </c>
      <c r="K82" s="97" t="b">
        <v>0</v>
      </c>
      <c r="L82" s="97" t="b">
        <v>0</v>
      </c>
    </row>
    <row r="83" spans="1:12" ht="15">
      <c r="A83" s="105" t="s">
        <v>863</v>
      </c>
      <c r="B83" s="97" t="s">
        <v>756</v>
      </c>
      <c r="C83" s="97">
        <v>4</v>
      </c>
      <c r="D83" s="107">
        <v>0.0011666311856934977</v>
      </c>
      <c r="E83" s="107">
        <v>1.8907003976988752</v>
      </c>
      <c r="F83" s="97" t="s">
        <v>1488</v>
      </c>
      <c r="G83" s="97" t="b">
        <v>0</v>
      </c>
      <c r="H83" s="97" t="b">
        <v>0</v>
      </c>
      <c r="I83" s="97" t="b">
        <v>0</v>
      </c>
      <c r="J83" s="97" t="b">
        <v>0</v>
      </c>
      <c r="K83" s="97" t="b">
        <v>0</v>
      </c>
      <c r="L83" s="97" t="b">
        <v>0</v>
      </c>
    </row>
    <row r="84" spans="1:12" ht="15">
      <c r="A84" s="105" t="s">
        <v>756</v>
      </c>
      <c r="B84" s="97" t="s">
        <v>753</v>
      </c>
      <c r="C84" s="97">
        <v>4</v>
      </c>
      <c r="D84" s="107">
        <v>0.0011666311856934977</v>
      </c>
      <c r="E84" s="107">
        <v>1.1125491473152316</v>
      </c>
      <c r="F84" s="97" t="s">
        <v>1488</v>
      </c>
      <c r="G84" s="97" t="b">
        <v>0</v>
      </c>
      <c r="H84" s="97" t="b">
        <v>0</v>
      </c>
      <c r="I84" s="97" t="b">
        <v>0</v>
      </c>
      <c r="J84" s="97" t="b">
        <v>0</v>
      </c>
      <c r="K84" s="97" t="b">
        <v>0</v>
      </c>
      <c r="L84" s="97" t="b">
        <v>0</v>
      </c>
    </row>
    <row r="85" spans="1:12" ht="15">
      <c r="A85" s="105" t="s">
        <v>753</v>
      </c>
      <c r="B85" s="97" t="s">
        <v>864</v>
      </c>
      <c r="C85" s="97">
        <v>4</v>
      </c>
      <c r="D85" s="107">
        <v>0.0011666311856934977</v>
      </c>
      <c r="E85" s="107">
        <v>1.6865804150429504</v>
      </c>
      <c r="F85" s="97" t="s">
        <v>1488</v>
      </c>
      <c r="G85" s="97" t="b">
        <v>0</v>
      </c>
      <c r="H85" s="97" t="b">
        <v>0</v>
      </c>
      <c r="I85" s="97" t="b">
        <v>0</v>
      </c>
      <c r="J85" s="97" t="b">
        <v>0</v>
      </c>
      <c r="K85" s="97" t="b">
        <v>0</v>
      </c>
      <c r="L85" s="97" t="b">
        <v>0</v>
      </c>
    </row>
    <row r="86" spans="1:12" ht="15">
      <c r="A86" s="105" t="s">
        <v>864</v>
      </c>
      <c r="B86" s="97" t="s">
        <v>753</v>
      </c>
      <c r="C86" s="97">
        <v>4</v>
      </c>
      <c r="D86" s="107">
        <v>0.0011666311856934977</v>
      </c>
      <c r="E86" s="107">
        <v>1.6865804150429504</v>
      </c>
      <c r="F86" s="97" t="s">
        <v>1488</v>
      </c>
      <c r="G86" s="97" t="b">
        <v>0</v>
      </c>
      <c r="H86" s="97" t="b">
        <v>0</v>
      </c>
      <c r="I86" s="97" t="b">
        <v>0</v>
      </c>
      <c r="J86" s="97" t="b">
        <v>0</v>
      </c>
      <c r="K86" s="97" t="b">
        <v>0</v>
      </c>
      <c r="L86" s="97" t="b">
        <v>0</v>
      </c>
    </row>
    <row r="87" spans="1:12" ht="15">
      <c r="A87" s="105" t="s">
        <v>753</v>
      </c>
      <c r="B87" s="97" t="s">
        <v>796</v>
      </c>
      <c r="C87" s="97">
        <v>4</v>
      </c>
      <c r="D87" s="107">
        <v>0.0011666311856934977</v>
      </c>
      <c r="E87" s="107">
        <v>1.475727049728057</v>
      </c>
      <c r="F87" s="97" t="s">
        <v>1488</v>
      </c>
      <c r="G87" s="97" t="b">
        <v>0</v>
      </c>
      <c r="H87" s="97" t="b">
        <v>0</v>
      </c>
      <c r="I87" s="97" t="b">
        <v>0</v>
      </c>
      <c r="J87" s="97" t="b">
        <v>0</v>
      </c>
      <c r="K87" s="97" t="b">
        <v>0</v>
      </c>
      <c r="L87" s="97" t="b">
        <v>0</v>
      </c>
    </row>
    <row r="88" spans="1:12" ht="15">
      <c r="A88" s="105" t="s">
        <v>796</v>
      </c>
      <c r="B88" s="97" t="s">
        <v>753</v>
      </c>
      <c r="C88" s="97">
        <v>4</v>
      </c>
      <c r="D88" s="107">
        <v>0.0011666311856934977</v>
      </c>
      <c r="E88" s="107">
        <v>1.510489155987269</v>
      </c>
      <c r="F88" s="97" t="s">
        <v>1488</v>
      </c>
      <c r="G88" s="97" t="b">
        <v>0</v>
      </c>
      <c r="H88" s="97" t="b">
        <v>0</v>
      </c>
      <c r="I88" s="97" t="b">
        <v>0</v>
      </c>
      <c r="J88" s="97" t="b">
        <v>0</v>
      </c>
      <c r="K88" s="97" t="b">
        <v>0</v>
      </c>
      <c r="L88" s="97" t="b">
        <v>0</v>
      </c>
    </row>
    <row r="89" spans="1:12" ht="15">
      <c r="A89" s="105" t="s">
        <v>753</v>
      </c>
      <c r="B89" s="97" t="s">
        <v>756</v>
      </c>
      <c r="C89" s="97">
        <v>4</v>
      </c>
      <c r="D89" s="107">
        <v>0.0011666311856934977</v>
      </c>
      <c r="E89" s="107">
        <v>1.1125491473152316</v>
      </c>
      <c r="F89" s="97" t="s">
        <v>1488</v>
      </c>
      <c r="G89" s="97" t="b">
        <v>0</v>
      </c>
      <c r="H89" s="97" t="b">
        <v>0</v>
      </c>
      <c r="I89" s="97" t="b">
        <v>0</v>
      </c>
      <c r="J89" s="97" t="b">
        <v>0</v>
      </c>
      <c r="K89" s="97" t="b">
        <v>0</v>
      </c>
      <c r="L89" s="97" t="b">
        <v>0</v>
      </c>
    </row>
    <row r="90" spans="1:12" ht="15">
      <c r="A90" s="105" t="s">
        <v>756</v>
      </c>
      <c r="B90" s="97" t="s">
        <v>999</v>
      </c>
      <c r="C90" s="97">
        <v>4</v>
      </c>
      <c r="D90" s="107">
        <v>0.0011666311856934977</v>
      </c>
      <c r="E90" s="107">
        <v>2.1917303933628562</v>
      </c>
      <c r="F90" s="97" t="s">
        <v>1488</v>
      </c>
      <c r="G90" s="97" t="b">
        <v>0</v>
      </c>
      <c r="H90" s="97" t="b">
        <v>0</v>
      </c>
      <c r="I90" s="97" t="b">
        <v>0</v>
      </c>
      <c r="J90" s="97" t="b">
        <v>0</v>
      </c>
      <c r="K90" s="97" t="b">
        <v>0</v>
      </c>
      <c r="L90" s="97" t="b">
        <v>0</v>
      </c>
    </row>
    <row r="91" spans="1:12" ht="15">
      <c r="A91" s="105" t="s">
        <v>999</v>
      </c>
      <c r="B91" s="97" t="s">
        <v>880</v>
      </c>
      <c r="C91" s="97">
        <v>4</v>
      </c>
      <c r="D91" s="107">
        <v>0.0011666311856934977</v>
      </c>
      <c r="E91" s="107">
        <v>2.823753608068262</v>
      </c>
      <c r="F91" s="97" t="s">
        <v>1488</v>
      </c>
      <c r="G91" s="97" t="b">
        <v>0</v>
      </c>
      <c r="H91" s="97" t="b">
        <v>0</v>
      </c>
      <c r="I91" s="97" t="b">
        <v>0</v>
      </c>
      <c r="J91" s="97" t="b">
        <v>0</v>
      </c>
      <c r="K91" s="97" t="b">
        <v>0</v>
      </c>
      <c r="L91" s="97" t="b">
        <v>0</v>
      </c>
    </row>
    <row r="92" spans="1:12" ht="15">
      <c r="A92" s="105" t="s">
        <v>880</v>
      </c>
      <c r="B92" s="97" t="s">
        <v>1000</v>
      </c>
      <c r="C92" s="97">
        <v>4</v>
      </c>
      <c r="D92" s="107">
        <v>0.0011666311856934977</v>
      </c>
      <c r="E92" s="107">
        <v>2.9698816437465</v>
      </c>
      <c r="F92" s="97" t="s">
        <v>1488</v>
      </c>
      <c r="G92" s="97" t="b">
        <v>0</v>
      </c>
      <c r="H92" s="97" t="b">
        <v>0</v>
      </c>
      <c r="I92" s="97" t="b">
        <v>0</v>
      </c>
      <c r="J92" s="97" t="b">
        <v>0</v>
      </c>
      <c r="K92" s="97" t="b">
        <v>0</v>
      </c>
      <c r="L92" s="97" t="b">
        <v>0</v>
      </c>
    </row>
    <row r="93" spans="1:12" ht="15">
      <c r="A93" s="105" t="s">
        <v>1000</v>
      </c>
      <c r="B93" s="97" t="s">
        <v>915</v>
      </c>
      <c r="C93" s="97">
        <v>4</v>
      </c>
      <c r="D93" s="107">
        <v>0.0011666311856934977</v>
      </c>
      <c r="E93" s="107">
        <v>2.890700397698875</v>
      </c>
      <c r="F93" s="97" t="s">
        <v>1488</v>
      </c>
      <c r="G93" s="97" t="b">
        <v>0</v>
      </c>
      <c r="H93" s="97" t="b">
        <v>0</v>
      </c>
      <c r="I93" s="97" t="b">
        <v>0</v>
      </c>
      <c r="J93" s="97" t="b">
        <v>0</v>
      </c>
      <c r="K93" s="97" t="b">
        <v>0</v>
      </c>
      <c r="L93" s="97" t="b">
        <v>0</v>
      </c>
    </row>
    <row r="94" spans="1:12" ht="15">
      <c r="A94" s="105" t="s">
        <v>772</v>
      </c>
      <c r="B94" s="97" t="s">
        <v>777</v>
      </c>
      <c r="C94" s="97">
        <v>4</v>
      </c>
      <c r="D94" s="107">
        <v>0.0012715555918310579</v>
      </c>
      <c r="E94" s="107">
        <v>1.7617091170793782</v>
      </c>
      <c r="F94" s="97" t="s">
        <v>1488</v>
      </c>
      <c r="G94" s="97" t="b">
        <v>0</v>
      </c>
      <c r="H94" s="97" t="b">
        <v>0</v>
      </c>
      <c r="I94" s="97" t="b">
        <v>0</v>
      </c>
      <c r="J94" s="97" t="b">
        <v>0</v>
      </c>
      <c r="K94" s="97" t="b">
        <v>0</v>
      </c>
      <c r="L94" s="97" t="b">
        <v>0</v>
      </c>
    </row>
    <row r="95" spans="1:12" ht="15">
      <c r="A95" s="105" t="s">
        <v>756</v>
      </c>
      <c r="B95" s="97" t="s">
        <v>869</v>
      </c>
      <c r="C95" s="97">
        <v>4</v>
      </c>
      <c r="D95" s="107">
        <v>0.0011666311856934977</v>
      </c>
      <c r="E95" s="107">
        <v>1.8907003976988752</v>
      </c>
      <c r="F95" s="97" t="s">
        <v>1488</v>
      </c>
      <c r="G95" s="97" t="b">
        <v>0</v>
      </c>
      <c r="H95" s="97" t="b">
        <v>0</v>
      </c>
      <c r="I95" s="97" t="b">
        <v>0</v>
      </c>
      <c r="J95" s="97" t="b">
        <v>0</v>
      </c>
      <c r="K95" s="97" t="b">
        <v>0</v>
      </c>
      <c r="L95" s="97" t="b">
        <v>0</v>
      </c>
    </row>
    <row r="96" spans="1:12" ht="15">
      <c r="A96" s="105" t="s">
        <v>869</v>
      </c>
      <c r="B96" s="97" t="s">
        <v>888</v>
      </c>
      <c r="C96" s="97">
        <v>4</v>
      </c>
      <c r="D96" s="107">
        <v>0.0011666311856934977</v>
      </c>
      <c r="E96" s="107">
        <v>2.5227236124042807</v>
      </c>
      <c r="F96" s="97" t="s">
        <v>1488</v>
      </c>
      <c r="G96" s="97" t="b">
        <v>0</v>
      </c>
      <c r="H96" s="97" t="b">
        <v>0</v>
      </c>
      <c r="I96" s="97" t="b">
        <v>0</v>
      </c>
      <c r="J96" s="97" t="b">
        <v>0</v>
      </c>
      <c r="K96" s="97" t="b">
        <v>0</v>
      </c>
      <c r="L96" s="97" t="b">
        <v>0</v>
      </c>
    </row>
    <row r="97" spans="1:12" ht="15">
      <c r="A97" s="105" t="s">
        <v>796</v>
      </c>
      <c r="B97" s="97" t="s">
        <v>1021</v>
      </c>
      <c r="C97" s="97">
        <v>4</v>
      </c>
      <c r="D97" s="107">
        <v>0.0011666311856934977</v>
      </c>
      <c r="E97" s="107">
        <v>2.5896704020348937</v>
      </c>
      <c r="F97" s="97" t="s">
        <v>1488</v>
      </c>
      <c r="G97" s="97" t="b">
        <v>0</v>
      </c>
      <c r="H97" s="97" t="b">
        <v>0</v>
      </c>
      <c r="I97" s="97" t="b">
        <v>0</v>
      </c>
      <c r="J97" s="97" t="b">
        <v>0</v>
      </c>
      <c r="K97" s="97" t="b">
        <v>0</v>
      </c>
      <c r="L97" s="97" t="b">
        <v>0</v>
      </c>
    </row>
    <row r="98" spans="1:12" ht="15">
      <c r="A98" s="105" t="s">
        <v>1021</v>
      </c>
      <c r="B98" s="97" t="s">
        <v>929</v>
      </c>
      <c r="C98" s="97">
        <v>4</v>
      </c>
      <c r="D98" s="107">
        <v>0.0011666311856934977</v>
      </c>
      <c r="E98" s="107">
        <v>2.890700397698875</v>
      </c>
      <c r="F98" s="97" t="s">
        <v>1488</v>
      </c>
      <c r="G98" s="97" t="b">
        <v>0</v>
      </c>
      <c r="H98" s="97" t="b">
        <v>0</v>
      </c>
      <c r="I98" s="97" t="b">
        <v>0</v>
      </c>
      <c r="J98" s="97" t="b">
        <v>0</v>
      </c>
      <c r="K98" s="97" t="b">
        <v>0</v>
      </c>
      <c r="L98" s="97" t="b">
        <v>0</v>
      </c>
    </row>
    <row r="99" spans="1:12" ht="15">
      <c r="A99" s="105" t="s">
        <v>929</v>
      </c>
      <c r="B99" s="97" t="s">
        <v>1022</v>
      </c>
      <c r="C99" s="97">
        <v>4</v>
      </c>
      <c r="D99" s="107">
        <v>0.0011666311856934977</v>
      </c>
      <c r="E99" s="107">
        <v>2.890700397698875</v>
      </c>
      <c r="F99" s="97" t="s">
        <v>1488</v>
      </c>
      <c r="G99" s="97" t="b">
        <v>0</v>
      </c>
      <c r="H99" s="97" t="b">
        <v>0</v>
      </c>
      <c r="I99" s="97" t="b">
        <v>0</v>
      </c>
      <c r="J99" s="97" t="b">
        <v>1</v>
      </c>
      <c r="K99" s="97" t="b">
        <v>0</v>
      </c>
      <c r="L99" s="97" t="b">
        <v>0</v>
      </c>
    </row>
    <row r="100" spans="1:12" ht="15">
      <c r="A100" s="105" t="s">
        <v>1022</v>
      </c>
      <c r="B100" s="97" t="s">
        <v>794</v>
      </c>
      <c r="C100" s="97">
        <v>4</v>
      </c>
      <c r="D100" s="107">
        <v>0.0011666311856934977</v>
      </c>
      <c r="E100" s="107">
        <v>2.5896704020348937</v>
      </c>
      <c r="F100" s="97" t="s">
        <v>1488</v>
      </c>
      <c r="G100" s="97" t="b">
        <v>1</v>
      </c>
      <c r="H100" s="97" t="b">
        <v>0</v>
      </c>
      <c r="I100" s="97" t="b">
        <v>0</v>
      </c>
      <c r="J100" s="97" t="b">
        <v>0</v>
      </c>
      <c r="K100" s="97" t="b">
        <v>0</v>
      </c>
      <c r="L100" s="97" t="b">
        <v>0</v>
      </c>
    </row>
    <row r="101" spans="1:12" ht="15">
      <c r="A101" s="105" t="s">
        <v>794</v>
      </c>
      <c r="B101" s="97" t="s">
        <v>884</v>
      </c>
      <c r="C101" s="97">
        <v>4</v>
      </c>
      <c r="D101" s="107">
        <v>0.0011666311856934977</v>
      </c>
      <c r="E101" s="107">
        <v>2.4579982827676257</v>
      </c>
      <c r="F101" s="97" t="s">
        <v>1488</v>
      </c>
      <c r="G101" s="97" t="b">
        <v>0</v>
      </c>
      <c r="H101" s="97" t="b">
        <v>0</v>
      </c>
      <c r="I101" s="97" t="b">
        <v>0</v>
      </c>
      <c r="J101" s="97" t="b">
        <v>0</v>
      </c>
      <c r="K101" s="97" t="b">
        <v>0</v>
      </c>
      <c r="L101" s="97" t="b">
        <v>0</v>
      </c>
    </row>
    <row r="102" spans="1:12" ht="15">
      <c r="A102" s="105" t="s">
        <v>884</v>
      </c>
      <c r="B102" s="97" t="s">
        <v>774</v>
      </c>
      <c r="C102" s="97">
        <v>4</v>
      </c>
      <c r="D102" s="107">
        <v>0.0011666311856934977</v>
      </c>
      <c r="E102" s="107">
        <v>2.147059998443395</v>
      </c>
      <c r="F102" s="97" t="s">
        <v>1488</v>
      </c>
      <c r="G102" s="97" t="b">
        <v>0</v>
      </c>
      <c r="H102" s="97" t="b">
        <v>0</v>
      </c>
      <c r="I102" s="97" t="b">
        <v>0</v>
      </c>
      <c r="J102" s="97" t="b">
        <v>0</v>
      </c>
      <c r="K102" s="97" t="b">
        <v>0</v>
      </c>
      <c r="L102" s="97" t="b">
        <v>0</v>
      </c>
    </row>
    <row r="103" spans="1:12" ht="15">
      <c r="A103" s="105" t="s">
        <v>774</v>
      </c>
      <c r="B103" s="97" t="s">
        <v>1023</v>
      </c>
      <c r="C103" s="97">
        <v>4</v>
      </c>
      <c r="D103" s="107">
        <v>0.0011666311856934977</v>
      </c>
      <c r="E103" s="107">
        <v>2.39009804712969</v>
      </c>
      <c r="F103" s="97" t="s">
        <v>1488</v>
      </c>
      <c r="G103" s="97" t="b">
        <v>0</v>
      </c>
      <c r="H103" s="97" t="b">
        <v>0</v>
      </c>
      <c r="I103" s="97" t="b">
        <v>0</v>
      </c>
      <c r="J103" s="97" t="b">
        <v>0</v>
      </c>
      <c r="K103" s="97" t="b">
        <v>0</v>
      </c>
      <c r="L103" s="97" t="b">
        <v>0</v>
      </c>
    </row>
    <row r="104" spans="1:12" ht="15">
      <c r="A104" s="105" t="s">
        <v>782</v>
      </c>
      <c r="B104" s="97" t="s">
        <v>1024</v>
      </c>
      <c r="C104" s="97">
        <v>4</v>
      </c>
      <c r="D104" s="107">
        <v>0.0011666311856934977</v>
      </c>
      <c r="E104" s="107">
        <v>2.4927603890268375</v>
      </c>
      <c r="F104" s="97" t="s">
        <v>1488</v>
      </c>
      <c r="G104" s="97" t="b">
        <v>0</v>
      </c>
      <c r="H104" s="97" t="b">
        <v>0</v>
      </c>
      <c r="I104" s="97" t="b">
        <v>0</v>
      </c>
      <c r="J104" s="97" t="b">
        <v>0</v>
      </c>
      <c r="K104" s="97" t="b">
        <v>0</v>
      </c>
      <c r="L104" s="97" t="b">
        <v>0</v>
      </c>
    </row>
    <row r="105" spans="1:12" ht="15">
      <c r="A105" s="105" t="s">
        <v>1024</v>
      </c>
      <c r="B105" s="97" t="s">
        <v>1025</v>
      </c>
      <c r="C105" s="97">
        <v>4</v>
      </c>
      <c r="D105" s="107">
        <v>0.0011666311856934977</v>
      </c>
      <c r="E105" s="107">
        <v>3.0667916567545563</v>
      </c>
      <c r="F105" s="97" t="s">
        <v>1488</v>
      </c>
      <c r="G105" s="97" t="b">
        <v>0</v>
      </c>
      <c r="H105" s="97" t="b">
        <v>0</v>
      </c>
      <c r="I105" s="97" t="b">
        <v>0</v>
      </c>
      <c r="J105" s="97" t="b">
        <v>0</v>
      </c>
      <c r="K105" s="97" t="b">
        <v>1</v>
      </c>
      <c r="L105" s="97" t="b">
        <v>0</v>
      </c>
    </row>
    <row r="106" spans="1:12" ht="15">
      <c r="A106" s="105" t="s">
        <v>1025</v>
      </c>
      <c r="B106" s="97" t="s">
        <v>1026</v>
      </c>
      <c r="C106" s="97">
        <v>4</v>
      </c>
      <c r="D106" s="107">
        <v>0.0011666311856934977</v>
      </c>
      <c r="E106" s="107">
        <v>3.0667916567545563</v>
      </c>
      <c r="F106" s="97" t="s">
        <v>1488</v>
      </c>
      <c r="G106" s="97" t="b">
        <v>0</v>
      </c>
      <c r="H106" s="97" t="b">
        <v>1</v>
      </c>
      <c r="I106" s="97" t="b">
        <v>0</v>
      </c>
      <c r="J106" s="97" t="b">
        <v>0</v>
      </c>
      <c r="K106" s="97" t="b">
        <v>0</v>
      </c>
      <c r="L106" s="97" t="b">
        <v>0</v>
      </c>
    </row>
    <row r="107" spans="1:12" ht="15">
      <c r="A107" s="105" t="s">
        <v>1026</v>
      </c>
      <c r="B107" s="97" t="s">
        <v>966</v>
      </c>
      <c r="C107" s="97">
        <v>4</v>
      </c>
      <c r="D107" s="107">
        <v>0.0011666311856934977</v>
      </c>
      <c r="E107" s="107">
        <v>2.9698816437465</v>
      </c>
      <c r="F107" s="97" t="s">
        <v>1488</v>
      </c>
      <c r="G107" s="97" t="b">
        <v>0</v>
      </c>
      <c r="H107" s="97" t="b">
        <v>0</v>
      </c>
      <c r="I107" s="97" t="b">
        <v>0</v>
      </c>
      <c r="J107" s="97" t="b">
        <v>0</v>
      </c>
      <c r="K107" s="97" t="b">
        <v>0</v>
      </c>
      <c r="L107" s="97" t="b">
        <v>0</v>
      </c>
    </row>
    <row r="108" spans="1:12" ht="15">
      <c r="A108" s="105" t="s">
        <v>966</v>
      </c>
      <c r="B108" s="97" t="s">
        <v>1027</v>
      </c>
      <c r="C108" s="97">
        <v>4</v>
      </c>
      <c r="D108" s="107">
        <v>0.0011666311856934977</v>
      </c>
      <c r="E108" s="107">
        <v>2.9698816437465</v>
      </c>
      <c r="F108" s="97" t="s">
        <v>1488</v>
      </c>
      <c r="G108" s="97" t="b">
        <v>0</v>
      </c>
      <c r="H108" s="97" t="b">
        <v>0</v>
      </c>
      <c r="I108" s="97" t="b">
        <v>0</v>
      </c>
      <c r="J108" s="97" t="b">
        <v>1</v>
      </c>
      <c r="K108" s="97" t="b">
        <v>0</v>
      </c>
      <c r="L108" s="97" t="b">
        <v>0</v>
      </c>
    </row>
    <row r="109" spans="1:12" ht="15">
      <c r="A109" s="105" t="s">
        <v>1027</v>
      </c>
      <c r="B109" s="97" t="s">
        <v>1028</v>
      </c>
      <c r="C109" s="97">
        <v>4</v>
      </c>
      <c r="D109" s="107">
        <v>0.0011666311856934977</v>
      </c>
      <c r="E109" s="107">
        <v>3.0667916567545563</v>
      </c>
      <c r="F109" s="97" t="s">
        <v>1488</v>
      </c>
      <c r="G109" s="97" t="b">
        <v>1</v>
      </c>
      <c r="H109" s="97" t="b">
        <v>0</v>
      </c>
      <c r="I109" s="97" t="b">
        <v>0</v>
      </c>
      <c r="J109" s="97" t="b">
        <v>0</v>
      </c>
      <c r="K109" s="97" t="b">
        <v>0</v>
      </c>
      <c r="L109" s="97" t="b">
        <v>0</v>
      </c>
    </row>
    <row r="110" spans="1:12" ht="15">
      <c r="A110" s="105" t="s">
        <v>871</v>
      </c>
      <c r="B110" s="97" t="s">
        <v>1043</v>
      </c>
      <c r="C110" s="97">
        <v>4</v>
      </c>
      <c r="D110" s="107">
        <v>0.0016722452871656475</v>
      </c>
      <c r="E110" s="107">
        <v>2.765761661090575</v>
      </c>
      <c r="F110" s="97" t="s">
        <v>1488</v>
      </c>
      <c r="G110" s="97" t="b">
        <v>0</v>
      </c>
      <c r="H110" s="97" t="b">
        <v>0</v>
      </c>
      <c r="I110" s="97" t="b">
        <v>0</v>
      </c>
      <c r="J110" s="97" t="b">
        <v>0</v>
      </c>
      <c r="K110" s="97" t="b">
        <v>0</v>
      </c>
      <c r="L110" s="97" t="b">
        <v>0</v>
      </c>
    </row>
    <row r="111" spans="1:12" ht="15">
      <c r="A111" s="105" t="s">
        <v>764</v>
      </c>
      <c r="B111" s="97" t="s">
        <v>855</v>
      </c>
      <c r="C111" s="97">
        <v>4</v>
      </c>
      <c r="D111" s="107">
        <v>0.0012715555918310579</v>
      </c>
      <c r="E111" s="107">
        <v>1.9364578882595502</v>
      </c>
      <c r="F111" s="97" t="s">
        <v>1488</v>
      </c>
      <c r="G111" s="97" t="b">
        <v>0</v>
      </c>
      <c r="H111" s="97" t="b">
        <v>0</v>
      </c>
      <c r="I111" s="97" t="b">
        <v>0</v>
      </c>
      <c r="J111" s="97" t="b">
        <v>0</v>
      </c>
      <c r="K111" s="97" t="b">
        <v>0</v>
      </c>
      <c r="L111" s="97" t="b">
        <v>0</v>
      </c>
    </row>
    <row r="112" spans="1:12" ht="15">
      <c r="A112" s="105" t="s">
        <v>1048</v>
      </c>
      <c r="B112" s="97" t="s">
        <v>783</v>
      </c>
      <c r="C112" s="97">
        <v>4</v>
      </c>
      <c r="D112" s="107">
        <v>0.0014194382364295726</v>
      </c>
      <c r="E112" s="107">
        <v>2.4927603890268375</v>
      </c>
      <c r="F112" s="97" t="s">
        <v>1488</v>
      </c>
      <c r="G112" s="97" t="b">
        <v>0</v>
      </c>
      <c r="H112" s="97" t="b">
        <v>0</v>
      </c>
      <c r="I112" s="97" t="b">
        <v>0</v>
      </c>
      <c r="J112" s="97" t="b">
        <v>0</v>
      </c>
      <c r="K112" s="97" t="b">
        <v>0</v>
      </c>
      <c r="L112" s="97" t="b">
        <v>0</v>
      </c>
    </row>
    <row r="113" spans="1:12" ht="15">
      <c r="A113" s="105" t="s">
        <v>1050</v>
      </c>
      <c r="B113" s="97" t="s">
        <v>977</v>
      </c>
      <c r="C113" s="97">
        <v>3</v>
      </c>
      <c r="D113" s="107">
        <v>0.0009536666938732935</v>
      </c>
      <c r="E113" s="107">
        <v>3.0667916567545563</v>
      </c>
      <c r="F113" s="97" t="s">
        <v>1488</v>
      </c>
      <c r="G113" s="97" t="b">
        <v>0</v>
      </c>
      <c r="H113" s="97" t="b">
        <v>0</v>
      </c>
      <c r="I113" s="97" t="b">
        <v>0</v>
      </c>
      <c r="J113" s="97" t="b">
        <v>0</v>
      </c>
      <c r="K113" s="97" t="b">
        <v>0</v>
      </c>
      <c r="L113" s="97" t="b">
        <v>0</v>
      </c>
    </row>
    <row r="114" spans="1:12" ht="15">
      <c r="A114" s="105" t="s">
        <v>977</v>
      </c>
      <c r="B114" s="97" t="s">
        <v>1051</v>
      </c>
      <c r="C114" s="97">
        <v>3</v>
      </c>
      <c r="D114" s="107">
        <v>0.0009536666938732935</v>
      </c>
      <c r="E114" s="107">
        <v>3.0667916567545563</v>
      </c>
      <c r="F114" s="97" t="s">
        <v>1488</v>
      </c>
      <c r="G114" s="97" t="b">
        <v>0</v>
      </c>
      <c r="H114" s="97" t="b">
        <v>0</v>
      </c>
      <c r="I114" s="97" t="b">
        <v>0</v>
      </c>
      <c r="J114" s="97" t="b">
        <v>1</v>
      </c>
      <c r="K114" s="97" t="b">
        <v>0</v>
      </c>
      <c r="L114" s="97" t="b">
        <v>0</v>
      </c>
    </row>
    <row r="115" spans="1:12" ht="15">
      <c r="A115" s="105" t="s">
        <v>1054</v>
      </c>
      <c r="B115" s="97" t="s">
        <v>980</v>
      </c>
      <c r="C115" s="97">
        <v>3</v>
      </c>
      <c r="D115" s="107">
        <v>0.0009536666938732935</v>
      </c>
      <c r="E115" s="107">
        <v>3.0667916567545563</v>
      </c>
      <c r="F115" s="97" t="s">
        <v>1488</v>
      </c>
      <c r="G115" s="97" t="b">
        <v>0</v>
      </c>
      <c r="H115" s="97" t="b">
        <v>0</v>
      </c>
      <c r="I115" s="97" t="b">
        <v>0</v>
      </c>
      <c r="J115" s="97" t="b">
        <v>0</v>
      </c>
      <c r="K115" s="97" t="b">
        <v>0</v>
      </c>
      <c r="L115" s="97" t="b">
        <v>0</v>
      </c>
    </row>
    <row r="116" spans="1:12" ht="15">
      <c r="A116" s="105" t="s">
        <v>1058</v>
      </c>
      <c r="B116" s="97" t="s">
        <v>942</v>
      </c>
      <c r="C116" s="97">
        <v>3</v>
      </c>
      <c r="D116" s="107">
        <v>0.0009536666938732935</v>
      </c>
      <c r="E116" s="107">
        <v>2.9698816437465</v>
      </c>
      <c r="F116" s="97" t="s">
        <v>1488</v>
      </c>
      <c r="G116" s="97" t="b">
        <v>0</v>
      </c>
      <c r="H116" s="97" t="b">
        <v>0</v>
      </c>
      <c r="I116" s="97" t="b">
        <v>0</v>
      </c>
      <c r="J116" s="97" t="b">
        <v>0</v>
      </c>
      <c r="K116" s="97" t="b">
        <v>0</v>
      </c>
      <c r="L116" s="97" t="b">
        <v>0</v>
      </c>
    </row>
    <row r="117" spans="1:12" ht="15">
      <c r="A117" s="105" t="s">
        <v>942</v>
      </c>
      <c r="B117" s="97" t="s">
        <v>894</v>
      </c>
      <c r="C117" s="97">
        <v>3</v>
      </c>
      <c r="D117" s="107">
        <v>0.0009536666938732935</v>
      </c>
      <c r="E117" s="107">
        <v>2.668851648082519</v>
      </c>
      <c r="F117" s="97" t="s">
        <v>1488</v>
      </c>
      <c r="G117" s="97" t="b">
        <v>0</v>
      </c>
      <c r="H117" s="97" t="b">
        <v>0</v>
      </c>
      <c r="I117" s="97" t="b">
        <v>0</v>
      </c>
      <c r="J117" s="97" t="b">
        <v>0</v>
      </c>
      <c r="K117" s="97" t="b">
        <v>0</v>
      </c>
      <c r="L117" s="97" t="b">
        <v>0</v>
      </c>
    </row>
    <row r="118" spans="1:12" ht="15">
      <c r="A118" s="105" t="s">
        <v>894</v>
      </c>
      <c r="B118" s="97" t="s">
        <v>1059</v>
      </c>
      <c r="C118" s="97">
        <v>3</v>
      </c>
      <c r="D118" s="107">
        <v>0.0009536666938732935</v>
      </c>
      <c r="E118" s="107">
        <v>2.890700397698875</v>
      </c>
      <c r="F118" s="97" t="s">
        <v>1488</v>
      </c>
      <c r="G118" s="97" t="b">
        <v>0</v>
      </c>
      <c r="H118" s="97" t="b">
        <v>0</v>
      </c>
      <c r="I118" s="97" t="b">
        <v>0</v>
      </c>
      <c r="J118" s="97" t="b">
        <v>0</v>
      </c>
      <c r="K118" s="97" t="b">
        <v>0</v>
      </c>
      <c r="L118" s="97" t="b">
        <v>0</v>
      </c>
    </row>
    <row r="119" spans="1:12" ht="15">
      <c r="A119" s="105" t="s">
        <v>1059</v>
      </c>
      <c r="B119" s="97" t="s">
        <v>1060</v>
      </c>
      <c r="C119" s="97">
        <v>3</v>
      </c>
      <c r="D119" s="107">
        <v>0.0009536666938732935</v>
      </c>
      <c r="E119" s="107">
        <v>3.1917303933628562</v>
      </c>
      <c r="F119" s="97" t="s">
        <v>1488</v>
      </c>
      <c r="G119" s="97" t="b">
        <v>0</v>
      </c>
      <c r="H119" s="97" t="b">
        <v>0</v>
      </c>
      <c r="I119" s="97" t="b">
        <v>0</v>
      </c>
      <c r="J119" s="97" t="b">
        <v>0</v>
      </c>
      <c r="K119" s="97" t="b">
        <v>0</v>
      </c>
      <c r="L119" s="97" t="b">
        <v>0</v>
      </c>
    </row>
    <row r="120" spans="1:12" ht="15">
      <c r="A120" s="105" t="s">
        <v>1060</v>
      </c>
      <c r="B120" s="97" t="s">
        <v>780</v>
      </c>
      <c r="C120" s="97">
        <v>3</v>
      </c>
      <c r="D120" s="107">
        <v>0.0009536666938732935</v>
      </c>
      <c r="E120" s="107">
        <v>2.4927603890268375</v>
      </c>
      <c r="F120" s="97" t="s">
        <v>1488</v>
      </c>
      <c r="G120" s="97" t="b">
        <v>0</v>
      </c>
      <c r="H120" s="97" t="b">
        <v>0</v>
      </c>
      <c r="I120" s="97" t="b">
        <v>0</v>
      </c>
      <c r="J120" s="97" t="b">
        <v>0</v>
      </c>
      <c r="K120" s="97" t="b">
        <v>0</v>
      </c>
      <c r="L120" s="97" t="b">
        <v>0</v>
      </c>
    </row>
    <row r="121" spans="1:12" ht="15">
      <c r="A121" s="105" t="s">
        <v>1062</v>
      </c>
      <c r="B121" s="97" t="s">
        <v>1063</v>
      </c>
      <c r="C121" s="97">
        <v>3</v>
      </c>
      <c r="D121" s="107">
        <v>0.0009536666938732935</v>
      </c>
      <c r="E121" s="107">
        <v>3.1917303933628562</v>
      </c>
      <c r="F121" s="97" t="s">
        <v>1488</v>
      </c>
      <c r="G121" s="97" t="b">
        <v>0</v>
      </c>
      <c r="H121" s="97" t="b">
        <v>0</v>
      </c>
      <c r="I121" s="97" t="b">
        <v>0</v>
      </c>
      <c r="J121" s="97" t="b">
        <v>0</v>
      </c>
      <c r="K121" s="97" t="b">
        <v>0</v>
      </c>
      <c r="L121" s="97" t="b">
        <v>0</v>
      </c>
    </row>
    <row r="122" spans="1:12" ht="15">
      <c r="A122" s="105" t="s">
        <v>1063</v>
      </c>
      <c r="B122" s="97" t="s">
        <v>1064</v>
      </c>
      <c r="C122" s="97">
        <v>3</v>
      </c>
      <c r="D122" s="107">
        <v>0.0009536666938732935</v>
      </c>
      <c r="E122" s="107">
        <v>3.1917303933628562</v>
      </c>
      <c r="F122" s="97" t="s">
        <v>1488</v>
      </c>
      <c r="G122" s="97" t="b">
        <v>0</v>
      </c>
      <c r="H122" s="97" t="b">
        <v>0</v>
      </c>
      <c r="I122" s="97" t="b">
        <v>0</v>
      </c>
      <c r="J122" s="97" t="b">
        <v>0</v>
      </c>
      <c r="K122" s="97" t="b">
        <v>0</v>
      </c>
      <c r="L122" s="97" t="b">
        <v>0</v>
      </c>
    </row>
    <row r="123" spans="1:12" ht="15">
      <c r="A123" s="105" t="s">
        <v>1064</v>
      </c>
      <c r="B123" s="97" t="s">
        <v>1065</v>
      </c>
      <c r="C123" s="97">
        <v>3</v>
      </c>
      <c r="D123" s="107">
        <v>0.0009536666938732935</v>
      </c>
      <c r="E123" s="107">
        <v>3.1917303933628562</v>
      </c>
      <c r="F123" s="97" t="s">
        <v>1488</v>
      </c>
      <c r="G123" s="97" t="b">
        <v>0</v>
      </c>
      <c r="H123" s="97" t="b">
        <v>0</v>
      </c>
      <c r="I123" s="97" t="b">
        <v>0</v>
      </c>
      <c r="J123" s="97" t="b">
        <v>0</v>
      </c>
      <c r="K123" s="97" t="b">
        <v>0</v>
      </c>
      <c r="L123" s="97" t="b">
        <v>0</v>
      </c>
    </row>
    <row r="124" spans="1:12" ht="15">
      <c r="A124" s="105" t="s">
        <v>1065</v>
      </c>
      <c r="B124" s="97" t="s">
        <v>1066</v>
      </c>
      <c r="C124" s="97">
        <v>3</v>
      </c>
      <c r="D124" s="107">
        <v>0.0009536666938732935</v>
      </c>
      <c r="E124" s="107">
        <v>3.1917303933628562</v>
      </c>
      <c r="F124" s="97" t="s">
        <v>1488</v>
      </c>
      <c r="G124" s="97" t="b">
        <v>0</v>
      </c>
      <c r="H124" s="97" t="b">
        <v>0</v>
      </c>
      <c r="I124" s="97" t="b">
        <v>0</v>
      </c>
      <c r="J124" s="97" t="b">
        <v>0</v>
      </c>
      <c r="K124" s="97" t="b">
        <v>0</v>
      </c>
      <c r="L124" s="97" t="b">
        <v>0</v>
      </c>
    </row>
    <row r="125" spans="1:12" ht="15">
      <c r="A125" s="105" t="s">
        <v>1066</v>
      </c>
      <c r="B125" s="97" t="s">
        <v>1067</v>
      </c>
      <c r="C125" s="97">
        <v>3</v>
      </c>
      <c r="D125" s="107">
        <v>0.0009536666938732935</v>
      </c>
      <c r="E125" s="107">
        <v>3.1917303933628562</v>
      </c>
      <c r="F125" s="97" t="s">
        <v>1488</v>
      </c>
      <c r="G125" s="97" t="b">
        <v>0</v>
      </c>
      <c r="H125" s="97" t="b">
        <v>0</v>
      </c>
      <c r="I125" s="97" t="b">
        <v>0</v>
      </c>
      <c r="J125" s="97" t="b">
        <v>0</v>
      </c>
      <c r="K125" s="97" t="b">
        <v>0</v>
      </c>
      <c r="L125" s="97" t="b">
        <v>0</v>
      </c>
    </row>
    <row r="126" spans="1:12" ht="15">
      <c r="A126" s="105" t="s">
        <v>1070</v>
      </c>
      <c r="B126" s="97" t="s">
        <v>1071</v>
      </c>
      <c r="C126" s="97">
        <v>3</v>
      </c>
      <c r="D126" s="107">
        <v>0.0012541839653742357</v>
      </c>
      <c r="E126" s="107">
        <v>3.1917303933628562</v>
      </c>
      <c r="F126" s="97" t="s">
        <v>1488</v>
      </c>
      <c r="G126" s="97" t="b">
        <v>0</v>
      </c>
      <c r="H126" s="97" t="b">
        <v>0</v>
      </c>
      <c r="I126" s="97" t="b">
        <v>0</v>
      </c>
      <c r="J126" s="97" t="b">
        <v>0</v>
      </c>
      <c r="K126" s="97" t="b">
        <v>0</v>
      </c>
      <c r="L126" s="97" t="b">
        <v>0</v>
      </c>
    </row>
    <row r="127" spans="1:12" ht="15">
      <c r="A127" s="105" t="s">
        <v>1077</v>
      </c>
      <c r="B127" s="97" t="s">
        <v>900</v>
      </c>
      <c r="C127" s="97">
        <v>3</v>
      </c>
      <c r="D127" s="107">
        <v>0.0010645786773221795</v>
      </c>
      <c r="E127" s="107">
        <v>2.890700397698875</v>
      </c>
      <c r="F127" s="97" t="s">
        <v>1488</v>
      </c>
      <c r="G127" s="97" t="b">
        <v>0</v>
      </c>
      <c r="H127" s="97" t="b">
        <v>0</v>
      </c>
      <c r="I127" s="97" t="b">
        <v>0</v>
      </c>
      <c r="J127" s="97" t="b">
        <v>0</v>
      </c>
      <c r="K127" s="97" t="b">
        <v>0</v>
      </c>
      <c r="L127" s="97" t="b">
        <v>0</v>
      </c>
    </row>
    <row r="128" spans="1:12" ht="15">
      <c r="A128" s="105" t="s">
        <v>838</v>
      </c>
      <c r="B128" s="97" t="s">
        <v>761</v>
      </c>
      <c r="C128" s="97">
        <v>3</v>
      </c>
      <c r="D128" s="107">
        <v>0.0009536666938732935</v>
      </c>
      <c r="E128" s="107">
        <v>1.7309995548313633</v>
      </c>
      <c r="F128" s="97" t="s">
        <v>1488</v>
      </c>
      <c r="G128" s="97" t="b">
        <v>0</v>
      </c>
      <c r="H128" s="97" t="b">
        <v>0</v>
      </c>
      <c r="I128" s="97" t="b">
        <v>0</v>
      </c>
      <c r="J128" s="97" t="b">
        <v>0</v>
      </c>
      <c r="K128" s="97" t="b">
        <v>0</v>
      </c>
      <c r="L128" s="97" t="b">
        <v>0</v>
      </c>
    </row>
    <row r="129" spans="1:12" ht="15">
      <c r="A129" s="105" t="s">
        <v>775</v>
      </c>
      <c r="B129" s="97" t="s">
        <v>900</v>
      </c>
      <c r="C129" s="97">
        <v>3</v>
      </c>
      <c r="D129" s="107">
        <v>0.0010645786773221795</v>
      </c>
      <c r="E129" s="107">
        <v>2.1373727310402635</v>
      </c>
      <c r="F129" s="97" t="s">
        <v>1488</v>
      </c>
      <c r="G129" s="97" t="b">
        <v>0</v>
      </c>
      <c r="H129" s="97" t="b">
        <v>0</v>
      </c>
      <c r="I129" s="97" t="b">
        <v>0</v>
      </c>
      <c r="J129" s="97" t="b">
        <v>0</v>
      </c>
      <c r="K129" s="97" t="b">
        <v>0</v>
      </c>
      <c r="L129" s="97" t="b">
        <v>0</v>
      </c>
    </row>
    <row r="130" spans="1:12" ht="15">
      <c r="A130" s="105" t="s">
        <v>777</v>
      </c>
      <c r="B130" s="97" t="s">
        <v>1095</v>
      </c>
      <c r="C130" s="97">
        <v>3</v>
      </c>
      <c r="D130" s="107">
        <v>0.0010645786773221795</v>
      </c>
      <c r="E130" s="107">
        <v>2.4384027267042447</v>
      </c>
      <c r="F130" s="97" t="s">
        <v>1488</v>
      </c>
      <c r="G130" s="97" t="b">
        <v>0</v>
      </c>
      <c r="H130" s="97" t="b">
        <v>0</v>
      </c>
      <c r="I130" s="97" t="b">
        <v>0</v>
      </c>
      <c r="J130" s="97" t="b">
        <v>1</v>
      </c>
      <c r="K130" s="97" t="b">
        <v>0</v>
      </c>
      <c r="L130" s="97" t="b">
        <v>0</v>
      </c>
    </row>
    <row r="131" spans="1:12" ht="15">
      <c r="A131" s="105" t="s">
        <v>1095</v>
      </c>
      <c r="B131" s="97" t="s">
        <v>753</v>
      </c>
      <c r="C131" s="97">
        <v>3</v>
      </c>
      <c r="D131" s="107">
        <v>0.0010645786773221795</v>
      </c>
      <c r="E131" s="107">
        <v>1.9876104107069315</v>
      </c>
      <c r="F131" s="97" t="s">
        <v>1488</v>
      </c>
      <c r="G131" s="97" t="b">
        <v>1</v>
      </c>
      <c r="H131" s="97" t="b">
        <v>0</v>
      </c>
      <c r="I131" s="97" t="b">
        <v>0</v>
      </c>
      <c r="J131" s="97" t="b">
        <v>0</v>
      </c>
      <c r="K131" s="97" t="b">
        <v>0</v>
      </c>
      <c r="L131" s="97" t="b">
        <v>0</v>
      </c>
    </row>
    <row r="132" spans="1:12" ht="15">
      <c r="A132" s="105" t="s">
        <v>806</v>
      </c>
      <c r="B132" s="97" t="s">
        <v>849</v>
      </c>
      <c r="C132" s="97">
        <v>3</v>
      </c>
      <c r="D132" s="107">
        <v>0.0010645786773221795</v>
      </c>
      <c r="E132" s="107">
        <v>2.1125491473152316</v>
      </c>
      <c r="F132" s="97" t="s">
        <v>1488</v>
      </c>
      <c r="G132" s="97" t="b">
        <v>0</v>
      </c>
      <c r="H132" s="97" t="b">
        <v>0</v>
      </c>
      <c r="I132" s="97" t="b">
        <v>0</v>
      </c>
      <c r="J132" s="97" t="b">
        <v>0</v>
      </c>
      <c r="K132" s="97" t="b">
        <v>0</v>
      </c>
      <c r="L132" s="97" t="b">
        <v>0</v>
      </c>
    </row>
    <row r="133" spans="1:12" ht="15">
      <c r="A133" s="105" t="s">
        <v>753</v>
      </c>
      <c r="B133" s="97" t="s">
        <v>875</v>
      </c>
      <c r="C133" s="97">
        <v>3</v>
      </c>
      <c r="D133" s="107">
        <v>0.0010645786773221795</v>
      </c>
      <c r="E133" s="107">
        <v>1.6196336254123371</v>
      </c>
      <c r="F133" s="97" t="s">
        <v>1488</v>
      </c>
      <c r="G133" s="97" t="b">
        <v>0</v>
      </c>
      <c r="H133" s="97" t="b">
        <v>0</v>
      </c>
      <c r="I133" s="97" t="b">
        <v>0</v>
      </c>
      <c r="J133" s="97" t="b">
        <v>0</v>
      </c>
      <c r="K133" s="97" t="b">
        <v>0</v>
      </c>
      <c r="L133" s="97" t="b">
        <v>0</v>
      </c>
    </row>
    <row r="134" spans="1:12" ht="15">
      <c r="A134" s="105" t="s">
        <v>995</v>
      </c>
      <c r="B134" s="97" t="s">
        <v>1100</v>
      </c>
      <c r="C134" s="97">
        <v>3</v>
      </c>
      <c r="D134" s="107">
        <v>0.0010645786773221795</v>
      </c>
      <c r="E134" s="107">
        <v>3.0667916567545563</v>
      </c>
      <c r="F134" s="97" t="s">
        <v>1488</v>
      </c>
      <c r="G134" s="97" t="b">
        <v>0</v>
      </c>
      <c r="H134" s="97" t="b">
        <v>0</v>
      </c>
      <c r="I134" s="97" t="b">
        <v>0</v>
      </c>
      <c r="J134" s="97" t="b">
        <v>0</v>
      </c>
      <c r="K134" s="97" t="b">
        <v>0</v>
      </c>
      <c r="L134" s="97" t="b">
        <v>0</v>
      </c>
    </row>
    <row r="135" spans="1:12" ht="15">
      <c r="A135" s="105" t="s">
        <v>753</v>
      </c>
      <c r="B135" s="97" t="s">
        <v>914</v>
      </c>
      <c r="C135" s="97">
        <v>3</v>
      </c>
      <c r="D135" s="107">
        <v>0.0012541839653742357</v>
      </c>
      <c r="E135" s="107">
        <v>1.6865804150429502</v>
      </c>
      <c r="F135" s="97" t="s">
        <v>1488</v>
      </c>
      <c r="G135" s="97" t="b">
        <v>0</v>
      </c>
      <c r="H135" s="97" t="b">
        <v>0</v>
      </c>
      <c r="I135" s="97" t="b">
        <v>0</v>
      </c>
      <c r="J135" s="97" t="b">
        <v>0</v>
      </c>
      <c r="K135" s="97" t="b">
        <v>0</v>
      </c>
      <c r="L135" s="97" t="b">
        <v>0</v>
      </c>
    </row>
    <row r="136" spans="1:12" ht="15">
      <c r="A136" s="105" t="s">
        <v>804</v>
      </c>
      <c r="B136" s="97" t="s">
        <v>920</v>
      </c>
      <c r="C136" s="97">
        <v>3</v>
      </c>
      <c r="D136" s="107">
        <v>0.0012541839653742357</v>
      </c>
      <c r="E136" s="107">
        <v>2.2886404063709125</v>
      </c>
      <c r="F136" s="97" t="s">
        <v>1488</v>
      </c>
      <c r="G136" s="97" t="b">
        <v>0</v>
      </c>
      <c r="H136" s="97" t="b">
        <v>0</v>
      </c>
      <c r="I136" s="97" t="b">
        <v>0</v>
      </c>
      <c r="J136" s="97" t="b">
        <v>0</v>
      </c>
      <c r="K136" s="97" t="b">
        <v>0</v>
      </c>
      <c r="L136" s="97" t="b">
        <v>0</v>
      </c>
    </row>
    <row r="137" spans="1:12" ht="15">
      <c r="A137" s="105" t="s">
        <v>806</v>
      </c>
      <c r="B137" s="97" t="s">
        <v>1130</v>
      </c>
      <c r="C137" s="97">
        <v>3</v>
      </c>
      <c r="D137" s="107">
        <v>0.0012541839653742357</v>
      </c>
      <c r="E137" s="107">
        <v>2.5896704020348937</v>
      </c>
      <c r="F137" s="97" t="s">
        <v>1488</v>
      </c>
      <c r="G137" s="97" t="b">
        <v>0</v>
      </c>
      <c r="H137" s="97" t="b">
        <v>0</v>
      </c>
      <c r="I137" s="97" t="b">
        <v>0</v>
      </c>
      <c r="J137" s="97" t="b">
        <v>0</v>
      </c>
      <c r="K137" s="97" t="b">
        <v>0</v>
      </c>
      <c r="L137" s="97" t="b">
        <v>0</v>
      </c>
    </row>
    <row r="138" spans="1:12" ht="15">
      <c r="A138" s="105" t="s">
        <v>1132</v>
      </c>
      <c r="B138" s="97" t="s">
        <v>1133</v>
      </c>
      <c r="C138" s="97">
        <v>3</v>
      </c>
      <c r="D138" s="107">
        <v>0.0012541839653742357</v>
      </c>
      <c r="E138" s="107">
        <v>3.1917303933628562</v>
      </c>
      <c r="F138" s="97" t="s">
        <v>1488</v>
      </c>
      <c r="G138" s="97" t="b">
        <v>0</v>
      </c>
      <c r="H138" s="97" t="b">
        <v>0</v>
      </c>
      <c r="I138" s="97" t="b">
        <v>0</v>
      </c>
      <c r="J138" s="97" t="b">
        <v>0</v>
      </c>
      <c r="K138" s="97" t="b">
        <v>0</v>
      </c>
      <c r="L138" s="97" t="b">
        <v>0</v>
      </c>
    </row>
    <row r="139" spans="1:12" ht="15">
      <c r="A139" s="105" t="s">
        <v>797</v>
      </c>
      <c r="B139" s="97" t="s">
        <v>987</v>
      </c>
      <c r="C139" s="97">
        <v>3</v>
      </c>
      <c r="D139" s="107">
        <v>0.0009536666938732935</v>
      </c>
      <c r="E139" s="107">
        <v>2.429969559167382</v>
      </c>
      <c r="F139" s="97" t="s">
        <v>1488</v>
      </c>
      <c r="G139" s="97" t="b">
        <v>0</v>
      </c>
      <c r="H139" s="97" t="b">
        <v>1</v>
      </c>
      <c r="I139" s="97" t="b">
        <v>0</v>
      </c>
      <c r="J139" s="97" t="b">
        <v>0</v>
      </c>
      <c r="K139" s="97" t="b">
        <v>0</v>
      </c>
      <c r="L139" s="97" t="b">
        <v>0</v>
      </c>
    </row>
    <row r="140" spans="1:12" ht="15">
      <c r="A140" s="105" t="s">
        <v>987</v>
      </c>
      <c r="B140" s="97" t="s">
        <v>861</v>
      </c>
      <c r="C140" s="97">
        <v>3</v>
      </c>
      <c r="D140" s="107">
        <v>0.0009536666938732935</v>
      </c>
      <c r="E140" s="107">
        <v>2.640822924482275</v>
      </c>
      <c r="F140" s="97" t="s">
        <v>1488</v>
      </c>
      <c r="G140" s="97" t="b">
        <v>0</v>
      </c>
      <c r="H140" s="97" t="b">
        <v>0</v>
      </c>
      <c r="I140" s="97" t="b">
        <v>0</v>
      </c>
      <c r="J140" s="97" t="b">
        <v>0</v>
      </c>
      <c r="K140" s="97" t="b">
        <v>0</v>
      </c>
      <c r="L140" s="97" t="b">
        <v>0</v>
      </c>
    </row>
    <row r="141" spans="1:12" ht="15">
      <c r="A141" s="105" t="s">
        <v>1138</v>
      </c>
      <c r="B141" s="97" t="s">
        <v>1013</v>
      </c>
      <c r="C141" s="97">
        <v>3</v>
      </c>
      <c r="D141" s="107">
        <v>0.0009536666938732935</v>
      </c>
      <c r="E141" s="107">
        <v>3.0667916567545563</v>
      </c>
      <c r="F141" s="97" t="s">
        <v>1488</v>
      </c>
      <c r="G141" s="97" t="b">
        <v>0</v>
      </c>
      <c r="H141" s="97" t="b">
        <v>0</v>
      </c>
      <c r="I141" s="97" t="b">
        <v>0</v>
      </c>
      <c r="J141" s="97" t="b">
        <v>0</v>
      </c>
      <c r="K141" s="97" t="b">
        <v>0</v>
      </c>
      <c r="L141" s="97" t="b">
        <v>0</v>
      </c>
    </row>
    <row r="142" spans="1:12" ht="15">
      <c r="A142" s="105" t="s">
        <v>852</v>
      </c>
      <c r="B142" s="97" t="s">
        <v>797</v>
      </c>
      <c r="C142" s="97">
        <v>3</v>
      </c>
      <c r="D142" s="107">
        <v>0.0010645786773221795</v>
      </c>
      <c r="E142" s="107">
        <v>2.0777870410560197</v>
      </c>
      <c r="F142" s="97" t="s">
        <v>1488</v>
      </c>
      <c r="G142" s="97" t="b">
        <v>0</v>
      </c>
      <c r="H142" s="97" t="b">
        <v>0</v>
      </c>
      <c r="I142" s="97" t="b">
        <v>0</v>
      </c>
      <c r="J142" s="97" t="b">
        <v>0</v>
      </c>
      <c r="K142" s="97" t="b">
        <v>1</v>
      </c>
      <c r="L142" s="97" t="b">
        <v>0</v>
      </c>
    </row>
    <row r="143" spans="1:12" ht="15">
      <c r="A143" s="105" t="s">
        <v>782</v>
      </c>
      <c r="B143" s="97" t="s">
        <v>1149</v>
      </c>
      <c r="C143" s="97">
        <v>3</v>
      </c>
      <c r="D143" s="107">
        <v>0.0009536666938732935</v>
      </c>
      <c r="E143" s="107">
        <v>2.4927603890268375</v>
      </c>
      <c r="F143" s="97" t="s">
        <v>1488</v>
      </c>
      <c r="G143" s="97" t="b">
        <v>0</v>
      </c>
      <c r="H143" s="97" t="b">
        <v>0</v>
      </c>
      <c r="I143" s="97" t="b">
        <v>0</v>
      </c>
      <c r="J143" s="97" t="b">
        <v>0</v>
      </c>
      <c r="K143" s="97" t="b">
        <v>0</v>
      </c>
      <c r="L143" s="97" t="b">
        <v>0</v>
      </c>
    </row>
    <row r="144" spans="1:12" ht="15">
      <c r="A144" s="105" t="s">
        <v>1019</v>
      </c>
      <c r="B144" s="97" t="s">
        <v>1154</v>
      </c>
      <c r="C144" s="97">
        <v>3</v>
      </c>
      <c r="D144" s="107">
        <v>0.0012541839653742357</v>
      </c>
      <c r="E144" s="107">
        <v>3.0667916567545563</v>
      </c>
      <c r="F144" s="97" t="s">
        <v>1488</v>
      </c>
      <c r="G144" s="97" t="b">
        <v>0</v>
      </c>
      <c r="H144" s="97" t="b">
        <v>0</v>
      </c>
      <c r="I144" s="97" t="b">
        <v>0</v>
      </c>
      <c r="J144" s="97" t="b">
        <v>0</v>
      </c>
      <c r="K144" s="97" t="b">
        <v>0</v>
      </c>
      <c r="L144" s="97" t="b">
        <v>0</v>
      </c>
    </row>
    <row r="145" spans="1:12" ht="15">
      <c r="A145" s="105" t="s">
        <v>1163</v>
      </c>
      <c r="B145" s="97" t="s">
        <v>854</v>
      </c>
      <c r="C145" s="97">
        <v>3</v>
      </c>
      <c r="D145" s="107">
        <v>0.0012541839653742357</v>
      </c>
      <c r="E145" s="107">
        <v>2.714609138643194</v>
      </c>
      <c r="F145" s="97" t="s">
        <v>1488</v>
      </c>
      <c r="G145" s="97" t="b">
        <v>0</v>
      </c>
      <c r="H145" s="97" t="b">
        <v>0</v>
      </c>
      <c r="I145" s="97" t="b">
        <v>0</v>
      </c>
      <c r="J145" s="97" t="b">
        <v>0</v>
      </c>
      <c r="K145" s="97" t="b">
        <v>0</v>
      </c>
      <c r="L145" s="97" t="b">
        <v>0</v>
      </c>
    </row>
    <row r="146" spans="1:12" ht="15">
      <c r="A146" s="105" t="s">
        <v>854</v>
      </c>
      <c r="B146" s="97" t="s">
        <v>1164</v>
      </c>
      <c r="C146" s="97">
        <v>3</v>
      </c>
      <c r="D146" s="107">
        <v>0.0012541839653742357</v>
      </c>
      <c r="E146" s="107">
        <v>2.714609138643194</v>
      </c>
      <c r="F146" s="97" t="s">
        <v>1488</v>
      </c>
      <c r="G146" s="97" t="b">
        <v>0</v>
      </c>
      <c r="H146" s="97" t="b">
        <v>0</v>
      </c>
      <c r="I146" s="97" t="b">
        <v>0</v>
      </c>
      <c r="J146" s="97" t="b">
        <v>0</v>
      </c>
      <c r="K146" s="97" t="b">
        <v>0</v>
      </c>
      <c r="L146" s="97" t="b">
        <v>0</v>
      </c>
    </row>
    <row r="147" spans="1:12" ht="15">
      <c r="A147" s="105" t="s">
        <v>1164</v>
      </c>
      <c r="B147" s="97" t="s">
        <v>1165</v>
      </c>
      <c r="C147" s="97">
        <v>3</v>
      </c>
      <c r="D147" s="107">
        <v>0.0012541839653742357</v>
      </c>
      <c r="E147" s="107">
        <v>3.1917303933628562</v>
      </c>
      <c r="F147" s="97" t="s">
        <v>1488</v>
      </c>
      <c r="G147" s="97" t="b">
        <v>0</v>
      </c>
      <c r="H147" s="97" t="b">
        <v>0</v>
      </c>
      <c r="I147" s="97" t="b">
        <v>0</v>
      </c>
      <c r="J147" s="97" t="b">
        <v>0</v>
      </c>
      <c r="K147" s="97" t="b">
        <v>0</v>
      </c>
      <c r="L147" s="97" t="b">
        <v>0</v>
      </c>
    </row>
    <row r="148" spans="1:12" ht="15">
      <c r="A148" s="105" t="s">
        <v>1165</v>
      </c>
      <c r="B148" s="97" t="s">
        <v>800</v>
      </c>
      <c r="C148" s="97">
        <v>3</v>
      </c>
      <c r="D148" s="107">
        <v>0.0012541839653742357</v>
      </c>
      <c r="E148" s="107">
        <v>2.5896704020348937</v>
      </c>
      <c r="F148" s="97" t="s">
        <v>1488</v>
      </c>
      <c r="G148" s="97" t="b">
        <v>0</v>
      </c>
      <c r="H148" s="97" t="b">
        <v>0</v>
      </c>
      <c r="I148" s="97" t="b">
        <v>0</v>
      </c>
      <c r="J148" s="97" t="b">
        <v>0</v>
      </c>
      <c r="K148" s="97" t="b">
        <v>0</v>
      </c>
      <c r="L148" s="97" t="b">
        <v>0</v>
      </c>
    </row>
    <row r="149" spans="1:12" ht="15">
      <c r="A149" s="105" t="s">
        <v>800</v>
      </c>
      <c r="B149" s="97" t="s">
        <v>1166</v>
      </c>
      <c r="C149" s="97">
        <v>3</v>
      </c>
      <c r="D149" s="107">
        <v>0.0012541839653742357</v>
      </c>
      <c r="E149" s="107">
        <v>2.5896704020348937</v>
      </c>
      <c r="F149" s="97" t="s">
        <v>1488</v>
      </c>
      <c r="G149" s="97" t="b">
        <v>0</v>
      </c>
      <c r="H149" s="97" t="b">
        <v>0</v>
      </c>
      <c r="I149" s="97" t="b">
        <v>0</v>
      </c>
      <c r="J149" s="97" t="b">
        <v>0</v>
      </c>
      <c r="K149" s="97" t="b">
        <v>0</v>
      </c>
      <c r="L149" s="97" t="b">
        <v>0</v>
      </c>
    </row>
    <row r="150" spans="1:12" ht="15">
      <c r="A150" s="105" t="s">
        <v>854</v>
      </c>
      <c r="B150" s="97" t="s">
        <v>916</v>
      </c>
      <c r="C150" s="97">
        <v>3</v>
      </c>
      <c r="D150" s="107">
        <v>0.0012541839653742357</v>
      </c>
      <c r="E150" s="107">
        <v>2.413579142979213</v>
      </c>
      <c r="F150" s="97" t="s">
        <v>1488</v>
      </c>
      <c r="G150" s="97" t="b">
        <v>0</v>
      </c>
      <c r="H150" s="97" t="b">
        <v>0</v>
      </c>
      <c r="I150" s="97" t="b">
        <v>0</v>
      </c>
      <c r="J150" s="97" t="b">
        <v>0</v>
      </c>
      <c r="K150" s="97" t="b">
        <v>0</v>
      </c>
      <c r="L150" s="97" t="b">
        <v>0</v>
      </c>
    </row>
    <row r="151" spans="1:12" ht="15">
      <c r="A151" s="105" t="s">
        <v>931</v>
      </c>
      <c r="B151" s="97" t="s">
        <v>788</v>
      </c>
      <c r="C151" s="97">
        <v>3</v>
      </c>
      <c r="D151" s="107">
        <v>0.0012541839653742357</v>
      </c>
      <c r="E151" s="107">
        <v>2.3008748627879245</v>
      </c>
      <c r="F151" s="97" t="s">
        <v>1488</v>
      </c>
      <c r="G151" s="97" t="b">
        <v>0</v>
      </c>
      <c r="H151" s="97" t="b">
        <v>0</v>
      </c>
      <c r="I151" s="97" t="b">
        <v>0</v>
      </c>
      <c r="J151" s="97" t="b">
        <v>0</v>
      </c>
      <c r="K151" s="97" t="b">
        <v>0</v>
      </c>
      <c r="L151" s="97" t="b">
        <v>0</v>
      </c>
    </row>
    <row r="152" spans="1:12" ht="15">
      <c r="A152" s="105" t="s">
        <v>868</v>
      </c>
      <c r="B152" s="97" t="s">
        <v>852</v>
      </c>
      <c r="C152" s="97">
        <v>3</v>
      </c>
      <c r="D152" s="107">
        <v>0.0012541839653742357</v>
      </c>
      <c r="E152" s="107">
        <v>2.288640406370913</v>
      </c>
      <c r="F152" s="97" t="s">
        <v>1488</v>
      </c>
      <c r="G152" s="97" t="b">
        <v>0</v>
      </c>
      <c r="H152" s="97" t="b">
        <v>0</v>
      </c>
      <c r="I152" s="97" t="b">
        <v>0</v>
      </c>
      <c r="J152" s="97" t="b">
        <v>0</v>
      </c>
      <c r="K152" s="97" t="b">
        <v>0</v>
      </c>
      <c r="L152" s="97" t="b">
        <v>0</v>
      </c>
    </row>
    <row r="153" spans="1:12" ht="15">
      <c r="A153" s="105" t="s">
        <v>889</v>
      </c>
      <c r="B153" s="97" t="s">
        <v>777</v>
      </c>
      <c r="C153" s="97">
        <v>3</v>
      </c>
      <c r="D153" s="107">
        <v>0.0009536666938732935</v>
      </c>
      <c r="E153" s="107">
        <v>2.0704259414096504</v>
      </c>
      <c r="F153" s="97" t="s">
        <v>1488</v>
      </c>
      <c r="G153" s="97" t="b">
        <v>0</v>
      </c>
      <c r="H153" s="97" t="b">
        <v>0</v>
      </c>
      <c r="I153" s="97" t="b">
        <v>0</v>
      </c>
      <c r="J153" s="97" t="b">
        <v>0</v>
      </c>
      <c r="K153" s="97" t="b">
        <v>0</v>
      </c>
      <c r="L153" s="97" t="b">
        <v>0</v>
      </c>
    </row>
    <row r="154" spans="1:12" ht="15">
      <c r="A154" s="105" t="s">
        <v>777</v>
      </c>
      <c r="B154" s="97" t="s">
        <v>807</v>
      </c>
      <c r="C154" s="97">
        <v>3</v>
      </c>
      <c r="D154" s="107">
        <v>0.0009536666938732935</v>
      </c>
      <c r="E154" s="107">
        <v>1.9155239814239073</v>
      </c>
      <c r="F154" s="97" t="s">
        <v>1488</v>
      </c>
      <c r="G154" s="97" t="b">
        <v>0</v>
      </c>
      <c r="H154" s="97" t="b">
        <v>0</v>
      </c>
      <c r="I154" s="97" t="b">
        <v>0</v>
      </c>
      <c r="J154" s="97" t="b">
        <v>0</v>
      </c>
      <c r="K154" s="97" t="b">
        <v>0</v>
      </c>
      <c r="L154" s="97" t="b">
        <v>0</v>
      </c>
    </row>
    <row r="155" spans="1:12" ht="15">
      <c r="A155" s="105" t="s">
        <v>772</v>
      </c>
      <c r="B155" s="97" t="s">
        <v>1172</v>
      </c>
      <c r="C155" s="97">
        <v>3</v>
      </c>
      <c r="D155" s="107">
        <v>0.0009536666938732935</v>
      </c>
      <c r="E155" s="107">
        <v>2.39009804712969</v>
      </c>
      <c r="F155" s="97" t="s">
        <v>1488</v>
      </c>
      <c r="G155" s="97" t="b">
        <v>0</v>
      </c>
      <c r="H155" s="97" t="b">
        <v>0</v>
      </c>
      <c r="I155" s="97" t="b">
        <v>0</v>
      </c>
      <c r="J155" s="97" t="b">
        <v>0</v>
      </c>
      <c r="K155" s="97" t="b">
        <v>0</v>
      </c>
      <c r="L155" s="97" t="b">
        <v>0</v>
      </c>
    </row>
    <row r="156" spans="1:12" ht="15">
      <c r="A156" s="105" t="s">
        <v>807</v>
      </c>
      <c r="B156" s="97" t="s">
        <v>889</v>
      </c>
      <c r="C156" s="97">
        <v>3</v>
      </c>
      <c r="D156" s="107">
        <v>0.0009536666938732935</v>
      </c>
      <c r="E156" s="107">
        <v>2.2216936167402994</v>
      </c>
      <c r="F156" s="97" t="s">
        <v>1488</v>
      </c>
      <c r="G156" s="97" t="b">
        <v>0</v>
      </c>
      <c r="H156" s="97" t="b">
        <v>0</v>
      </c>
      <c r="I156" s="97" t="b">
        <v>0</v>
      </c>
      <c r="J156" s="97" t="b">
        <v>0</v>
      </c>
      <c r="K156" s="97" t="b">
        <v>0</v>
      </c>
      <c r="L156" s="97" t="b">
        <v>0</v>
      </c>
    </row>
    <row r="157" spans="1:12" ht="15">
      <c r="A157" s="105" t="s">
        <v>889</v>
      </c>
      <c r="B157" s="97" t="s">
        <v>913</v>
      </c>
      <c r="C157" s="97">
        <v>3</v>
      </c>
      <c r="D157" s="107">
        <v>0.0009536666938732935</v>
      </c>
      <c r="E157" s="107">
        <v>2.5227236124042807</v>
      </c>
      <c r="F157" s="97" t="s">
        <v>1488</v>
      </c>
      <c r="G157" s="97" t="b">
        <v>0</v>
      </c>
      <c r="H157" s="97" t="b">
        <v>0</v>
      </c>
      <c r="I157" s="97" t="b">
        <v>0</v>
      </c>
      <c r="J157" s="97" t="b">
        <v>0</v>
      </c>
      <c r="K157" s="97" t="b">
        <v>0</v>
      </c>
      <c r="L157" s="97" t="b">
        <v>0</v>
      </c>
    </row>
    <row r="158" spans="1:12" ht="15">
      <c r="A158" s="105" t="s">
        <v>913</v>
      </c>
      <c r="B158" s="97" t="s">
        <v>790</v>
      </c>
      <c r="C158" s="97">
        <v>3</v>
      </c>
      <c r="D158" s="107">
        <v>0.0009536666938732935</v>
      </c>
      <c r="E158" s="107">
        <v>2.2538783001117006</v>
      </c>
      <c r="F158" s="97" t="s">
        <v>1488</v>
      </c>
      <c r="G158" s="97" t="b">
        <v>0</v>
      </c>
      <c r="H158" s="97" t="b">
        <v>0</v>
      </c>
      <c r="I158" s="97" t="b">
        <v>0</v>
      </c>
      <c r="J158" s="97" t="b">
        <v>0</v>
      </c>
      <c r="K158" s="97" t="b">
        <v>0</v>
      </c>
      <c r="L158" s="97" t="b">
        <v>0</v>
      </c>
    </row>
    <row r="159" spans="1:12" ht="15">
      <c r="A159" s="105" t="s">
        <v>1039</v>
      </c>
      <c r="B159" s="97" t="s">
        <v>1180</v>
      </c>
      <c r="C159" s="97">
        <v>3</v>
      </c>
      <c r="D159" s="107">
        <v>0.0012541839653742357</v>
      </c>
      <c r="E159" s="107">
        <v>3.0667916567545563</v>
      </c>
      <c r="F159" s="97" t="s">
        <v>1488</v>
      </c>
      <c r="G159" s="97" t="b">
        <v>0</v>
      </c>
      <c r="H159" s="97" t="b">
        <v>0</v>
      </c>
      <c r="I159" s="97" t="b">
        <v>0</v>
      </c>
      <c r="J159" s="97" t="b">
        <v>0</v>
      </c>
      <c r="K159" s="97" t="b">
        <v>0</v>
      </c>
      <c r="L159" s="97" t="b">
        <v>0</v>
      </c>
    </row>
    <row r="160" spans="1:12" ht="15">
      <c r="A160" s="105" t="s">
        <v>1180</v>
      </c>
      <c r="B160" s="97" t="s">
        <v>970</v>
      </c>
      <c r="C160" s="97">
        <v>3</v>
      </c>
      <c r="D160" s="107">
        <v>0.0012541839653742357</v>
      </c>
      <c r="E160" s="107">
        <v>2.9698816437465</v>
      </c>
      <c r="F160" s="97" t="s">
        <v>1488</v>
      </c>
      <c r="G160" s="97" t="b">
        <v>0</v>
      </c>
      <c r="H160" s="97" t="b">
        <v>0</v>
      </c>
      <c r="I160" s="97" t="b">
        <v>0</v>
      </c>
      <c r="J160" s="97" t="b">
        <v>0</v>
      </c>
      <c r="K160" s="97" t="b">
        <v>0</v>
      </c>
      <c r="L160" s="97" t="b">
        <v>0</v>
      </c>
    </row>
    <row r="161" spans="1:12" ht="15">
      <c r="A161" s="105" t="s">
        <v>803</v>
      </c>
      <c r="B161" s="97" t="s">
        <v>1041</v>
      </c>
      <c r="C161" s="97">
        <v>3</v>
      </c>
      <c r="D161" s="107">
        <v>0.0009536666938732935</v>
      </c>
      <c r="E161" s="107">
        <v>2.464731665426594</v>
      </c>
      <c r="F161" s="97" t="s">
        <v>1488</v>
      </c>
      <c r="G161" s="97" t="b">
        <v>0</v>
      </c>
      <c r="H161" s="97" t="b">
        <v>0</v>
      </c>
      <c r="I161" s="97" t="b">
        <v>0</v>
      </c>
      <c r="J161" s="97" t="b">
        <v>0</v>
      </c>
      <c r="K161" s="97" t="b">
        <v>0</v>
      </c>
      <c r="L161" s="97" t="b">
        <v>0</v>
      </c>
    </row>
    <row r="162" spans="1:12" ht="15">
      <c r="A162" s="105" t="s">
        <v>1041</v>
      </c>
      <c r="B162" s="97" t="s">
        <v>788</v>
      </c>
      <c r="C162" s="97">
        <v>3</v>
      </c>
      <c r="D162" s="107">
        <v>0.0009536666938732935</v>
      </c>
      <c r="E162" s="107">
        <v>2.3977848757959808</v>
      </c>
      <c r="F162" s="97" t="s">
        <v>1488</v>
      </c>
      <c r="G162" s="97" t="b">
        <v>0</v>
      </c>
      <c r="H162" s="97" t="b">
        <v>0</v>
      </c>
      <c r="I162" s="97" t="b">
        <v>0</v>
      </c>
      <c r="J162" s="97" t="b">
        <v>0</v>
      </c>
      <c r="K162" s="97" t="b">
        <v>0</v>
      </c>
      <c r="L162" s="97" t="b">
        <v>0</v>
      </c>
    </row>
    <row r="163" spans="1:12" ht="15">
      <c r="A163" s="105" t="s">
        <v>1036</v>
      </c>
      <c r="B163" s="97" t="s">
        <v>891</v>
      </c>
      <c r="C163" s="97">
        <v>3</v>
      </c>
      <c r="D163" s="107">
        <v>0.0012541839653742357</v>
      </c>
      <c r="E163" s="107">
        <v>2.698814871459962</v>
      </c>
      <c r="F163" s="97" t="s">
        <v>1488</v>
      </c>
      <c r="G163" s="97" t="b">
        <v>0</v>
      </c>
      <c r="H163" s="97" t="b">
        <v>0</v>
      </c>
      <c r="I163" s="97" t="b">
        <v>0</v>
      </c>
      <c r="J163" s="97" t="b">
        <v>0</v>
      </c>
      <c r="K163" s="97" t="b">
        <v>0</v>
      </c>
      <c r="L163" s="97" t="b">
        <v>0</v>
      </c>
    </row>
    <row r="164" spans="1:12" ht="15">
      <c r="A164" s="105" t="s">
        <v>1189</v>
      </c>
      <c r="B164" s="97" t="s">
        <v>1190</v>
      </c>
      <c r="C164" s="97">
        <v>3</v>
      </c>
      <c r="D164" s="107">
        <v>0.0012541839653742357</v>
      </c>
      <c r="E164" s="107">
        <v>3.1917303933628562</v>
      </c>
      <c r="F164" s="97" t="s">
        <v>1488</v>
      </c>
      <c r="G164" s="97" t="b">
        <v>0</v>
      </c>
      <c r="H164" s="97" t="b">
        <v>0</v>
      </c>
      <c r="I164" s="97" t="b">
        <v>0</v>
      </c>
      <c r="J164" s="97" t="b">
        <v>0</v>
      </c>
      <c r="K164" s="97" t="b">
        <v>0</v>
      </c>
      <c r="L164" s="97" t="b">
        <v>0</v>
      </c>
    </row>
    <row r="165" spans="1:12" ht="15">
      <c r="A165" s="105" t="s">
        <v>908</v>
      </c>
      <c r="B165" s="97" t="s">
        <v>754</v>
      </c>
      <c r="C165" s="97">
        <v>3</v>
      </c>
      <c r="D165" s="107">
        <v>0.0012541839653742357</v>
      </c>
      <c r="E165" s="107">
        <v>1.8764599585842647</v>
      </c>
      <c r="F165" s="97" t="s">
        <v>1488</v>
      </c>
      <c r="G165" s="97" t="b">
        <v>0</v>
      </c>
      <c r="H165" s="97" t="b">
        <v>0</v>
      </c>
      <c r="I165" s="97" t="b">
        <v>0</v>
      </c>
      <c r="J165" s="97" t="b">
        <v>0</v>
      </c>
      <c r="K165" s="97" t="b">
        <v>0</v>
      </c>
      <c r="L165" s="97" t="b">
        <v>0</v>
      </c>
    </row>
    <row r="166" spans="1:12" ht="15">
      <c r="A166" s="105" t="s">
        <v>855</v>
      </c>
      <c r="B166" s="97" t="s">
        <v>892</v>
      </c>
      <c r="C166" s="97">
        <v>3</v>
      </c>
      <c r="D166" s="107">
        <v>0.0009536666938732935</v>
      </c>
      <c r="E166" s="107">
        <v>2.3466323533485993</v>
      </c>
      <c r="F166" s="97" t="s">
        <v>1488</v>
      </c>
      <c r="G166" s="97" t="b">
        <v>0</v>
      </c>
      <c r="H166" s="97" t="b">
        <v>0</v>
      </c>
      <c r="I166" s="97" t="b">
        <v>0</v>
      </c>
      <c r="J166" s="97" t="b">
        <v>0</v>
      </c>
      <c r="K166" s="97" t="b">
        <v>1</v>
      </c>
      <c r="L166" s="97" t="b">
        <v>0</v>
      </c>
    </row>
    <row r="167" spans="1:12" ht="15">
      <c r="A167" s="105" t="s">
        <v>772</v>
      </c>
      <c r="B167" s="97" t="s">
        <v>1046</v>
      </c>
      <c r="C167" s="97">
        <v>3</v>
      </c>
      <c r="D167" s="107">
        <v>0.0009536666938732935</v>
      </c>
      <c r="E167" s="107">
        <v>2.2651593105213896</v>
      </c>
      <c r="F167" s="97" t="s">
        <v>1488</v>
      </c>
      <c r="G167" s="97" t="b">
        <v>0</v>
      </c>
      <c r="H167" s="97" t="b">
        <v>0</v>
      </c>
      <c r="I167" s="97" t="b">
        <v>0</v>
      </c>
      <c r="J167" s="97" t="b">
        <v>0</v>
      </c>
      <c r="K167" s="97" t="b">
        <v>0</v>
      </c>
      <c r="L167" s="97" t="b">
        <v>0</v>
      </c>
    </row>
    <row r="168" spans="1:12" ht="15">
      <c r="A168" s="105" t="s">
        <v>1046</v>
      </c>
      <c r="B168" s="97" t="s">
        <v>767</v>
      </c>
      <c r="C168" s="97">
        <v>3</v>
      </c>
      <c r="D168" s="107">
        <v>0.0009536666938732935</v>
      </c>
      <c r="E168" s="107">
        <v>2.182185075456626</v>
      </c>
      <c r="F168" s="97" t="s">
        <v>1488</v>
      </c>
      <c r="G168" s="97" t="b">
        <v>0</v>
      </c>
      <c r="H168" s="97" t="b">
        <v>0</v>
      </c>
      <c r="I168" s="97" t="b">
        <v>0</v>
      </c>
      <c r="J168" s="97" t="b">
        <v>0</v>
      </c>
      <c r="K168" s="97" t="b">
        <v>0</v>
      </c>
      <c r="L168" s="97" t="b">
        <v>0</v>
      </c>
    </row>
    <row r="169" spans="1:12" ht="15">
      <c r="A169" s="105" t="s">
        <v>803</v>
      </c>
      <c r="B169" s="97" t="s">
        <v>758</v>
      </c>
      <c r="C169" s="97">
        <v>3</v>
      </c>
      <c r="D169" s="107">
        <v>0.0009536666938732935</v>
      </c>
      <c r="E169" s="107">
        <v>1.589670402034894</v>
      </c>
      <c r="F169" s="97" t="s">
        <v>1488</v>
      </c>
      <c r="G169" s="97" t="b">
        <v>0</v>
      </c>
      <c r="H169" s="97" t="b">
        <v>0</v>
      </c>
      <c r="I169" s="97" t="b">
        <v>0</v>
      </c>
      <c r="J169" s="97" t="b">
        <v>0</v>
      </c>
      <c r="K169" s="97" t="b">
        <v>0</v>
      </c>
      <c r="L169" s="97" t="b">
        <v>0</v>
      </c>
    </row>
    <row r="170" spans="1:12" ht="15">
      <c r="A170" s="105" t="s">
        <v>767</v>
      </c>
      <c r="B170" s="97" t="s">
        <v>772</v>
      </c>
      <c r="C170" s="97">
        <v>3</v>
      </c>
      <c r="D170" s="107">
        <v>0.0009536666938732935</v>
      </c>
      <c r="E170" s="107">
        <v>1.5025202263159938</v>
      </c>
      <c r="F170" s="97" t="s">
        <v>1488</v>
      </c>
      <c r="G170" s="97" t="b">
        <v>0</v>
      </c>
      <c r="H170" s="97" t="b">
        <v>0</v>
      </c>
      <c r="I170" s="97" t="b">
        <v>0</v>
      </c>
      <c r="J170" s="97" t="b">
        <v>0</v>
      </c>
      <c r="K170" s="97" t="b">
        <v>0</v>
      </c>
      <c r="L170" s="97" t="b">
        <v>0</v>
      </c>
    </row>
    <row r="171" spans="1:12" ht="15">
      <c r="A171" s="105" t="s">
        <v>759</v>
      </c>
      <c r="B171" s="97" t="s">
        <v>760</v>
      </c>
      <c r="C171" s="97">
        <v>3</v>
      </c>
      <c r="D171" s="107">
        <v>0.0009536666938732935</v>
      </c>
      <c r="E171" s="107">
        <v>1.2996357906723761</v>
      </c>
      <c r="F171" s="97" t="s">
        <v>1488</v>
      </c>
      <c r="G171" s="97" t="b">
        <v>0</v>
      </c>
      <c r="H171" s="97" t="b">
        <v>0</v>
      </c>
      <c r="I171" s="97" t="b">
        <v>0</v>
      </c>
      <c r="J171" s="97" t="b">
        <v>0</v>
      </c>
      <c r="K171" s="97" t="b">
        <v>0</v>
      </c>
      <c r="L171" s="97" t="b">
        <v>0</v>
      </c>
    </row>
    <row r="172" spans="1:12" ht="15">
      <c r="A172" s="105" t="s">
        <v>792</v>
      </c>
      <c r="B172" s="97" t="s">
        <v>758</v>
      </c>
      <c r="C172" s="97">
        <v>3</v>
      </c>
      <c r="D172" s="107">
        <v>0.0009536666938732935</v>
      </c>
      <c r="E172" s="107">
        <v>1.522723612404281</v>
      </c>
      <c r="F172" s="97" t="s">
        <v>1488</v>
      </c>
      <c r="G172" s="97" t="b">
        <v>0</v>
      </c>
      <c r="H172" s="97" t="b">
        <v>0</v>
      </c>
      <c r="I172" s="97" t="b">
        <v>0</v>
      </c>
      <c r="J172" s="97" t="b">
        <v>0</v>
      </c>
      <c r="K172" s="97" t="b">
        <v>0</v>
      </c>
      <c r="L172" s="97" t="b">
        <v>0</v>
      </c>
    </row>
    <row r="173" spans="1:12" ht="15">
      <c r="A173" s="105" t="s">
        <v>972</v>
      </c>
      <c r="B173" s="97" t="s">
        <v>932</v>
      </c>
      <c r="C173" s="97">
        <v>3</v>
      </c>
      <c r="D173" s="107">
        <v>0.0009536666938732935</v>
      </c>
      <c r="E173" s="107">
        <v>2.668851648082519</v>
      </c>
      <c r="F173" s="97" t="s">
        <v>1488</v>
      </c>
      <c r="G173" s="97" t="b">
        <v>0</v>
      </c>
      <c r="H173" s="97" t="b">
        <v>0</v>
      </c>
      <c r="I173" s="97" t="b">
        <v>0</v>
      </c>
      <c r="J173" s="97" t="b">
        <v>0</v>
      </c>
      <c r="K173" s="97" t="b">
        <v>0</v>
      </c>
      <c r="L173" s="97" t="b">
        <v>0</v>
      </c>
    </row>
    <row r="174" spans="1:12" ht="15">
      <c r="A174" s="105" t="s">
        <v>792</v>
      </c>
      <c r="B174" s="97" t="s">
        <v>895</v>
      </c>
      <c r="C174" s="97">
        <v>3</v>
      </c>
      <c r="D174" s="107">
        <v>0.0010645786773221795</v>
      </c>
      <c r="E174" s="107">
        <v>2.2216936167402994</v>
      </c>
      <c r="F174" s="97" t="s">
        <v>1488</v>
      </c>
      <c r="G174" s="97" t="b">
        <v>0</v>
      </c>
      <c r="H174" s="97" t="b">
        <v>0</v>
      </c>
      <c r="I174" s="97" t="b">
        <v>0</v>
      </c>
      <c r="J174" s="97" t="b">
        <v>0</v>
      </c>
      <c r="K174" s="97" t="b">
        <v>0</v>
      </c>
      <c r="L174" s="97" t="b">
        <v>0</v>
      </c>
    </row>
    <row r="175" spans="1:12" ht="15">
      <c r="A175" s="105" t="s">
        <v>895</v>
      </c>
      <c r="B175" s="97" t="s">
        <v>1204</v>
      </c>
      <c r="C175" s="97">
        <v>3</v>
      </c>
      <c r="D175" s="107">
        <v>0.0010645786773221795</v>
      </c>
      <c r="E175" s="107">
        <v>2.890700397698875</v>
      </c>
      <c r="F175" s="97" t="s">
        <v>1488</v>
      </c>
      <c r="G175" s="97" t="b">
        <v>0</v>
      </c>
      <c r="H175" s="97" t="b">
        <v>0</v>
      </c>
      <c r="I175" s="97" t="b">
        <v>0</v>
      </c>
      <c r="J175" s="97" t="b">
        <v>0</v>
      </c>
      <c r="K175" s="97" t="b">
        <v>0</v>
      </c>
      <c r="L175" s="97" t="b">
        <v>0</v>
      </c>
    </row>
    <row r="176" spans="1:12" ht="15">
      <c r="A176" s="105" t="s">
        <v>1207</v>
      </c>
      <c r="B176" s="97" t="s">
        <v>783</v>
      </c>
      <c r="C176" s="97">
        <v>3</v>
      </c>
      <c r="D176" s="107">
        <v>0.0010645786773221795</v>
      </c>
      <c r="E176" s="107">
        <v>2.4927603890268375</v>
      </c>
      <c r="F176" s="97" t="s">
        <v>1488</v>
      </c>
      <c r="G176" s="97" t="b">
        <v>0</v>
      </c>
      <c r="H176" s="97" t="b">
        <v>0</v>
      </c>
      <c r="I176" s="97" t="b">
        <v>0</v>
      </c>
      <c r="J176" s="97" t="b">
        <v>0</v>
      </c>
      <c r="K176" s="97" t="b">
        <v>0</v>
      </c>
      <c r="L176" s="97" t="b">
        <v>0</v>
      </c>
    </row>
    <row r="177" spans="1:12" ht="15">
      <c r="A177" s="105" t="s">
        <v>1049</v>
      </c>
      <c r="B177" s="97" t="s">
        <v>1050</v>
      </c>
      <c r="C177" s="97">
        <v>2</v>
      </c>
      <c r="D177" s="107">
        <v>0.0007097191182147863</v>
      </c>
      <c r="E177" s="107">
        <v>3.015639134307175</v>
      </c>
      <c r="F177" s="97" t="s">
        <v>1488</v>
      </c>
      <c r="G177" s="97" t="b">
        <v>0</v>
      </c>
      <c r="H177" s="97" t="b">
        <v>0</v>
      </c>
      <c r="I177" s="97" t="b">
        <v>0</v>
      </c>
      <c r="J177" s="97" t="b">
        <v>0</v>
      </c>
      <c r="K177" s="97" t="b">
        <v>0</v>
      </c>
      <c r="L177" s="97" t="b">
        <v>0</v>
      </c>
    </row>
    <row r="178" spans="1:12" ht="15">
      <c r="A178" s="105" t="s">
        <v>1051</v>
      </c>
      <c r="B178" s="97" t="s">
        <v>978</v>
      </c>
      <c r="C178" s="97">
        <v>2</v>
      </c>
      <c r="D178" s="107">
        <v>0.0007097191182147863</v>
      </c>
      <c r="E178" s="107">
        <v>2.890700397698875</v>
      </c>
      <c r="F178" s="97" t="s">
        <v>1488</v>
      </c>
      <c r="G178" s="97" t="b">
        <v>1</v>
      </c>
      <c r="H178" s="97" t="b">
        <v>0</v>
      </c>
      <c r="I178" s="97" t="b">
        <v>0</v>
      </c>
      <c r="J178" s="97" t="b">
        <v>0</v>
      </c>
      <c r="K178" s="97" t="b">
        <v>0</v>
      </c>
      <c r="L178" s="97" t="b">
        <v>0</v>
      </c>
    </row>
    <row r="179" spans="1:12" ht="15">
      <c r="A179" s="105" t="s">
        <v>978</v>
      </c>
      <c r="B179" s="97" t="s">
        <v>940</v>
      </c>
      <c r="C179" s="97">
        <v>2</v>
      </c>
      <c r="D179" s="107">
        <v>0.0007097191182147863</v>
      </c>
      <c r="E179" s="107">
        <v>2.668851648082519</v>
      </c>
      <c r="F179" s="97" t="s">
        <v>1488</v>
      </c>
      <c r="G179" s="97" t="b">
        <v>0</v>
      </c>
      <c r="H179" s="97" t="b">
        <v>0</v>
      </c>
      <c r="I179" s="97" t="b">
        <v>0</v>
      </c>
      <c r="J179" s="97" t="b">
        <v>0</v>
      </c>
      <c r="K179" s="97" t="b">
        <v>0</v>
      </c>
      <c r="L179" s="97" t="b">
        <v>0</v>
      </c>
    </row>
    <row r="180" spans="1:12" ht="15">
      <c r="A180" s="105" t="s">
        <v>1210</v>
      </c>
      <c r="B180" s="97" t="s">
        <v>1211</v>
      </c>
      <c r="C180" s="97">
        <v>2</v>
      </c>
      <c r="D180" s="107">
        <v>0.0007097191182147863</v>
      </c>
      <c r="E180" s="107">
        <v>3.3678216524185376</v>
      </c>
      <c r="F180" s="97" t="s">
        <v>1488</v>
      </c>
      <c r="G180" s="97" t="b">
        <v>0</v>
      </c>
      <c r="H180" s="97" t="b">
        <v>0</v>
      </c>
      <c r="I180" s="97" t="b">
        <v>0</v>
      </c>
      <c r="J180" s="97" t="b">
        <v>0</v>
      </c>
      <c r="K180" s="97" t="b">
        <v>0</v>
      </c>
      <c r="L180" s="97" t="b">
        <v>0</v>
      </c>
    </row>
    <row r="181" spans="1:12" ht="15">
      <c r="A181" s="105" t="s">
        <v>1212</v>
      </c>
      <c r="B181" s="97" t="s">
        <v>940</v>
      </c>
      <c r="C181" s="97">
        <v>2</v>
      </c>
      <c r="D181" s="107">
        <v>0.0007097191182147863</v>
      </c>
      <c r="E181" s="107">
        <v>2.9698816437465</v>
      </c>
      <c r="F181" s="97" t="s">
        <v>1488</v>
      </c>
      <c r="G181" s="97" t="b">
        <v>1</v>
      </c>
      <c r="H181" s="97" t="b">
        <v>0</v>
      </c>
      <c r="I181" s="97" t="b">
        <v>0</v>
      </c>
      <c r="J181" s="97" t="b">
        <v>0</v>
      </c>
      <c r="K181" s="97" t="b">
        <v>0</v>
      </c>
      <c r="L181" s="97" t="b">
        <v>0</v>
      </c>
    </row>
    <row r="182" spans="1:12" ht="15">
      <c r="A182" s="105" t="s">
        <v>940</v>
      </c>
      <c r="B182" s="97" t="s">
        <v>1052</v>
      </c>
      <c r="C182" s="97">
        <v>2</v>
      </c>
      <c r="D182" s="107">
        <v>0.0007097191182147863</v>
      </c>
      <c r="E182" s="107">
        <v>2.7937903846908188</v>
      </c>
      <c r="F182" s="97" t="s">
        <v>1488</v>
      </c>
      <c r="G182" s="97" t="b">
        <v>0</v>
      </c>
      <c r="H182" s="97" t="b">
        <v>0</v>
      </c>
      <c r="I182" s="97" t="b">
        <v>0</v>
      </c>
      <c r="J182" s="97" t="b">
        <v>0</v>
      </c>
      <c r="K182" s="97" t="b">
        <v>0</v>
      </c>
      <c r="L182" s="97" t="b">
        <v>0</v>
      </c>
    </row>
    <row r="183" spans="1:12" ht="15">
      <c r="A183" s="105" t="s">
        <v>979</v>
      </c>
      <c r="B183" s="97" t="s">
        <v>1213</v>
      </c>
      <c r="C183" s="97">
        <v>2</v>
      </c>
      <c r="D183" s="107">
        <v>0.0007097191182147863</v>
      </c>
      <c r="E183" s="107">
        <v>3.0667916567545563</v>
      </c>
      <c r="F183" s="97" t="s">
        <v>1488</v>
      </c>
      <c r="G183" s="97" t="b">
        <v>0</v>
      </c>
      <c r="H183" s="97" t="b">
        <v>0</v>
      </c>
      <c r="I183" s="97" t="b">
        <v>0</v>
      </c>
      <c r="J183" s="97" t="b">
        <v>0</v>
      </c>
      <c r="K183" s="97" t="b">
        <v>0</v>
      </c>
      <c r="L183" s="97" t="b">
        <v>0</v>
      </c>
    </row>
    <row r="184" spans="1:12" ht="15">
      <c r="A184" s="105" t="s">
        <v>1213</v>
      </c>
      <c r="B184" s="97" t="s">
        <v>1054</v>
      </c>
      <c r="C184" s="97">
        <v>2</v>
      </c>
      <c r="D184" s="107">
        <v>0.0007097191182147863</v>
      </c>
      <c r="E184" s="107">
        <v>3.1917303933628562</v>
      </c>
      <c r="F184" s="97" t="s">
        <v>1488</v>
      </c>
      <c r="G184" s="97" t="b">
        <v>0</v>
      </c>
      <c r="H184" s="97" t="b">
        <v>0</v>
      </c>
      <c r="I184" s="97" t="b">
        <v>0</v>
      </c>
      <c r="J184" s="97" t="b">
        <v>0</v>
      </c>
      <c r="K184" s="97" t="b">
        <v>0</v>
      </c>
      <c r="L184" s="97" t="b">
        <v>0</v>
      </c>
    </row>
    <row r="185" spans="1:12" ht="15">
      <c r="A185" s="105" t="s">
        <v>1056</v>
      </c>
      <c r="B185" s="97" t="s">
        <v>1057</v>
      </c>
      <c r="C185" s="97">
        <v>2</v>
      </c>
      <c r="D185" s="107">
        <v>0.0007097191182147863</v>
      </c>
      <c r="E185" s="107">
        <v>3.015639134307175</v>
      </c>
      <c r="F185" s="97" t="s">
        <v>1488</v>
      </c>
      <c r="G185" s="97" t="b">
        <v>0</v>
      </c>
      <c r="H185" s="97" t="b">
        <v>0</v>
      </c>
      <c r="I185" s="97" t="b">
        <v>0</v>
      </c>
      <c r="J185" s="97" t="b">
        <v>0</v>
      </c>
      <c r="K185" s="97" t="b">
        <v>0</v>
      </c>
      <c r="L185" s="97" t="b">
        <v>0</v>
      </c>
    </row>
    <row r="186" spans="1:12" ht="15">
      <c r="A186" s="105" t="s">
        <v>1057</v>
      </c>
      <c r="B186" s="97" t="s">
        <v>1215</v>
      </c>
      <c r="C186" s="97">
        <v>2</v>
      </c>
      <c r="D186" s="107">
        <v>0.0007097191182147863</v>
      </c>
      <c r="E186" s="107">
        <v>3.1917303933628562</v>
      </c>
      <c r="F186" s="97" t="s">
        <v>1488</v>
      </c>
      <c r="G186" s="97" t="b">
        <v>0</v>
      </c>
      <c r="H186" s="97" t="b">
        <v>0</v>
      </c>
      <c r="I186" s="97" t="b">
        <v>0</v>
      </c>
      <c r="J186" s="97" t="b">
        <v>0</v>
      </c>
      <c r="K186" s="97" t="b">
        <v>0</v>
      </c>
      <c r="L186" s="97" t="b">
        <v>0</v>
      </c>
    </row>
    <row r="187" spans="1:12" ht="15">
      <c r="A187" s="105" t="s">
        <v>784</v>
      </c>
      <c r="B187" s="97" t="s">
        <v>984</v>
      </c>
      <c r="C187" s="97">
        <v>2</v>
      </c>
      <c r="D187" s="107">
        <v>0.0007097191182147863</v>
      </c>
      <c r="E187" s="107">
        <v>2.2216936167402994</v>
      </c>
      <c r="F187" s="97" t="s">
        <v>1488</v>
      </c>
      <c r="G187" s="97" t="b">
        <v>0</v>
      </c>
      <c r="H187" s="97" t="b">
        <v>0</v>
      </c>
      <c r="I187" s="97" t="b">
        <v>0</v>
      </c>
      <c r="J187" s="97" t="b">
        <v>0</v>
      </c>
      <c r="K187" s="97" t="b">
        <v>0</v>
      </c>
      <c r="L187" s="97" t="b">
        <v>0</v>
      </c>
    </row>
    <row r="188" spans="1:12" ht="15">
      <c r="A188" s="105" t="s">
        <v>780</v>
      </c>
      <c r="B188" s="97" t="s">
        <v>1061</v>
      </c>
      <c r="C188" s="97">
        <v>2</v>
      </c>
      <c r="D188" s="107">
        <v>0.0007097191182147863</v>
      </c>
      <c r="E188" s="107">
        <v>2.316669129971156</v>
      </c>
      <c r="F188" s="97" t="s">
        <v>1488</v>
      </c>
      <c r="G188" s="97" t="b">
        <v>0</v>
      </c>
      <c r="H188" s="97" t="b">
        <v>0</v>
      </c>
      <c r="I188" s="97" t="b">
        <v>0</v>
      </c>
      <c r="J188" s="97" t="b">
        <v>0</v>
      </c>
      <c r="K188" s="97" t="b">
        <v>0</v>
      </c>
      <c r="L188" s="97" t="b">
        <v>0</v>
      </c>
    </row>
    <row r="189" spans="1:12" ht="15">
      <c r="A189" s="105" t="s">
        <v>1061</v>
      </c>
      <c r="B189" s="97" t="s">
        <v>1062</v>
      </c>
      <c r="C189" s="97">
        <v>2</v>
      </c>
      <c r="D189" s="107">
        <v>0.0007097191182147863</v>
      </c>
      <c r="E189" s="107">
        <v>3.015639134307175</v>
      </c>
      <c r="F189" s="97" t="s">
        <v>1488</v>
      </c>
      <c r="G189" s="97" t="b">
        <v>0</v>
      </c>
      <c r="H189" s="97" t="b">
        <v>0</v>
      </c>
      <c r="I189" s="97" t="b">
        <v>0</v>
      </c>
      <c r="J189" s="97" t="b">
        <v>0</v>
      </c>
      <c r="K189" s="97" t="b">
        <v>0</v>
      </c>
      <c r="L189" s="97" t="b">
        <v>0</v>
      </c>
    </row>
    <row r="190" spans="1:12" ht="15">
      <c r="A190" s="105" t="s">
        <v>1068</v>
      </c>
      <c r="B190" s="97" t="s">
        <v>1216</v>
      </c>
      <c r="C190" s="97">
        <v>2</v>
      </c>
      <c r="D190" s="107">
        <v>0.0008361226435828238</v>
      </c>
      <c r="E190" s="107">
        <v>3.1917303933628562</v>
      </c>
      <c r="F190" s="97" t="s">
        <v>1488</v>
      </c>
      <c r="G190" s="97" t="b">
        <v>0</v>
      </c>
      <c r="H190" s="97" t="b">
        <v>0</v>
      </c>
      <c r="I190" s="97" t="b">
        <v>0</v>
      </c>
      <c r="J190" s="97" t="b">
        <v>0</v>
      </c>
      <c r="K190" s="97" t="b">
        <v>1</v>
      </c>
      <c r="L190" s="97" t="b">
        <v>0</v>
      </c>
    </row>
    <row r="191" spans="1:12" ht="15">
      <c r="A191" s="105" t="s">
        <v>1216</v>
      </c>
      <c r="B191" s="97" t="s">
        <v>895</v>
      </c>
      <c r="C191" s="97">
        <v>2</v>
      </c>
      <c r="D191" s="107">
        <v>0.0008361226435828238</v>
      </c>
      <c r="E191" s="107">
        <v>2.890700397698875</v>
      </c>
      <c r="F191" s="97" t="s">
        <v>1488</v>
      </c>
      <c r="G191" s="97" t="b">
        <v>0</v>
      </c>
      <c r="H191" s="97" t="b">
        <v>1</v>
      </c>
      <c r="I191" s="97" t="b">
        <v>0</v>
      </c>
      <c r="J191" s="97" t="b">
        <v>0</v>
      </c>
      <c r="K191" s="97" t="b">
        <v>0</v>
      </c>
      <c r="L191" s="97" t="b">
        <v>0</v>
      </c>
    </row>
    <row r="192" spans="1:12" ht="15">
      <c r="A192" s="105" t="s">
        <v>771</v>
      </c>
      <c r="B192" s="97" t="s">
        <v>1072</v>
      </c>
      <c r="C192" s="97">
        <v>2</v>
      </c>
      <c r="D192" s="107">
        <v>0.0008361226435828238</v>
      </c>
      <c r="E192" s="107">
        <v>2.1917303933628562</v>
      </c>
      <c r="F192" s="97" t="s">
        <v>1488</v>
      </c>
      <c r="G192" s="97" t="b">
        <v>0</v>
      </c>
      <c r="H192" s="97" t="b">
        <v>0</v>
      </c>
      <c r="I192" s="97" t="b">
        <v>0</v>
      </c>
      <c r="J192" s="97" t="b">
        <v>0</v>
      </c>
      <c r="K192" s="97" t="b">
        <v>0</v>
      </c>
      <c r="L192" s="97" t="b">
        <v>0</v>
      </c>
    </row>
    <row r="193" spans="1:12" ht="15">
      <c r="A193" s="105" t="s">
        <v>1072</v>
      </c>
      <c r="B193" s="97" t="s">
        <v>984</v>
      </c>
      <c r="C193" s="97">
        <v>2</v>
      </c>
      <c r="D193" s="107">
        <v>0.0008361226435828238</v>
      </c>
      <c r="E193" s="107">
        <v>2.890700397698875</v>
      </c>
      <c r="F193" s="97" t="s">
        <v>1488</v>
      </c>
      <c r="G193" s="97" t="b">
        <v>0</v>
      </c>
      <c r="H193" s="97" t="b">
        <v>0</v>
      </c>
      <c r="I193" s="97" t="b">
        <v>0</v>
      </c>
      <c r="J193" s="97" t="b">
        <v>0</v>
      </c>
      <c r="K193" s="97" t="b">
        <v>0</v>
      </c>
      <c r="L193" s="97" t="b">
        <v>0</v>
      </c>
    </row>
    <row r="194" spans="1:12" ht="15">
      <c r="A194" s="105" t="s">
        <v>759</v>
      </c>
      <c r="B194" s="97" t="s">
        <v>776</v>
      </c>
      <c r="C194" s="97">
        <v>2</v>
      </c>
      <c r="D194" s="107">
        <v>0.0007097191182147863</v>
      </c>
      <c r="E194" s="107">
        <v>1.408780260097444</v>
      </c>
      <c r="F194" s="97" t="s">
        <v>1488</v>
      </c>
      <c r="G194" s="97" t="b">
        <v>0</v>
      </c>
      <c r="H194" s="97" t="b">
        <v>0</v>
      </c>
      <c r="I194" s="97" t="b">
        <v>0</v>
      </c>
      <c r="J194" s="97" t="b">
        <v>0</v>
      </c>
      <c r="K194" s="97" t="b">
        <v>0</v>
      </c>
      <c r="L194" s="97" t="b">
        <v>0</v>
      </c>
    </row>
    <row r="195" spans="1:12" ht="15">
      <c r="A195" s="105" t="s">
        <v>1226</v>
      </c>
      <c r="B195" s="97" t="s">
        <v>1227</v>
      </c>
      <c r="C195" s="97">
        <v>2</v>
      </c>
      <c r="D195" s="107">
        <v>0.0007097191182147863</v>
      </c>
      <c r="E195" s="107">
        <v>3.3678216524185376</v>
      </c>
      <c r="F195" s="97" t="s">
        <v>1488</v>
      </c>
      <c r="G195" s="97" t="b">
        <v>0</v>
      </c>
      <c r="H195" s="97" t="b">
        <v>0</v>
      </c>
      <c r="I195" s="97" t="b">
        <v>0</v>
      </c>
      <c r="J195" s="97" t="b">
        <v>0</v>
      </c>
      <c r="K195" s="97" t="b">
        <v>0</v>
      </c>
      <c r="L195" s="97" t="b">
        <v>0</v>
      </c>
    </row>
    <row r="196" spans="1:12" ht="15">
      <c r="A196" s="105" t="s">
        <v>773</v>
      </c>
      <c r="B196" s="97" t="s">
        <v>759</v>
      </c>
      <c r="C196" s="97">
        <v>2</v>
      </c>
      <c r="D196" s="107">
        <v>0.0007097191182147863</v>
      </c>
      <c r="E196" s="107">
        <v>1.2931880341216333</v>
      </c>
      <c r="F196" s="97" t="s">
        <v>1488</v>
      </c>
      <c r="G196" s="97" t="b">
        <v>0</v>
      </c>
      <c r="H196" s="97" t="b">
        <v>0</v>
      </c>
      <c r="I196" s="97" t="b">
        <v>0</v>
      </c>
      <c r="J196" s="97" t="b">
        <v>0</v>
      </c>
      <c r="K196" s="97" t="b">
        <v>0</v>
      </c>
      <c r="L196" s="97" t="b">
        <v>0</v>
      </c>
    </row>
    <row r="197" spans="1:12" ht="15">
      <c r="A197" s="105" t="s">
        <v>759</v>
      </c>
      <c r="B197" s="97" t="s">
        <v>1076</v>
      </c>
      <c r="C197" s="97">
        <v>2</v>
      </c>
      <c r="D197" s="107">
        <v>0.0007097191182147863</v>
      </c>
      <c r="E197" s="107">
        <v>2.0777870410560193</v>
      </c>
      <c r="F197" s="97" t="s">
        <v>1488</v>
      </c>
      <c r="G197" s="97" t="b">
        <v>0</v>
      </c>
      <c r="H197" s="97" t="b">
        <v>0</v>
      </c>
      <c r="I197" s="97" t="b">
        <v>0</v>
      </c>
      <c r="J197" s="97" t="b">
        <v>0</v>
      </c>
      <c r="K197" s="97" t="b">
        <v>0</v>
      </c>
      <c r="L197" s="97" t="b">
        <v>0</v>
      </c>
    </row>
    <row r="198" spans="1:12" ht="15">
      <c r="A198" s="105" t="s">
        <v>900</v>
      </c>
      <c r="B198" s="97" t="s">
        <v>771</v>
      </c>
      <c r="C198" s="97">
        <v>2</v>
      </c>
      <c r="D198" s="107">
        <v>0.0007097191182147863</v>
      </c>
      <c r="E198" s="107">
        <v>1.8907003976988752</v>
      </c>
      <c r="F198" s="97" t="s">
        <v>1488</v>
      </c>
      <c r="G198" s="97" t="b">
        <v>0</v>
      </c>
      <c r="H198" s="97" t="b">
        <v>0</v>
      </c>
      <c r="I198" s="97" t="b">
        <v>0</v>
      </c>
      <c r="J198" s="97" t="b">
        <v>0</v>
      </c>
      <c r="K198" s="97" t="b">
        <v>0</v>
      </c>
      <c r="L198" s="97" t="b">
        <v>0</v>
      </c>
    </row>
    <row r="199" spans="1:12" ht="15">
      <c r="A199" s="105" t="s">
        <v>773</v>
      </c>
      <c r="B199" s="97" t="s">
        <v>1228</v>
      </c>
      <c r="C199" s="97">
        <v>2</v>
      </c>
      <c r="D199" s="107">
        <v>0.0007097191182147863</v>
      </c>
      <c r="E199" s="107">
        <v>2.39009804712969</v>
      </c>
      <c r="F199" s="97" t="s">
        <v>1488</v>
      </c>
      <c r="G199" s="97" t="b">
        <v>0</v>
      </c>
      <c r="H199" s="97" t="b">
        <v>0</v>
      </c>
      <c r="I199" s="97" t="b">
        <v>0</v>
      </c>
      <c r="J199" s="97" t="b">
        <v>0</v>
      </c>
      <c r="K199" s="97" t="b">
        <v>0</v>
      </c>
      <c r="L199" s="97" t="b">
        <v>0</v>
      </c>
    </row>
    <row r="200" spans="1:12" ht="15">
      <c r="A200" s="105" t="s">
        <v>1228</v>
      </c>
      <c r="B200" s="97" t="s">
        <v>785</v>
      </c>
      <c r="C200" s="97">
        <v>2</v>
      </c>
      <c r="D200" s="107">
        <v>0.0007097191182147863</v>
      </c>
      <c r="E200" s="107">
        <v>2.5227236124042807</v>
      </c>
      <c r="F200" s="97" t="s">
        <v>1488</v>
      </c>
      <c r="G200" s="97" t="b">
        <v>0</v>
      </c>
      <c r="H200" s="97" t="b">
        <v>0</v>
      </c>
      <c r="I200" s="97" t="b">
        <v>0</v>
      </c>
      <c r="J200" s="97" t="b">
        <v>0</v>
      </c>
      <c r="K200" s="97" t="b">
        <v>0</v>
      </c>
      <c r="L200" s="97" t="b">
        <v>0</v>
      </c>
    </row>
    <row r="201" spans="1:12" ht="15">
      <c r="A201" s="105" t="s">
        <v>785</v>
      </c>
      <c r="B201" s="97" t="s">
        <v>1078</v>
      </c>
      <c r="C201" s="97">
        <v>2</v>
      </c>
      <c r="D201" s="107">
        <v>0.0007097191182147863</v>
      </c>
      <c r="E201" s="107">
        <v>2.3466323533485993</v>
      </c>
      <c r="F201" s="97" t="s">
        <v>1488</v>
      </c>
      <c r="G201" s="97" t="b">
        <v>0</v>
      </c>
      <c r="H201" s="97" t="b">
        <v>0</v>
      </c>
      <c r="I201" s="97" t="b">
        <v>0</v>
      </c>
      <c r="J201" s="97" t="b">
        <v>0</v>
      </c>
      <c r="K201" s="97" t="b">
        <v>0</v>
      </c>
      <c r="L201" s="97" t="b">
        <v>0</v>
      </c>
    </row>
    <row r="202" spans="1:12" ht="15">
      <c r="A202" s="105" t="s">
        <v>1078</v>
      </c>
      <c r="B202" s="97" t="s">
        <v>858</v>
      </c>
      <c r="C202" s="97">
        <v>2</v>
      </c>
      <c r="D202" s="107">
        <v>0.0007097191182147863</v>
      </c>
      <c r="E202" s="107">
        <v>2.5896704020348937</v>
      </c>
      <c r="F202" s="97" t="s">
        <v>1488</v>
      </c>
      <c r="G202" s="97" t="b">
        <v>0</v>
      </c>
      <c r="H202" s="97" t="b">
        <v>0</v>
      </c>
      <c r="I202" s="97" t="b">
        <v>0</v>
      </c>
      <c r="J202" s="97" t="b">
        <v>0</v>
      </c>
      <c r="K202" s="97" t="b">
        <v>0</v>
      </c>
      <c r="L202" s="97" t="b">
        <v>0</v>
      </c>
    </row>
    <row r="203" spans="1:12" ht="15">
      <c r="A203" s="105" t="s">
        <v>858</v>
      </c>
      <c r="B203" s="97" t="s">
        <v>1229</v>
      </c>
      <c r="C203" s="97">
        <v>2</v>
      </c>
      <c r="D203" s="107">
        <v>0.0007097191182147863</v>
      </c>
      <c r="E203" s="107">
        <v>2.765761661090575</v>
      </c>
      <c r="F203" s="97" t="s">
        <v>1488</v>
      </c>
      <c r="G203" s="97" t="b">
        <v>0</v>
      </c>
      <c r="H203" s="97" t="b">
        <v>0</v>
      </c>
      <c r="I203" s="97" t="b">
        <v>0</v>
      </c>
      <c r="J203" s="97" t="b">
        <v>0</v>
      </c>
      <c r="K203" s="97" t="b">
        <v>0</v>
      </c>
      <c r="L203" s="97" t="b">
        <v>0</v>
      </c>
    </row>
    <row r="204" spans="1:12" ht="15">
      <c r="A204" s="105" t="s">
        <v>1229</v>
      </c>
      <c r="B204" s="97" t="s">
        <v>781</v>
      </c>
      <c r="C204" s="97">
        <v>2</v>
      </c>
      <c r="D204" s="107">
        <v>0.0007097191182147863</v>
      </c>
      <c r="E204" s="107">
        <v>2.4927603890268375</v>
      </c>
      <c r="F204" s="97" t="s">
        <v>1488</v>
      </c>
      <c r="G204" s="97" t="b">
        <v>0</v>
      </c>
      <c r="H204" s="97" t="b">
        <v>0</v>
      </c>
      <c r="I204" s="97" t="b">
        <v>0</v>
      </c>
      <c r="J204" s="97" t="b">
        <v>0</v>
      </c>
      <c r="K204" s="97" t="b">
        <v>0</v>
      </c>
      <c r="L204" s="97" t="b">
        <v>0</v>
      </c>
    </row>
    <row r="205" spans="1:12" ht="15">
      <c r="A205" s="105" t="s">
        <v>781</v>
      </c>
      <c r="B205" s="97" t="s">
        <v>838</v>
      </c>
      <c r="C205" s="97">
        <v>2</v>
      </c>
      <c r="D205" s="107">
        <v>0.0007097191182147863</v>
      </c>
      <c r="E205" s="107">
        <v>1.8907003976988752</v>
      </c>
      <c r="F205" s="97" t="s">
        <v>1488</v>
      </c>
      <c r="G205" s="97" t="b">
        <v>0</v>
      </c>
      <c r="H205" s="97" t="b">
        <v>0</v>
      </c>
      <c r="I205" s="97" t="b">
        <v>0</v>
      </c>
      <c r="J205" s="97" t="b">
        <v>0</v>
      </c>
      <c r="K205" s="97" t="b">
        <v>0</v>
      </c>
      <c r="L205" s="97" t="b">
        <v>0</v>
      </c>
    </row>
    <row r="206" spans="1:12" ht="15">
      <c r="A206" s="105" t="s">
        <v>1232</v>
      </c>
      <c r="B206" s="97" t="s">
        <v>1233</v>
      </c>
      <c r="C206" s="97">
        <v>2</v>
      </c>
      <c r="D206" s="107">
        <v>0.0007097191182147863</v>
      </c>
      <c r="E206" s="107">
        <v>3.3678216524185376</v>
      </c>
      <c r="F206" s="97" t="s">
        <v>1488</v>
      </c>
      <c r="G206" s="97" t="b">
        <v>0</v>
      </c>
      <c r="H206" s="97" t="b">
        <v>0</v>
      </c>
      <c r="I206" s="97" t="b">
        <v>0</v>
      </c>
      <c r="J206" s="97" t="b">
        <v>0</v>
      </c>
      <c r="K206" s="97" t="b">
        <v>0</v>
      </c>
      <c r="L206" s="97" t="b">
        <v>0</v>
      </c>
    </row>
    <row r="207" spans="1:12" ht="15">
      <c r="A207" s="105" t="s">
        <v>1083</v>
      </c>
      <c r="B207" s="97" t="s">
        <v>1242</v>
      </c>
      <c r="C207" s="97">
        <v>2</v>
      </c>
      <c r="D207" s="107">
        <v>0.0007097191182147863</v>
      </c>
      <c r="E207" s="107">
        <v>3.1917303933628562</v>
      </c>
      <c r="F207" s="97" t="s">
        <v>1488</v>
      </c>
      <c r="G207" s="97" t="b">
        <v>0</v>
      </c>
      <c r="H207" s="97" t="b">
        <v>0</v>
      </c>
      <c r="I207" s="97" t="b">
        <v>0</v>
      </c>
      <c r="J207" s="97" t="b">
        <v>0</v>
      </c>
      <c r="K207" s="97" t="b">
        <v>0</v>
      </c>
      <c r="L207" s="97" t="b">
        <v>0</v>
      </c>
    </row>
    <row r="208" spans="1:12" ht="15">
      <c r="A208" s="105" t="s">
        <v>1244</v>
      </c>
      <c r="B208" s="97" t="s">
        <v>1245</v>
      </c>
      <c r="C208" s="97">
        <v>2</v>
      </c>
      <c r="D208" s="107">
        <v>0.0007097191182147863</v>
      </c>
      <c r="E208" s="107">
        <v>3.3678216524185376</v>
      </c>
      <c r="F208" s="97" t="s">
        <v>1488</v>
      </c>
      <c r="G208" s="97" t="b">
        <v>0</v>
      </c>
      <c r="H208" s="97" t="b">
        <v>0</v>
      </c>
      <c r="I208" s="97" t="b">
        <v>0</v>
      </c>
      <c r="J208" s="97" t="b">
        <v>0</v>
      </c>
      <c r="K208" s="97" t="b">
        <v>0</v>
      </c>
      <c r="L208" s="97" t="b">
        <v>0</v>
      </c>
    </row>
    <row r="209" spans="1:12" ht="15">
      <c r="A209" s="105" t="s">
        <v>1245</v>
      </c>
      <c r="B209" s="97" t="s">
        <v>1246</v>
      </c>
      <c r="C209" s="97">
        <v>2</v>
      </c>
      <c r="D209" s="107">
        <v>0.0007097191182147863</v>
      </c>
      <c r="E209" s="107">
        <v>3.3678216524185376</v>
      </c>
      <c r="F209" s="97" t="s">
        <v>1488</v>
      </c>
      <c r="G209" s="97" t="b">
        <v>0</v>
      </c>
      <c r="H209" s="97" t="b">
        <v>0</v>
      </c>
      <c r="I209" s="97" t="b">
        <v>0</v>
      </c>
      <c r="J209" s="97" t="b">
        <v>0</v>
      </c>
      <c r="K209" s="97" t="b">
        <v>0</v>
      </c>
      <c r="L209" s="97" t="b">
        <v>0</v>
      </c>
    </row>
    <row r="210" spans="1:12" ht="15">
      <c r="A210" s="105" t="s">
        <v>1246</v>
      </c>
      <c r="B210" s="97" t="s">
        <v>982</v>
      </c>
      <c r="C210" s="97">
        <v>2</v>
      </c>
      <c r="D210" s="107">
        <v>0.0007097191182147863</v>
      </c>
      <c r="E210" s="107">
        <v>3.0667916567545563</v>
      </c>
      <c r="F210" s="97" t="s">
        <v>1488</v>
      </c>
      <c r="G210" s="97" t="b">
        <v>0</v>
      </c>
      <c r="H210" s="97" t="b">
        <v>0</v>
      </c>
      <c r="I210" s="97" t="b">
        <v>0</v>
      </c>
      <c r="J210" s="97" t="b">
        <v>0</v>
      </c>
      <c r="K210" s="97" t="b">
        <v>0</v>
      </c>
      <c r="L210" s="97" t="b">
        <v>0</v>
      </c>
    </row>
    <row r="211" spans="1:12" ht="15">
      <c r="A211" s="105" t="s">
        <v>986</v>
      </c>
      <c r="B211" s="97" t="s">
        <v>1247</v>
      </c>
      <c r="C211" s="97">
        <v>2</v>
      </c>
      <c r="D211" s="107">
        <v>0.0008361226435828238</v>
      </c>
      <c r="E211" s="107">
        <v>3.0667916567545563</v>
      </c>
      <c r="F211" s="97" t="s">
        <v>1488</v>
      </c>
      <c r="G211" s="97" t="b">
        <v>0</v>
      </c>
      <c r="H211" s="97" t="b">
        <v>0</v>
      </c>
      <c r="I211" s="97" t="b">
        <v>0</v>
      </c>
      <c r="J211" s="97" t="b">
        <v>0</v>
      </c>
      <c r="K211" s="97" t="b">
        <v>0</v>
      </c>
      <c r="L211" s="97" t="b">
        <v>0</v>
      </c>
    </row>
    <row r="212" spans="1:12" ht="15">
      <c r="A212" s="105" t="s">
        <v>1247</v>
      </c>
      <c r="B212" s="97" t="s">
        <v>1248</v>
      </c>
      <c r="C212" s="97">
        <v>2</v>
      </c>
      <c r="D212" s="107">
        <v>0.0008361226435828238</v>
      </c>
      <c r="E212" s="107">
        <v>3.3678216524185376</v>
      </c>
      <c r="F212" s="97" t="s">
        <v>1488</v>
      </c>
      <c r="G212" s="97" t="b">
        <v>0</v>
      </c>
      <c r="H212" s="97" t="b">
        <v>0</v>
      </c>
      <c r="I212" s="97" t="b">
        <v>0</v>
      </c>
      <c r="J212" s="97" t="b">
        <v>0</v>
      </c>
      <c r="K212" s="97" t="b">
        <v>0</v>
      </c>
      <c r="L212" s="97" t="b">
        <v>0</v>
      </c>
    </row>
    <row r="213" spans="1:12" ht="15">
      <c r="A213" s="105" t="s">
        <v>1248</v>
      </c>
      <c r="B213" s="97" t="s">
        <v>1249</v>
      </c>
      <c r="C213" s="97">
        <v>2</v>
      </c>
      <c r="D213" s="107">
        <v>0.0008361226435828238</v>
      </c>
      <c r="E213" s="107">
        <v>3.3678216524185376</v>
      </c>
      <c r="F213" s="97" t="s">
        <v>1488</v>
      </c>
      <c r="G213" s="97" t="b">
        <v>0</v>
      </c>
      <c r="H213" s="97" t="b">
        <v>0</v>
      </c>
      <c r="I213" s="97" t="b">
        <v>0</v>
      </c>
      <c r="J213" s="97" t="b">
        <v>0</v>
      </c>
      <c r="K213" s="97" t="b">
        <v>0</v>
      </c>
      <c r="L213" s="97" t="b">
        <v>0</v>
      </c>
    </row>
    <row r="214" spans="1:12" ht="15">
      <c r="A214" s="105" t="s">
        <v>900</v>
      </c>
      <c r="B214" s="97" t="s">
        <v>759</v>
      </c>
      <c r="C214" s="97">
        <v>2</v>
      </c>
      <c r="D214" s="107">
        <v>0.0007097191182147863</v>
      </c>
      <c r="E214" s="107">
        <v>1.7937903846908188</v>
      </c>
      <c r="F214" s="97" t="s">
        <v>1488</v>
      </c>
      <c r="G214" s="97" t="b">
        <v>0</v>
      </c>
      <c r="H214" s="97" t="b">
        <v>0</v>
      </c>
      <c r="I214" s="97" t="b">
        <v>0</v>
      </c>
      <c r="J214" s="97" t="b">
        <v>0</v>
      </c>
      <c r="K214" s="97" t="b">
        <v>0</v>
      </c>
      <c r="L214" s="97" t="b">
        <v>0</v>
      </c>
    </row>
    <row r="215" spans="1:12" ht="15">
      <c r="A215" s="105" t="s">
        <v>985</v>
      </c>
      <c r="B215" s="97" t="s">
        <v>773</v>
      </c>
      <c r="C215" s="97">
        <v>2</v>
      </c>
      <c r="D215" s="107">
        <v>0.0007097191182147863</v>
      </c>
      <c r="E215" s="107">
        <v>2.0890680514657087</v>
      </c>
      <c r="F215" s="97" t="s">
        <v>1488</v>
      </c>
      <c r="G215" s="97" t="b">
        <v>0</v>
      </c>
      <c r="H215" s="97" t="b">
        <v>0</v>
      </c>
      <c r="I215" s="97" t="b">
        <v>0</v>
      </c>
      <c r="J215" s="97" t="b">
        <v>0</v>
      </c>
      <c r="K215" s="97" t="b">
        <v>0</v>
      </c>
      <c r="L215" s="97" t="b">
        <v>0</v>
      </c>
    </row>
    <row r="216" spans="1:12" ht="15">
      <c r="A216" s="105" t="s">
        <v>842</v>
      </c>
      <c r="B216" s="97" t="s">
        <v>839</v>
      </c>
      <c r="C216" s="97">
        <v>2</v>
      </c>
      <c r="D216" s="107">
        <v>0.0007097191182147863</v>
      </c>
      <c r="E216" s="107">
        <v>1.9698816437464999</v>
      </c>
      <c r="F216" s="97" t="s">
        <v>1488</v>
      </c>
      <c r="G216" s="97" t="b">
        <v>0</v>
      </c>
      <c r="H216" s="97" t="b">
        <v>0</v>
      </c>
      <c r="I216" s="97" t="b">
        <v>0</v>
      </c>
      <c r="J216" s="97" t="b">
        <v>0</v>
      </c>
      <c r="K216" s="97" t="b">
        <v>0</v>
      </c>
      <c r="L216" s="97" t="b">
        <v>0</v>
      </c>
    </row>
    <row r="217" spans="1:12" ht="15">
      <c r="A217" s="105" t="s">
        <v>839</v>
      </c>
      <c r="B217" s="97" t="s">
        <v>761</v>
      </c>
      <c r="C217" s="97">
        <v>2</v>
      </c>
      <c r="D217" s="107">
        <v>0.0007097191182147863</v>
      </c>
      <c r="E217" s="107">
        <v>1.554908295775682</v>
      </c>
      <c r="F217" s="97" t="s">
        <v>1488</v>
      </c>
      <c r="G217" s="97" t="b">
        <v>0</v>
      </c>
      <c r="H217" s="97" t="b">
        <v>0</v>
      </c>
      <c r="I217" s="97" t="b">
        <v>0</v>
      </c>
      <c r="J217" s="97" t="b">
        <v>0</v>
      </c>
      <c r="K217" s="97" t="b">
        <v>0</v>
      </c>
      <c r="L217" s="97" t="b">
        <v>0</v>
      </c>
    </row>
    <row r="218" spans="1:12" ht="15">
      <c r="A218" s="105" t="s">
        <v>761</v>
      </c>
      <c r="B218" s="97" t="s">
        <v>839</v>
      </c>
      <c r="C218" s="97">
        <v>2</v>
      </c>
      <c r="D218" s="107">
        <v>0.0007097191182147863</v>
      </c>
      <c r="E218" s="107">
        <v>1.5385178795875127</v>
      </c>
      <c r="F218" s="97" t="s">
        <v>1488</v>
      </c>
      <c r="G218" s="97" t="b">
        <v>0</v>
      </c>
      <c r="H218" s="97" t="b">
        <v>0</v>
      </c>
      <c r="I218" s="97" t="b">
        <v>0</v>
      </c>
      <c r="J218" s="97" t="b">
        <v>0</v>
      </c>
      <c r="K218" s="97" t="b">
        <v>0</v>
      </c>
      <c r="L218" s="97" t="b">
        <v>0</v>
      </c>
    </row>
    <row r="219" spans="1:12" ht="15">
      <c r="A219" s="105" t="s">
        <v>839</v>
      </c>
      <c r="B219" s="97" t="s">
        <v>910</v>
      </c>
      <c r="C219" s="97">
        <v>2</v>
      </c>
      <c r="D219" s="107">
        <v>0.0008361226435828238</v>
      </c>
      <c r="E219" s="107">
        <v>2.1917303933628562</v>
      </c>
      <c r="F219" s="97" t="s">
        <v>1488</v>
      </c>
      <c r="G219" s="97" t="b">
        <v>0</v>
      </c>
      <c r="H219" s="97" t="b">
        <v>0</v>
      </c>
      <c r="I219" s="97" t="b">
        <v>0</v>
      </c>
      <c r="J219" s="97" t="b">
        <v>0</v>
      </c>
      <c r="K219" s="97" t="b">
        <v>0</v>
      </c>
      <c r="L219" s="97" t="b">
        <v>0</v>
      </c>
    </row>
    <row r="220" spans="1:12" ht="15">
      <c r="A220" s="105" t="s">
        <v>805</v>
      </c>
      <c r="B220" s="97" t="s">
        <v>753</v>
      </c>
      <c r="C220" s="97">
        <v>2</v>
      </c>
      <c r="D220" s="107">
        <v>0.0008361226435828238</v>
      </c>
      <c r="E220" s="107">
        <v>1.2472477212126878</v>
      </c>
      <c r="F220" s="97" t="s">
        <v>1488</v>
      </c>
      <c r="G220" s="97" t="b">
        <v>0</v>
      </c>
      <c r="H220" s="97" t="b">
        <v>0</v>
      </c>
      <c r="I220" s="97" t="b">
        <v>0</v>
      </c>
      <c r="J220" s="97" t="b">
        <v>0</v>
      </c>
      <c r="K220" s="97" t="b">
        <v>0</v>
      </c>
      <c r="L220" s="97" t="b">
        <v>0</v>
      </c>
    </row>
    <row r="221" spans="1:12" ht="15">
      <c r="A221" s="105" t="s">
        <v>753</v>
      </c>
      <c r="B221" s="97" t="s">
        <v>755</v>
      </c>
      <c r="C221" s="97">
        <v>2</v>
      </c>
      <c r="D221" s="107">
        <v>0.0007097191182147863</v>
      </c>
      <c r="E221" s="107">
        <v>0.8115191516512503</v>
      </c>
      <c r="F221" s="97" t="s">
        <v>1488</v>
      </c>
      <c r="G221" s="97" t="b">
        <v>0</v>
      </c>
      <c r="H221" s="97" t="b">
        <v>0</v>
      </c>
      <c r="I221" s="97" t="b">
        <v>0</v>
      </c>
      <c r="J221" s="97" t="b">
        <v>1</v>
      </c>
      <c r="K221" s="97" t="b">
        <v>0</v>
      </c>
      <c r="L221" s="97" t="b">
        <v>0</v>
      </c>
    </row>
    <row r="222" spans="1:12" ht="15">
      <c r="A222" s="105" t="s">
        <v>755</v>
      </c>
      <c r="B222" s="97" t="s">
        <v>806</v>
      </c>
      <c r="C222" s="97">
        <v>2</v>
      </c>
      <c r="D222" s="107">
        <v>0.0007097191182147863</v>
      </c>
      <c r="E222" s="107">
        <v>1.6119467967460461</v>
      </c>
      <c r="F222" s="97" t="s">
        <v>1488</v>
      </c>
      <c r="G222" s="97" t="b">
        <v>1</v>
      </c>
      <c r="H222" s="97" t="b">
        <v>0</v>
      </c>
      <c r="I222" s="97" t="b">
        <v>0</v>
      </c>
      <c r="J222" s="97" t="b">
        <v>0</v>
      </c>
      <c r="K222" s="97" t="b">
        <v>0</v>
      </c>
      <c r="L222" s="97" t="b">
        <v>0</v>
      </c>
    </row>
    <row r="223" spans="1:12" ht="15">
      <c r="A223" s="105" t="s">
        <v>849</v>
      </c>
      <c r="B223" s="97" t="s">
        <v>1269</v>
      </c>
      <c r="C223" s="97">
        <v>2</v>
      </c>
      <c r="D223" s="107">
        <v>0.0007097191182147863</v>
      </c>
      <c r="E223" s="107">
        <v>2.714609138643194</v>
      </c>
      <c r="F223" s="97" t="s">
        <v>1488</v>
      </c>
      <c r="G223" s="97" t="b">
        <v>0</v>
      </c>
      <c r="H223" s="97" t="b">
        <v>0</v>
      </c>
      <c r="I223" s="97" t="b">
        <v>0</v>
      </c>
      <c r="J223" s="97" t="b">
        <v>0</v>
      </c>
      <c r="K223" s="97" t="b">
        <v>0</v>
      </c>
      <c r="L223" s="97" t="b">
        <v>0</v>
      </c>
    </row>
    <row r="224" spans="1:12" ht="15">
      <c r="A224" s="105" t="s">
        <v>774</v>
      </c>
      <c r="B224" s="97" t="s">
        <v>786</v>
      </c>
      <c r="C224" s="97">
        <v>2</v>
      </c>
      <c r="D224" s="107">
        <v>0.0007097191182147863</v>
      </c>
      <c r="E224" s="107">
        <v>1.5450000071154328</v>
      </c>
      <c r="F224" s="97" t="s">
        <v>1488</v>
      </c>
      <c r="G224" s="97" t="b">
        <v>0</v>
      </c>
      <c r="H224" s="97" t="b">
        <v>0</v>
      </c>
      <c r="I224" s="97" t="b">
        <v>0</v>
      </c>
      <c r="J224" s="97" t="b">
        <v>0</v>
      </c>
      <c r="K224" s="97" t="b">
        <v>0</v>
      </c>
      <c r="L224" s="97" t="b">
        <v>0</v>
      </c>
    </row>
    <row r="225" spans="1:12" ht="15">
      <c r="A225" s="105" t="s">
        <v>786</v>
      </c>
      <c r="B225" s="97" t="s">
        <v>992</v>
      </c>
      <c r="C225" s="97">
        <v>2</v>
      </c>
      <c r="D225" s="107">
        <v>0.0008361226435828238</v>
      </c>
      <c r="E225" s="107">
        <v>2.2216936167402994</v>
      </c>
      <c r="F225" s="97" t="s">
        <v>1488</v>
      </c>
      <c r="G225" s="97" t="b">
        <v>0</v>
      </c>
      <c r="H225" s="97" t="b">
        <v>0</v>
      </c>
      <c r="I225" s="97" t="b">
        <v>0</v>
      </c>
      <c r="J225" s="97" t="b">
        <v>0</v>
      </c>
      <c r="K225" s="97" t="b">
        <v>0</v>
      </c>
      <c r="L225" s="97" t="b">
        <v>0</v>
      </c>
    </row>
    <row r="226" spans="1:12" ht="15">
      <c r="A226" s="105" t="s">
        <v>1270</v>
      </c>
      <c r="B226" s="97" t="s">
        <v>911</v>
      </c>
      <c r="C226" s="97">
        <v>2</v>
      </c>
      <c r="D226" s="107">
        <v>0.0007097191182147863</v>
      </c>
      <c r="E226" s="107">
        <v>2.890700397698875</v>
      </c>
      <c r="F226" s="97" t="s">
        <v>1488</v>
      </c>
      <c r="G226" s="97" t="b">
        <v>0</v>
      </c>
      <c r="H226" s="97" t="b">
        <v>0</v>
      </c>
      <c r="I226" s="97" t="b">
        <v>0</v>
      </c>
      <c r="J226" s="97" t="b">
        <v>0</v>
      </c>
      <c r="K226" s="97" t="b">
        <v>0</v>
      </c>
      <c r="L226" s="97" t="b">
        <v>0</v>
      </c>
    </row>
    <row r="227" spans="1:12" ht="15">
      <c r="A227" s="105" t="s">
        <v>774</v>
      </c>
      <c r="B227" s="97" t="s">
        <v>820</v>
      </c>
      <c r="C227" s="97">
        <v>2</v>
      </c>
      <c r="D227" s="107">
        <v>0.0007097191182147863</v>
      </c>
      <c r="E227" s="107">
        <v>1.6497353576354459</v>
      </c>
      <c r="F227" s="97" t="s">
        <v>1488</v>
      </c>
      <c r="G227" s="97" t="b">
        <v>0</v>
      </c>
      <c r="H227" s="97" t="b">
        <v>0</v>
      </c>
      <c r="I227" s="97" t="b">
        <v>0</v>
      </c>
      <c r="J227" s="97" t="b">
        <v>0</v>
      </c>
      <c r="K227" s="97" t="b">
        <v>0</v>
      </c>
      <c r="L227" s="97" t="b">
        <v>0</v>
      </c>
    </row>
    <row r="228" spans="1:12" ht="15">
      <c r="A228" s="105" t="s">
        <v>820</v>
      </c>
      <c r="B228" s="97" t="s">
        <v>850</v>
      </c>
      <c r="C228" s="97">
        <v>2</v>
      </c>
      <c r="D228" s="107">
        <v>0.0007097191182147863</v>
      </c>
      <c r="E228" s="107">
        <v>1.97424644914895</v>
      </c>
      <c r="F228" s="97" t="s">
        <v>1488</v>
      </c>
      <c r="G228" s="97" t="b">
        <v>0</v>
      </c>
      <c r="H228" s="97" t="b">
        <v>0</v>
      </c>
      <c r="I228" s="97" t="b">
        <v>0</v>
      </c>
      <c r="J228" s="97" t="b">
        <v>0</v>
      </c>
      <c r="K228" s="97" t="b">
        <v>0</v>
      </c>
      <c r="L228" s="97" t="b">
        <v>0</v>
      </c>
    </row>
    <row r="229" spans="1:12" ht="15">
      <c r="A229" s="105" t="s">
        <v>843</v>
      </c>
      <c r="B229" s="97" t="s">
        <v>773</v>
      </c>
      <c r="C229" s="97">
        <v>2</v>
      </c>
      <c r="D229" s="107">
        <v>0.0007097191182147863</v>
      </c>
      <c r="E229" s="107">
        <v>1.691128042793671</v>
      </c>
      <c r="F229" s="97" t="s">
        <v>1488</v>
      </c>
      <c r="G229" s="97" t="b">
        <v>0</v>
      </c>
      <c r="H229" s="97" t="b">
        <v>0</v>
      </c>
      <c r="I229" s="97" t="b">
        <v>0</v>
      </c>
      <c r="J229" s="97" t="b">
        <v>0</v>
      </c>
      <c r="K229" s="97" t="b">
        <v>0</v>
      </c>
      <c r="L229" s="97" t="b">
        <v>0</v>
      </c>
    </row>
    <row r="230" spans="1:12" ht="15">
      <c r="A230" s="105" t="s">
        <v>773</v>
      </c>
      <c r="B230" s="97" t="s">
        <v>1271</v>
      </c>
      <c r="C230" s="97">
        <v>2</v>
      </c>
      <c r="D230" s="107">
        <v>0.0007097191182147863</v>
      </c>
      <c r="E230" s="107">
        <v>2.39009804712969</v>
      </c>
      <c r="F230" s="97" t="s">
        <v>1488</v>
      </c>
      <c r="G230" s="97" t="b">
        <v>0</v>
      </c>
      <c r="H230" s="97" t="b">
        <v>0</v>
      </c>
      <c r="I230" s="97" t="b">
        <v>0</v>
      </c>
      <c r="J230" s="97" t="b">
        <v>0</v>
      </c>
      <c r="K230" s="97" t="b">
        <v>0</v>
      </c>
      <c r="L230" s="97" t="b">
        <v>0</v>
      </c>
    </row>
    <row r="231" spans="1:12" ht="15">
      <c r="A231" s="105" t="s">
        <v>1271</v>
      </c>
      <c r="B231" s="97" t="s">
        <v>1084</v>
      </c>
      <c r="C231" s="97">
        <v>2</v>
      </c>
      <c r="D231" s="107">
        <v>0.0007097191182147863</v>
      </c>
      <c r="E231" s="107">
        <v>3.1917303933628562</v>
      </c>
      <c r="F231" s="97" t="s">
        <v>1488</v>
      </c>
      <c r="G231" s="97" t="b">
        <v>0</v>
      </c>
      <c r="H231" s="97" t="b">
        <v>0</v>
      </c>
      <c r="I231" s="97" t="b">
        <v>0</v>
      </c>
      <c r="J231" s="97" t="b">
        <v>0</v>
      </c>
      <c r="K231" s="97" t="b">
        <v>0</v>
      </c>
      <c r="L231" s="97" t="b">
        <v>0</v>
      </c>
    </row>
    <row r="232" spans="1:12" ht="15">
      <c r="A232" s="105" t="s">
        <v>1084</v>
      </c>
      <c r="B232" s="97" t="s">
        <v>775</v>
      </c>
      <c r="C232" s="97">
        <v>2</v>
      </c>
      <c r="D232" s="107">
        <v>0.0007097191182147863</v>
      </c>
      <c r="E232" s="107">
        <v>2.2623114676485634</v>
      </c>
      <c r="F232" s="97" t="s">
        <v>1488</v>
      </c>
      <c r="G232" s="97" t="b">
        <v>0</v>
      </c>
      <c r="H232" s="97" t="b">
        <v>0</v>
      </c>
      <c r="I232" s="97" t="b">
        <v>0</v>
      </c>
      <c r="J232" s="97" t="b">
        <v>0</v>
      </c>
      <c r="K232" s="97" t="b">
        <v>0</v>
      </c>
      <c r="L232" s="97" t="b">
        <v>0</v>
      </c>
    </row>
    <row r="233" spans="1:12" ht="15">
      <c r="A233" s="105" t="s">
        <v>775</v>
      </c>
      <c r="B233" s="97" t="s">
        <v>786</v>
      </c>
      <c r="C233" s="97">
        <v>2</v>
      </c>
      <c r="D233" s="107">
        <v>0.0007097191182147863</v>
      </c>
      <c r="E233" s="107">
        <v>1.593304686689988</v>
      </c>
      <c r="F233" s="97" t="s">
        <v>1488</v>
      </c>
      <c r="G233" s="97" t="b">
        <v>0</v>
      </c>
      <c r="H233" s="97" t="b">
        <v>0</v>
      </c>
      <c r="I233" s="97" t="b">
        <v>0</v>
      </c>
      <c r="J233" s="97" t="b">
        <v>0</v>
      </c>
      <c r="K233" s="97" t="b">
        <v>0</v>
      </c>
      <c r="L233" s="97" t="b">
        <v>0</v>
      </c>
    </row>
    <row r="234" spans="1:12" ht="15">
      <c r="A234" s="105" t="s">
        <v>786</v>
      </c>
      <c r="B234" s="97" t="s">
        <v>1272</v>
      </c>
      <c r="C234" s="97">
        <v>2</v>
      </c>
      <c r="D234" s="107">
        <v>0.0007097191182147863</v>
      </c>
      <c r="E234" s="107">
        <v>2.5227236124042807</v>
      </c>
      <c r="F234" s="97" t="s">
        <v>1488</v>
      </c>
      <c r="G234" s="97" t="b">
        <v>0</v>
      </c>
      <c r="H234" s="97" t="b">
        <v>0</v>
      </c>
      <c r="I234" s="97" t="b">
        <v>0</v>
      </c>
      <c r="J234" s="97" t="b">
        <v>0</v>
      </c>
      <c r="K234" s="97" t="b">
        <v>0</v>
      </c>
      <c r="L234" s="97" t="b">
        <v>0</v>
      </c>
    </row>
    <row r="235" spans="1:12" ht="15">
      <c r="A235" s="105" t="s">
        <v>1272</v>
      </c>
      <c r="B235" s="97" t="s">
        <v>1273</v>
      </c>
      <c r="C235" s="97">
        <v>2</v>
      </c>
      <c r="D235" s="107">
        <v>0.0007097191182147863</v>
      </c>
      <c r="E235" s="107">
        <v>3.3678216524185376</v>
      </c>
      <c r="F235" s="97" t="s">
        <v>1488</v>
      </c>
      <c r="G235" s="97" t="b">
        <v>0</v>
      </c>
      <c r="H235" s="97" t="b">
        <v>0</v>
      </c>
      <c r="I235" s="97" t="b">
        <v>0</v>
      </c>
      <c r="J235" s="97" t="b">
        <v>0</v>
      </c>
      <c r="K235" s="97" t="b">
        <v>0</v>
      </c>
      <c r="L235" s="97" t="b">
        <v>0</v>
      </c>
    </row>
    <row r="236" spans="1:12" ht="15">
      <c r="A236" s="105" t="s">
        <v>1273</v>
      </c>
      <c r="B236" s="97" t="s">
        <v>1097</v>
      </c>
      <c r="C236" s="97">
        <v>2</v>
      </c>
      <c r="D236" s="107">
        <v>0.0007097191182147863</v>
      </c>
      <c r="E236" s="107">
        <v>3.1917303933628562</v>
      </c>
      <c r="F236" s="97" t="s">
        <v>1488</v>
      </c>
      <c r="G236" s="97" t="b">
        <v>0</v>
      </c>
      <c r="H236" s="97" t="b">
        <v>0</v>
      </c>
      <c r="I236" s="97" t="b">
        <v>0</v>
      </c>
      <c r="J236" s="97" t="b">
        <v>0</v>
      </c>
      <c r="K236" s="97" t="b">
        <v>0</v>
      </c>
      <c r="L236" s="97" t="b">
        <v>0</v>
      </c>
    </row>
    <row r="237" spans="1:12" ht="15">
      <c r="A237" s="105" t="s">
        <v>1097</v>
      </c>
      <c r="B237" s="97" t="s">
        <v>753</v>
      </c>
      <c r="C237" s="97">
        <v>2</v>
      </c>
      <c r="D237" s="107">
        <v>0.0007097191182147863</v>
      </c>
      <c r="E237" s="107">
        <v>1.8115191516512503</v>
      </c>
      <c r="F237" s="97" t="s">
        <v>1488</v>
      </c>
      <c r="G237" s="97" t="b">
        <v>0</v>
      </c>
      <c r="H237" s="97" t="b">
        <v>0</v>
      </c>
      <c r="I237" s="97" t="b">
        <v>0</v>
      </c>
      <c r="J237" s="97" t="b">
        <v>0</v>
      </c>
      <c r="K237" s="97" t="b">
        <v>0</v>
      </c>
      <c r="L237" s="97" t="b">
        <v>0</v>
      </c>
    </row>
    <row r="238" spans="1:12" ht="15">
      <c r="A238" s="105" t="s">
        <v>875</v>
      </c>
      <c r="B238" s="97" t="s">
        <v>1098</v>
      </c>
      <c r="C238" s="97">
        <v>2</v>
      </c>
      <c r="D238" s="107">
        <v>0.0007097191182147863</v>
      </c>
      <c r="E238" s="107">
        <v>2.6476623490125806</v>
      </c>
      <c r="F238" s="97" t="s">
        <v>1488</v>
      </c>
      <c r="G238" s="97" t="b">
        <v>0</v>
      </c>
      <c r="H238" s="97" t="b">
        <v>0</v>
      </c>
      <c r="I238" s="97" t="b">
        <v>0</v>
      </c>
      <c r="J238" s="97" t="b">
        <v>0</v>
      </c>
      <c r="K238" s="97" t="b">
        <v>0</v>
      </c>
      <c r="L238" s="97" t="b">
        <v>0</v>
      </c>
    </row>
    <row r="239" spans="1:12" ht="15">
      <c r="A239" s="105" t="s">
        <v>1098</v>
      </c>
      <c r="B239" s="97" t="s">
        <v>1274</v>
      </c>
      <c r="C239" s="97">
        <v>2</v>
      </c>
      <c r="D239" s="107">
        <v>0.0007097191182147863</v>
      </c>
      <c r="E239" s="107">
        <v>3.1917303933628562</v>
      </c>
      <c r="F239" s="97" t="s">
        <v>1488</v>
      </c>
      <c r="G239" s="97" t="b">
        <v>0</v>
      </c>
      <c r="H239" s="97" t="b">
        <v>0</v>
      </c>
      <c r="I239" s="97" t="b">
        <v>0</v>
      </c>
      <c r="J239" s="97" t="b">
        <v>0</v>
      </c>
      <c r="K239" s="97" t="b">
        <v>0</v>
      </c>
      <c r="L239" s="97" t="b">
        <v>0</v>
      </c>
    </row>
    <row r="240" spans="1:12" ht="15">
      <c r="A240" s="105" t="s">
        <v>1274</v>
      </c>
      <c r="B240" s="97" t="s">
        <v>807</v>
      </c>
      <c r="C240" s="97">
        <v>2</v>
      </c>
      <c r="D240" s="107">
        <v>0.0007097191182147863</v>
      </c>
      <c r="E240" s="107">
        <v>2.668851648082519</v>
      </c>
      <c r="F240" s="97" t="s">
        <v>1488</v>
      </c>
      <c r="G240" s="97" t="b">
        <v>0</v>
      </c>
      <c r="H240" s="97" t="b">
        <v>0</v>
      </c>
      <c r="I240" s="97" t="b">
        <v>0</v>
      </c>
      <c r="J240" s="97" t="b">
        <v>0</v>
      </c>
      <c r="K240" s="97" t="b">
        <v>0</v>
      </c>
      <c r="L240" s="97" t="b">
        <v>0</v>
      </c>
    </row>
    <row r="241" spans="1:12" ht="15">
      <c r="A241" s="105" t="s">
        <v>807</v>
      </c>
      <c r="B241" s="97" t="s">
        <v>756</v>
      </c>
      <c r="C241" s="97">
        <v>2</v>
      </c>
      <c r="D241" s="107">
        <v>0.0007097191182147863</v>
      </c>
      <c r="E241" s="107">
        <v>1.4135791429792126</v>
      </c>
      <c r="F241" s="97" t="s">
        <v>1488</v>
      </c>
      <c r="G241" s="97" t="b">
        <v>0</v>
      </c>
      <c r="H241" s="97" t="b">
        <v>0</v>
      </c>
      <c r="I241" s="97" t="b">
        <v>0</v>
      </c>
      <c r="J241" s="97" t="b">
        <v>0</v>
      </c>
      <c r="K241" s="97" t="b">
        <v>0</v>
      </c>
      <c r="L241" s="97" t="b">
        <v>0</v>
      </c>
    </row>
    <row r="242" spans="1:12" ht="15">
      <c r="A242" s="105" t="s">
        <v>756</v>
      </c>
      <c r="B242" s="97" t="s">
        <v>912</v>
      </c>
      <c r="C242" s="97">
        <v>2</v>
      </c>
      <c r="D242" s="107">
        <v>0.0007097191182147863</v>
      </c>
      <c r="E242" s="107">
        <v>1.7146091386431939</v>
      </c>
      <c r="F242" s="97" t="s">
        <v>1488</v>
      </c>
      <c r="G242" s="97" t="b">
        <v>0</v>
      </c>
      <c r="H242" s="97" t="b">
        <v>0</v>
      </c>
      <c r="I242" s="97" t="b">
        <v>0</v>
      </c>
      <c r="J242" s="97" t="b">
        <v>0</v>
      </c>
      <c r="K242" s="97" t="b">
        <v>0</v>
      </c>
      <c r="L242" s="97" t="b">
        <v>0</v>
      </c>
    </row>
    <row r="243" spans="1:12" ht="15">
      <c r="A243" s="105" t="s">
        <v>912</v>
      </c>
      <c r="B243" s="97" t="s">
        <v>1275</v>
      </c>
      <c r="C243" s="97">
        <v>2</v>
      </c>
      <c r="D243" s="107">
        <v>0.0007097191182147863</v>
      </c>
      <c r="E243" s="107">
        <v>2.890700397698875</v>
      </c>
      <c r="F243" s="97" t="s">
        <v>1488</v>
      </c>
      <c r="G243" s="97" t="b">
        <v>0</v>
      </c>
      <c r="H243" s="97" t="b">
        <v>0</v>
      </c>
      <c r="I243" s="97" t="b">
        <v>0</v>
      </c>
      <c r="J243" s="97" t="b">
        <v>0</v>
      </c>
      <c r="K243" s="97" t="b">
        <v>0</v>
      </c>
      <c r="L243" s="97" t="b">
        <v>0</v>
      </c>
    </row>
    <row r="244" spans="1:12" ht="15">
      <c r="A244" s="105" t="s">
        <v>1275</v>
      </c>
      <c r="B244" s="97" t="s">
        <v>768</v>
      </c>
      <c r="C244" s="97">
        <v>2</v>
      </c>
      <c r="D244" s="107">
        <v>0.0007097191182147863</v>
      </c>
      <c r="E244" s="107">
        <v>2.3678216524185376</v>
      </c>
      <c r="F244" s="97" t="s">
        <v>1488</v>
      </c>
      <c r="G244" s="97" t="b">
        <v>0</v>
      </c>
      <c r="H244" s="97" t="b">
        <v>0</v>
      </c>
      <c r="I244" s="97" t="b">
        <v>0</v>
      </c>
      <c r="J244" s="97" t="b">
        <v>0</v>
      </c>
      <c r="K244" s="97" t="b">
        <v>0</v>
      </c>
      <c r="L244" s="97" t="b">
        <v>0</v>
      </c>
    </row>
    <row r="245" spans="1:12" ht="15">
      <c r="A245" s="105" t="s">
        <v>768</v>
      </c>
      <c r="B245" s="97" t="s">
        <v>794</v>
      </c>
      <c r="C245" s="97">
        <v>2</v>
      </c>
      <c r="D245" s="107">
        <v>0.0007097191182147863</v>
      </c>
      <c r="E245" s="107">
        <v>1.5482777168766688</v>
      </c>
      <c r="F245" s="97" t="s">
        <v>1488</v>
      </c>
      <c r="G245" s="97" t="b">
        <v>0</v>
      </c>
      <c r="H245" s="97" t="b">
        <v>0</v>
      </c>
      <c r="I245" s="97" t="b">
        <v>0</v>
      </c>
      <c r="J245" s="97" t="b">
        <v>0</v>
      </c>
      <c r="K245" s="97" t="b">
        <v>0</v>
      </c>
      <c r="L245" s="97" t="b">
        <v>0</v>
      </c>
    </row>
    <row r="246" spans="1:12" ht="15">
      <c r="A246" s="105" t="s">
        <v>794</v>
      </c>
      <c r="B246" s="97" t="s">
        <v>773</v>
      </c>
      <c r="C246" s="97">
        <v>2</v>
      </c>
      <c r="D246" s="107">
        <v>0.0007097191182147863</v>
      </c>
      <c r="E246" s="107">
        <v>1.577184690486834</v>
      </c>
      <c r="F246" s="97" t="s">
        <v>1488</v>
      </c>
      <c r="G246" s="97" t="b">
        <v>0</v>
      </c>
      <c r="H246" s="97" t="b">
        <v>0</v>
      </c>
      <c r="I246" s="97" t="b">
        <v>0</v>
      </c>
      <c r="J246" s="97" t="b">
        <v>0</v>
      </c>
      <c r="K246" s="97" t="b">
        <v>0</v>
      </c>
      <c r="L246" s="97" t="b">
        <v>0</v>
      </c>
    </row>
    <row r="247" spans="1:12" ht="15">
      <c r="A247" s="105" t="s">
        <v>773</v>
      </c>
      <c r="B247" s="97" t="s">
        <v>955</v>
      </c>
      <c r="C247" s="97">
        <v>2</v>
      </c>
      <c r="D247" s="107">
        <v>0.0007097191182147863</v>
      </c>
      <c r="E247" s="107">
        <v>1.992158038457652</v>
      </c>
      <c r="F247" s="97" t="s">
        <v>1488</v>
      </c>
      <c r="G247" s="97" t="b">
        <v>0</v>
      </c>
      <c r="H247" s="97" t="b">
        <v>0</v>
      </c>
      <c r="I247" s="97" t="b">
        <v>0</v>
      </c>
      <c r="J247" s="97" t="b">
        <v>0</v>
      </c>
      <c r="K247" s="97" t="b">
        <v>0</v>
      </c>
      <c r="L247" s="97" t="b">
        <v>0</v>
      </c>
    </row>
    <row r="248" spans="1:12" ht="15">
      <c r="A248" s="105" t="s">
        <v>955</v>
      </c>
      <c r="B248" s="97" t="s">
        <v>913</v>
      </c>
      <c r="C248" s="97">
        <v>2</v>
      </c>
      <c r="D248" s="107">
        <v>0.0007097191182147863</v>
      </c>
      <c r="E248" s="107">
        <v>2.4927603890268375</v>
      </c>
      <c r="F248" s="97" t="s">
        <v>1488</v>
      </c>
      <c r="G248" s="97" t="b">
        <v>0</v>
      </c>
      <c r="H248" s="97" t="b">
        <v>0</v>
      </c>
      <c r="I248" s="97" t="b">
        <v>0</v>
      </c>
      <c r="J248" s="97" t="b">
        <v>0</v>
      </c>
      <c r="K248" s="97" t="b">
        <v>0</v>
      </c>
      <c r="L248" s="97" t="b">
        <v>0</v>
      </c>
    </row>
    <row r="249" spans="1:12" ht="15">
      <c r="A249" s="105" t="s">
        <v>913</v>
      </c>
      <c r="B249" s="97" t="s">
        <v>768</v>
      </c>
      <c r="C249" s="97">
        <v>2</v>
      </c>
      <c r="D249" s="107">
        <v>0.0007097191182147863</v>
      </c>
      <c r="E249" s="107">
        <v>1.8907003976988752</v>
      </c>
      <c r="F249" s="97" t="s">
        <v>1488</v>
      </c>
      <c r="G249" s="97" t="b">
        <v>0</v>
      </c>
      <c r="H249" s="97" t="b">
        <v>0</v>
      </c>
      <c r="I249" s="97" t="b">
        <v>0</v>
      </c>
      <c r="J249" s="97" t="b">
        <v>0</v>
      </c>
      <c r="K249" s="97" t="b">
        <v>0</v>
      </c>
      <c r="L249" s="97" t="b">
        <v>0</v>
      </c>
    </row>
    <row r="250" spans="1:12" ht="15">
      <c r="A250" s="105" t="s">
        <v>768</v>
      </c>
      <c r="B250" s="97" t="s">
        <v>1276</v>
      </c>
      <c r="C250" s="97">
        <v>2</v>
      </c>
      <c r="D250" s="107">
        <v>0.0007097191182147863</v>
      </c>
      <c r="E250" s="107">
        <v>2.3264289672603127</v>
      </c>
      <c r="F250" s="97" t="s">
        <v>1488</v>
      </c>
      <c r="G250" s="97" t="b">
        <v>0</v>
      </c>
      <c r="H250" s="97" t="b">
        <v>0</v>
      </c>
      <c r="I250" s="97" t="b">
        <v>0</v>
      </c>
      <c r="J250" s="97" t="b">
        <v>0</v>
      </c>
      <c r="K250" s="97" t="b">
        <v>0</v>
      </c>
      <c r="L250" s="97" t="b">
        <v>0</v>
      </c>
    </row>
    <row r="251" spans="1:12" ht="15">
      <c r="A251" s="105" t="s">
        <v>1276</v>
      </c>
      <c r="B251" s="97" t="s">
        <v>994</v>
      </c>
      <c r="C251" s="97">
        <v>2</v>
      </c>
      <c r="D251" s="107">
        <v>0.0007097191182147863</v>
      </c>
      <c r="E251" s="107">
        <v>3.0667916567545563</v>
      </c>
      <c r="F251" s="97" t="s">
        <v>1488</v>
      </c>
      <c r="G251" s="97" t="b">
        <v>0</v>
      </c>
      <c r="H251" s="97" t="b">
        <v>0</v>
      </c>
      <c r="I251" s="97" t="b">
        <v>0</v>
      </c>
      <c r="J251" s="97" t="b">
        <v>0</v>
      </c>
      <c r="K251" s="97" t="b">
        <v>0</v>
      </c>
      <c r="L251" s="97" t="b">
        <v>0</v>
      </c>
    </row>
    <row r="252" spans="1:12" ht="15">
      <c r="A252" s="105" t="s">
        <v>994</v>
      </c>
      <c r="B252" s="97" t="s">
        <v>1099</v>
      </c>
      <c r="C252" s="97">
        <v>2</v>
      </c>
      <c r="D252" s="107">
        <v>0.0007097191182147863</v>
      </c>
      <c r="E252" s="107">
        <v>2.890700397698875</v>
      </c>
      <c r="F252" s="97" t="s">
        <v>1488</v>
      </c>
      <c r="G252" s="97" t="b">
        <v>0</v>
      </c>
      <c r="H252" s="97" t="b">
        <v>0</v>
      </c>
      <c r="I252" s="97" t="b">
        <v>0</v>
      </c>
      <c r="J252" s="97" t="b">
        <v>0</v>
      </c>
      <c r="K252" s="97" t="b">
        <v>0</v>
      </c>
      <c r="L252" s="97" t="b">
        <v>0</v>
      </c>
    </row>
    <row r="253" spans="1:12" ht="15">
      <c r="A253" s="105" t="s">
        <v>1099</v>
      </c>
      <c r="B253" s="97" t="s">
        <v>795</v>
      </c>
      <c r="C253" s="97">
        <v>2</v>
      </c>
      <c r="D253" s="107">
        <v>0.0007097191182147863</v>
      </c>
      <c r="E253" s="107">
        <v>2.4927603890268375</v>
      </c>
      <c r="F253" s="97" t="s">
        <v>1488</v>
      </c>
      <c r="G253" s="97" t="b">
        <v>0</v>
      </c>
      <c r="H253" s="97" t="b">
        <v>0</v>
      </c>
      <c r="I253" s="97" t="b">
        <v>0</v>
      </c>
      <c r="J253" s="97" t="b">
        <v>0</v>
      </c>
      <c r="K253" s="97" t="b">
        <v>0</v>
      </c>
      <c r="L253" s="97" t="b">
        <v>0</v>
      </c>
    </row>
    <row r="254" spans="1:12" ht="15">
      <c r="A254" s="105" t="s">
        <v>795</v>
      </c>
      <c r="B254" s="97" t="s">
        <v>944</v>
      </c>
      <c r="C254" s="97">
        <v>2</v>
      </c>
      <c r="D254" s="107">
        <v>0.0007097191182147863</v>
      </c>
      <c r="E254" s="107">
        <v>2.1569682871036444</v>
      </c>
      <c r="F254" s="97" t="s">
        <v>1488</v>
      </c>
      <c r="G254" s="97" t="b">
        <v>0</v>
      </c>
      <c r="H254" s="97" t="b">
        <v>0</v>
      </c>
      <c r="I254" s="97" t="b">
        <v>0</v>
      </c>
      <c r="J254" s="97" t="b">
        <v>0</v>
      </c>
      <c r="K254" s="97" t="b">
        <v>0</v>
      </c>
      <c r="L254" s="97" t="b">
        <v>0</v>
      </c>
    </row>
    <row r="255" spans="1:12" ht="15">
      <c r="A255" s="105" t="s">
        <v>944</v>
      </c>
      <c r="B255" s="97" t="s">
        <v>1277</v>
      </c>
      <c r="C255" s="97">
        <v>2</v>
      </c>
      <c r="D255" s="107">
        <v>0.0007097191182147863</v>
      </c>
      <c r="E255" s="107">
        <v>2.9698816437465</v>
      </c>
      <c r="F255" s="97" t="s">
        <v>1488</v>
      </c>
      <c r="G255" s="97" t="b">
        <v>0</v>
      </c>
      <c r="H255" s="97" t="b">
        <v>0</v>
      </c>
      <c r="I255" s="97" t="b">
        <v>0</v>
      </c>
      <c r="J255" s="97" t="b">
        <v>1</v>
      </c>
      <c r="K255" s="97" t="b">
        <v>0</v>
      </c>
      <c r="L255" s="97" t="b">
        <v>0</v>
      </c>
    </row>
    <row r="256" spans="1:12" ht="15">
      <c r="A256" s="105" t="s">
        <v>1277</v>
      </c>
      <c r="B256" s="97" t="s">
        <v>1278</v>
      </c>
      <c r="C256" s="97">
        <v>2</v>
      </c>
      <c r="D256" s="107">
        <v>0.0007097191182147863</v>
      </c>
      <c r="E256" s="107">
        <v>3.3678216524185376</v>
      </c>
      <c r="F256" s="97" t="s">
        <v>1488</v>
      </c>
      <c r="G256" s="97" t="b">
        <v>1</v>
      </c>
      <c r="H256" s="97" t="b">
        <v>0</v>
      </c>
      <c r="I256" s="97" t="b">
        <v>0</v>
      </c>
      <c r="J256" s="97" t="b">
        <v>0</v>
      </c>
      <c r="K256" s="97" t="b">
        <v>0</v>
      </c>
      <c r="L256" s="97" t="b">
        <v>0</v>
      </c>
    </row>
    <row r="257" spans="1:12" ht="15">
      <c r="A257" s="105" t="s">
        <v>1278</v>
      </c>
      <c r="B257" s="97" t="s">
        <v>773</v>
      </c>
      <c r="C257" s="97">
        <v>2</v>
      </c>
      <c r="D257" s="107">
        <v>0.0007097191182147863</v>
      </c>
      <c r="E257" s="107">
        <v>2.39009804712969</v>
      </c>
      <c r="F257" s="97" t="s">
        <v>1488</v>
      </c>
      <c r="G257" s="97" t="b">
        <v>0</v>
      </c>
      <c r="H257" s="97" t="b">
        <v>0</v>
      </c>
      <c r="I257" s="97" t="b">
        <v>0</v>
      </c>
      <c r="J257" s="97" t="b">
        <v>0</v>
      </c>
      <c r="K257" s="97" t="b">
        <v>0</v>
      </c>
      <c r="L257" s="97" t="b">
        <v>0</v>
      </c>
    </row>
    <row r="258" spans="1:12" ht="15">
      <c r="A258" s="105" t="s">
        <v>773</v>
      </c>
      <c r="B258" s="97" t="s">
        <v>1279</v>
      </c>
      <c r="C258" s="97">
        <v>2</v>
      </c>
      <c r="D258" s="107">
        <v>0.0007097191182147863</v>
      </c>
      <c r="E258" s="107">
        <v>2.39009804712969</v>
      </c>
      <c r="F258" s="97" t="s">
        <v>1488</v>
      </c>
      <c r="G258" s="97" t="b">
        <v>0</v>
      </c>
      <c r="H258" s="97" t="b">
        <v>0</v>
      </c>
      <c r="I258" s="97" t="b">
        <v>0</v>
      </c>
      <c r="J258" s="97" t="b">
        <v>0</v>
      </c>
      <c r="K258" s="97" t="b">
        <v>0</v>
      </c>
      <c r="L258" s="97" t="b">
        <v>0</v>
      </c>
    </row>
    <row r="259" spans="1:12" ht="15">
      <c r="A259" s="105" t="s">
        <v>1100</v>
      </c>
      <c r="B259" s="97" t="s">
        <v>878</v>
      </c>
      <c r="C259" s="97">
        <v>2</v>
      </c>
      <c r="D259" s="107">
        <v>0.0008361226435828238</v>
      </c>
      <c r="E259" s="107">
        <v>2.7146091386431936</v>
      </c>
      <c r="F259" s="97" t="s">
        <v>1488</v>
      </c>
      <c r="G259" s="97" t="b">
        <v>0</v>
      </c>
      <c r="H259" s="97" t="b">
        <v>0</v>
      </c>
      <c r="I259" s="97" t="b">
        <v>0</v>
      </c>
      <c r="J259" s="97" t="b">
        <v>0</v>
      </c>
      <c r="K259" s="97" t="b">
        <v>0</v>
      </c>
      <c r="L259" s="97" t="b">
        <v>0</v>
      </c>
    </row>
    <row r="260" spans="1:12" ht="15">
      <c r="A260" s="105" t="s">
        <v>1282</v>
      </c>
      <c r="B260" s="97" t="s">
        <v>880</v>
      </c>
      <c r="C260" s="97">
        <v>2</v>
      </c>
      <c r="D260" s="107">
        <v>0.0007097191182147863</v>
      </c>
      <c r="E260" s="107">
        <v>2.823753608068262</v>
      </c>
      <c r="F260" s="97" t="s">
        <v>1488</v>
      </c>
      <c r="G260" s="97" t="b">
        <v>0</v>
      </c>
      <c r="H260" s="97" t="b">
        <v>0</v>
      </c>
      <c r="I260" s="97" t="b">
        <v>0</v>
      </c>
      <c r="J260" s="97" t="b">
        <v>0</v>
      </c>
      <c r="K260" s="97" t="b">
        <v>0</v>
      </c>
      <c r="L260" s="97" t="b">
        <v>0</v>
      </c>
    </row>
    <row r="261" spans="1:12" ht="15">
      <c r="A261" s="105" t="s">
        <v>753</v>
      </c>
      <c r="B261" s="97" t="s">
        <v>997</v>
      </c>
      <c r="C261" s="97">
        <v>2</v>
      </c>
      <c r="D261" s="107">
        <v>0.0008361226435828238</v>
      </c>
      <c r="E261" s="107">
        <v>1.6865804150429504</v>
      </c>
      <c r="F261" s="97" t="s">
        <v>1488</v>
      </c>
      <c r="G261" s="97" t="b">
        <v>0</v>
      </c>
      <c r="H261" s="97" t="b">
        <v>0</v>
      </c>
      <c r="I261" s="97" t="b">
        <v>0</v>
      </c>
      <c r="J261" s="97" t="b">
        <v>0</v>
      </c>
      <c r="K261" s="97" t="b">
        <v>0</v>
      </c>
      <c r="L261" s="97" t="b">
        <v>0</v>
      </c>
    </row>
    <row r="262" spans="1:12" ht="15">
      <c r="A262" s="105" t="s">
        <v>753</v>
      </c>
      <c r="B262" s="97" t="s">
        <v>1283</v>
      </c>
      <c r="C262" s="97">
        <v>2</v>
      </c>
      <c r="D262" s="107">
        <v>0.0008361226435828238</v>
      </c>
      <c r="E262" s="107">
        <v>1.9876104107069315</v>
      </c>
      <c r="F262" s="97" t="s">
        <v>1488</v>
      </c>
      <c r="G262" s="97" t="b">
        <v>0</v>
      </c>
      <c r="H262" s="97" t="b">
        <v>0</v>
      </c>
      <c r="I262" s="97" t="b">
        <v>0</v>
      </c>
      <c r="J262" s="97" t="b">
        <v>0</v>
      </c>
      <c r="K262" s="97" t="b">
        <v>0</v>
      </c>
      <c r="L262" s="97" t="b">
        <v>0</v>
      </c>
    </row>
    <row r="263" spans="1:12" ht="15">
      <c r="A263" s="105" t="s">
        <v>1283</v>
      </c>
      <c r="B263" s="97" t="s">
        <v>848</v>
      </c>
      <c r="C263" s="97">
        <v>2</v>
      </c>
      <c r="D263" s="107">
        <v>0.0008361226435828238</v>
      </c>
      <c r="E263" s="107">
        <v>2.714609138643194</v>
      </c>
      <c r="F263" s="97" t="s">
        <v>1488</v>
      </c>
      <c r="G263" s="97" t="b">
        <v>0</v>
      </c>
      <c r="H263" s="97" t="b">
        <v>0</v>
      </c>
      <c r="I263" s="97" t="b">
        <v>0</v>
      </c>
      <c r="J263" s="97" t="b">
        <v>0</v>
      </c>
      <c r="K263" s="97" t="b">
        <v>0</v>
      </c>
      <c r="L263" s="97" t="b">
        <v>0</v>
      </c>
    </row>
    <row r="264" spans="1:12" ht="15">
      <c r="A264" s="105" t="s">
        <v>848</v>
      </c>
      <c r="B264" s="97" t="s">
        <v>1284</v>
      </c>
      <c r="C264" s="97">
        <v>2</v>
      </c>
      <c r="D264" s="107">
        <v>0.0008361226435828238</v>
      </c>
      <c r="E264" s="107">
        <v>2.714609138643194</v>
      </c>
      <c r="F264" s="97" t="s">
        <v>1488</v>
      </c>
      <c r="G264" s="97" t="b">
        <v>0</v>
      </c>
      <c r="H264" s="97" t="b">
        <v>0</v>
      </c>
      <c r="I264" s="97" t="b">
        <v>0</v>
      </c>
      <c r="J264" s="97" t="b">
        <v>0</v>
      </c>
      <c r="K264" s="97" t="b">
        <v>0</v>
      </c>
      <c r="L264" s="97" t="b">
        <v>0</v>
      </c>
    </row>
    <row r="265" spans="1:12" ht="15">
      <c r="A265" s="105" t="s">
        <v>772</v>
      </c>
      <c r="B265" s="97" t="s">
        <v>805</v>
      </c>
      <c r="C265" s="97">
        <v>2</v>
      </c>
      <c r="D265" s="107">
        <v>0.0007097191182147863</v>
      </c>
      <c r="E265" s="107">
        <v>1.6497353576354459</v>
      </c>
      <c r="F265" s="97" t="s">
        <v>1488</v>
      </c>
      <c r="G265" s="97" t="b">
        <v>0</v>
      </c>
      <c r="H265" s="97" t="b">
        <v>0</v>
      </c>
      <c r="I265" s="97" t="b">
        <v>0</v>
      </c>
      <c r="J265" s="97" t="b">
        <v>0</v>
      </c>
      <c r="K265" s="97" t="b">
        <v>0</v>
      </c>
      <c r="L265" s="97" t="b">
        <v>0</v>
      </c>
    </row>
    <row r="266" spans="1:12" ht="15">
      <c r="A266" s="105" t="s">
        <v>1291</v>
      </c>
      <c r="B266" s="97" t="s">
        <v>1109</v>
      </c>
      <c r="C266" s="97">
        <v>2</v>
      </c>
      <c r="D266" s="107">
        <v>0.0008361226435828238</v>
      </c>
      <c r="E266" s="107">
        <v>3.1917303933628562</v>
      </c>
      <c r="F266" s="97" t="s">
        <v>1488</v>
      </c>
      <c r="G266" s="97" t="b">
        <v>0</v>
      </c>
      <c r="H266" s="97" t="b">
        <v>0</v>
      </c>
      <c r="I266" s="97" t="b">
        <v>0</v>
      </c>
      <c r="J266" s="97" t="b">
        <v>1</v>
      </c>
      <c r="K266" s="97" t="b">
        <v>0</v>
      </c>
      <c r="L266" s="97" t="b">
        <v>0</v>
      </c>
    </row>
    <row r="267" spans="1:12" ht="15">
      <c r="A267" s="105" t="s">
        <v>1111</v>
      </c>
      <c r="B267" s="97" t="s">
        <v>941</v>
      </c>
      <c r="C267" s="97">
        <v>2</v>
      </c>
      <c r="D267" s="107">
        <v>0.0007097191182147863</v>
      </c>
      <c r="E267" s="107">
        <v>2.7937903846908188</v>
      </c>
      <c r="F267" s="97" t="s">
        <v>1488</v>
      </c>
      <c r="G267" s="97" t="b">
        <v>0</v>
      </c>
      <c r="H267" s="97" t="b">
        <v>0</v>
      </c>
      <c r="I267" s="97" t="b">
        <v>0</v>
      </c>
      <c r="J267" s="97" t="b">
        <v>1</v>
      </c>
      <c r="K267" s="97" t="b">
        <v>0</v>
      </c>
      <c r="L267" s="97" t="b">
        <v>0</v>
      </c>
    </row>
    <row r="268" spans="1:12" ht="15">
      <c r="A268" s="105" t="s">
        <v>1103</v>
      </c>
      <c r="B268" s="97" t="s">
        <v>866</v>
      </c>
      <c r="C268" s="97">
        <v>2</v>
      </c>
      <c r="D268" s="107">
        <v>0.0007097191182147863</v>
      </c>
      <c r="E268" s="107">
        <v>2.5896704020348937</v>
      </c>
      <c r="F268" s="97" t="s">
        <v>1488</v>
      </c>
      <c r="G268" s="97" t="b">
        <v>0</v>
      </c>
      <c r="H268" s="97" t="b">
        <v>0</v>
      </c>
      <c r="I268" s="97" t="b">
        <v>0</v>
      </c>
      <c r="J268" s="97" t="b">
        <v>0</v>
      </c>
      <c r="K268" s="97" t="b">
        <v>0</v>
      </c>
      <c r="L268" s="97" t="b">
        <v>0</v>
      </c>
    </row>
    <row r="269" spans="1:12" ht="15">
      <c r="A269" s="105" t="s">
        <v>839</v>
      </c>
      <c r="B269" s="97" t="s">
        <v>850</v>
      </c>
      <c r="C269" s="97">
        <v>2</v>
      </c>
      <c r="D269" s="107">
        <v>0.0008361226435828238</v>
      </c>
      <c r="E269" s="107">
        <v>2.015639134307175</v>
      </c>
      <c r="F269" s="97" t="s">
        <v>1488</v>
      </c>
      <c r="G269" s="97" t="b">
        <v>0</v>
      </c>
      <c r="H269" s="97" t="b">
        <v>0</v>
      </c>
      <c r="I269" s="97" t="b">
        <v>0</v>
      </c>
      <c r="J269" s="97" t="b">
        <v>0</v>
      </c>
      <c r="K269" s="97" t="b">
        <v>0</v>
      </c>
      <c r="L269" s="97" t="b">
        <v>0</v>
      </c>
    </row>
    <row r="270" spans="1:12" ht="15">
      <c r="A270" s="105" t="s">
        <v>777</v>
      </c>
      <c r="B270" s="97" t="s">
        <v>753</v>
      </c>
      <c r="C270" s="97">
        <v>2</v>
      </c>
      <c r="D270" s="107">
        <v>0.0008361226435828238</v>
      </c>
      <c r="E270" s="107">
        <v>1.0581914849926388</v>
      </c>
      <c r="F270" s="97" t="s">
        <v>1488</v>
      </c>
      <c r="G270" s="97" t="b">
        <v>0</v>
      </c>
      <c r="H270" s="97" t="b">
        <v>0</v>
      </c>
      <c r="I270" s="97" t="b">
        <v>0</v>
      </c>
      <c r="J270" s="97" t="b">
        <v>0</v>
      </c>
      <c r="K270" s="97" t="b">
        <v>0</v>
      </c>
      <c r="L270" s="97" t="b">
        <v>0</v>
      </c>
    </row>
    <row r="271" spans="1:12" ht="15">
      <c r="A271" s="105" t="s">
        <v>786</v>
      </c>
      <c r="B271" s="97" t="s">
        <v>850</v>
      </c>
      <c r="C271" s="97">
        <v>2</v>
      </c>
      <c r="D271" s="107">
        <v>0.0008361226435828238</v>
      </c>
      <c r="E271" s="107">
        <v>1.869511098628937</v>
      </c>
      <c r="F271" s="97" t="s">
        <v>1488</v>
      </c>
      <c r="G271" s="97" t="b">
        <v>0</v>
      </c>
      <c r="H271" s="97" t="b">
        <v>0</v>
      </c>
      <c r="I271" s="97" t="b">
        <v>0</v>
      </c>
      <c r="J271" s="97" t="b">
        <v>0</v>
      </c>
      <c r="K271" s="97" t="b">
        <v>0</v>
      </c>
      <c r="L271" s="97" t="b">
        <v>0</v>
      </c>
    </row>
    <row r="272" spans="1:12" ht="15">
      <c r="A272" s="105" t="s">
        <v>1296</v>
      </c>
      <c r="B272" s="97" t="s">
        <v>1297</v>
      </c>
      <c r="C272" s="97">
        <v>2</v>
      </c>
      <c r="D272" s="107">
        <v>0.0008361226435828238</v>
      </c>
      <c r="E272" s="107">
        <v>3.3678216524185376</v>
      </c>
      <c r="F272" s="97" t="s">
        <v>1488</v>
      </c>
      <c r="G272" s="97" t="b">
        <v>1</v>
      </c>
      <c r="H272" s="97" t="b">
        <v>0</v>
      </c>
      <c r="I272" s="97" t="b">
        <v>0</v>
      </c>
      <c r="J272" s="97" t="b">
        <v>1</v>
      </c>
      <c r="K272" s="97" t="b">
        <v>0</v>
      </c>
      <c r="L272" s="97" t="b">
        <v>0</v>
      </c>
    </row>
    <row r="273" spans="1:12" ht="15">
      <c r="A273" s="105" t="s">
        <v>1005</v>
      </c>
      <c r="B273" s="97" t="s">
        <v>757</v>
      </c>
      <c r="C273" s="97">
        <v>2</v>
      </c>
      <c r="D273" s="107">
        <v>0.0008361226435828238</v>
      </c>
      <c r="E273" s="107">
        <v>1.8907003976988752</v>
      </c>
      <c r="F273" s="97" t="s">
        <v>1488</v>
      </c>
      <c r="G273" s="97" t="b">
        <v>0</v>
      </c>
      <c r="H273" s="97" t="b">
        <v>0</v>
      </c>
      <c r="I273" s="97" t="b">
        <v>0</v>
      </c>
      <c r="J273" s="97" t="b">
        <v>0</v>
      </c>
      <c r="K273" s="97" t="b">
        <v>0</v>
      </c>
      <c r="L273" s="97" t="b">
        <v>0</v>
      </c>
    </row>
    <row r="274" spans="1:12" ht="15">
      <c r="A274" s="105" t="s">
        <v>763</v>
      </c>
      <c r="B274" s="97" t="s">
        <v>1301</v>
      </c>
      <c r="C274" s="97">
        <v>2</v>
      </c>
      <c r="D274" s="107">
        <v>0.0007097191182147863</v>
      </c>
      <c r="E274" s="107">
        <v>2.288640406370913</v>
      </c>
      <c r="F274" s="97" t="s">
        <v>1488</v>
      </c>
      <c r="G274" s="97" t="b">
        <v>0</v>
      </c>
      <c r="H274" s="97" t="b">
        <v>0</v>
      </c>
      <c r="I274" s="97" t="b">
        <v>0</v>
      </c>
      <c r="J274" s="97" t="b">
        <v>0</v>
      </c>
      <c r="K274" s="97" t="b">
        <v>0</v>
      </c>
      <c r="L274" s="97" t="b">
        <v>0</v>
      </c>
    </row>
    <row r="275" spans="1:12" ht="15">
      <c r="A275" s="105" t="s">
        <v>842</v>
      </c>
      <c r="B275" s="97" t="s">
        <v>821</v>
      </c>
      <c r="C275" s="97">
        <v>2</v>
      </c>
      <c r="D275" s="107">
        <v>0.0007097191182147863</v>
      </c>
      <c r="E275" s="107">
        <v>1.9698816437464999</v>
      </c>
      <c r="F275" s="97" t="s">
        <v>1488</v>
      </c>
      <c r="G275" s="97" t="b">
        <v>0</v>
      </c>
      <c r="H275" s="97" t="b">
        <v>0</v>
      </c>
      <c r="I275" s="97" t="b">
        <v>0</v>
      </c>
      <c r="J275" s="97" t="b">
        <v>0</v>
      </c>
      <c r="K275" s="97" t="b">
        <v>0</v>
      </c>
      <c r="L275" s="97" t="b">
        <v>0</v>
      </c>
    </row>
    <row r="276" spans="1:12" ht="15">
      <c r="A276" s="105" t="s">
        <v>804</v>
      </c>
      <c r="B276" s="97" t="s">
        <v>952</v>
      </c>
      <c r="C276" s="97">
        <v>2</v>
      </c>
      <c r="D276" s="107">
        <v>0.0008361226435828238</v>
      </c>
      <c r="E276" s="107">
        <v>2.1917303933628562</v>
      </c>
      <c r="F276" s="97" t="s">
        <v>1488</v>
      </c>
      <c r="G276" s="97" t="b">
        <v>0</v>
      </c>
      <c r="H276" s="97" t="b">
        <v>0</v>
      </c>
      <c r="I276" s="97" t="b">
        <v>0</v>
      </c>
      <c r="J276" s="97" t="b">
        <v>0</v>
      </c>
      <c r="K276" s="97" t="b">
        <v>0</v>
      </c>
      <c r="L276" s="97" t="b">
        <v>0</v>
      </c>
    </row>
    <row r="277" spans="1:12" ht="15">
      <c r="A277" s="105" t="s">
        <v>1009</v>
      </c>
      <c r="B277" s="97" t="s">
        <v>838</v>
      </c>
      <c r="C277" s="97">
        <v>2</v>
      </c>
      <c r="D277" s="107">
        <v>0.0007097191182147863</v>
      </c>
      <c r="E277" s="107">
        <v>2.464731665426594</v>
      </c>
      <c r="F277" s="97" t="s">
        <v>1488</v>
      </c>
      <c r="G277" s="97" t="b">
        <v>0</v>
      </c>
      <c r="H277" s="97" t="b">
        <v>0</v>
      </c>
      <c r="I277" s="97" t="b">
        <v>0</v>
      </c>
      <c r="J277" s="97" t="b">
        <v>0</v>
      </c>
      <c r="K277" s="97" t="b">
        <v>0</v>
      </c>
      <c r="L277" s="97" t="b">
        <v>0</v>
      </c>
    </row>
    <row r="278" spans="1:12" ht="15">
      <c r="A278" s="105" t="s">
        <v>753</v>
      </c>
      <c r="B278" s="97" t="s">
        <v>960</v>
      </c>
      <c r="C278" s="97">
        <v>2</v>
      </c>
      <c r="D278" s="107">
        <v>0.0008361226435828238</v>
      </c>
      <c r="E278" s="107">
        <v>1.589670402034894</v>
      </c>
      <c r="F278" s="97" t="s">
        <v>1488</v>
      </c>
      <c r="G278" s="97" t="b">
        <v>0</v>
      </c>
      <c r="H278" s="97" t="b">
        <v>0</v>
      </c>
      <c r="I278" s="97" t="b">
        <v>0</v>
      </c>
      <c r="J278" s="97" t="b">
        <v>0</v>
      </c>
      <c r="K278" s="97" t="b">
        <v>0</v>
      </c>
      <c r="L278" s="97" t="b">
        <v>0</v>
      </c>
    </row>
    <row r="279" spans="1:12" ht="15">
      <c r="A279" s="105" t="s">
        <v>806</v>
      </c>
      <c r="B279" s="97" t="s">
        <v>1316</v>
      </c>
      <c r="C279" s="97">
        <v>2</v>
      </c>
      <c r="D279" s="107">
        <v>0.0008361226435828238</v>
      </c>
      <c r="E279" s="107">
        <v>2.5896704020348937</v>
      </c>
      <c r="F279" s="97" t="s">
        <v>1488</v>
      </c>
      <c r="G279" s="97" t="b">
        <v>0</v>
      </c>
      <c r="H279" s="97" t="b">
        <v>0</v>
      </c>
      <c r="I279" s="97" t="b">
        <v>0</v>
      </c>
      <c r="J279" s="97" t="b">
        <v>0</v>
      </c>
      <c r="K279" s="97" t="b">
        <v>0</v>
      </c>
      <c r="L279" s="97" t="b">
        <v>0</v>
      </c>
    </row>
    <row r="280" spans="1:12" ht="15">
      <c r="A280" s="105" t="s">
        <v>861</v>
      </c>
      <c r="B280" s="97" t="s">
        <v>845</v>
      </c>
      <c r="C280" s="97">
        <v>2</v>
      </c>
      <c r="D280" s="107">
        <v>0.0007097191182147863</v>
      </c>
      <c r="E280" s="107">
        <v>2.0667916567545563</v>
      </c>
      <c r="F280" s="97" t="s">
        <v>1488</v>
      </c>
      <c r="G280" s="97" t="b">
        <v>0</v>
      </c>
      <c r="H280" s="97" t="b">
        <v>0</v>
      </c>
      <c r="I280" s="97" t="b">
        <v>0</v>
      </c>
      <c r="J280" s="97" t="b">
        <v>0</v>
      </c>
      <c r="K280" s="97" t="b">
        <v>0</v>
      </c>
      <c r="L280" s="97" t="b">
        <v>0</v>
      </c>
    </row>
    <row r="281" spans="1:12" ht="15">
      <c r="A281" s="105" t="s">
        <v>845</v>
      </c>
      <c r="B281" s="97" t="s">
        <v>852</v>
      </c>
      <c r="C281" s="97">
        <v>2</v>
      </c>
      <c r="D281" s="107">
        <v>0.0007097191182147863</v>
      </c>
      <c r="E281" s="107">
        <v>2.015639134307175</v>
      </c>
      <c r="F281" s="97" t="s">
        <v>1488</v>
      </c>
      <c r="G281" s="97" t="b">
        <v>0</v>
      </c>
      <c r="H281" s="97" t="b">
        <v>0</v>
      </c>
      <c r="I281" s="97" t="b">
        <v>0</v>
      </c>
      <c r="J281" s="97" t="b">
        <v>0</v>
      </c>
      <c r="K281" s="97" t="b">
        <v>0</v>
      </c>
      <c r="L281" s="97" t="b">
        <v>0</v>
      </c>
    </row>
    <row r="282" spans="1:12" ht="15">
      <c r="A282" s="105" t="s">
        <v>1327</v>
      </c>
      <c r="B282" s="97" t="s">
        <v>1328</v>
      </c>
      <c r="C282" s="97">
        <v>2</v>
      </c>
      <c r="D282" s="107">
        <v>0.0007097191182147863</v>
      </c>
      <c r="E282" s="107">
        <v>3.3678216524185376</v>
      </c>
      <c r="F282" s="97" t="s">
        <v>1488</v>
      </c>
      <c r="G282" s="97" t="b">
        <v>0</v>
      </c>
      <c r="H282" s="97" t="b">
        <v>0</v>
      </c>
      <c r="I282" s="97" t="b">
        <v>0</v>
      </c>
      <c r="J282" s="97" t="b">
        <v>0</v>
      </c>
      <c r="K282" s="97" t="b">
        <v>0</v>
      </c>
      <c r="L282" s="97" t="b">
        <v>0</v>
      </c>
    </row>
    <row r="283" spans="1:12" ht="15">
      <c r="A283" s="105" t="s">
        <v>1328</v>
      </c>
      <c r="B283" s="97" t="s">
        <v>844</v>
      </c>
      <c r="C283" s="97">
        <v>2</v>
      </c>
      <c r="D283" s="107">
        <v>0.0007097191182147863</v>
      </c>
      <c r="E283" s="107">
        <v>2.714609138643194</v>
      </c>
      <c r="F283" s="97" t="s">
        <v>1488</v>
      </c>
      <c r="G283" s="97" t="b">
        <v>0</v>
      </c>
      <c r="H283" s="97" t="b">
        <v>0</v>
      </c>
      <c r="I283" s="97" t="b">
        <v>0</v>
      </c>
      <c r="J283" s="97" t="b">
        <v>0</v>
      </c>
      <c r="K283" s="97" t="b">
        <v>0</v>
      </c>
      <c r="L283" s="97" t="b">
        <v>0</v>
      </c>
    </row>
    <row r="284" spans="1:12" ht="15">
      <c r="A284" s="105" t="s">
        <v>844</v>
      </c>
      <c r="B284" s="97" t="s">
        <v>845</v>
      </c>
      <c r="C284" s="97">
        <v>2</v>
      </c>
      <c r="D284" s="107">
        <v>0.0007097191182147863</v>
      </c>
      <c r="E284" s="107">
        <v>1.9698816437464999</v>
      </c>
      <c r="F284" s="97" t="s">
        <v>1488</v>
      </c>
      <c r="G284" s="97" t="b">
        <v>0</v>
      </c>
      <c r="H284" s="97" t="b">
        <v>0</v>
      </c>
      <c r="I284" s="97" t="b">
        <v>0</v>
      </c>
      <c r="J284" s="97" t="b">
        <v>0</v>
      </c>
      <c r="K284" s="97" t="b">
        <v>0</v>
      </c>
      <c r="L284" s="97" t="b">
        <v>0</v>
      </c>
    </row>
    <row r="285" spans="1:12" ht="15">
      <c r="A285" s="105" t="s">
        <v>845</v>
      </c>
      <c r="B285" s="97" t="s">
        <v>1138</v>
      </c>
      <c r="C285" s="97">
        <v>2</v>
      </c>
      <c r="D285" s="107">
        <v>0.0007097191182147863</v>
      </c>
      <c r="E285" s="107">
        <v>2.4927603890268375</v>
      </c>
      <c r="F285" s="97" t="s">
        <v>1488</v>
      </c>
      <c r="G285" s="97" t="b">
        <v>0</v>
      </c>
      <c r="H285" s="97" t="b">
        <v>0</v>
      </c>
      <c r="I285" s="97" t="b">
        <v>0</v>
      </c>
      <c r="J285" s="97" t="b">
        <v>0</v>
      </c>
      <c r="K285" s="97" t="b">
        <v>0</v>
      </c>
      <c r="L285" s="97" t="b">
        <v>0</v>
      </c>
    </row>
    <row r="286" spans="1:12" ht="15">
      <c r="A286" s="105" t="s">
        <v>1013</v>
      </c>
      <c r="B286" s="97" t="s">
        <v>1139</v>
      </c>
      <c r="C286" s="97">
        <v>2</v>
      </c>
      <c r="D286" s="107">
        <v>0.0007097191182147863</v>
      </c>
      <c r="E286" s="107">
        <v>2.890700397698875</v>
      </c>
      <c r="F286" s="97" t="s">
        <v>1488</v>
      </c>
      <c r="G286" s="97" t="b">
        <v>0</v>
      </c>
      <c r="H286" s="97" t="b">
        <v>0</v>
      </c>
      <c r="I286" s="97" t="b">
        <v>0</v>
      </c>
      <c r="J286" s="97" t="b">
        <v>0</v>
      </c>
      <c r="K286" s="97" t="b">
        <v>0</v>
      </c>
      <c r="L286" s="97" t="b">
        <v>0</v>
      </c>
    </row>
    <row r="287" spans="1:12" ht="15">
      <c r="A287" s="105" t="s">
        <v>1139</v>
      </c>
      <c r="B287" s="97" t="s">
        <v>1329</v>
      </c>
      <c r="C287" s="97">
        <v>2</v>
      </c>
      <c r="D287" s="107">
        <v>0.0007097191182147863</v>
      </c>
      <c r="E287" s="107">
        <v>3.1917303933628562</v>
      </c>
      <c r="F287" s="97" t="s">
        <v>1488</v>
      </c>
      <c r="G287" s="97" t="b">
        <v>0</v>
      </c>
      <c r="H287" s="97" t="b">
        <v>0</v>
      </c>
      <c r="I287" s="97" t="b">
        <v>0</v>
      </c>
      <c r="J287" s="97" t="b">
        <v>0</v>
      </c>
      <c r="K287" s="97" t="b">
        <v>0</v>
      </c>
      <c r="L287" s="97" t="b">
        <v>0</v>
      </c>
    </row>
    <row r="288" spans="1:12" ht="15">
      <c r="A288" s="105" t="s">
        <v>1329</v>
      </c>
      <c r="B288" s="97" t="s">
        <v>1330</v>
      </c>
      <c r="C288" s="97">
        <v>2</v>
      </c>
      <c r="D288" s="107">
        <v>0.0007097191182147863</v>
      </c>
      <c r="E288" s="107">
        <v>3.3678216524185376</v>
      </c>
      <c r="F288" s="97" t="s">
        <v>1488</v>
      </c>
      <c r="G288" s="97" t="b">
        <v>0</v>
      </c>
      <c r="H288" s="97" t="b">
        <v>0</v>
      </c>
      <c r="I288" s="97" t="b">
        <v>0</v>
      </c>
      <c r="J288" s="97" t="b">
        <v>0</v>
      </c>
      <c r="K288" s="97" t="b">
        <v>0</v>
      </c>
      <c r="L288" s="97" t="b">
        <v>0</v>
      </c>
    </row>
    <row r="289" spans="1:12" ht="15">
      <c r="A289" s="105" t="s">
        <v>1330</v>
      </c>
      <c r="B289" s="97" t="s">
        <v>1331</v>
      </c>
      <c r="C289" s="97">
        <v>2</v>
      </c>
      <c r="D289" s="107">
        <v>0.0007097191182147863</v>
      </c>
      <c r="E289" s="107">
        <v>3.3678216524185376</v>
      </c>
      <c r="F289" s="97" t="s">
        <v>1488</v>
      </c>
      <c r="G289" s="97" t="b">
        <v>0</v>
      </c>
      <c r="H289" s="97" t="b">
        <v>0</v>
      </c>
      <c r="I289" s="97" t="b">
        <v>0</v>
      </c>
      <c r="J289" s="97" t="b">
        <v>0</v>
      </c>
      <c r="K289" s="97" t="b">
        <v>0</v>
      </c>
      <c r="L289" s="97" t="b">
        <v>0</v>
      </c>
    </row>
    <row r="290" spans="1:12" ht="15">
      <c r="A290" s="105" t="s">
        <v>1333</v>
      </c>
      <c r="B290" s="97" t="s">
        <v>822</v>
      </c>
      <c r="C290" s="97">
        <v>2</v>
      </c>
      <c r="D290" s="107">
        <v>0.0007097191182147863</v>
      </c>
      <c r="E290" s="107">
        <v>2.627458962924294</v>
      </c>
      <c r="F290" s="97" t="s">
        <v>1488</v>
      </c>
      <c r="G290" s="97" t="b">
        <v>0</v>
      </c>
      <c r="H290" s="97" t="b">
        <v>0</v>
      </c>
      <c r="I290" s="97" t="b">
        <v>0</v>
      </c>
      <c r="J290" s="97" t="b">
        <v>0</v>
      </c>
      <c r="K290" s="97" t="b">
        <v>0</v>
      </c>
      <c r="L290" s="97" t="b">
        <v>0</v>
      </c>
    </row>
    <row r="291" spans="1:12" ht="15">
      <c r="A291" s="105" t="s">
        <v>1341</v>
      </c>
      <c r="B291" s="97" t="s">
        <v>1342</v>
      </c>
      <c r="C291" s="97">
        <v>2</v>
      </c>
      <c r="D291" s="107">
        <v>0.0008361226435828238</v>
      </c>
      <c r="E291" s="107">
        <v>3.3678216524185376</v>
      </c>
      <c r="F291" s="97" t="s">
        <v>1488</v>
      </c>
      <c r="G291" s="97" t="b">
        <v>0</v>
      </c>
      <c r="H291" s="97" t="b">
        <v>0</v>
      </c>
      <c r="I291" s="97" t="b">
        <v>0</v>
      </c>
      <c r="J291" s="97" t="b">
        <v>0</v>
      </c>
      <c r="K291" s="97" t="b">
        <v>0</v>
      </c>
      <c r="L291" s="97" t="b">
        <v>0</v>
      </c>
    </row>
    <row r="292" spans="1:12" ht="15">
      <c r="A292" s="105" t="s">
        <v>926</v>
      </c>
      <c r="B292" s="97" t="s">
        <v>918</v>
      </c>
      <c r="C292" s="97">
        <v>2</v>
      </c>
      <c r="D292" s="107">
        <v>0.0007097191182147863</v>
      </c>
      <c r="E292" s="107">
        <v>2.413579142979213</v>
      </c>
      <c r="F292" s="97" t="s">
        <v>1488</v>
      </c>
      <c r="G292" s="97" t="b">
        <v>1</v>
      </c>
      <c r="H292" s="97" t="b">
        <v>0</v>
      </c>
      <c r="I292" s="97" t="b">
        <v>0</v>
      </c>
      <c r="J292" s="97" t="b">
        <v>0</v>
      </c>
      <c r="K292" s="97" t="b">
        <v>0</v>
      </c>
      <c r="L292" s="97" t="b">
        <v>0</v>
      </c>
    </row>
    <row r="293" spans="1:12" ht="15">
      <c r="A293" s="105" t="s">
        <v>1150</v>
      </c>
      <c r="B293" s="97" t="s">
        <v>1353</v>
      </c>
      <c r="C293" s="97">
        <v>2</v>
      </c>
      <c r="D293" s="107">
        <v>0.0007097191182147863</v>
      </c>
      <c r="E293" s="107">
        <v>3.1917303933628562</v>
      </c>
      <c r="F293" s="97" t="s">
        <v>1488</v>
      </c>
      <c r="G293" s="97" t="b">
        <v>0</v>
      </c>
      <c r="H293" s="97" t="b">
        <v>0</v>
      </c>
      <c r="I293" s="97" t="b">
        <v>0</v>
      </c>
      <c r="J293" s="97" t="b">
        <v>0</v>
      </c>
      <c r="K293" s="97" t="b">
        <v>0</v>
      </c>
      <c r="L293" s="97" t="b">
        <v>0</v>
      </c>
    </row>
    <row r="294" spans="1:12" ht="15">
      <c r="A294" s="105" t="s">
        <v>804</v>
      </c>
      <c r="B294" s="97" t="s">
        <v>951</v>
      </c>
      <c r="C294" s="97">
        <v>2</v>
      </c>
      <c r="D294" s="107">
        <v>0.0008361226435828238</v>
      </c>
      <c r="E294" s="107">
        <v>2.1917303933628562</v>
      </c>
      <c r="F294" s="97" t="s">
        <v>1488</v>
      </c>
      <c r="G294" s="97" t="b">
        <v>0</v>
      </c>
      <c r="H294" s="97" t="b">
        <v>0</v>
      </c>
      <c r="I294" s="97" t="b">
        <v>0</v>
      </c>
      <c r="J294" s="97" t="b">
        <v>0</v>
      </c>
      <c r="K294" s="97" t="b">
        <v>0</v>
      </c>
      <c r="L294" s="97" t="b">
        <v>0</v>
      </c>
    </row>
    <row r="295" spans="1:12" ht="15">
      <c r="A295" s="105" t="s">
        <v>951</v>
      </c>
      <c r="B295" s="97" t="s">
        <v>1356</v>
      </c>
      <c r="C295" s="97">
        <v>2</v>
      </c>
      <c r="D295" s="107">
        <v>0.0008361226435828238</v>
      </c>
      <c r="E295" s="107">
        <v>3.0667916567545563</v>
      </c>
      <c r="F295" s="97" t="s">
        <v>1488</v>
      </c>
      <c r="G295" s="97" t="b">
        <v>0</v>
      </c>
      <c r="H295" s="97" t="b">
        <v>0</v>
      </c>
      <c r="I295" s="97" t="b">
        <v>0</v>
      </c>
      <c r="J295" s="97" t="b">
        <v>0</v>
      </c>
      <c r="K295" s="97" t="b">
        <v>0</v>
      </c>
      <c r="L295" s="97" t="b">
        <v>0</v>
      </c>
    </row>
    <row r="296" spans="1:12" ht="15">
      <c r="A296" s="105" t="s">
        <v>1356</v>
      </c>
      <c r="B296" s="97" t="s">
        <v>1019</v>
      </c>
      <c r="C296" s="97">
        <v>2</v>
      </c>
      <c r="D296" s="107">
        <v>0.0008361226435828238</v>
      </c>
      <c r="E296" s="107">
        <v>3.0667916567545563</v>
      </c>
      <c r="F296" s="97" t="s">
        <v>1488</v>
      </c>
      <c r="G296" s="97" t="b">
        <v>0</v>
      </c>
      <c r="H296" s="97" t="b">
        <v>0</v>
      </c>
      <c r="I296" s="97" t="b">
        <v>0</v>
      </c>
      <c r="J296" s="97" t="b">
        <v>0</v>
      </c>
      <c r="K296" s="97" t="b">
        <v>0</v>
      </c>
      <c r="L296" s="97" t="b">
        <v>0</v>
      </c>
    </row>
    <row r="297" spans="1:12" ht="15">
      <c r="A297" s="105" t="s">
        <v>1020</v>
      </c>
      <c r="B297" s="97" t="s">
        <v>928</v>
      </c>
      <c r="C297" s="97">
        <v>2</v>
      </c>
      <c r="D297" s="107">
        <v>0.0008361226435828238</v>
      </c>
      <c r="E297" s="107">
        <v>2.668851648082519</v>
      </c>
      <c r="F297" s="97" t="s">
        <v>1488</v>
      </c>
      <c r="G297" s="97" t="b">
        <v>0</v>
      </c>
      <c r="H297" s="97" t="b">
        <v>0</v>
      </c>
      <c r="I297" s="97" t="b">
        <v>0</v>
      </c>
      <c r="J297" s="97" t="b">
        <v>0</v>
      </c>
      <c r="K297" s="97" t="b">
        <v>0</v>
      </c>
      <c r="L297" s="97" t="b">
        <v>0</v>
      </c>
    </row>
    <row r="298" spans="1:12" ht="15">
      <c r="A298" s="105" t="s">
        <v>874</v>
      </c>
      <c r="B298" s="97" t="s">
        <v>1131</v>
      </c>
      <c r="C298" s="97">
        <v>2</v>
      </c>
      <c r="D298" s="107">
        <v>0.0007097191182147863</v>
      </c>
      <c r="E298" s="107">
        <v>2.6476623490125806</v>
      </c>
      <c r="F298" s="97" t="s">
        <v>1488</v>
      </c>
      <c r="G298" s="97" t="b">
        <v>0</v>
      </c>
      <c r="H298" s="97" t="b">
        <v>0</v>
      </c>
      <c r="I298" s="97" t="b">
        <v>0</v>
      </c>
      <c r="J298" s="97" t="b">
        <v>0</v>
      </c>
      <c r="K298" s="97" t="b">
        <v>0</v>
      </c>
      <c r="L298" s="97" t="b">
        <v>0</v>
      </c>
    </row>
    <row r="299" spans="1:12" ht="15">
      <c r="A299" s="105" t="s">
        <v>770</v>
      </c>
      <c r="B299" s="97" t="s">
        <v>782</v>
      </c>
      <c r="C299" s="97">
        <v>2</v>
      </c>
      <c r="D299" s="107">
        <v>0.0008361226435828238</v>
      </c>
      <c r="E299" s="107">
        <v>1.5015343133343426</v>
      </c>
      <c r="F299" s="97" t="s">
        <v>1488</v>
      </c>
      <c r="G299" s="97" t="b">
        <v>0</v>
      </c>
      <c r="H299" s="97" t="b">
        <v>0</v>
      </c>
      <c r="I299" s="97" t="b">
        <v>0</v>
      </c>
      <c r="J299" s="97" t="b">
        <v>0</v>
      </c>
      <c r="K299" s="97" t="b">
        <v>0</v>
      </c>
      <c r="L299" s="97" t="b">
        <v>0</v>
      </c>
    </row>
    <row r="300" spans="1:12" ht="15">
      <c r="A300" s="105" t="s">
        <v>851</v>
      </c>
      <c r="B300" s="97" t="s">
        <v>770</v>
      </c>
      <c r="C300" s="97">
        <v>2</v>
      </c>
      <c r="D300" s="107">
        <v>0.0007097191182147863</v>
      </c>
      <c r="E300" s="107">
        <v>1.7146091386431939</v>
      </c>
      <c r="F300" s="97" t="s">
        <v>1488</v>
      </c>
      <c r="G300" s="97" t="b">
        <v>0</v>
      </c>
      <c r="H300" s="97" t="b">
        <v>0</v>
      </c>
      <c r="I300" s="97" t="b">
        <v>0</v>
      </c>
      <c r="J300" s="97" t="b">
        <v>0</v>
      </c>
      <c r="K300" s="97" t="b">
        <v>0</v>
      </c>
      <c r="L300" s="97" t="b">
        <v>0</v>
      </c>
    </row>
    <row r="301" spans="1:12" ht="15">
      <c r="A301" s="105" t="s">
        <v>782</v>
      </c>
      <c r="B301" s="97" t="s">
        <v>878</v>
      </c>
      <c r="C301" s="97">
        <v>2</v>
      </c>
      <c r="D301" s="107">
        <v>0.0007097191182147863</v>
      </c>
      <c r="E301" s="107">
        <v>2.015639134307175</v>
      </c>
      <c r="F301" s="97" t="s">
        <v>1488</v>
      </c>
      <c r="G301" s="97" t="b">
        <v>0</v>
      </c>
      <c r="H301" s="97" t="b">
        <v>0</v>
      </c>
      <c r="I301" s="97" t="b">
        <v>0</v>
      </c>
      <c r="J301" s="97" t="b">
        <v>0</v>
      </c>
      <c r="K301" s="97" t="b">
        <v>0</v>
      </c>
      <c r="L301" s="97" t="b">
        <v>0</v>
      </c>
    </row>
    <row r="302" spans="1:12" ht="15">
      <c r="A302" s="105" t="s">
        <v>1156</v>
      </c>
      <c r="B302" s="97" t="s">
        <v>1363</v>
      </c>
      <c r="C302" s="97">
        <v>2</v>
      </c>
      <c r="D302" s="107">
        <v>0.0008361226435828238</v>
      </c>
      <c r="E302" s="107">
        <v>3.1917303933628562</v>
      </c>
      <c r="F302" s="97" t="s">
        <v>1488</v>
      </c>
      <c r="G302" s="97" t="b">
        <v>0</v>
      </c>
      <c r="H302" s="97" t="b">
        <v>0</v>
      </c>
      <c r="I302" s="97" t="b">
        <v>0</v>
      </c>
      <c r="J302" s="97" t="b">
        <v>0</v>
      </c>
      <c r="K302" s="97" t="b">
        <v>0</v>
      </c>
      <c r="L302" s="97" t="b">
        <v>0</v>
      </c>
    </row>
    <row r="303" spans="1:12" ht="15">
      <c r="A303" s="105" t="s">
        <v>1158</v>
      </c>
      <c r="B303" s="97" t="s">
        <v>1014</v>
      </c>
      <c r="C303" s="97">
        <v>2</v>
      </c>
      <c r="D303" s="107">
        <v>0.0008361226435828238</v>
      </c>
      <c r="E303" s="107">
        <v>2.890700397698875</v>
      </c>
      <c r="F303" s="97" t="s">
        <v>1488</v>
      </c>
      <c r="G303" s="97" t="b">
        <v>0</v>
      </c>
      <c r="H303" s="97" t="b">
        <v>0</v>
      </c>
      <c r="I303" s="97" t="b">
        <v>0</v>
      </c>
      <c r="J303" s="97" t="b">
        <v>0</v>
      </c>
      <c r="K303" s="97" t="b">
        <v>0</v>
      </c>
      <c r="L303" s="97" t="b">
        <v>0</v>
      </c>
    </row>
    <row r="304" spans="1:12" ht="15">
      <c r="A304" s="105" t="s">
        <v>897</v>
      </c>
      <c r="B304" s="97" t="s">
        <v>848</v>
      </c>
      <c r="C304" s="97">
        <v>2</v>
      </c>
      <c r="D304" s="107">
        <v>0.0008361226435828238</v>
      </c>
      <c r="E304" s="107">
        <v>2.316669129971156</v>
      </c>
      <c r="F304" s="97" t="s">
        <v>1488</v>
      </c>
      <c r="G304" s="97" t="b">
        <v>0</v>
      </c>
      <c r="H304" s="97" t="b">
        <v>0</v>
      </c>
      <c r="I304" s="97" t="b">
        <v>0</v>
      </c>
      <c r="J304" s="97" t="b">
        <v>0</v>
      </c>
      <c r="K304" s="97" t="b">
        <v>0</v>
      </c>
      <c r="L304" s="97" t="b">
        <v>0</v>
      </c>
    </row>
    <row r="305" spans="1:12" ht="15">
      <c r="A305" s="105" t="s">
        <v>1364</v>
      </c>
      <c r="B305" s="97" t="s">
        <v>1365</v>
      </c>
      <c r="C305" s="97">
        <v>2</v>
      </c>
      <c r="D305" s="107">
        <v>0.0008361226435828238</v>
      </c>
      <c r="E305" s="107">
        <v>3.3678216524185376</v>
      </c>
      <c r="F305" s="97" t="s">
        <v>1488</v>
      </c>
      <c r="G305" s="97" t="b">
        <v>0</v>
      </c>
      <c r="H305" s="97" t="b">
        <v>0</v>
      </c>
      <c r="I305" s="97" t="b">
        <v>0</v>
      </c>
      <c r="J305" s="97" t="b">
        <v>0</v>
      </c>
      <c r="K305" s="97" t="b">
        <v>0</v>
      </c>
      <c r="L305" s="97" t="b">
        <v>0</v>
      </c>
    </row>
    <row r="306" spans="1:12" ht="15">
      <c r="A306" s="105" t="s">
        <v>916</v>
      </c>
      <c r="B306" s="97" t="s">
        <v>800</v>
      </c>
      <c r="C306" s="97">
        <v>2</v>
      </c>
      <c r="D306" s="107">
        <v>0.0008361226435828238</v>
      </c>
      <c r="E306" s="107">
        <v>2.1125491473152316</v>
      </c>
      <c r="F306" s="97" t="s">
        <v>1488</v>
      </c>
      <c r="G306" s="97" t="b">
        <v>0</v>
      </c>
      <c r="H306" s="97" t="b">
        <v>0</v>
      </c>
      <c r="I306" s="97" t="b">
        <v>0</v>
      </c>
      <c r="J306" s="97" t="b">
        <v>0</v>
      </c>
      <c r="K306" s="97" t="b">
        <v>0</v>
      </c>
      <c r="L306" s="97" t="b">
        <v>0</v>
      </c>
    </row>
    <row r="307" spans="1:12" ht="15">
      <c r="A307" s="105" t="s">
        <v>788</v>
      </c>
      <c r="B307" s="97" t="s">
        <v>868</v>
      </c>
      <c r="C307" s="97">
        <v>2</v>
      </c>
      <c r="D307" s="107">
        <v>0.0008361226435828238</v>
      </c>
      <c r="E307" s="107">
        <v>2.0253989715963314</v>
      </c>
      <c r="F307" s="97" t="s">
        <v>1488</v>
      </c>
      <c r="G307" s="97" t="b">
        <v>0</v>
      </c>
      <c r="H307" s="97" t="b">
        <v>0</v>
      </c>
      <c r="I307" s="97" t="b">
        <v>0</v>
      </c>
      <c r="J307" s="97" t="b">
        <v>0</v>
      </c>
      <c r="K307" s="97" t="b">
        <v>0</v>
      </c>
      <c r="L307" s="97" t="b">
        <v>0</v>
      </c>
    </row>
    <row r="308" spans="1:12" ht="15">
      <c r="A308" s="105" t="s">
        <v>1379</v>
      </c>
      <c r="B308" s="97" t="s">
        <v>1380</v>
      </c>
      <c r="C308" s="97">
        <v>2</v>
      </c>
      <c r="D308" s="107">
        <v>0.0008361226435828238</v>
      </c>
      <c r="E308" s="107">
        <v>3.3678216524185376</v>
      </c>
      <c r="F308" s="97" t="s">
        <v>1488</v>
      </c>
      <c r="G308" s="97" t="b">
        <v>0</v>
      </c>
      <c r="H308" s="97" t="b">
        <v>0</v>
      </c>
      <c r="I308" s="97" t="b">
        <v>0</v>
      </c>
      <c r="J308" s="97" t="b">
        <v>0</v>
      </c>
      <c r="K308" s="97" t="b">
        <v>0</v>
      </c>
      <c r="L308" s="97" t="b">
        <v>0</v>
      </c>
    </row>
    <row r="309" spans="1:12" ht="15">
      <c r="A309" s="105" t="s">
        <v>883</v>
      </c>
      <c r="B309" s="97" t="s">
        <v>802</v>
      </c>
      <c r="C309" s="97">
        <v>2</v>
      </c>
      <c r="D309" s="107">
        <v>0.0008361226435828238</v>
      </c>
      <c r="E309" s="107">
        <v>2.045602357684618</v>
      </c>
      <c r="F309" s="97" t="s">
        <v>1488</v>
      </c>
      <c r="G309" s="97" t="b">
        <v>0</v>
      </c>
      <c r="H309" s="97" t="b">
        <v>0</v>
      </c>
      <c r="I309" s="97" t="b">
        <v>0</v>
      </c>
      <c r="J309" s="97" t="b">
        <v>1</v>
      </c>
      <c r="K309" s="97" t="b">
        <v>0</v>
      </c>
      <c r="L309" s="97" t="b">
        <v>0</v>
      </c>
    </row>
    <row r="310" spans="1:12" ht="15">
      <c r="A310" s="105" t="s">
        <v>759</v>
      </c>
      <c r="B310" s="97" t="s">
        <v>757</v>
      </c>
      <c r="C310" s="97">
        <v>2</v>
      </c>
      <c r="D310" s="107">
        <v>0.0007097191182147863</v>
      </c>
      <c r="E310" s="107">
        <v>1.0777870410560195</v>
      </c>
      <c r="F310" s="97" t="s">
        <v>1488</v>
      </c>
      <c r="G310" s="97" t="b">
        <v>0</v>
      </c>
      <c r="H310" s="97" t="b">
        <v>0</v>
      </c>
      <c r="I310" s="97" t="b">
        <v>0</v>
      </c>
      <c r="J310" s="97" t="b">
        <v>0</v>
      </c>
      <c r="K310" s="97" t="b">
        <v>0</v>
      </c>
      <c r="L310" s="97" t="b">
        <v>0</v>
      </c>
    </row>
    <row r="311" spans="1:12" ht="15">
      <c r="A311" s="105" t="s">
        <v>907</v>
      </c>
      <c r="B311" s="97" t="s">
        <v>901</v>
      </c>
      <c r="C311" s="97">
        <v>2</v>
      </c>
      <c r="D311" s="107">
        <v>0.0007097191182147863</v>
      </c>
      <c r="E311" s="107">
        <v>2.413579142979213</v>
      </c>
      <c r="F311" s="97" t="s">
        <v>1488</v>
      </c>
      <c r="G311" s="97" t="b">
        <v>0</v>
      </c>
      <c r="H311" s="97" t="b">
        <v>0</v>
      </c>
      <c r="I311" s="97" t="b">
        <v>0</v>
      </c>
      <c r="J311" s="97" t="b">
        <v>0</v>
      </c>
      <c r="K311" s="97" t="b">
        <v>0</v>
      </c>
      <c r="L311" s="97" t="b">
        <v>0</v>
      </c>
    </row>
    <row r="312" spans="1:12" ht="15">
      <c r="A312" s="105" t="s">
        <v>797</v>
      </c>
      <c r="B312" s="97" t="s">
        <v>788</v>
      </c>
      <c r="C312" s="97">
        <v>2</v>
      </c>
      <c r="D312" s="107">
        <v>0.0008361226435828238</v>
      </c>
      <c r="E312" s="107">
        <v>1.709810255761425</v>
      </c>
      <c r="F312" s="97" t="s">
        <v>1488</v>
      </c>
      <c r="G312" s="97" t="b">
        <v>0</v>
      </c>
      <c r="H312" s="97" t="b">
        <v>1</v>
      </c>
      <c r="I312" s="97" t="b">
        <v>0</v>
      </c>
      <c r="J312" s="97" t="b">
        <v>0</v>
      </c>
      <c r="K312" s="97" t="b">
        <v>0</v>
      </c>
      <c r="L312" s="97" t="b">
        <v>0</v>
      </c>
    </row>
    <row r="313" spans="1:12" ht="15">
      <c r="A313" s="105" t="s">
        <v>774</v>
      </c>
      <c r="B313" s="97" t="s">
        <v>906</v>
      </c>
      <c r="C313" s="97">
        <v>2</v>
      </c>
      <c r="D313" s="107">
        <v>0.0007097191182147863</v>
      </c>
      <c r="E313" s="107">
        <v>1.9129767924100272</v>
      </c>
      <c r="F313" s="97" t="s">
        <v>1488</v>
      </c>
      <c r="G313" s="97" t="b">
        <v>0</v>
      </c>
      <c r="H313" s="97" t="b">
        <v>0</v>
      </c>
      <c r="I313" s="97" t="b">
        <v>0</v>
      </c>
      <c r="J313" s="97" t="b">
        <v>0</v>
      </c>
      <c r="K313" s="97" t="b">
        <v>0</v>
      </c>
      <c r="L313" s="97" t="b">
        <v>0</v>
      </c>
    </row>
    <row r="314" spans="1:12" ht="15">
      <c r="A314" s="105" t="s">
        <v>1038</v>
      </c>
      <c r="B314" s="97" t="s">
        <v>777</v>
      </c>
      <c r="C314" s="97">
        <v>2</v>
      </c>
      <c r="D314" s="107">
        <v>0.0007097191182147863</v>
      </c>
      <c r="E314" s="107">
        <v>2.1373727310402635</v>
      </c>
      <c r="F314" s="97" t="s">
        <v>1488</v>
      </c>
      <c r="G314" s="97" t="b">
        <v>0</v>
      </c>
      <c r="H314" s="97" t="b">
        <v>0</v>
      </c>
      <c r="I314" s="97" t="b">
        <v>0</v>
      </c>
      <c r="J314" s="97" t="b">
        <v>0</v>
      </c>
      <c r="K314" s="97" t="b">
        <v>0</v>
      </c>
      <c r="L314" s="97" t="b">
        <v>0</v>
      </c>
    </row>
    <row r="315" spans="1:12" ht="15">
      <c r="A315" s="105" t="s">
        <v>777</v>
      </c>
      <c r="B315" s="97" t="s">
        <v>1391</v>
      </c>
      <c r="C315" s="97">
        <v>2</v>
      </c>
      <c r="D315" s="107">
        <v>0.0007097191182147863</v>
      </c>
      <c r="E315" s="107">
        <v>2.4384027267042447</v>
      </c>
      <c r="F315" s="97" t="s">
        <v>1488</v>
      </c>
      <c r="G315" s="97" t="b">
        <v>0</v>
      </c>
      <c r="H315" s="97" t="b">
        <v>0</v>
      </c>
      <c r="I315" s="97" t="b">
        <v>0</v>
      </c>
      <c r="J315" s="97" t="b">
        <v>0</v>
      </c>
      <c r="K315" s="97" t="b">
        <v>0</v>
      </c>
      <c r="L315" s="97" t="b">
        <v>0</v>
      </c>
    </row>
    <row r="316" spans="1:12" ht="15">
      <c r="A316" s="105" t="s">
        <v>1391</v>
      </c>
      <c r="B316" s="97" t="s">
        <v>1143</v>
      </c>
      <c r="C316" s="97">
        <v>2</v>
      </c>
      <c r="D316" s="107">
        <v>0.0007097191182147863</v>
      </c>
      <c r="E316" s="107">
        <v>3.1917303933628562</v>
      </c>
      <c r="F316" s="97" t="s">
        <v>1488</v>
      </c>
      <c r="G316" s="97" t="b">
        <v>0</v>
      </c>
      <c r="H316" s="97" t="b">
        <v>0</v>
      </c>
      <c r="I316" s="97" t="b">
        <v>0</v>
      </c>
      <c r="J316" s="97" t="b">
        <v>0</v>
      </c>
      <c r="K316" s="97" t="b">
        <v>0</v>
      </c>
      <c r="L316" s="97" t="b">
        <v>0</v>
      </c>
    </row>
    <row r="317" spans="1:12" ht="15">
      <c r="A317" s="105" t="s">
        <v>1143</v>
      </c>
      <c r="B317" s="97" t="s">
        <v>795</v>
      </c>
      <c r="C317" s="97">
        <v>2</v>
      </c>
      <c r="D317" s="107">
        <v>0.0007097191182147863</v>
      </c>
      <c r="E317" s="107">
        <v>2.4927603890268375</v>
      </c>
      <c r="F317" s="97" t="s">
        <v>1488</v>
      </c>
      <c r="G317" s="97" t="b">
        <v>0</v>
      </c>
      <c r="H317" s="97" t="b">
        <v>0</v>
      </c>
      <c r="I317" s="97" t="b">
        <v>0</v>
      </c>
      <c r="J317" s="97" t="b">
        <v>0</v>
      </c>
      <c r="K317" s="97" t="b">
        <v>0</v>
      </c>
      <c r="L317" s="97" t="b">
        <v>0</v>
      </c>
    </row>
    <row r="318" spans="1:12" ht="15">
      <c r="A318" s="105" t="s">
        <v>795</v>
      </c>
      <c r="B318" s="97" t="s">
        <v>889</v>
      </c>
      <c r="C318" s="97">
        <v>2</v>
      </c>
      <c r="D318" s="107">
        <v>0.0007097191182147863</v>
      </c>
      <c r="E318" s="107">
        <v>2.0108402514254062</v>
      </c>
      <c r="F318" s="97" t="s">
        <v>1488</v>
      </c>
      <c r="G318" s="97" t="b">
        <v>0</v>
      </c>
      <c r="H318" s="97" t="b">
        <v>0</v>
      </c>
      <c r="I318" s="97" t="b">
        <v>0</v>
      </c>
      <c r="J318" s="97" t="b">
        <v>0</v>
      </c>
      <c r="K318" s="97" t="b">
        <v>0</v>
      </c>
      <c r="L318" s="97" t="b">
        <v>0</v>
      </c>
    </row>
    <row r="319" spans="1:12" ht="15">
      <c r="A319" s="105" t="s">
        <v>1398</v>
      </c>
      <c r="B319" s="97" t="s">
        <v>773</v>
      </c>
      <c r="C319" s="97">
        <v>2</v>
      </c>
      <c r="D319" s="107">
        <v>0.0008361226435828238</v>
      </c>
      <c r="E319" s="107">
        <v>2.39009804712969</v>
      </c>
      <c r="F319" s="97" t="s">
        <v>1488</v>
      </c>
      <c r="G319" s="97" t="b">
        <v>0</v>
      </c>
      <c r="H319" s="97" t="b">
        <v>0</v>
      </c>
      <c r="I319" s="97" t="b">
        <v>0</v>
      </c>
      <c r="J319" s="97" t="b">
        <v>0</v>
      </c>
      <c r="K319" s="97" t="b">
        <v>0</v>
      </c>
      <c r="L319" s="97" t="b">
        <v>0</v>
      </c>
    </row>
    <row r="320" spans="1:12" ht="15">
      <c r="A320" s="105" t="s">
        <v>757</v>
      </c>
      <c r="B320" s="97" t="s">
        <v>805</v>
      </c>
      <c r="C320" s="97">
        <v>2</v>
      </c>
      <c r="D320" s="107">
        <v>0.0008361226435828238</v>
      </c>
      <c r="E320" s="107">
        <v>1.4513677038686126</v>
      </c>
      <c r="F320" s="97" t="s">
        <v>1488</v>
      </c>
      <c r="G320" s="97" t="b">
        <v>0</v>
      </c>
      <c r="H320" s="97" t="b">
        <v>0</v>
      </c>
      <c r="I320" s="97" t="b">
        <v>0</v>
      </c>
      <c r="J320" s="97" t="b">
        <v>0</v>
      </c>
      <c r="K320" s="97" t="b">
        <v>0</v>
      </c>
      <c r="L320" s="97" t="b">
        <v>0</v>
      </c>
    </row>
    <row r="321" spans="1:12" ht="15">
      <c r="A321" s="105" t="s">
        <v>1185</v>
      </c>
      <c r="B321" s="97" t="s">
        <v>967</v>
      </c>
      <c r="C321" s="97">
        <v>2</v>
      </c>
      <c r="D321" s="107">
        <v>0.0008361226435828238</v>
      </c>
      <c r="E321" s="107">
        <v>2.7937903846908188</v>
      </c>
      <c r="F321" s="97" t="s">
        <v>1488</v>
      </c>
      <c r="G321" s="97" t="b">
        <v>0</v>
      </c>
      <c r="H321" s="97" t="b">
        <v>0</v>
      </c>
      <c r="I321" s="97" t="b">
        <v>0</v>
      </c>
      <c r="J321" s="97" t="b">
        <v>0</v>
      </c>
      <c r="K321" s="97" t="b">
        <v>0</v>
      </c>
      <c r="L321" s="97" t="b">
        <v>0</v>
      </c>
    </row>
    <row r="322" spans="1:12" ht="15">
      <c r="A322" s="105" t="s">
        <v>964</v>
      </c>
      <c r="B322" s="97" t="s">
        <v>754</v>
      </c>
      <c r="C322" s="97">
        <v>2</v>
      </c>
      <c r="D322" s="107">
        <v>0.0008361226435828238</v>
      </c>
      <c r="E322" s="107">
        <v>1.7795499455762085</v>
      </c>
      <c r="F322" s="97" t="s">
        <v>1488</v>
      </c>
      <c r="G322" s="97" t="b">
        <v>0</v>
      </c>
      <c r="H322" s="97" t="b">
        <v>0</v>
      </c>
      <c r="I322" s="97" t="b">
        <v>0</v>
      </c>
      <c r="J322" s="97" t="b">
        <v>0</v>
      </c>
      <c r="K322" s="97" t="b">
        <v>0</v>
      </c>
      <c r="L322" s="97" t="b">
        <v>0</v>
      </c>
    </row>
    <row r="323" spans="1:12" ht="15">
      <c r="A323" s="105" t="s">
        <v>891</v>
      </c>
      <c r="B323" s="97" t="s">
        <v>925</v>
      </c>
      <c r="C323" s="97">
        <v>2</v>
      </c>
      <c r="D323" s="107">
        <v>0.0008361226435828238</v>
      </c>
      <c r="E323" s="107">
        <v>2.4258135993962244</v>
      </c>
      <c r="F323" s="97" t="s">
        <v>1488</v>
      </c>
      <c r="G323" s="97" t="b">
        <v>0</v>
      </c>
      <c r="H323" s="97" t="b">
        <v>0</v>
      </c>
      <c r="I323" s="97" t="b">
        <v>0</v>
      </c>
      <c r="J323" s="97" t="b">
        <v>0</v>
      </c>
      <c r="K323" s="97" t="b">
        <v>0</v>
      </c>
      <c r="L323" s="97" t="b">
        <v>0</v>
      </c>
    </row>
    <row r="324" spans="1:12" ht="15">
      <c r="A324" s="105" t="s">
        <v>925</v>
      </c>
      <c r="B324" s="97" t="s">
        <v>926</v>
      </c>
      <c r="C324" s="97">
        <v>2</v>
      </c>
      <c r="D324" s="107">
        <v>0.0008361226435828238</v>
      </c>
      <c r="E324" s="107">
        <v>2.413579142979213</v>
      </c>
      <c r="F324" s="97" t="s">
        <v>1488</v>
      </c>
      <c r="G324" s="97" t="b">
        <v>0</v>
      </c>
      <c r="H324" s="97" t="b">
        <v>0</v>
      </c>
      <c r="I324" s="97" t="b">
        <v>0</v>
      </c>
      <c r="J324" s="97" t="b">
        <v>1</v>
      </c>
      <c r="K324" s="97" t="b">
        <v>0</v>
      </c>
      <c r="L324" s="97" t="b">
        <v>0</v>
      </c>
    </row>
    <row r="325" spans="1:12" ht="15">
      <c r="A325" s="105" t="s">
        <v>926</v>
      </c>
      <c r="B325" s="97" t="s">
        <v>1186</v>
      </c>
      <c r="C325" s="97">
        <v>2</v>
      </c>
      <c r="D325" s="107">
        <v>0.0008361226435828238</v>
      </c>
      <c r="E325" s="107">
        <v>2.7146091386431936</v>
      </c>
      <c r="F325" s="97" t="s">
        <v>1488</v>
      </c>
      <c r="G325" s="97" t="b">
        <v>1</v>
      </c>
      <c r="H325" s="97" t="b">
        <v>0</v>
      </c>
      <c r="I325" s="97" t="b">
        <v>0</v>
      </c>
      <c r="J325" s="97" t="b">
        <v>0</v>
      </c>
      <c r="K325" s="97" t="b">
        <v>0</v>
      </c>
      <c r="L325" s="97" t="b">
        <v>0</v>
      </c>
    </row>
    <row r="326" spans="1:12" ht="15">
      <c r="A326" s="105" t="s">
        <v>1421</v>
      </c>
      <c r="B326" s="97" t="s">
        <v>963</v>
      </c>
      <c r="C326" s="97">
        <v>2</v>
      </c>
      <c r="D326" s="107">
        <v>0.0008361226435828238</v>
      </c>
      <c r="E326" s="107">
        <v>2.9698816437465</v>
      </c>
      <c r="F326" s="97" t="s">
        <v>1488</v>
      </c>
      <c r="G326" s="97" t="b">
        <v>0</v>
      </c>
      <c r="H326" s="97" t="b">
        <v>0</v>
      </c>
      <c r="I326" s="97" t="b">
        <v>0</v>
      </c>
      <c r="J326" s="97" t="b">
        <v>0</v>
      </c>
      <c r="K326" s="97" t="b">
        <v>0</v>
      </c>
      <c r="L326" s="97" t="b">
        <v>0</v>
      </c>
    </row>
    <row r="327" spans="1:12" ht="15">
      <c r="A327" s="105" t="s">
        <v>754</v>
      </c>
      <c r="B327" s="97" t="s">
        <v>754</v>
      </c>
      <c r="C327" s="97">
        <v>2</v>
      </c>
      <c r="D327" s="107">
        <v>0.0008361226435828238</v>
      </c>
      <c r="E327" s="107">
        <v>0.9871582560779545</v>
      </c>
      <c r="F327" s="97" t="s">
        <v>1488</v>
      </c>
      <c r="G327" s="97" t="b">
        <v>0</v>
      </c>
      <c r="H327" s="97" t="b">
        <v>0</v>
      </c>
      <c r="I327" s="97" t="b">
        <v>0</v>
      </c>
      <c r="J327" s="97" t="b">
        <v>0</v>
      </c>
      <c r="K327" s="97" t="b">
        <v>0</v>
      </c>
      <c r="L327" s="97" t="b">
        <v>0</v>
      </c>
    </row>
    <row r="328" spans="1:12" ht="15">
      <c r="A328" s="105" t="s">
        <v>754</v>
      </c>
      <c r="B328" s="97" t="s">
        <v>1042</v>
      </c>
      <c r="C328" s="97">
        <v>2</v>
      </c>
      <c r="D328" s="107">
        <v>0.0008361226435828238</v>
      </c>
      <c r="E328" s="107">
        <v>1.876459958584265</v>
      </c>
      <c r="F328" s="97" t="s">
        <v>1488</v>
      </c>
      <c r="G328" s="97" t="b">
        <v>0</v>
      </c>
      <c r="H328" s="97" t="b">
        <v>0</v>
      </c>
      <c r="I328" s="97" t="b">
        <v>0</v>
      </c>
      <c r="J328" s="97" t="b">
        <v>0</v>
      </c>
      <c r="K328" s="97" t="b">
        <v>0</v>
      </c>
      <c r="L328" s="97" t="b">
        <v>0</v>
      </c>
    </row>
    <row r="329" spans="1:12" ht="15">
      <c r="A329" s="105" t="s">
        <v>754</v>
      </c>
      <c r="B329" s="97" t="s">
        <v>1424</v>
      </c>
      <c r="C329" s="97">
        <v>2</v>
      </c>
      <c r="D329" s="107">
        <v>0.0008361226435828238</v>
      </c>
      <c r="E329" s="107">
        <v>2.177489954248246</v>
      </c>
      <c r="F329" s="97" t="s">
        <v>1488</v>
      </c>
      <c r="G329" s="97" t="b">
        <v>0</v>
      </c>
      <c r="H329" s="97" t="b">
        <v>0</v>
      </c>
      <c r="I329" s="97" t="b">
        <v>0</v>
      </c>
      <c r="J329" s="97" t="b">
        <v>0</v>
      </c>
      <c r="K329" s="97" t="b">
        <v>0</v>
      </c>
      <c r="L329" s="97" t="b">
        <v>0</v>
      </c>
    </row>
    <row r="330" spans="1:12" ht="15">
      <c r="A330" s="105" t="s">
        <v>754</v>
      </c>
      <c r="B330" s="97" t="s">
        <v>1187</v>
      </c>
      <c r="C330" s="97">
        <v>2</v>
      </c>
      <c r="D330" s="107">
        <v>0.0008361226435828238</v>
      </c>
      <c r="E330" s="107">
        <v>2.001398695192565</v>
      </c>
      <c r="F330" s="97" t="s">
        <v>1488</v>
      </c>
      <c r="G330" s="97" t="b">
        <v>0</v>
      </c>
      <c r="H330" s="97" t="b">
        <v>0</v>
      </c>
      <c r="I330" s="97" t="b">
        <v>0</v>
      </c>
      <c r="J330" s="97" t="b">
        <v>0</v>
      </c>
      <c r="K330" s="97" t="b">
        <v>0</v>
      </c>
      <c r="L330" s="97" t="b">
        <v>0</v>
      </c>
    </row>
    <row r="331" spans="1:12" ht="15">
      <c r="A331" s="105" t="s">
        <v>754</v>
      </c>
      <c r="B331" s="97" t="s">
        <v>1188</v>
      </c>
      <c r="C331" s="97">
        <v>2</v>
      </c>
      <c r="D331" s="107">
        <v>0.0008361226435828238</v>
      </c>
      <c r="E331" s="107">
        <v>2.001398695192565</v>
      </c>
      <c r="F331" s="97" t="s">
        <v>1488</v>
      </c>
      <c r="G331" s="97" t="b">
        <v>0</v>
      </c>
      <c r="H331" s="97" t="b">
        <v>0</v>
      </c>
      <c r="I331" s="97" t="b">
        <v>0</v>
      </c>
      <c r="J331" s="97" t="b">
        <v>0</v>
      </c>
      <c r="K331" s="97" t="b">
        <v>0</v>
      </c>
      <c r="L331" s="97" t="b">
        <v>0</v>
      </c>
    </row>
    <row r="332" spans="1:12" ht="15">
      <c r="A332" s="105" t="s">
        <v>1188</v>
      </c>
      <c r="B332" s="97" t="s">
        <v>876</v>
      </c>
      <c r="C332" s="97">
        <v>2</v>
      </c>
      <c r="D332" s="107">
        <v>0.0007097191182147863</v>
      </c>
      <c r="E332" s="107">
        <v>2.7146091386431936</v>
      </c>
      <c r="F332" s="97" t="s">
        <v>1488</v>
      </c>
      <c r="G332" s="97" t="b">
        <v>0</v>
      </c>
      <c r="H332" s="97" t="b">
        <v>0</v>
      </c>
      <c r="I332" s="97" t="b">
        <v>0</v>
      </c>
      <c r="J332" s="97" t="b">
        <v>0</v>
      </c>
      <c r="K332" s="97" t="b">
        <v>0</v>
      </c>
      <c r="L332" s="97" t="b">
        <v>0</v>
      </c>
    </row>
    <row r="333" spans="1:12" ht="15">
      <c r="A333" s="105" t="s">
        <v>1042</v>
      </c>
      <c r="B333" s="97" t="s">
        <v>1425</v>
      </c>
      <c r="C333" s="97">
        <v>2</v>
      </c>
      <c r="D333" s="107">
        <v>0.0008361226435828238</v>
      </c>
      <c r="E333" s="107">
        <v>3.0667916567545563</v>
      </c>
      <c r="F333" s="97" t="s">
        <v>1488</v>
      </c>
      <c r="G333" s="97" t="b">
        <v>0</v>
      </c>
      <c r="H333" s="97" t="b">
        <v>0</v>
      </c>
      <c r="I333" s="97" t="b">
        <v>0</v>
      </c>
      <c r="J333" s="97" t="b">
        <v>0</v>
      </c>
      <c r="K333" s="97" t="b">
        <v>0</v>
      </c>
      <c r="L333" s="97" t="b">
        <v>0</v>
      </c>
    </row>
    <row r="334" spans="1:12" ht="15">
      <c r="A334" s="105" t="s">
        <v>754</v>
      </c>
      <c r="B334" s="97" t="s">
        <v>1426</v>
      </c>
      <c r="C334" s="97">
        <v>2</v>
      </c>
      <c r="D334" s="107">
        <v>0.0008361226435828238</v>
      </c>
      <c r="E334" s="107">
        <v>2.177489954248246</v>
      </c>
      <c r="F334" s="97" t="s">
        <v>1488</v>
      </c>
      <c r="G334" s="97" t="b">
        <v>0</v>
      </c>
      <c r="H334" s="97" t="b">
        <v>0</v>
      </c>
      <c r="I334" s="97" t="b">
        <v>0</v>
      </c>
      <c r="J334" s="97" t="b">
        <v>0</v>
      </c>
      <c r="K334" s="97" t="b">
        <v>0</v>
      </c>
      <c r="L334" s="97" t="b">
        <v>0</v>
      </c>
    </row>
    <row r="335" spans="1:12" ht="15">
      <c r="A335" s="105" t="s">
        <v>761</v>
      </c>
      <c r="B335" s="97" t="s">
        <v>754</v>
      </c>
      <c r="C335" s="97">
        <v>2</v>
      </c>
      <c r="D335" s="107">
        <v>0.0008361226435828238</v>
      </c>
      <c r="E335" s="107">
        <v>1.0471561857532399</v>
      </c>
      <c r="F335" s="97" t="s">
        <v>1488</v>
      </c>
      <c r="G335" s="97" t="b">
        <v>0</v>
      </c>
      <c r="H335" s="97" t="b">
        <v>0</v>
      </c>
      <c r="I335" s="97" t="b">
        <v>0</v>
      </c>
      <c r="J335" s="97" t="b">
        <v>0</v>
      </c>
      <c r="K335" s="97" t="b">
        <v>0</v>
      </c>
      <c r="L335" s="97" t="b">
        <v>0</v>
      </c>
    </row>
    <row r="336" spans="1:12" ht="15">
      <c r="A336" s="105" t="s">
        <v>1432</v>
      </c>
      <c r="B336" s="97" t="s">
        <v>754</v>
      </c>
      <c r="C336" s="97">
        <v>2</v>
      </c>
      <c r="D336" s="107">
        <v>0.0008361226435828238</v>
      </c>
      <c r="E336" s="107">
        <v>2.177489954248246</v>
      </c>
      <c r="F336" s="97" t="s">
        <v>1488</v>
      </c>
      <c r="G336" s="97" t="b">
        <v>0</v>
      </c>
      <c r="H336" s="97" t="b">
        <v>0</v>
      </c>
      <c r="I336" s="97" t="b">
        <v>0</v>
      </c>
      <c r="J336" s="97" t="b">
        <v>0</v>
      </c>
      <c r="K336" s="97" t="b">
        <v>0</v>
      </c>
      <c r="L336" s="97" t="b">
        <v>0</v>
      </c>
    </row>
    <row r="337" spans="1:12" ht="15">
      <c r="A337" s="105" t="s">
        <v>1437</v>
      </c>
      <c r="B337" s="97" t="s">
        <v>1438</v>
      </c>
      <c r="C337" s="97">
        <v>2</v>
      </c>
      <c r="D337" s="107">
        <v>0.0007097191182147863</v>
      </c>
      <c r="E337" s="107">
        <v>3.3678216524185376</v>
      </c>
      <c r="F337" s="97" t="s">
        <v>1488</v>
      </c>
      <c r="G337" s="97" t="b">
        <v>0</v>
      </c>
      <c r="H337" s="97" t="b">
        <v>0</v>
      </c>
      <c r="I337" s="97" t="b">
        <v>0</v>
      </c>
      <c r="J337" s="97" t="b">
        <v>0</v>
      </c>
      <c r="K337" s="97" t="b">
        <v>0</v>
      </c>
      <c r="L337" s="97" t="b">
        <v>0</v>
      </c>
    </row>
    <row r="338" spans="1:12" ht="15">
      <c r="A338" s="105" t="s">
        <v>892</v>
      </c>
      <c r="B338" s="97" t="s">
        <v>816</v>
      </c>
      <c r="C338" s="97">
        <v>2</v>
      </c>
      <c r="D338" s="107">
        <v>0.0007097191182147863</v>
      </c>
      <c r="E338" s="107">
        <v>2.045602357684618</v>
      </c>
      <c r="F338" s="97" t="s">
        <v>1488</v>
      </c>
      <c r="G338" s="97" t="b">
        <v>0</v>
      </c>
      <c r="H338" s="97" t="b">
        <v>1</v>
      </c>
      <c r="I338" s="97" t="b">
        <v>0</v>
      </c>
      <c r="J338" s="97" t="b">
        <v>0</v>
      </c>
      <c r="K338" s="97" t="b">
        <v>0</v>
      </c>
      <c r="L338" s="97" t="b">
        <v>0</v>
      </c>
    </row>
    <row r="339" spans="1:12" ht="15">
      <c r="A339" s="105" t="s">
        <v>1441</v>
      </c>
      <c r="B339" s="97" t="s">
        <v>936</v>
      </c>
      <c r="C339" s="97">
        <v>2</v>
      </c>
      <c r="D339" s="107">
        <v>0.0008361226435828238</v>
      </c>
      <c r="E339" s="107">
        <v>2.890700397698875</v>
      </c>
      <c r="F339" s="97" t="s">
        <v>1488</v>
      </c>
      <c r="G339" s="97" t="b">
        <v>0</v>
      </c>
      <c r="H339" s="97" t="b">
        <v>0</v>
      </c>
      <c r="I339" s="97" t="b">
        <v>0</v>
      </c>
      <c r="J339" s="97" t="b">
        <v>0</v>
      </c>
      <c r="K339" s="97" t="b">
        <v>0</v>
      </c>
      <c r="L339" s="97" t="b">
        <v>0</v>
      </c>
    </row>
    <row r="340" spans="1:12" ht="15">
      <c r="A340" s="105" t="s">
        <v>1442</v>
      </c>
      <c r="B340" s="97" t="s">
        <v>937</v>
      </c>
      <c r="C340" s="97">
        <v>2</v>
      </c>
      <c r="D340" s="107">
        <v>0.0008361226435828238</v>
      </c>
      <c r="E340" s="107">
        <v>2.890700397698875</v>
      </c>
      <c r="F340" s="97" t="s">
        <v>1488</v>
      </c>
      <c r="G340" s="97" t="b">
        <v>0</v>
      </c>
      <c r="H340" s="97" t="b">
        <v>0</v>
      </c>
      <c r="I340" s="97" t="b">
        <v>0</v>
      </c>
      <c r="J340" s="97" t="b">
        <v>0</v>
      </c>
      <c r="K340" s="97" t="b">
        <v>0</v>
      </c>
      <c r="L340" s="97" t="b">
        <v>0</v>
      </c>
    </row>
    <row r="341" spans="1:12" ht="15">
      <c r="A341" s="105" t="s">
        <v>937</v>
      </c>
      <c r="B341" s="97" t="s">
        <v>1443</v>
      </c>
      <c r="C341" s="97">
        <v>2</v>
      </c>
      <c r="D341" s="107">
        <v>0.0008361226435828238</v>
      </c>
      <c r="E341" s="107">
        <v>2.890700397698875</v>
      </c>
      <c r="F341" s="97" t="s">
        <v>1488</v>
      </c>
      <c r="G341" s="97" t="b">
        <v>0</v>
      </c>
      <c r="H341" s="97" t="b">
        <v>0</v>
      </c>
      <c r="I341" s="97" t="b">
        <v>0</v>
      </c>
      <c r="J341" s="97" t="b">
        <v>0</v>
      </c>
      <c r="K341" s="97" t="b">
        <v>0</v>
      </c>
      <c r="L341" s="97" t="b">
        <v>0</v>
      </c>
    </row>
    <row r="342" spans="1:12" ht="15">
      <c r="A342" s="105" t="s">
        <v>1044</v>
      </c>
      <c r="B342" s="97" t="s">
        <v>869</v>
      </c>
      <c r="C342" s="97">
        <v>2</v>
      </c>
      <c r="D342" s="107">
        <v>0.0008361226435828238</v>
      </c>
      <c r="E342" s="107">
        <v>2.464731665426594</v>
      </c>
      <c r="F342" s="97" t="s">
        <v>1488</v>
      </c>
      <c r="G342" s="97" t="b">
        <v>0</v>
      </c>
      <c r="H342" s="97" t="b">
        <v>0</v>
      </c>
      <c r="I342" s="97" t="b">
        <v>0</v>
      </c>
      <c r="J342" s="97" t="b">
        <v>0</v>
      </c>
      <c r="K342" s="97" t="b">
        <v>0</v>
      </c>
      <c r="L342" s="97" t="b">
        <v>0</v>
      </c>
    </row>
    <row r="343" spans="1:12" ht="15">
      <c r="A343" s="105" t="s">
        <v>924</v>
      </c>
      <c r="B343" s="97" t="s">
        <v>855</v>
      </c>
      <c r="C343" s="97">
        <v>2</v>
      </c>
      <c r="D343" s="107">
        <v>0.0007097191182147863</v>
      </c>
      <c r="E343" s="107">
        <v>2.2374878839235315</v>
      </c>
      <c r="F343" s="97" t="s">
        <v>1488</v>
      </c>
      <c r="G343" s="97" t="b">
        <v>0</v>
      </c>
      <c r="H343" s="97" t="b">
        <v>0</v>
      </c>
      <c r="I343" s="97" t="b">
        <v>0</v>
      </c>
      <c r="J343" s="97" t="b">
        <v>0</v>
      </c>
      <c r="K343" s="97" t="b">
        <v>0</v>
      </c>
      <c r="L343" s="97" t="b">
        <v>0</v>
      </c>
    </row>
    <row r="344" spans="1:12" ht="15">
      <c r="A344" s="105" t="s">
        <v>793</v>
      </c>
      <c r="B344" s="97" t="s">
        <v>1012</v>
      </c>
      <c r="C344" s="97">
        <v>2</v>
      </c>
      <c r="D344" s="107">
        <v>0.0007097191182147863</v>
      </c>
      <c r="E344" s="107">
        <v>2.2538783001117006</v>
      </c>
      <c r="F344" s="97" t="s">
        <v>1488</v>
      </c>
      <c r="G344" s="97" t="b">
        <v>0</v>
      </c>
      <c r="H344" s="97" t="b">
        <v>0</v>
      </c>
      <c r="I344" s="97" t="b">
        <v>0</v>
      </c>
      <c r="J344" s="97" t="b">
        <v>0</v>
      </c>
      <c r="K344" s="97" t="b">
        <v>0</v>
      </c>
      <c r="L344" s="97" t="b">
        <v>0</v>
      </c>
    </row>
    <row r="345" spans="1:12" ht="15">
      <c r="A345" s="105" t="s">
        <v>778</v>
      </c>
      <c r="B345" s="97" t="s">
        <v>837</v>
      </c>
      <c r="C345" s="97">
        <v>2</v>
      </c>
      <c r="D345" s="107">
        <v>0.0008361226435828238</v>
      </c>
      <c r="E345" s="107">
        <v>1.7243689759323502</v>
      </c>
      <c r="F345" s="97" t="s">
        <v>1488</v>
      </c>
      <c r="G345" s="97" t="b">
        <v>0</v>
      </c>
      <c r="H345" s="97" t="b">
        <v>0</v>
      </c>
      <c r="I345" s="97" t="b">
        <v>0</v>
      </c>
      <c r="J345" s="97" t="b">
        <v>0</v>
      </c>
      <c r="K345" s="97" t="b">
        <v>0</v>
      </c>
      <c r="L345" s="97" t="b">
        <v>0</v>
      </c>
    </row>
    <row r="346" spans="1:12" ht="15">
      <c r="A346" s="105" t="s">
        <v>869</v>
      </c>
      <c r="B346" s="97" t="s">
        <v>757</v>
      </c>
      <c r="C346" s="97">
        <v>2</v>
      </c>
      <c r="D346" s="107">
        <v>0.0008361226435828238</v>
      </c>
      <c r="E346" s="107">
        <v>1.589670402034894</v>
      </c>
      <c r="F346" s="97" t="s">
        <v>1488</v>
      </c>
      <c r="G346" s="97" t="b">
        <v>0</v>
      </c>
      <c r="H346" s="97" t="b">
        <v>0</v>
      </c>
      <c r="I346" s="97" t="b">
        <v>0</v>
      </c>
      <c r="J346" s="97" t="b">
        <v>0</v>
      </c>
      <c r="K346" s="97" t="b">
        <v>0</v>
      </c>
      <c r="L346" s="97" t="b">
        <v>0</v>
      </c>
    </row>
    <row r="347" spans="1:12" ht="15">
      <c r="A347" s="105" t="s">
        <v>757</v>
      </c>
      <c r="B347" s="97" t="s">
        <v>1147</v>
      </c>
      <c r="C347" s="97">
        <v>2</v>
      </c>
      <c r="D347" s="107">
        <v>0.0008361226435828238</v>
      </c>
      <c r="E347" s="107">
        <v>2.015639134307175</v>
      </c>
      <c r="F347" s="97" t="s">
        <v>1488</v>
      </c>
      <c r="G347" s="97" t="b">
        <v>0</v>
      </c>
      <c r="H347" s="97" t="b">
        <v>0</v>
      </c>
      <c r="I347" s="97" t="b">
        <v>0</v>
      </c>
      <c r="J347" s="97" t="b">
        <v>0</v>
      </c>
      <c r="K347" s="97" t="b">
        <v>1</v>
      </c>
      <c r="L347" s="97" t="b">
        <v>0</v>
      </c>
    </row>
    <row r="348" spans="1:12" ht="15">
      <c r="A348" s="105" t="s">
        <v>1200</v>
      </c>
      <c r="B348" s="97" t="s">
        <v>756</v>
      </c>
      <c r="C348" s="97">
        <v>2</v>
      </c>
      <c r="D348" s="107">
        <v>0.0007097191182147863</v>
      </c>
      <c r="E348" s="107">
        <v>2.015639134307175</v>
      </c>
      <c r="F348" s="97" t="s">
        <v>1488</v>
      </c>
      <c r="G348" s="97" t="b">
        <v>0</v>
      </c>
      <c r="H348" s="97" t="b">
        <v>0</v>
      </c>
      <c r="I348" s="97" t="b">
        <v>0</v>
      </c>
      <c r="J348" s="97" t="b">
        <v>0</v>
      </c>
      <c r="K348" s="97" t="b">
        <v>0</v>
      </c>
      <c r="L348" s="97" t="b">
        <v>0</v>
      </c>
    </row>
    <row r="349" spans="1:12" ht="15">
      <c r="A349" s="105" t="s">
        <v>1045</v>
      </c>
      <c r="B349" s="97" t="s">
        <v>1018</v>
      </c>
      <c r="C349" s="97">
        <v>2</v>
      </c>
      <c r="D349" s="107">
        <v>0.0007097191182147863</v>
      </c>
      <c r="E349" s="107">
        <v>2.765761661090575</v>
      </c>
      <c r="F349" s="97" t="s">
        <v>1488</v>
      </c>
      <c r="G349" s="97" t="b">
        <v>1</v>
      </c>
      <c r="H349" s="97" t="b">
        <v>0</v>
      </c>
      <c r="I349" s="97" t="b">
        <v>0</v>
      </c>
      <c r="J349" s="97" t="b">
        <v>0</v>
      </c>
      <c r="K349" s="97" t="b">
        <v>0</v>
      </c>
      <c r="L349" s="97" t="b">
        <v>0</v>
      </c>
    </row>
    <row r="350" spans="1:12" ht="15">
      <c r="A350" s="105" t="s">
        <v>767</v>
      </c>
      <c r="B350" s="97" t="s">
        <v>860</v>
      </c>
      <c r="C350" s="97">
        <v>2</v>
      </c>
      <c r="D350" s="107">
        <v>0.0007097191182147863</v>
      </c>
      <c r="E350" s="107">
        <v>1.7243689759323502</v>
      </c>
      <c r="F350" s="97" t="s">
        <v>1488</v>
      </c>
      <c r="G350" s="97" t="b">
        <v>0</v>
      </c>
      <c r="H350" s="97" t="b">
        <v>0</v>
      </c>
      <c r="I350" s="97" t="b">
        <v>0</v>
      </c>
      <c r="J350" s="97" t="b">
        <v>1</v>
      </c>
      <c r="K350" s="97" t="b">
        <v>0</v>
      </c>
      <c r="L350" s="97" t="b">
        <v>0</v>
      </c>
    </row>
    <row r="351" spans="1:12" ht="15">
      <c r="A351" s="105" t="s">
        <v>767</v>
      </c>
      <c r="B351" s="97" t="s">
        <v>758</v>
      </c>
      <c r="C351" s="97">
        <v>2</v>
      </c>
      <c r="D351" s="107">
        <v>0.0007097191182147863</v>
      </c>
      <c r="E351" s="107">
        <v>1.1503377082046313</v>
      </c>
      <c r="F351" s="97" t="s">
        <v>1488</v>
      </c>
      <c r="G351" s="97" t="b">
        <v>0</v>
      </c>
      <c r="H351" s="97" t="b">
        <v>0</v>
      </c>
      <c r="I351" s="97" t="b">
        <v>0</v>
      </c>
      <c r="J351" s="97" t="b">
        <v>0</v>
      </c>
      <c r="K351" s="97" t="b">
        <v>0</v>
      </c>
      <c r="L351" s="97" t="b">
        <v>0</v>
      </c>
    </row>
    <row r="352" spans="1:12" ht="15">
      <c r="A352" s="105" t="s">
        <v>817</v>
      </c>
      <c r="B352" s="97" t="s">
        <v>770</v>
      </c>
      <c r="C352" s="97">
        <v>2</v>
      </c>
      <c r="D352" s="107">
        <v>0.0007097191182147863</v>
      </c>
      <c r="E352" s="107">
        <v>1.589670402034894</v>
      </c>
      <c r="F352" s="97" t="s">
        <v>1488</v>
      </c>
      <c r="G352" s="97" t="b">
        <v>0</v>
      </c>
      <c r="H352" s="97" t="b">
        <v>0</v>
      </c>
      <c r="I352" s="97" t="b">
        <v>0</v>
      </c>
      <c r="J352" s="97" t="b">
        <v>0</v>
      </c>
      <c r="K352" s="97" t="b">
        <v>0</v>
      </c>
      <c r="L352" s="97" t="b">
        <v>0</v>
      </c>
    </row>
    <row r="353" spans="1:12" ht="15">
      <c r="A353" s="105" t="s">
        <v>758</v>
      </c>
      <c r="B353" s="97" t="s">
        <v>1461</v>
      </c>
      <c r="C353" s="97">
        <v>2</v>
      </c>
      <c r="D353" s="107">
        <v>0.0007097191182147863</v>
      </c>
      <c r="E353" s="107">
        <v>2.1917303933628562</v>
      </c>
      <c r="F353" s="97" t="s">
        <v>1488</v>
      </c>
      <c r="G353" s="97" t="b">
        <v>0</v>
      </c>
      <c r="H353" s="97" t="b">
        <v>0</v>
      </c>
      <c r="I353" s="97" t="b">
        <v>0</v>
      </c>
      <c r="J353" s="97" t="b">
        <v>0</v>
      </c>
      <c r="K353" s="97" t="b">
        <v>0</v>
      </c>
      <c r="L353" s="97" t="b">
        <v>0</v>
      </c>
    </row>
    <row r="354" spans="1:12" ht="15">
      <c r="A354" s="105" t="s">
        <v>1461</v>
      </c>
      <c r="B354" s="97" t="s">
        <v>1462</v>
      </c>
      <c r="C354" s="97">
        <v>2</v>
      </c>
      <c r="D354" s="107">
        <v>0.0007097191182147863</v>
      </c>
      <c r="E354" s="107">
        <v>3.3678216524185376</v>
      </c>
      <c r="F354" s="97" t="s">
        <v>1488</v>
      </c>
      <c r="G354" s="97" t="b">
        <v>0</v>
      </c>
      <c r="H354" s="97" t="b">
        <v>0</v>
      </c>
      <c r="I354" s="97" t="b">
        <v>0</v>
      </c>
      <c r="J354" s="97" t="b">
        <v>0</v>
      </c>
      <c r="K354" s="97" t="b">
        <v>0</v>
      </c>
      <c r="L354" s="97" t="b">
        <v>0</v>
      </c>
    </row>
    <row r="355" spans="1:12" ht="15">
      <c r="A355" s="105" t="s">
        <v>1462</v>
      </c>
      <c r="B355" s="97" t="s">
        <v>922</v>
      </c>
      <c r="C355" s="97">
        <v>2</v>
      </c>
      <c r="D355" s="107">
        <v>0.0007097191182147863</v>
      </c>
      <c r="E355" s="107">
        <v>2.890700397698875</v>
      </c>
      <c r="F355" s="97" t="s">
        <v>1488</v>
      </c>
      <c r="G355" s="97" t="b">
        <v>0</v>
      </c>
      <c r="H355" s="97" t="b">
        <v>0</v>
      </c>
      <c r="I355" s="97" t="b">
        <v>0</v>
      </c>
      <c r="J355" s="97" t="b">
        <v>0</v>
      </c>
      <c r="K355" s="97" t="b">
        <v>0</v>
      </c>
      <c r="L355" s="97" t="b">
        <v>0</v>
      </c>
    </row>
    <row r="356" spans="1:12" ht="15">
      <c r="A356" s="105" t="s">
        <v>922</v>
      </c>
      <c r="B356" s="97" t="s">
        <v>1199</v>
      </c>
      <c r="C356" s="97">
        <v>2</v>
      </c>
      <c r="D356" s="107">
        <v>0.0007097191182147863</v>
      </c>
      <c r="E356" s="107">
        <v>2.7146091386431936</v>
      </c>
      <c r="F356" s="97" t="s">
        <v>1488</v>
      </c>
      <c r="G356" s="97" t="b">
        <v>0</v>
      </c>
      <c r="H356" s="97" t="b">
        <v>0</v>
      </c>
      <c r="I356" s="97" t="b">
        <v>0</v>
      </c>
      <c r="J356" s="97" t="b">
        <v>0</v>
      </c>
      <c r="K356" s="97" t="b">
        <v>0</v>
      </c>
      <c r="L356" s="97" t="b">
        <v>0</v>
      </c>
    </row>
    <row r="357" spans="1:12" ht="15">
      <c r="A357" s="105" t="s">
        <v>1199</v>
      </c>
      <c r="B357" s="97" t="s">
        <v>767</v>
      </c>
      <c r="C357" s="97">
        <v>2</v>
      </c>
      <c r="D357" s="107">
        <v>0.0007097191182147863</v>
      </c>
      <c r="E357" s="107">
        <v>2.1310325530092444</v>
      </c>
      <c r="F357" s="97" t="s">
        <v>1488</v>
      </c>
      <c r="G357" s="97" t="b">
        <v>0</v>
      </c>
      <c r="H357" s="97" t="b">
        <v>0</v>
      </c>
      <c r="I357" s="97" t="b">
        <v>0</v>
      </c>
      <c r="J357" s="97" t="b">
        <v>0</v>
      </c>
      <c r="K357" s="97" t="b">
        <v>0</v>
      </c>
      <c r="L357" s="97" t="b">
        <v>0</v>
      </c>
    </row>
    <row r="358" spans="1:12" ht="15">
      <c r="A358" s="105" t="s">
        <v>784</v>
      </c>
      <c r="B358" s="97" t="s">
        <v>1463</v>
      </c>
      <c r="C358" s="97">
        <v>2</v>
      </c>
      <c r="D358" s="107">
        <v>0.0007097191182147863</v>
      </c>
      <c r="E358" s="107">
        <v>2.5227236124042807</v>
      </c>
      <c r="F358" s="97" t="s">
        <v>1488</v>
      </c>
      <c r="G358" s="97" t="b">
        <v>0</v>
      </c>
      <c r="H358" s="97" t="b">
        <v>0</v>
      </c>
      <c r="I358" s="97" t="b">
        <v>0</v>
      </c>
      <c r="J358" s="97" t="b">
        <v>0</v>
      </c>
      <c r="K358" s="97" t="b">
        <v>0</v>
      </c>
      <c r="L358" s="97" t="b">
        <v>0</v>
      </c>
    </row>
    <row r="359" spans="1:12" ht="15">
      <c r="A359" s="105" t="s">
        <v>1463</v>
      </c>
      <c r="B359" s="97" t="s">
        <v>881</v>
      </c>
      <c r="C359" s="97">
        <v>2</v>
      </c>
      <c r="D359" s="107">
        <v>0.0007097191182147863</v>
      </c>
      <c r="E359" s="107">
        <v>2.823753608068262</v>
      </c>
      <c r="F359" s="97" t="s">
        <v>1488</v>
      </c>
      <c r="G359" s="97" t="b">
        <v>0</v>
      </c>
      <c r="H359" s="97" t="b">
        <v>0</v>
      </c>
      <c r="I359" s="97" t="b">
        <v>0</v>
      </c>
      <c r="J359" s="97" t="b">
        <v>0</v>
      </c>
      <c r="K359" s="97" t="b">
        <v>0</v>
      </c>
      <c r="L359" s="97" t="b">
        <v>0</v>
      </c>
    </row>
    <row r="360" spans="1:12" ht="15">
      <c r="A360" s="105" t="s">
        <v>881</v>
      </c>
      <c r="B360" s="97" t="s">
        <v>1002</v>
      </c>
      <c r="C360" s="97">
        <v>2</v>
      </c>
      <c r="D360" s="107">
        <v>0.0007097191182147863</v>
      </c>
      <c r="E360" s="107">
        <v>2.5227236124042807</v>
      </c>
      <c r="F360" s="97" t="s">
        <v>1488</v>
      </c>
      <c r="G360" s="97" t="b">
        <v>0</v>
      </c>
      <c r="H360" s="97" t="b">
        <v>0</v>
      </c>
      <c r="I360" s="97" t="b">
        <v>0</v>
      </c>
      <c r="J360" s="97" t="b">
        <v>0</v>
      </c>
      <c r="K360" s="97" t="b">
        <v>0</v>
      </c>
      <c r="L360" s="97" t="b">
        <v>0</v>
      </c>
    </row>
    <row r="361" spans="1:12" ht="15">
      <c r="A361" s="105" t="s">
        <v>1002</v>
      </c>
      <c r="B361" s="97" t="s">
        <v>1464</v>
      </c>
      <c r="C361" s="97">
        <v>2</v>
      </c>
      <c r="D361" s="107">
        <v>0.0007097191182147863</v>
      </c>
      <c r="E361" s="107">
        <v>3.0667916567545563</v>
      </c>
      <c r="F361" s="97" t="s">
        <v>1488</v>
      </c>
      <c r="G361" s="97" t="b">
        <v>0</v>
      </c>
      <c r="H361" s="97" t="b">
        <v>0</v>
      </c>
      <c r="I361" s="97" t="b">
        <v>0</v>
      </c>
      <c r="J361" s="97" t="b">
        <v>0</v>
      </c>
      <c r="K361" s="97" t="b">
        <v>0</v>
      </c>
      <c r="L361" s="97" t="b">
        <v>0</v>
      </c>
    </row>
    <row r="362" spans="1:12" ht="15">
      <c r="A362" s="105" t="s">
        <v>1464</v>
      </c>
      <c r="B362" s="97" t="s">
        <v>779</v>
      </c>
      <c r="C362" s="97">
        <v>2</v>
      </c>
      <c r="D362" s="107">
        <v>0.0007097191182147863</v>
      </c>
      <c r="E362" s="107">
        <v>2.464731665426594</v>
      </c>
      <c r="F362" s="97" t="s">
        <v>1488</v>
      </c>
      <c r="G362" s="97" t="b">
        <v>0</v>
      </c>
      <c r="H362" s="97" t="b">
        <v>0</v>
      </c>
      <c r="I362" s="97" t="b">
        <v>0</v>
      </c>
      <c r="J362" s="97" t="b">
        <v>0</v>
      </c>
      <c r="K362" s="97" t="b">
        <v>0</v>
      </c>
      <c r="L362" s="97" t="b">
        <v>0</v>
      </c>
    </row>
    <row r="363" spans="1:12" ht="15">
      <c r="A363" s="105" t="s">
        <v>779</v>
      </c>
      <c r="B363" s="97" t="s">
        <v>769</v>
      </c>
      <c r="C363" s="97">
        <v>2</v>
      </c>
      <c r="D363" s="107">
        <v>0.0007097191182147863</v>
      </c>
      <c r="E363" s="107">
        <v>1.443542366356656</v>
      </c>
      <c r="F363" s="97" t="s">
        <v>1488</v>
      </c>
      <c r="G363" s="97" t="b">
        <v>0</v>
      </c>
      <c r="H363" s="97" t="b">
        <v>0</v>
      </c>
      <c r="I363" s="97" t="b">
        <v>0</v>
      </c>
      <c r="J363" s="97" t="b">
        <v>1</v>
      </c>
      <c r="K363" s="97" t="b">
        <v>0</v>
      </c>
      <c r="L363" s="97" t="b">
        <v>0</v>
      </c>
    </row>
    <row r="364" spans="1:12" ht="15">
      <c r="A364" s="105" t="s">
        <v>769</v>
      </c>
      <c r="B364" s="97" t="s">
        <v>1465</v>
      </c>
      <c r="C364" s="97">
        <v>2</v>
      </c>
      <c r="D364" s="107">
        <v>0.0007097191182147863</v>
      </c>
      <c r="E364" s="107">
        <v>2.3466323533485993</v>
      </c>
      <c r="F364" s="97" t="s">
        <v>1488</v>
      </c>
      <c r="G364" s="97" t="b">
        <v>1</v>
      </c>
      <c r="H364" s="97" t="b">
        <v>0</v>
      </c>
      <c r="I364" s="97" t="b">
        <v>0</v>
      </c>
      <c r="J364" s="97" t="b">
        <v>0</v>
      </c>
      <c r="K364" s="97" t="b">
        <v>0</v>
      </c>
      <c r="L364" s="97" t="b">
        <v>0</v>
      </c>
    </row>
    <row r="365" spans="1:12" ht="15">
      <c r="A365" s="105" t="s">
        <v>1465</v>
      </c>
      <c r="B365" s="97" t="s">
        <v>1466</v>
      </c>
      <c r="C365" s="97">
        <v>2</v>
      </c>
      <c r="D365" s="107">
        <v>0.0007097191182147863</v>
      </c>
      <c r="E365" s="107">
        <v>3.3678216524185376</v>
      </c>
      <c r="F365" s="97" t="s">
        <v>1488</v>
      </c>
      <c r="G365" s="97" t="b">
        <v>0</v>
      </c>
      <c r="H365" s="97" t="b">
        <v>0</v>
      </c>
      <c r="I365" s="97" t="b">
        <v>0</v>
      </c>
      <c r="J365" s="97" t="b">
        <v>0</v>
      </c>
      <c r="K365" s="97" t="b">
        <v>0</v>
      </c>
      <c r="L365" s="97" t="b">
        <v>0</v>
      </c>
    </row>
    <row r="366" spans="1:12" ht="15">
      <c r="A366" s="105" t="s">
        <v>1466</v>
      </c>
      <c r="B366" s="97" t="s">
        <v>1174</v>
      </c>
      <c r="C366" s="97">
        <v>2</v>
      </c>
      <c r="D366" s="107">
        <v>0.0007097191182147863</v>
      </c>
      <c r="E366" s="107">
        <v>3.1917303933628562</v>
      </c>
      <c r="F366" s="97" t="s">
        <v>1488</v>
      </c>
      <c r="G366" s="97" t="b">
        <v>0</v>
      </c>
      <c r="H366" s="97" t="b">
        <v>0</v>
      </c>
      <c r="I366" s="97" t="b">
        <v>0</v>
      </c>
      <c r="J366" s="97" t="b">
        <v>0</v>
      </c>
      <c r="K366" s="97" t="b">
        <v>0</v>
      </c>
      <c r="L366" s="97" t="b">
        <v>0</v>
      </c>
    </row>
    <row r="367" spans="1:12" ht="15">
      <c r="A367" s="105" t="s">
        <v>1174</v>
      </c>
      <c r="B367" s="97" t="s">
        <v>763</v>
      </c>
      <c r="C367" s="97">
        <v>2</v>
      </c>
      <c r="D367" s="107">
        <v>0.0007097191182147863</v>
      </c>
      <c r="E367" s="107">
        <v>2.1125491473152316</v>
      </c>
      <c r="F367" s="97" t="s">
        <v>1488</v>
      </c>
      <c r="G367" s="97" t="b">
        <v>0</v>
      </c>
      <c r="H367" s="97" t="b">
        <v>0</v>
      </c>
      <c r="I367" s="97" t="b">
        <v>0</v>
      </c>
      <c r="J367" s="97" t="b">
        <v>0</v>
      </c>
      <c r="K367" s="97" t="b">
        <v>0</v>
      </c>
      <c r="L367" s="97" t="b">
        <v>0</v>
      </c>
    </row>
    <row r="368" spans="1:12" ht="15">
      <c r="A368" s="105" t="s">
        <v>763</v>
      </c>
      <c r="B368" s="97" t="s">
        <v>1467</v>
      </c>
      <c r="C368" s="97">
        <v>2</v>
      </c>
      <c r="D368" s="107">
        <v>0.0007097191182147863</v>
      </c>
      <c r="E368" s="107">
        <v>2.288640406370913</v>
      </c>
      <c r="F368" s="97" t="s">
        <v>1488</v>
      </c>
      <c r="G368" s="97" t="b">
        <v>0</v>
      </c>
      <c r="H368" s="97" t="b">
        <v>0</v>
      </c>
      <c r="I368" s="97" t="b">
        <v>0</v>
      </c>
      <c r="J368" s="97" t="b">
        <v>0</v>
      </c>
      <c r="K368" s="97" t="b">
        <v>0</v>
      </c>
      <c r="L368" s="97" t="b">
        <v>0</v>
      </c>
    </row>
    <row r="369" spans="1:12" ht="15">
      <c r="A369" s="105" t="s">
        <v>1467</v>
      </c>
      <c r="B369" s="97" t="s">
        <v>1016</v>
      </c>
      <c r="C369" s="97">
        <v>2</v>
      </c>
      <c r="D369" s="107">
        <v>0.0007097191182147863</v>
      </c>
      <c r="E369" s="107">
        <v>3.0667916567545563</v>
      </c>
      <c r="F369" s="97" t="s">
        <v>1488</v>
      </c>
      <c r="G369" s="97" t="b">
        <v>0</v>
      </c>
      <c r="H369" s="97" t="b">
        <v>0</v>
      </c>
      <c r="I369" s="97" t="b">
        <v>0</v>
      </c>
      <c r="J369" s="97" t="b">
        <v>0</v>
      </c>
      <c r="K369" s="97" t="b">
        <v>0</v>
      </c>
      <c r="L369" s="97" t="b">
        <v>0</v>
      </c>
    </row>
    <row r="370" spans="1:12" ht="15">
      <c r="A370" s="105" t="s">
        <v>817</v>
      </c>
      <c r="B370" s="97" t="s">
        <v>760</v>
      </c>
      <c r="C370" s="97">
        <v>2</v>
      </c>
      <c r="D370" s="107">
        <v>0.0007097191182147863</v>
      </c>
      <c r="E370" s="107">
        <v>1.4593366335398879</v>
      </c>
      <c r="F370" s="97" t="s">
        <v>1488</v>
      </c>
      <c r="G370" s="97" t="b">
        <v>0</v>
      </c>
      <c r="H370" s="97" t="b">
        <v>0</v>
      </c>
      <c r="I370" s="97" t="b">
        <v>0</v>
      </c>
      <c r="J370" s="97" t="b">
        <v>0</v>
      </c>
      <c r="K370" s="97" t="b">
        <v>0</v>
      </c>
      <c r="L370" s="97" t="b">
        <v>0</v>
      </c>
    </row>
    <row r="371" spans="1:12" ht="15">
      <c r="A371" s="105" t="s">
        <v>838</v>
      </c>
      <c r="B371" s="97" t="s">
        <v>767</v>
      </c>
      <c r="C371" s="97">
        <v>2</v>
      </c>
      <c r="D371" s="107">
        <v>0.0007097191182147863</v>
      </c>
      <c r="E371" s="107">
        <v>1.608153807728907</v>
      </c>
      <c r="F371" s="97" t="s">
        <v>1488</v>
      </c>
      <c r="G371" s="97" t="b">
        <v>0</v>
      </c>
      <c r="H371" s="97" t="b">
        <v>0</v>
      </c>
      <c r="I371" s="97" t="b">
        <v>0</v>
      </c>
      <c r="J371" s="97" t="b">
        <v>0</v>
      </c>
      <c r="K371" s="97" t="b">
        <v>0</v>
      </c>
      <c r="L371" s="97" t="b">
        <v>0</v>
      </c>
    </row>
    <row r="372" spans="1:12" ht="15">
      <c r="A372" s="105" t="s">
        <v>899</v>
      </c>
      <c r="B372" s="97" t="s">
        <v>938</v>
      </c>
      <c r="C372" s="97">
        <v>2</v>
      </c>
      <c r="D372" s="107">
        <v>0.0007097191182147863</v>
      </c>
      <c r="E372" s="107">
        <v>2.5896704020348937</v>
      </c>
      <c r="F372" s="97" t="s">
        <v>1488</v>
      </c>
      <c r="G372" s="97" t="b">
        <v>0</v>
      </c>
      <c r="H372" s="97" t="b">
        <v>0</v>
      </c>
      <c r="I372" s="97" t="b">
        <v>0</v>
      </c>
      <c r="J372" s="97" t="b">
        <v>0</v>
      </c>
      <c r="K372" s="97" t="b">
        <v>0</v>
      </c>
      <c r="L372" s="97" t="b">
        <v>0</v>
      </c>
    </row>
    <row r="373" spans="1:12" ht="15">
      <c r="A373" s="105" t="s">
        <v>779</v>
      </c>
      <c r="B373" s="97" t="s">
        <v>770</v>
      </c>
      <c r="C373" s="97">
        <v>2</v>
      </c>
      <c r="D373" s="107">
        <v>0.0007097191182147863</v>
      </c>
      <c r="E373" s="107">
        <v>1.464731665426594</v>
      </c>
      <c r="F373" s="97" t="s">
        <v>1488</v>
      </c>
      <c r="G373" s="97" t="b">
        <v>0</v>
      </c>
      <c r="H373" s="97" t="b">
        <v>0</v>
      </c>
      <c r="I373" s="97" t="b">
        <v>0</v>
      </c>
      <c r="J373" s="97" t="b">
        <v>0</v>
      </c>
      <c r="K373" s="97" t="b">
        <v>0</v>
      </c>
      <c r="L373" s="97" t="b">
        <v>0</v>
      </c>
    </row>
    <row r="374" spans="1:12" ht="15">
      <c r="A374" s="105" t="s">
        <v>932</v>
      </c>
      <c r="B374" s="97" t="s">
        <v>767</v>
      </c>
      <c r="C374" s="97">
        <v>2</v>
      </c>
      <c r="D374" s="107">
        <v>0.0007097191182147863</v>
      </c>
      <c r="E374" s="107">
        <v>1.8300025573452634</v>
      </c>
      <c r="F374" s="97" t="s">
        <v>1488</v>
      </c>
      <c r="G374" s="97" t="b">
        <v>0</v>
      </c>
      <c r="H374" s="97" t="b">
        <v>0</v>
      </c>
      <c r="I374" s="97" t="b">
        <v>0</v>
      </c>
      <c r="J374" s="97" t="b">
        <v>0</v>
      </c>
      <c r="K374" s="97" t="b">
        <v>0</v>
      </c>
      <c r="L374" s="97" t="b">
        <v>0</v>
      </c>
    </row>
    <row r="375" spans="1:12" ht="15">
      <c r="A375" s="105" t="s">
        <v>1202</v>
      </c>
      <c r="B375" s="97" t="s">
        <v>1469</v>
      </c>
      <c r="C375" s="97">
        <v>2</v>
      </c>
      <c r="D375" s="107">
        <v>0.0007097191182147863</v>
      </c>
      <c r="E375" s="107">
        <v>3.1917303933628562</v>
      </c>
      <c r="F375" s="97" t="s">
        <v>1488</v>
      </c>
      <c r="G375" s="97" t="b">
        <v>0</v>
      </c>
      <c r="H375" s="97" t="b">
        <v>0</v>
      </c>
      <c r="I375" s="97" t="b">
        <v>0</v>
      </c>
      <c r="J375" s="97" t="b">
        <v>0</v>
      </c>
      <c r="K375" s="97" t="b">
        <v>0</v>
      </c>
      <c r="L375" s="97" t="b">
        <v>0</v>
      </c>
    </row>
    <row r="376" spans="1:12" ht="15">
      <c r="A376" s="105" t="s">
        <v>1469</v>
      </c>
      <c r="B376" s="97" t="s">
        <v>1470</v>
      </c>
      <c r="C376" s="97">
        <v>2</v>
      </c>
      <c r="D376" s="107">
        <v>0.0007097191182147863</v>
      </c>
      <c r="E376" s="107">
        <v>3.3678216524185376</v>
      </c>
      <c r="F376" s="97" t="s">
        <v>1488</v>
      </c>
      <c r="G376" s="97" t="b">
        <v>0</v>
      </c>
      <c r="H376" s="97" t="b">
        <v>0</v>
      </c>
      <c r="I376" s="97" t="b">
        <v>0</v>
      </c>
      <c r="J376" s="97" t="b">
        <v>0</v>
      </c>
      <c r="K376" s="97" t="b">
        <v>0</v>
      </c>
      <c r="L376" s="97" t="b">
        <v>0</v>
      </c>
    </row>
    <row r="377" spans="1:12" ht="15">
      <c r="A377" s="105" t="s">
        <v>1020</v>
      </c>
      <c r="B377" s="97" t="s">
        <v>760</v>
      </c>
      <c r="C377" s="97">
        <v>2</v>
      </c>
      <c r="D377" s="107">
        <v>0.0007097191182147863</v>
      </c>
      <c r="E377" s="107">
        <v>1.9364578882595502</v>
      </c>
      <c r="F377" s="97" t="s">
        <v>1488</v>
      </c>
      <c r="G377" s="97" t="b">
        <v>0</v>
      </c>
      <c r="H377" s="97" t="b">
        <v>0</v>
      </c>
      <c r="I377" s="97" t="b">
        <v>0</v>
      </c>
      <c r="J377" s="97" t="b">
        <v>0</v>
      </c>
      <c r="K377" s="97" t="b">
        <v>0</v>
      </c>
      <c r="L377" s="97" t="b">
        <v>0</v>
      </c>
    </row>
    <row r="378" spans="1:12" ht="15">
      <c r="A378" s="105" t="s">
        <v>792</v>
      </c>
      <c r="B378" s="97" t="s">
        <v>770</v>
      </c>
      <c r="C378" s="97">
        <v>2</v>
      </c>
      <c r="D378" s="107">
        <v>0.0007097191182147863</v>
      </c>
      <c r="E378" s="107">
        <v>1.5227236124042807</v>
      </c>
      <c r="F378" s="97" t="s">
        <v>1488</v>
      </c>
      <c r="G378" s="97" t="b">
        <v>0</v>
      </c>
      <c r="H378" s="97" t="b">
        <v>0</v>
      </c>
      <c r="I378" s="97" t="b">
        <v>0</v>
      </c>
      <c r="J378" s="97" t="b">
        <v>0</v>
      </c>
      <c r="K378" s="97" t="b">
        <v>0</v>
      </c>
      <c r="L378" s="97" t="b">
        <v>0</v>
      </c>
    </row>
    <row r="379" spans="1:12" ht="15">
      <c r="A379" s="105" t="s">
        <v>854</v>
      </c>
      <c r="B379" s="97" t="s">
        <v>1471</v>
      </c>
      <c r="C379" s="97">
        <v>2</v>
      </c>
      <c r="D379" s="107">
        <v>0.0007097191182147863</v>
      </c>
      <c r="E379" s="107">
        <v>2.714609138643194</v>
      </c>
      <c r="F379" s="97" t="s">
        <v>1488</v>
      </c>
      <c r="G379" s="97" t="b">
        <v>0</v>
      </c>
      <c r="H379" s="97" t="b">
        <v>0</v>
      </c>
      <c r="I379" s="97" t="b">
        <v>0</v>
      </c>
      <c r="J379" s="97" t="b">
        <v>1</v>
      </c>
      <c r="K379" s="97" t="b">
        <v>0</v>
      </c>
      <c r="L379" s="97" t="b">
        <v>0</v>
      </c>
    </row>
    <row r="380" spans="1:12" ht="15">
      <c r="A380" s="105" t="s">
        <v>763</v>
      </c>
      <c r="B380" s="97" t="s">
        <v>1205</v>
      </c>
      <c r="C380" s="97">
        <v>2</v>
      </c>
      <c r="D380" s="107">
        <v>0.0007097191182147863</v>
      </c>
      <c r="E380" s="107">
        <v>2.1125491473152316</v>
      </c>
      <c r="F380" s="97" t="s">
        <v>1488</v>
      </c>
      <c r="G380" s="97" t="b">
        <v>0</v>
      </c>
      <c r="H380" s="97" t="b">
        <v>0</v>
      </c>
      <c r="I380" s="97" t="b">
        <v>0</v>
      </c>
      <c r="J380" s="97" t="b">
        <v>0</v>
      </c>
      <c r="K380" s="97" t="b">
        <v>0</v>
      </c>
      <c r="L380" s="97" t="b">
        <v>0</v>
      </c>
    </row>
    <row r="381" spans="1:12" ht="15">
      <c r="A381" s="105" t="s">
        <v>1475</v>
      </c>
      <c r="B381" s="97" t="s">
        <v>779</v>
      </c>
      <c r="C381" s="97">
        <v>2</v>
      </c>
      <c r="D381" s="107">
        <v>0.0007097191182147863</v>
      </c>
      <c r="E381" s="107">
        <v>2.464731665426594</v>
      </c>
      <c r="F381" s="97" t="s">
        <v>1488</v>
      </c>
      <c r="G381" s="97" t="b">
        <v>0</v>
      </c>
      <c r="H381" s="97" t="b">
        <v>0</v>
      </c>
      <c r="I381" s="97" t="b">
        <v>0</v>
      </c>
      <c r="J381" s="97" t="b">
        <v>0</v>
      </c>
      <c r="K381" s="97" t="b">
        <v>0</v>
      </c>
      <c r="L381" s="97" t="b">
        <v>0</v>
      </c>
    </row>
    <row r="382" spans="1:12" ht="15">
      <c r="A382" s="105" t="s">
        <v>758</v>
      </c>
      <c r="B382" s="97" t="s">
        <v>1476</v>
      </c>
      <c r="C382" s="97">
        <v>2</v>
      </c>
      <c r="D382" s="107">
        <v>0.0008361226435828238</v>
      </c>
      <c r="E382" s="107">
        <v>2.1917303933628562</v>
      </c>
      <c r="F382" s="97" t="s">
        <v>1488</v>
      </c>
      <c r="G382" s="97" t="b">
        <v>0</v>
      </c>
      <c r="H382" s="97" t="b">
        <v>0</v>
      </c>
      <c r="I382" s="97" t="b">
        <v>0</v>
      </c>
      <c r="J382" s="97" t="b">
        <v>0</v>
      </c>
      <c r="K382" s="97" t="b">
        <v>0</v>
      </c>
      <c r="L382" s="97" t="b">
        <v>0</v>
      </c>
    </row>
    <row r="383" spans="1:12" ht="15">
      <c r="A383" s="105" t="s">
        <v>939</v>
      </c>
      <c r="B383" s="97" t="s">
        <v>1478</v>
      </c>
      <c r="C383" s="97">
        <v>2</v>
      </c>
      <c r="D383" s="107">
        <v>0.0008361226435828238</v>
      </c>
      <c r="E383" s="107">
        <v>2.890700397698875</v>
      </c>
      <c r="F383" s="97" t="s">
        <v>1488</v>
      </c>
      <c r="G383" s="97" t="b">
        <v>0</v>
      </c>
      <c r="H383" s="97" t="b">
        <v>0</v>
      </c>
      <c r="I383" s="97" t="b">
        <v>0</v>
      </c>
      <c r="J383" s="97" t="b">
        <v>0</v>
      </c>
      <c r="K383" s="97" t="b">
        <v>0</v>
      </c>
      <c r="L383" s="97" t="b">
        <v>0</v>
      </c>
    </row>
    <row r="384" spans="1:12" ht="15">
      <c r="A384" s="105" t="s">
        <v>976</v>
      </c>
      <c r="B384" s="97" t="s">
        <v>1194</v>
      </c>
      <c r="C384" s="97">
        <v>2</v>
      </c>
      <c r="D384" s="107">
        <v>0.0008361226435828238</v>
      </c>
      <c r="E384" s="107">
        <v>2.7937903846908188</v>
      </c>
      <c r="F384" s="97" t="s">
        <v>1488</v>
      </c>
      <c r="G384" s="97" t="b">
        <v>0</v>
      </c>
      <c r="H384" s="97" t="b">
        <v>0</v>
      </c>
      <c r="I384" s="97" t="b">
        <v>0</v>
      </c>
      <c r="J384" s="97" t="b">
        <v>1</v>
      </c>
      <c r="K384" s="97" t="b">
        <v>0</v>
      </c>
      <c r="L384" s="97" t="b">
        <v>0</v>
      </c>
    </row>
    <row r="385" spans="1:12" ht="15">
      <c r="A385" s="105" t="s">
        <v>783</v>
      </c>
      <c r="B385" s="97" t="s">
        <v>820</v>
      </c>
      <c r="C385" s="97">
        <v>2</v>
      </c>
      <c r="D385" s="107">
        <v>0.0008361226435828238</v>
      </c>
      <c r="E385" s="107">
        <v>1.7523976995325936</v>
      </c>
      <c r="F385" s="97" t="s">
        <v>1488</v>
      </c>
      <c r="G385" s="97" t="b">
        <v>0</v>
      </c>
      <c r="H385" s="97" t="b">
        <v>0</v>
      </c>
      <c r="I385" s="97" t="b">
        <v>0</v>
      </c>
      <c r="J385" s="97" t="b">
        <v>0</v>
      </c>
      <c r="K385" s="97" t="b">
        <v>0</v>
      </c>
      <c r="L385" s="97" t="b">
        <v>0</v>
      </c>
    </row>
    <row r="386" spans="1:12" ht="15">
      <c r="A386" s="105" t="s">
        <v>939</v>
      </c>
      <c r="B386" s="97" t="s">
        <v>783</v>
      </c>
      <c r="C386" s="97">
        <v>2</v>
      </c>
      <c r="D386" s="107">
        <v>0.0007097191182147863</v>
      </c>
      <c r="E386" s="107">
        <v>2.015639134307175</v>
      </c>
      <c r="F386" s="97" t="s">
        <v>1488</v>
      </c>
      <c r="G386" s="97" t="b">
        <v>0</v>
      </c>
      <c r="H386" s="97" t="b">
        <v>0</v>
      </c>
      <c r="I386" s="97" t="b">
        <v>0</v>
      </c>
      <c r="J386" s="97" t="b">
        <v>0</v>
      </c>
      <c r="K386" s="97" t="b">
        <v>0</v>
      </c>
      <c r="L386" s="97" t="b">
        <v>0</v>
      </c>
    </row>
    <row r="387" spans="1:12" ht="15">
      <c r="A387" s="105" t="s">
        <v>783</v>
      </c>
      <c r="B387" s="97" t="s">
        <v>909</v>
      </c>
      <c r="C387" s="97">
        <v>2</v>
      </c>
      <c r="D387" s="107">
        <v>0.0008361226435828238</v>
      </c>
      <c r="E387" s="107">
        <v>2.015639134307175</v>
      </c>
      <c r="F387" s="97" t="s">
        <v>1488</v>
      </c>
      <c r="G387" s="97" t="b">
        <v>0</v>
      </c>
      <c r="H387" s="97" t="b">
        <v>0</v>
      </c>
      <c r="I387" s="97" t="b">
        <v>0</v>
      </c>
      <c r="J387" s="97" t="b">
        <v>0</v>
      </c>
      <c r="K387" s="97" t="b">
        <v>0</v>
      </c>
      <c r="L387" s="97" t="b">
        <v>0</v>
      </c>
    </row>
    <row r="388" spans="1:12" ht="15">
      <c r="A388" s="105" t="s">
        <v>1479</v>
      </c>
      <c r="B388" s="97" t="s">
        <v>783</v>
      </c>
      <c r="C388" s="97">
        <v>2</v>
      </c>
      <c r="D388" s="107">
        <v>0.0007097191182147863</v>
      </c>
      <c r="E388" s="107">
        <v>2.4927603890268375</v>
      </c>
      <c r="F388" s="97" t="s">
        <v>1488</v>
      </c>
      <c r="G388" s="97" t="b">
        <v>0</v>
      </c>
      <c r="H388" s="97" t="b">
        <v>0</v>
      </c>
      <c r="I388" s="97" t="b">
        <v>0</v>
      </c>
      <c r="J388" s="97" t="b">
        <v>0</v>
      </c>
      <c r="K388" s="97" t="b">
        <v>0</v>
      </c>
      <c r="L388" s="97" t="b">
        <v>0</v>
      </c>
    </row>
    <row r="389" spans="1:12" ht="15">
      <c r="A389" s="105" t="s">
        <v>763</v>
      </c>
      <c r="B389" s="97" t="s">
        <v>1208</v>
      </c>
      <c r="C389" s="97">
        <v>2</v>
      </c>
      <c r="D389" s="107">
        <v>0.0008361226435828238</v>
      </c>
      <c r="E389" s="107">
        <v>2.1125491473152316</v>
      </c>
      <c r="F389" s="97" t="s">
        <v>1488</v>
      </c>
      <c r="G389" s="97" t="b">
        <v>0</v>
      </c>
      <c r="H389" s="97" t="b">
        <v>0</v>
      </c>
      <c r="I389" s="97" t="b">
        <v>0</v>
      </c>
      <c r="J389" s="97" t="b">
        <v>0</v>
      </c>
      <c r="K389" s="97" t="b">
        <v>0</v>
      </c>
      <c r="L389" s="97" t="b">
        <v>0</v>
      </c>
    </row>
    <row r="390" spans="1:12" ht="15">
      <c r="A390" s="105" t="s">
        <v>1205</v>
      </c>
      <c r="B390" s="97" t="s">
        <v>763</v>
      </c>
      <c r="C390" s="97">
        <v>2</v>
      </c>
      <c r="D390" s="107">
        <v>0.0008361226435828238</v>
      </c>
      <c r="E390" s="107">
        <v>2.1125491473152316</v>
      </c>
      <c r="F390" s="97" t="s">
        <v>1488</v>
      </c>
      <c r="G390" s="97" t="b">
        <v>0</v>
      </c>
      <c r="H390" s="97" t="b">
        <v>0</v>
      </c>
      <c r="I390" s="97" t="b">
        <v>0</v>
      </c>
      <c r="J390" s="97" t="b">
        <v>0</v>
      </c>
      <c r="K390" s="97" t="b">
        <v>0</v>
      </c>
      <c r="L390" s="97" t="b">
        <v>0</v>
      </c>
    </row>
    <row r="391" spans="1:12" ht="15">
      <c r="A391" s="105" t="s">
        <v>893</v>
      </c>
      <c r="B391" s="97" t="s">
        <v>779</v>
      </c>
      <c r="C391" s="97">
        <v>2</v>
      </c>
      <c r="D391" s="107">
        <v>0.0008361226435828238</v>
      </c>
      <c r="E391" s="107">
        <v>1.9206636210763184</v>
      </c>
      <c r="F391" s="97" t="s">
        <v>1488</v>
      </c>
      <c r="G391" s="97" t="b">
        <v>0</v>
      </c>
      <c r="H391" s="97" t="b">
        <v>0</v>
      </c>
      <c r="I391" s="97" t="b">
        <v>0</v>
      </c>
      <c r="J391" s="97" t="b">
        <v>0</v>
      </c>
      <c r="K391" s="97" t="b">
        <v>0</v>
      </c>
      <c r="L391" s="97" t="b">
        <v>0</v>
      </c>
    </row>
    <row r="392" spans="1:12" ht="15">
      <c r="A392" s="105" t="s">
        <v>1480</v>
      </c>
      <c r="B392" s="97" t="s">
        <v>758</v>
      </c>
      <c r="C392" s="97">
        <v>2</v>
      </c>
      <c r="D392" s="107">
        <v>0.0008361226435828238</v>
      </c>
      <c r="E392" s="107">
        <v>2.1917303933628562</v>
      </c>
      <c r="F392" s="97" t="s">
        <v>1488</v>
      </c>
      <c r="G392" s="97" t="b">
        <v>0</v>
      </c>
      <c r="H392" s="97" t="b">
        <v>0</v>
      </c>
      <c r="I392" s="97" t="b">
        <v>0</v>
      </c>
      <c r="J392" s="97" t="b">
        <v>0</v>
      </c>
      <c r="K392" s="97" t="b">
        <v>0</v>
      </c>
      <c r="L392" s="97" t="b">
        <v>0</v>
      </c>
    </row>
    <row r="393" spans="1:12" ht="15">
      <c r="A393" s="105" t="s">
        <v>1209</v>
      </c>
      <c r="B393" s="97" t="s">
        <v>1482</v>
      </c>
      <c r="C393" s="97">
        <v>2</v>
      </c>
      <c r="D393" s="107">
        <v>0.0008361226435828238</v>
      </c>
      <c r="E393" s="107">
        <v>3.1917303933628562</v>
      </c>
      <c r="F393" s="97" t="s">
        <v>1488</v>
      </c>
      <c r="G393" s="97" t="b">
        <v>0</v>
      </c>
      <c r="H393" s="97" t="b">
        <v>0</v>
      </c>
      <c r="I393" s="97" t="b">
        <v>0</v>
      </c>
      <c r="J393" s="97" t="b">
        <v>0</v>
      </c>
      <c r="K393" s="97" t="b">
        <v>0</v>
      </c>
      <c r="L393" s="97" t="b">
        <v>0</v>
      </c>
    </row>
    <row r="394" spans="1:12" ht="15">
      <c r="A394" s="105" t="s">
        <v>771</v>
      </c>
      <c r="B394" s="97" t="s">
        <v>775</v>
      </c>
      <c r="C394" s="97">
        <v>11</v>
      </c>
      <c r="D394" s="107">
        <v>0.00854869194079841</v>
      </c>
      <c r="E394" s="107">
        <v>1.5010592622177514</v>
      </c>
      <c r="F394" s="97" t="s">
        <v>723</v>
      </c>
      <c r="G394" s="97" t="b">
        <v>0</v>
      </c>
      <c r="H394" s="97" t="b">
        <v>0</v>
      </c>
      <c r="I394" s="97" t="b">
        <v>0</v>
      </c>
      <c r="J394" s="97" t="b">
        <v>0</v>
      </c>
      <c r="K394" s="97" t="b">
        <v>0</v>
      </c>
      <c r="L394" s="97" t="b">
        <v>0</v>
      </c>
    </row>
    <row r="395" spans="1:12" ht="15">
      <c r="A395" s="105" t="s">
        <v>775</v>
      </c>
      <c r="B395" s="97" t="s">
        <v>784</v>
      </c>
      <c r="C395" s="97">
        <v>6</v>
      </c>
      <c r="D395" s="107">
        <v>0.005557476843027345</v>
      </c>
      <c r="E395" s="107">
        <v>1.5388478231071514</v>
      </c>
      <c r="F395" s="97" t="s">
        <v>723</v>
      </c>
      <c r="G395" s="97" t="b">
        <v>0</v>
      </c>
      <c r="H395" s="97" t="b">
        <v>0</v>
      </c>
      <c r="I395" s="97" t="b">
        <v>0</v>
      </c>
      <c r="J395" s="97" t="b">
        <v>0</v>
      </c>
      <c r="K395" s="97" t="b">
        <v>0</v>
      </c>
      <c r="L395" s="97" t="b">
        <v>0</v>
      </c>
    </row>
    <row r="396" spans="1:12" ht="15">
      <c r="A396" s="105" t="s">
        <v>761</v>
      </c>
      <c r="B396" s="97" t="s">
        <v>761</v>
      </c>
      <c r="C396" s="97">
        <v>4</v>
      </c>
      <c r="D396" s="107">
        <v>0.004473838325761614</v>
      </c>
      <c r="E396" s="107">
        <v>1.1762625445960215</v>
      </c>
      <c r="F396" s="97" t="s">
        <v>723</v>
      </c>
      <c r="G396" s="97" t="b">
        <v>0</v>
      </c>
      <c r="H396" s="97" t="b">
        <v>0</v>
      </c>
      <c r="I396" s="97" t="b">
        <v>0</v>
      </c>
      <c r="J396" s="97" t="b">
        <v>0</v>
      </c>
      <c r="K396" s="97" t="b">
        <v>0</v>
      </c>
      <c r="L396" s="97" t="b">
        <v>0</v>
      </c>
    </row>
    <row r="397" spans="1:12" ht="15">
      <c r="A397" s="105" t="s">
        <v>982</v>
      </c>
      <c r="B397" s="97" t="s">
        <v>983</v>
      </c>
      <c r="C397" s="97">
        <v>4</v>
      </c>
      <c r="D397" s="107">
        <v>0.0037049845620182303</v>
      </c>
      <c r="E397" s="107">
        <v>2.2000292665537704</v>
      </c>
      <c r="F397" s="97" t="s">
        <v>723</v>
      </c>
      <c r="G397" s="97" t="b">
        <v>0</v>
      </c>
      <c r="H397" s="97" t="b">
        <v>0</v>
      </c>
      <c r="I397" s="97" t="b">
        <v>0</v>
      </c>
      <c r="J397" s="97" t="b">
        <v>0</v>
      </c>
      <c r="K397" s="97" t="b">
        <v>0</v>
      </c>
      <c r="L397" s="97" t="b">
        <v>0</v>
      </c>
    </row>
    <row r="398" spans="1:12" ht="15">
      <c r="A398" s="105" t="s">
        <v>902</v>
      </c>
      <c r="B398" s="97" t="s">
        <v>986</v>
      </c>
      <c r="C398" s="97">
        <v>4</v>
      </c>
      <c r="D398" s="107">
        <v>0.0055574768430273445</v>
      </c>
      <c r="E398" s="107">
        <v>2.023938007498089</v>
      </c>
      <c r="F398" s="97" t="s">
        <v>723</v>
      </c>
      <c r="G398" s="97" t="b">
        <v>0</v>
      </c>
      <c r="H398" s="97" t="b">
        <v>0</v>
      </c>
      <c r="I398" s="97" t="b">
        <v>0</v>
      </c>
      <c r="J398" s="97" t="b">
        <v>0</v>
      </c>
      <c r="K398" s="97" t="b">
        <v>0</v>
      </c>
      <c r="L398" s="97" t="b">
        <v>0</v>
      </c>
    </row>
    <row r="399" spans="1:12" ht="15">
      <c r="A399" s="105" t="s">
        <v>1077</v>
      </c>
      <c r="B399" s="97" t="s">
        <v>900</v>
      </c>
      <c r="C399" s="97">
        <v>3</v>
      </c>
      <c r="D399" s="107">
        <v>0.004168107632270509</v>
      </c>
      <c r="E399" s="107">
        <v>2.023938007498089</v>
      </c>
      <c r="F399" s="97" t="s">
        <v>723</v>
      </c>
      <c r="G399" s="97" t="b">
        <v>0</v>
      </c>
      <c r="H399" s="97" t="b">
        <v>0</v>
      </c>
      <c r="I399" s="97" t="b">
        <v>0</v>
      </c>
      <c r="J399" s="97" t="b">
        <v>0</v>
      </c>
      <c r="K399" s="97" t="b">
        <v>0</v>
      </c>
      <c r="L399" s="97" t="b">
        <v>0</v>
      </c>
    </row>
    <row r="400" spans="1:12" ht="15">
      <c r="A400" s="105" t="s">
        <v>838</v>
      </c>
      <c r="B400" s="97" t="s">
        <v>761</v>
      </c>
      <c r="C400" s="97">
        <v>3</v>
      </c>
      <c r="D400" s="107">
        <v>0.003355378744321211</v>
      </c>
      <c r="E400" s="107">
        <v>1.688145905574896</v>
      </c>
      <c r="F400" s="97" t="s">
        <v>723</v>
      </c>
      <c r="G400" s="97" t="b">
        <v>0</v>
      </c>
      <c r="H400" s="97" t="b">
        <v>0</v>
      </c>
      <c r="I400" s="97" t="b">
        <v>0</v>
      </c>
      <c r="J400" s="97" t="b">
        <v>0</v>
      </c>
      <c r="K400" s="97" t="b">
        <v>0</v>
      </c>
      <c r="L400" s="97" t="b">
        <v>0</v>
      </c>
    </row>
    <row r="401" spans="1:12" ht="15">
      <c r="A401" s="105" t="s">
        <v>1050</v>
      </c>
      <c r="B401" s="97" t="s">
        <v>977</v>
      </c>
      <c r="C401" s="97">
        <v>3</v>
      </c>
      <c r="D401" s="107">
        <v>0.003355378744321211</v>
      </c>
      <c r="E401" s="107">
        <v>2.2000292665537704</v>
      </c>
      <c r="F401" s="97" t="s">
        <v>723</v>
      </c>
      <c r="G401" s="97" t="b">
        <v>0</v>
      </c>
      <c r="H401" s="97" t="b">
        <v>0</v>
      </c>
      <c r="I401" s="97" t="b">
        <v>0</v>
      </c>
      <c r="J401" s="97" t="b">
        <v>0</v>
      </c>
      <c r="K401" s="97" t="b">
        <v>0</v>
      </c>
      <c r="L401" s="97" t="b">
        <v>0</v>
      </c>
    </row>
    <row r="402" spans="1:12" ht="15">
      <c r="A402" s="105" t="s">
        <v>977</v>
      </c>
      <c r="B402" s="97" t="s">
        <v>1051</v>
      </c>
      <c r="C402" s="97">
        <v>3</v>
      </c>
      <c r="D402" s="107">
        <v>0.003355378744321211</v>
      </c>
      <c r="E402" s="107">
        <v>2.2000292665537704</v>
      </c>
      <c r="F402" s="97" t="s">
        <v>723</v>
      </c>
      <c r="G402" s="97" t="b">
        <v>0</v>
      </c>
      <c r="H402" s="97" t="b">
        <v>0</v>
      </c>
      <c r="I402" s="97" t="b">
        <v>0</v>
      </c>
      <c r="J402" s="97" t="b">
        <v>1</v>
      </c>
      <c r="K402" s="97" t="b">
        <v>0</v>
      </c>
      <c r="L402" s="97" t="b">
        <v>0</v>
      </c>
    </row>
    <row r="403" spans="1:12" ht="15">
      <c r="A403" s="105" t="s">
        <v>1054</v>
      </c>
      <c r="B403" s="97" t="s">
        <v>980</v>
      </c>
      <c r="C403" s="97">
        <v>3</v>
      </c>
      <c r="D403" s="107">
        <v>0.003355378744321211</v>
      </c>
      <c r="E403" s="107">
        <v>2.3249680031620703</v>
      </c>
      <c r="F403" s="97" t="s">
        <v>723</v>
      </c>
      <c r="G403" s="97" t="b">
        <v>0</v>
      </c>
      <c r="H403" s="97" t="b">
        <v>0</v>
      </c>
      <c r="I403" s="97" t="b">
        <v>0</v>
      </c>
      <c r="J403" s="97" t="b">
        <v>0</v>
      </c>
      <c r="K403" s="97" t="b">
        <v>0</v>
      </c>
      <c r="L403" s="97" t="b">
        <v>0</v>
      </c>
    </row>
    <row r="404" spans="1:12" ht="15">
      <c r="A404" s="105" t="s">
        <v>1058</v>
      </c>
      <c r="B404" s="97" t="s">
        <v>942</v>
      </c>
      <c r="C404" s="97">
        <v>3</v>
      </c>
      <c r="D404" s="107">
        <v>0.003355378744321211</v>
      </c>
      <c r="E404" s="107">
        <v>2.3249680031620703</v>
      </c>
      <c r="F404" s="97" t="s">
        <v>723</v>
      </c>
      <c r="G404" s="97" t="b">
        <v>0</v>
      </c>
      <c r="H404" s="97" t="b">
        <v>0</v>
      </c>
      <c r="I404" s="97" t="b">
        <v>0</v>
      </c>
      <c r="J404" s="97" t="b">
        <v>0</v>
      </c>
      <c r="K404" s="97" t="b">
        <v>0</v>
      </c>
      <c r="L404" s="97" t="b">
        <v>0</v>
      </c>
    </row>
    <row r="405" spans="1:12" ht="15">
      <c r="A405" s="105" t="s">
        <v>942</v>
      </c>
      <c r="B405" s="97" t="s">
        <v>894</v>
      </c>
      <c r="C405" s="97">
        <v>3</v>
      </c>
      <c r="D405" s="107">
        <v>0.003355378744321211</v>
      </c>
      <c r="E405" s="107">
        <v>2.3249680031620703</v>
      </c>
      <c r="F405" s="97" t="s">
        <v>723</v>
      </c>
      <c r="G405" s="97" t="b">
        <v>0</v>
      </c>
      <c r="H405" s="97" t="b">
        <v>0</v>
      </c>
      <c r="I405" s="97" t="b">
        <v>0</v>
      </c>
      <c r="J405" s="97" t="b">
        <v>0</v>
      </c>
      <c r="K405" s="97" t="b">
        <v>0</v>
      </c>
      <c r="L405" s="97" t="b">
        <v>0</v>
      </c>
    </row>
    <row r="406" spans="1:12" ht="15">
      <c r="A406" s="105" t="s">
        <v>894</v>
      </c>
      <c r="B406" s="97" t="s">
        <v>1059</v>
      </c>
      <c r="C406" s="97">
        <v>3</v>
      </c>
      <c r="D406" s="107">
        <v>0.003355378744321211</v>
      </c>
      <c r="E406" s="107">
        <v>2.3249680031620703</v>
      </c>
      <c r="F406" s="97" t="s">
        <v>723</v>
      </c>
      <c r="G406" s="97" t="b">
        <v>0</v>
      </c>
      <c r="H406" s="97" t="b">
        <v>0</v>
      </c>
      <c r="I406" s="97" t="b">
        <v>0</v>
      </c>
      <c r="J406" s="97" t="b">
        <v>0</v>
      </c>
      <c r="K406" s="97" t="b">
        <v>0</v>
      </c>
      <c r="L406" s="97" t="b">
        <v>0</v>
      </c>
    </row>
    <row r="407" spans="1:12" ht="15">
      <c r="A407" s="105" t="s">
        <v>1059</v>
      </c>
      <c r="B407" s="97" t="s">
        <v>1060</v>
      </c>
      <c r="C407" s="97">
        <v>3</v>
      </c>
      <c r="D407" s="107">
        <v>0.003355378744321211</v>
      </c>
      <c r="E407" s="107">
        <v>2.3249680031620703</v>
      </c>
      <c r="F407" s="97" t="s">
        <v>723</v>
      </c>
      <c r="G407" s="97" t="b">
        <v>0</v>
      </c>
      <c r="H407" s="97" t="b">
        <v>0</v>
      </c>
      <c r="I407" s="97" t="b">
        <v>0</v>
      </c>
      <c r="J407" s="97" t="b">
        <v>0</v>
      </c>
      <c r="K407" s="97" t="b">
        <v>0</v>
      </c>
      <c r="L407" s="97" t="b">
        <v>0</v>
      </c>
    </row>
    <row r="408" spans="1:12" ht="15">
      <c r="A408" s="105" t="s">
        <v>1060</v>
      </c>
      <c r="B408" s="97" t="s">
        <v>780</v>
      </c>
      <c r="C408" s="97">
        <v>3</v>
      </c>
      <c r="D408" s="107">
        <v>0.003355378744321211</v>
      </c>
      <c r="E408" s="107">
        <v>2.3249680031620703</v>
      </c>
      <c r="F408" s="97" t="s">
        <v>723</v>
      </c>
      <c r="G408" s="97" t="b">
        <v>0</v>
      </c>
      <c r="H408" s="97" t="b">
        <v>0</v>
      </c>
      <c r="I408" s="97" t="b">
        <v>0</v>
      </c>
      <c r="J408" s="97" t="b">
        <v>0</v>
      </c>
      <c r="K408" s="97" t="b">
        <v>0</v>
      </c>
      <c r="L408" s="97" t="b">
        <v>0</v>
      </c>
    </row>
    <row r="409" spans="1:12" ht="15">
      <c r="A409" s="105" t="s">
        <v>1062</v>
      </c>
      <c r="B409" s="97" t="s">
        <v>1063</v>
      </c>
      <c r="C409" s="97">
        <v>3</v>
      </c>
      <c r="D409" s="107">
        <v>0.003355378744321211</v>
      </c>
      <c r="E409" s="107">
        <v>2.3249680031620703</v>
      </c>
      <c r="F409" s="97" t="s">
        <v>723</v>
      </c>
      <c r="G409" s="97" t="b">
        <v>0</v>
      </c>
      <c r="H409" s="97" t="b">
        <v>0</v>
      </c>
      <c r="I409" s="97" t="b">
        <v>0</v>
      </c>
      <c r="J409" s="97" t="b">
        <v>0</v>
      </c>
      <c r="K409" s="97" t="b">
        <v>0</v>
      </c>
      <c r="L409" s="97" t="b">
        <v>0</v>
      </c>
    </row>
    <row r="410" spans="1:12" ht="15">
      <c r="A410" s="105" t="s">
        <v>1063</v>
      </c>
      <c r="B410" s="97" t="s">
        <v>1064</v>
      </c>
      <c r="C410" s="97">
        <v>3</v>
      </c>
      <c r="D410" s="107">
        <v>0.003355378744321211</v>
      </c>
      <c r="E410" s="107">
        <v>2.3249680031620703</v>
      </c>
      <c r="F410" s="97" t="s">
        <v>723</v>
      </c>
      <c r="G410" s="97" t="b">
        <v>0</v>
      </c>
      <c r="H410" s="97" t="b">
        <v>0</v>
      </c>
      <c r="I410" s="97" t="b">
        <v>0</v>
      </c>
      <c r="J410" s="97" t="b">
        <v>0</v>
      </c>
      <c r="K410" s="97" t="b">
        <v>0</v>
      </c>
      <c r="L410" s="97" t="b">
        <v>0</v>
      </c>
    </row>
    <row r="411" spans="1:12" ht="15">
      <c r="A411" s="105" t="s">
        <v>1064</v>
      </c>
      <c r="B411" s="97" t="s">
        <v>1065</v>
      </c>
      <c r="C411" s="97">
        <v>3</v>
      </c>
      <c r="D411" s="107">
        <v>0.003355378744321211</v>
      </c>
      <c r="E411" s="107">
        <v>2.3249680031620703</v>
      </c>
      <c r="F411" s="97" t="s">
        <v>723</v>
      </c>
      <c r="G411" s="97" t="b">
        <v>0</v>
      </c>
      <c r="H411" s="97" t="b">
        <v>0</v>
      </c>
      <c r="I411" s="97" t="b">
        <v>0</v>
      </c>
      <c r="J411" s="97" t="b">
        <v>0</v>
      </c>
      <c r="K411" s="97" t="b">
        <v>0</v>
      </c>
      <c r="L411" s="97" t="b">
        <v>0</v>
      </c>
    </row>
    <row r="412" spans="1:12" ht="15">
      <c r="A412" s="105" t="s">
        <v>1065</v>
      </c>
      <c r="B412" s="97" t="s">
        <v>1066</v>
      </c>
      <c r="C412" s="97">
        <v>3</v>
      </c>
      <c r="D412" s="107">
        <v>0.003355378744321211</v>
      </c>
      <c r="E412" s="107">
        <v>2.3249680031620703</v>
      </c>
      <c r="F412" s="97" t="s">
        <v>723</v>
      </c>
      <c r="G412" s="97" t="b">
        <v>0</v>
      </c>
      <c r="H412" s="97" t="b">
        <v>0</v>
      </c>
      <c r="I412" s="97" t="b">
        <v>0</v>
      </c>
      <c r="J412" s="97" t="b">
        <v>0</v>
      </c>
      <c r="K412" s="97" t="b">
        <v>0</v>
      </c>
      <c r="L412" s="97" t="b">
        <v>0</v>
      </c>
    </row>
    <row r="413" spans="1:12" ht="15">
      <c r="A413" s="105" t="s">
        <v>1066</v>
      </c>
      <c r="B413" s="97" t="s">
        <v>1067</v>
      </c>
      <c r="C413" s="97">
        <v>3</v>
      </c>
      <c r="D413" s="107">
        <v>0.003355378744321211</v>
      </c>
      <c r="E413" s="107">
        <v>2.3249680031620703</v>
      </c>
      <c r="F413" s="97" t="s">
        <v>723</v>
      </c>
      <c r="G413" s="97" t="b">
        <v>0</v>
      </c>
      <c r="H413" s="97" t="b">
        <v>0</v>
      </c>
      <c r="I413" s="97" t="b">
        <v>0</v>
      </c>
      <c r="J413" s="97" t="b">
        <v>0</v>
      </c>
      <c r="K413" s="97" t="b">
        <v>0</v>
      </c>
      <c r="L413" s="97" t="b">
        <v>0</v>
      </c>
    </row>
    <row r="414" spans="1:12" ht="15">
      <c r="A414" s="105" t="s">
        <v>775</v>
      </c>
      <c r="B414" s="97" t="s">
        <v>900</v>
      </c>
      <c r="C414" s="97">
        <v>3</v>
      </c>
      <c r="D414" s="107">
        <v>0.004168107632270509</v>
      </c>
      <c r="E414" s="107">
        <v>1.4596665770595265</v>
      </c>
      <c r="F414" s="97" t="s">
        <v>723</v>
      </c>
      <c r="G414" s="97" t="b">
        <v>0</v>
      </c>
      <c r="H414" s="97" t="b">
        <v>0</v>
      </c>
      <c r="I414" s="97" t="b">
        <v>0</v>
      </c>
      <c r="J414" s="97" t="b">
        <v>0</v>
      </c>
      <c r="K414" s="97" t="b">
        <v>0</v>
      </c>
      <c r="L414" s="97" t="b">
        <v>0</v>
      </c>
    </row>
    <row r="415" spans="1:12" ht="15">
      <c r="A415" s="105" t="s">
        <v>1070</v>
      </c>
      <c r="B415" s="97" t="s">
        <v>1071</v>
      </c>
      <c r="C415" s="97">
        <v>3</v>
      </c>
      <c r="D415" s="107">
        <v>0.005557476843027345</v>
      </c>
      <c r="E415" s="107">
        <v>2.3249680031620703</v>
      </c>
      <c r="F415" s="97" t="s">
        <v>723</v>
      </c>
      <c r="G415" s="97" t="b">
        <v>0</v>
      </c>
      <c r="H415" s="97" t="b">
        <v>0</v>
      </c>
      <c r="I415" s="97" t="b">
        <v>0</v>
      </c>
      <c r="J415" s="97" t="b">
        <v>0</v>
      </c>
      <c r="K415" s="97" t="b">
        <v>0</v>
      </c>
      <c r="L415" s="97" t="b">
        <v>0</v>
      </c>
    </row>
    <row r="416" spans="1:12" ht="15">
      <c r="A416" s="105" t="s">
        <v>773</v>
      </c>
      <c r="B416" s="97" t="s">
        <v>759</v>
      </c>
      <c r="C416" s="97">
        <v>2</v>
      </c>
      <c r="D416" s="107">
        <v>0.0027787384215136723</v>
      </c>
      <c r="E416" s="107">
        <v>1.258021213531457</v>
      </c>
      <c r="F416" s="97" t="s">
        <v>723</v>
      </c>
      <c r="G416" s="97" t="b">
        <v>0</v>
      </c>
      <c r="H416" s="97" t="b">
        <v>0</v>
      </c>
      <c r="I416" s="97" t="b">
        <v>0</v>
      </c>
      <c r="J416" s="97" t="b">
        <v>0</v>
      </c>
      <c r="K416" s="97" t="b">
        <v>0</v>
      </c>
      <c r="L416" s="97" t="b">
        <v>0</v>
      </c>
    </row>
    <row r="417" spans="1:12" ht="15">
      <c r="A417" s="105" t="s">
        <v>759</v>
      </c>
      <c r="B417" s="97" t="s">
        <v>1076</v>
      </c>
      <c r="C417" s="97">
        <v>2</v>
      </c>
      <c r="D417" s="107">
        <v>0.0027787384215136723</v>
      </c>
      <c r="E417" s="107">
        <v>1.7606965727235075</v>
      </c>
      <c r="F417" s="97" t="s">
        <v>723</v>
      </c>
      <c r="G417" s="97" t="b">
        <v>0</v>
      </c>
      <c r="H417" s="97" t="b">
        <v>0</v>
      </c>
      <c r="I417" s="97" t="b">
        <v>0</v>
      </c>
      <c r="J417" s="97" t="b">
        <v>0</v>
      </c>
      <c r="K417" s="97" t="b">
        <v>0</v>
      </c>
      <c r="L417" s="97" t="b">
        <v>0</v>
      </c>
    </row>
    <row r="418" spans="1:12" ht="15">
      <c r="A418" s="105" t="s">
        <v>900</v>
      </c>
      <c r="B418" s="97" t="s">
        <v>771</v>
      </c>
      <c r="C418" s="97">
        <v>2</v>
      </c>
      <c r="D418" s="107">
        <v>0.0027787384215136723</v>
      </c>
      <c r="E418" s="107">
        <v>1.023938007498089</v>
      </c>
      <c r="F418" s="97" t="s">
        <v>723</v>
      </c>
      <c r="G418" s="97" t="b">
        <v>0</v>
      </c>
      <c r="H418" s="97" t="b">
        <v>0</v>
      </c>
      <c r="I418" s="97" t="b">
        <v>0</v>
      </c>
      <c r="J418" s="97" t="b">
        <v>0</v>
      </c>
      <c r="K418" s="97" t="b">
        <v>0</v>
      </c>
      <c r="L418" s="97" t="b">
        <v>0</v>
      </c>
    </row>
    <row r="419" spans="1:12" ht="15">
      <c r="A419" s="105" t="s">
        <v>773</v>
      </c>
      <c r="B419" s="97" t="s">
        <v>1228</v>
      </c>
      <c r="C419" s="97">
        <v>2</v>
      </c>
      <c r="D419" s="107">
        <v>0.0027787384215136723</v>
      </c>
      <c r="E419" s="107">
        <v>1.9569912178674758</v>
      </c>
      <c r="F419" s="97" t="s">
        <v>723</v>
      </c>
      <c r="G419" s="97" t="b">
        <v>0</v>
      </c>
      <c r="H419" s="97" t="b">
        <v>0</v>
      </c>
      <c r="I419" s="97" t="b">
        <v>0</v>
      </c>
      <c r="J419" s="97" t="b">
        <v>0</v>
      </c>
      <c r="K419" s="97" t="b">
        <v>0</v>
      </c>
      <c r="L419" s="97" t="b">
        <v>0</v>
      </c>
    </row>
    <row r="420" spans="1:12" ht="15">
      <c r="A420" s="105" t="s">
        <v>1228</v>
      </c>
      <c r="B420" s="97" t="s">
        <v>785</v>
      </c>
      <c r="C420" s="97">
        <v>2</v>
      </c>
      <c r="D420" s="107">
        <v>0.0027787384215136723</v>
      </c>
      <c r="E420" s="107">
        <v>2.5010592622177517</v>
      </c>
      <c r="F420" s="97" t="s">
        <v>723</v>
      </c>
      <c r="G420" s="97" t="b">
        <v>0</v>
      </c>
      <c r="H420" s="97" t="b">
        <v>0</v>
      </c>
      <c r="I420" s="97" t="b">
        <v>0</v>
      </c>
      <c r="J420" s="97" t="b">
        <v>0</v>
      </c>
      <c r="K420" s="97" t="b">
        <v>0</v>
      </c>
      <c r="L420" s="97" t="b">
        <v>0</v>
      </c>
    </row>
    <row r="421" spans="1:12" ht="15">
      <c r="A421" s="105" t="s">
        <v>785</v>
      </c>
      <c r="B421" s="97" t="s">
        <v>1078</v>
      </c>
      <c r="C421" s="97">
        <v>2</v>
      </c>
      <c r="D421" s="107">
        <v>0.0027787384215136723</v>
      </c>
      <c r="E421" s="107">
        <v>2.5010592622177517</v>
      </c>
      <c r="F421" s="97" t="s">
        <v>723</v>
      </c>
      <c r="G421" s="97" t="b">
        <v>0</v>
      </c>
      <c r="H421" s="97" t="b">
        <v>0</v>
      </c>
      <c r="I421" s="97" t="b">
        <v>0</v>
      </c>
      <c r="J421" s="97" t="b">
        <v>0</v>
      </c>
      <c r="K421" s="97" t="b">
        <v>0</v>
      </c>
      <c r="L421" s="97" t="b">
        <v>0</v>
      </c>
    </row>
    <row r="422" spans="1:12" ht="15">
      <c r="A422" s="105" t="s">
        <v>1078</v>
      </c>
      <c r="B422" s="97" t="s">
        <v>858</v>
      </c>
      <c r="C422" s="97">
        <v>2</v>
      </c>
      <c r="D422" s="107">
        <v>0.0027787384215136723</v>
      </c>
      <c r="E422" s="107">
        <v>2.5010592622177517</v>
      </c>
      <c r="F422" s="97" t="s">
        <v>723</v>
      </c>
      <c r="G422" s="97" t="b">
        <v>0</v>
      </c>
      <c r="H422" s="97" t="b">
        <v>0</v>
      </c>
      <c r="I422" s="97" t="b">
        <v>0</v>
      </c>
      <c r="J422" s="97" t="b">
        <v>0</v>
      </c>
      <c r="K422" s="97" t="b">
        <v>0</v>
      </c>
      <c r="L422" s="97" t="b">
        <v>0</v>
      </c>
    </row>
    <row r="423" spans="1:12" ht="15">
      <c r="A423" s="105" t="s">
        <v>858</v>
      </c>
      <c r="B423" s="97" t="s">
        <v>1229</v>
      </c>
      <c r="C423" s="97">
        <v>2</v>
      </c>
      <c r="D423" s="107">
        <v>0.0027787384215136723</v>
      </c>
      <c r="E423" s="107">
        <v>2.5010592622177517</v>
      </c>
      <c r="F423" s="97" t="s">
        <v>723</v>
      </c>
      <c r="G423" s="97" t="b">
        <v>0</v>
      </c>
      <c r="H423" s="97" t="b">
        <v>0</v>
      </c>
      <c r="I423" s="97" t="b">
        <v>0</v>
      </c>
      <c r="J423" s="97" t="b">
        <v>0</v>
      </c>
      <c r="K423" s="97" t="b">
        <v>0</v>
      </c>
      <c r="L423" s="97" t="b">
        <v>0</v>
      </c>
    </row>
    <row r="424" spans="1:12" ht="15">
      <c r="A424" s="105" t="s">
        <v>1229</v>
      </c>
      <c r="B424" s="97" t="s">
        <v>781</v>
      </c>
      <c r="C424" s="97">
        <v>2</v>
      </c>
      <c r="D424" s="107">
        <v>0.0027787384215136723</v>
      </c>
      <c r="E424" s="107">
        <v>2.5010592622177517</v>
      </c>
      <c r="F424" s="97" t="s">
        <v>723</v>
      </c>
      <c r="G424" s="97" t="b">
        <v>0</v>
      </c>
      <c r="H424" s="97" t="b">
        <v>0</v>
      </c>
      <c r="I424" s="97" t="b">
        <v>0</v>
      </c>
      <c r="J424" s="97" t="b">
        <v>0</v>
      </c>
      <c r="K424" s="97" t="b">
        <v>0</v>
      </c>
      <c r="L424" s="97" t="b">
        <v>0</v>
      </c>
    </row>
    <row r="425" spans="1:12" ht="15">
      <c r="A425" s="105" t="s">
        <v>781</v>
      </c>
      <c r="B425" s="97" t="s">
        <v>838</v>
      </c>
      <c r="C425" s="97">
        <v>2</v>
      </c>
      <c r="D425" s="107">
        <v>0.0027787384215136723</v>
      </c>
      <c r="E425" s="107">
        <v>2.3249680031620703</v>
      </c>
      <c r="F425" s="97" t="s">
        <v>723</v>
      </c>
      <c r="G425" s="97" t="b">
        <v>0</v>
      </c>
      <c r="H425" s="97" t="b">
        <v>0</v>
      </c>
      <c r="I425" s="97" t="b">
        <v>0</v>
      </c>
      <c r="J425" s="97" t="b">
        <v>0</v>
      </c>
      <c r="K425" s="97" t="b">
        <v>0</v>
      </c>
      <c r="L425" s="97" t="b">
        <v>0</v>
      </c>
    </row>
    <row r="426" spans="1:12" ht="15">
      <c r="A426" s="105" t="s">
        <v>1232</v>
      </c>
      <c r="B426" s="97" t="s">
        <v>1233</v>
      </c>
      <c r="C426" s="97">
        <v>2</v>
      </c>
      <c r="D426" s="107">
        <v>0.0027787384215136723</v>
      </c>
      <c r="E426" s="107">
        <v>2.5010592622177517</v>
      </c>
      <c r="F426" s="97" t="s">
        <v>723</v>
      </c>
      <c r="G426" s="97" t="b">
        <v>0</v>
      </c>
      <c r="H426" s="97" t="b">
        <v>0</v>
      </c>
      <c r="I426" s="97" t="b">
        <v>0</v>
      </c>
      <c r="J426" s="97" t="b">
        <v>0</v>
      </c>
      <c r="K426" s="97" t="b">
        <v>0</v>
      </c>
      <c r="L426" s="97" t="b">
        <v>0</v>
      </c>
    </row>
    <row r="427" spans="1:12" ht="15">
      <c r="A427" s="105" t="s">
        <v>1226</v>
      </c>
      <c r="B427" s="97" t="s">
        <v>1227</v>
      </c>
      <c r="C427" s="97">
        <v>2</v>
      </c>
      <c r="D427" s="107">
        <v>0.0027787384215136723</v>
      </c>
      <c r="E427" s="107">
        <v>2.5010592622177517</v>
      </c>
      <c r="F427" s="97" t="s">
        <v>723</v>
      </c>
      <c r="G427" s="97" t="b">
        <v>0</v>
      </c>
      <c r="H427" s="97" t="b">
        <v>0</v>
      </c>
      <c r="I427" s="97" t="b">
        <v>0</v>
      </c>
      <c r="J427" s="97" t="b">
        <v>0</v>
      </c>
      <c r="K427" s="97" t="b">
        <v>0</v>
      </c>
      <c r="L427" s="97" t="b">
        <v>0</v>
      </c>
    </row>
    <row r="428" spans="1:12" ht="15">
      <c r="A428" s="105" t="s">
        <v>1049</v>
      </c>
      <c r="B428" s="97" t="s">
        <v>1050</v>
      </c>
      <c r="C428" s="97">
        <v>2</v>
      </c>
      <c r="D428" s="107">
        <v>0.0027787384215136723</v>
      </c>
      <c r="E428" s="107">
        <v>2.148876744106389</v>
      </c>
      <c r="F428" s="97" t="s">
        <v>723</v>
      </c>
      <c r="G428" s="97" t="b">
        <v>0</v>
      </c>
      <c r="H428" s="97" t="b">
        <v>0</v>
      </c>
      <c r="I428" s="97" t="b">
        <v>0</v>
      </c>
      <c r="J428" s="97" t="b">
        <v>0</v>
      </c>
      <c r="K428" s="97" t="b">
        <v>0</v>
      </c>
      <c r="L428" s="97" t="b">
        <v>0</v>
      </c>
    </row>
    <row r="429" spans="1:12" ht="15">
      <c r="A429" s="105" t="s">
        <v>1051</v>
      </c>
      <c r="B429" s="97" t="s">
        <v>978</v>
      </c>
      <c r="C429" s="97">
        <v>2</v>
      </c>
      <c r="D429" s="107">
        <v>0.0027787384215136723</v>
      </c>
      <c r="E429" s="107">
        <v>2.023938007498089</v>
      </c>
      <c r="F429" s="97" t="s">
        <v>723</v>
      </c>
      <c r="G429" s="97" t="b">
        <v>1</v>
      </c>
      <c r="H429" s="97" t="b">
        <v>0</v>
      </c>
      <c r="I429" s="97" t="b">
        <v>0</v>
      </c>
      <c r="J429" s="97" t="b">
        <v>0</v>
      </c>
      <c r="K429" s="97" t="b">
        <v>0</v>
      </c>
      <c r="L429" s="97" t="b">
        <v>0</v>
      </c>
    </row>
    <row r="430" spans="1:12" ht="15">
      <c r="A430" s="105" t="s">
        <v>978</v>
      </c>
      <c r="B430" s="97" t="s">
        <v>940</v>
      </c>
      <c r="C430" s="97">
        <v>2</v>
      </c>
      <c r="D430" s="107">
        <v>0.0027787384215136723</v>
      </c>
      <c r="E430" s="107">
        <v>1.8020892578817327</v>
      </c>
      <c r="F430" s="97" t="s">
        <v>723</v>
      </c>
      <c r="G430" s="97" t="b">
        <v>0</v>
      </c>
      <c r="H430" s="97" t="b">
        <v>0</v>
      </c>
      <c r="I430" s="97" t="b">
        <v>0</v>
      </c>
      <c r="J430" s="97" t="b">
        <v>0</v>
      </c>
      <c r="K430" s="97" t="b">
        <v>0</v>
      </c>
      <c r="L430" s="97" t="b">
        <v>0</v>
      </c>
    </row>
    <row r="431" spans="1:12" ht="15">
      <c r="A431" s="105" t="s">
        <v>1210</v>
      </c>
      <c r="B431" s="97" t="s">
        <v>1211</v>
      </c>
      <c r="C431" s="97">
        <v>2</v>
      </c>
      <c r="D431" s="107">
        <v>0.0027787384215136723</v>
      </c>
      <c r="E431" s="107">
        <v>2.5010592622177517</v>
      </c>
      <c r="F431" s="97" t="s">
        <v>723</v>
      </c>
      <c r="G431" s="97" t="b">
        <v>0</v>
      </c>
      <c r="H431" s="97" t="b">
        <v>0</v>
      </c>
      <c r="I431" s="97" t="b">
        <v>0</v>
      </c>
      <c r="J431" s="97" t="b">
        <v>0</v>
      </c>
      <c r="K431" s="97" t="b">
        <v>0</v>
      </c>
      <c r="L431" s="97" t="b">
        <v>0</v>
      </c>
    </row>
    <row r="432" spans="1:12" ht="15">
      <c r="A432" s="105" t="s">
        <v>1212</v>
      </c>
      <c r="B432" s="97" t="s">
        <v>940</v>
      </c>
      <c r="C432" s="97">
        <v>2</v>
      </c>
      <c r="D432" s="107">
        <v>0.0027787384215136723</v>
      </c>
      <c r="E432" s="107">
        <v>2.1031192535457137</v>
      </c>
      <c r="F432" s="97" t="s">
        <v>723</v>
      </c>
      <c r="G432" s="97" t="b">
        <v>1</v>
      </c>
      <c r="H432" s="97" t="b">
        <v>0</v>
      </c>
      <c r="I432" s="97" t="b">
        <v>0</v>
      </c>
      <c r="J432" s="97" t="b">
        <v>0</v>
      </c>
      <c r="K432" s="97" t="b">
        <v>0</v>
      </c>
      <c r="L432" s="97" t="b">
        <v>0</v>
      </c>
    </row>
    <row r="433" spans="1:12" ht="15">
      <c r="A433" s="105" t="s">
        <v>940</v>
      </c>
      <c r="B433" s="97" t="s">
        <v>1052</v>
      </c>
      <c r="C433" s="97">
        <v>2</v>
      </c>
      <c r="D433" s="107">
        <v>0.0027787384215136723</v>
      </c>
      <c r="E433" s="107">
        <v>1.9270279944900326</v>
      </c>
      <c r="F433" s="97" t="s">
        <v>723</v>
      </c>
      <c r="G433" s="97" t="b">
        <v>0</v>
      </c>
      <c r="H433" s="97" t="b">
        <v>0</v>
      </c>
      <c r="I433" s="97" t="b">
        <v>0</v>
      </c>
      <c r="J433" s="97" t="b">
        <v>0</v>
      </c>
      <c r="K433" s="97" t="b">
        <v>0</v>
      </c>
      <c r="L433" s="97" t="b">
        <v>0</v>
      </c>
    </row>
    <row r="434" spans="1:12" ht="15">
      <c r="A434" s="105" t="s">
        <v>979</v>
      </c>
      <c r="B434" s="97" t="s">
        <v>1213</v>
      </c>
      <c r="C434" s="97">
        <v>2</v>
      </c>
      <c r="D434" s="107">
        <v>0.0027787384215136723</v>
      </c>
      <c r="E434" s="107">
        <v>2.3249680031620703</v>
      </c>
      <c r="F434" s="97" t="s">
        <v>723</v>
      </c>
      <c r="G434" s="97" t="b">
        <v>0</v>
      </c>
      <c r="H434" s="97" t="b">
        <v>0</v>
      </c>
      <c r="I434" s="97" t="b">
        <v>0</v>
      </c>
      <c r="J434" s="97" t="b">
        <v>0</v>
      </c>
      <c r="K434" s="97" t="b">
        <v>0</v>
      </c>
      <c r="L434" s="97" t="b">
        <v>0</v>
      </c>
    </row>
    <row r="435" spans="1:12" ht="15">
      <c r="A435" s="105" t="s">
        <v>1213</v>
      </c>
      <c r="B435" s="97" t="s">
        <v>1054</v>
      </c>
      <c r="C435" s="97">
        <v>2</v>
      </c>
      <c r="D435" s="107">
        <v>0.0027787384215136723</v>
      </c>
      <c r="E435" s="107">
        <v>2.3249680031620703</v>
      </c>
      <c r="F435" s="97" t="s">
        <v>723</v>
      </c>
      <c r="G435" s="97" t="b">
        <v>0</v>
      </c>
      <c r="H435" s="97" t="b">
        <v>0</v>
      </c>
      <c r="I435" s="97" t="b">
        <v>0</v>
      </c>
      <c r="J435" s="97" t="b">
        <v>0</v>
      </c>
      <c r="K435" s="97" t="b">
        <v>0</v>
      </c>
      <c r="L435" s="97" t="b">
        <v>0</v>
      </c>
    </row>
    <row r="436" spans="1:12" ht="15">
      <c r="A436" s="105" t="s">
        <v>1056</v>
      </c>
      <c r="B436" s="97" t="s">
        <v>1057</v>
      </c>
      <c r="C436" s="97">
        <v>2</v>
      </c>
      <c r="D436" s="107">
        <v>0.0027787384215136723</v>
      </c>
      <c r="E436" s="107">
        <v>2.3249680031620703</v>
      </c>
      <c r="F436" s="97" t="s">
        <v>723</v>
      </c>
      <c r="G436" s="97" t="b">
        <v>0</v>
      </c>
      <c r="H436" s="97" t="b">
        <v>0</v>
      </c>
      <c r="I436" s="97" t="b">
        <v>0</v>
      </c>
      <c r="J436" s="97" t="b">
        <v>0</v>
      </c>
      <c r="K436" s="97" t="b">
        <v>0</v>
      </c>
      <c r="L436" s="97" t="b">
        <v>0</v>
      </c>
    </row>
    <row r="437" spans="1:12" ht="15">
      <c r="A437" s="105" t="s">
        <v>1057</v>
      </c>
      <c r="B437" s="97" t="s">
        <v>1215</v>
      </c>
      <c r="C437" s="97">
        <v>2</v>
      </c>
      <c r="D437" s="107">
        <v>0.0027787384215136723</v>
      </c>
      <c r="E437" s="107">
        <v>2.3249680031620703</v>
      </c>
      <c r="F437" s="97" t="s">
        <v>723</v>
      </c>
      <c r="G437" s="97" t="b">
        <v>0</v>
      </c>
      <c r="H437" s="97" t="b">
        <v>0</v>
      </c>
      <c r="I437" s="97" t="b">
        <v>0</v>
      </c>
      <c r="J437" s="97" t="b">
        <v>0</v>
      </c>
      <c r="K437" s="97" t="b">
        <v>0</v>
      </c>
      <c r="L437" s="97" t="b">
        <v>0</v>
      </c>
    </row>
    <row r="438" spans="1:12" ht="15">
      <c r="A438" s="105" t="s">
        <v>784</v>
      </c>
      <c r="B438" s="97" t="s">
        <v>984</v>
      </c>
      <c r="C438" s="97">
        <v>2</v>
      </c>
      <c r="D438" s="107">
        <v>0.0027787384215136723</v>
      </c>
      <c r="E438" s="107">
        <v>1.5010592622177514</v>
      </c>
      <c r="F438" s="97" t="s">
        <v>723</v>
      </c>
      <c r="G438" s="97" t="b">
        <v>0</v>
      </c>
      <c r="H438" s="97" t="b">
        <v>0</v>
      </c>
      <c r="I438" s="97" t="b">
        <v>0</v>
      </c>
      <c r="J438" s="97" t="b">
        <v>0</v>
      </c>
      <c r="K438" s="97" t="b">
        <v>0</v>
      </c>
      <c r="L438" s="97" t="b">
        <v>0</v>
      </c>
    </row>
    <row r="439" spans="1:12" ht="15">
      <c r="A439" s="105" t="s">
        <v>780</v>
      </c>
      <c r="B439" s="97" t="s">
        <v>1061</v>
      </c>
      <c r="C439" s="97">
        <v>2</v>
      </c>
      <c r="D439" s="107">
        <v>0.0027787384215136723</v>
      </c>
      <c r="E439" s="107">
        <v>2.148876744106389</v>
      </c>
      <c r="F439" s="97" t="s">
        <v>723</v>
      </c>
      <c r="G439" s="97" t="b">
        <v>0</v>
      </c>
      <c r="H439" s="97" t="b">
        <v>0</v>
      </c>
      <c r="I439" s="97" t="b">
        <v>0</v>
      </c>
      <c r="J439" s="97" t="b">
        <v>0</v>
      </c>
      <c r="K439" s="97" t="b">
        <v>0</v>
      </c>
      <c r="L439" s="97" t="b">
        <v>0</v>
      </c>
    </row>
    <row r="440" spans="1:12" ht="15">
      <c r="A440" s="105" t="s">
        <v>1061</v>
      </c>
      <c r="B440" s="97" t="s">
        <v>1062</v>
      </c>
      <c r="C440" s="97">
        <v>2</v>
      </c>
      <c r="D440" s="107">
        <v>0.0027787384215136723</v>
      </c>
      <c r="E440" s="107">
        <v>2.148876744106389</v>
      </c>
      <c r="F440" s="97" t="s">
        <v>723</v>
      </c>
      <c r="G440" s="97" t="b">
        <v>0</v>
      </c>
      <c r="H440" s="97" t="b">
        <v>0</v>
      </c>
      <c r="I440" s="97" t="b">
        <v>0</v>
      </c>
      <c r="J440" s="97" t="b">
        <v>0</v>
      </c>
      <c r="K440" s="97" t="b">
        <v>0</v>
      </c>
      <c r="L440" s="97" t="b">
        <v>0</v>
      </c>
    </row>
    <row r="441" spans="1:12" ht="15">
      <c r="A441" s="105" t="s">
        <v>985</v>
      </c>
      <c r="B441" s="97" t="s">
        <v>773</v>
      </c>
      <c r="C441" s="97">
        <v>2</v>
      </c>
      <c r="D441" s="107">
        <v>0.0027787384215136723</v>
      </c>
      <c r="E441" s="107">
        <v>1.7808999588117946</v>
      </c>
      <c r="F441" s="97" t="s">
        <v>723</v>
      </c>
      <c r="G441" s="97" t="b">
        <v>0</v>
      </c>
      <c r="H441" s="97" t="b">
        <v>0</v>
      </c>
      <c r="I441" s="97" t="b">
        <v>0</v>
      </c>
      <c r="J441" s="97" t="b">
        <v>0</v>
      </c>
      <c r="K441" s="97" t="b">
        <v>0</v>
      </c>
      <c r="L441" s="97" t="b">
        <v>0</v>
      </c>
    </row>
    <row r="442" spans="1:12" ht="15">
      <c r="A442" s="105" t="s">
        <v>1244</v>
      </c>
      <c r="B442" s="97" t="s">
        <v>1245</v>
      </c>
      <c r="C442" s="97">
        <v>2</v>
      </c>
      <c r="D442" s="107">
        <v>0.0027787384215136723</v>
      </c>
      <c r="E442" s="107">
        <v>2.5010592622177517</v>
      </c>
      <c r="F442" s="97" t="s">
        <v>723</v>
      </c>
      <c r="G442" s="97" t="b">
        <v>0</v>
      </c>
      <c r="H442" s="97" t="b">
        <v>0</v>
      </c>
      <c r="I442" s="97" t="b">
        <v>0</v>
      </c>
      <c r="J442" s="97" t="b">
        <v>0</v>
      </c>
      <c r="K442" s="97" t="b">
        <v>0</v>
      </c>
      <c r="L442" s="97" t="b">
        <v>0</v>
      </c>
    </row>
    <row r="443" spans="1:12" ht="15">
      <c r="A443" s="105" t="s">
        <v>1245</v>
      </c>
      <c r="B443" s="97" t="s">
        <v>1246</v>
      </c>
      <c r="C443" s="97">
        <v>2</v>
      </c>
      <c r="D443" s="107">
        <v>0.0027787384215136723</v>
      </c>
      <c r="E443" s="107">
        <v>2.5010592622177517</v>
      </c>
      <c r="F443" s="97" t="s">
        <v>723</v>
      </c>
      <c r="G443" s="97" t="b">
        <v>0</v>
      </c>
      <c r="H443" s="97" t="b">
        <v>0</v>
      </c>
      <c r="I443" s="97" t="b">
        <v>0</v>
      </c>
      <c r="J443" s="97" t="b">
        <v>0</v>
      </c>
      <c r="K443" s="97" t="b">
        <v>0</v>
      </c>
      <c r="L443" s="97" t="b">
        <v>0</v>
      </c>
    </row>
    <row r="444" spans="1:12" ht="15">
      <c r="A444" s="105" t="s">
        <v>1246</v>
      </c>
      <c r="B444" s="97" t="s">
        <v>982</v>
      </c>
      <c r="C444" s="97">
        <v>2</v>
      </c>
      <c r="D444" s="107">
        <v>0.0027787384215136723</v>
      </c>
      <c r="E444" s="107">
        <v>2.2000292665537704</v>
      </c>
      <c r="F444" s="97" t="s">
        <v>723</v>
      </c>
      <c r="G444" s="97" t="b">
        <v>0</v>
      </c>
      <c r="H444" s="97" t="b">
        <v>0</v>
      </c>
      <c r="I444" s="97" t="b">
        <v>0</v>
      </c>
      <c r="J444" s="97" t="b">
        <v>0</v>
      </c>
      <c r="K444" s="97" t="b">
        <v>0</v>
      </c>
      <c r="L444" s="97" t="b">
        <v>0</v>
      </c>
    </row>
    <row r="445" spans="1:12" ht="15">
      <c r="A445" s="105" t="s">
        <v>900</v>
      </c>
      <c r="B445" s="97" t="s">
        <v>759</v>
      </c>
      <c r="C445" s="97">
        <v>2</v>
      </c>
      <c r="D445" s="107">
        <v>0.0027787384215136723</v>
      </c>
      <c r="E445" s="107">
        <v>1.3249680031620703</v>
      </c>
      <c r="F445" s="97" t="s">
        <v>723</v>
      </c>
      <c r="G445" s="97" t="b">
        <v>0</v>
      </c>
      <c r="H445" s="97" t="b">
        <v>0</v>
      </c>
      <c r="I445" s="97" t="b">
        <v>0</v>
      </c>
      <c r="J445" s="97" t="b">
        <v>0</v>
      </c>
      <c r="K445" s="97" t="b">
        <v>0</v>
      </c>
      <c r="L445" s="97" t="b">
        <v>0</v>
      </c>
    </row>
    <row r="446" spans="1:12" ht="15">
      <c r="A446" s="105" t="s">
        <v>1083</v>
      </c>
      <c r="B446" s="97" t="s">
        <v>1242</v>
      </c>
      <c r="C446" s="97">
        <v>2</v>
      </c>
      <c r="D446" s="107">
        <v>0.0027787384215136723</v>
      </c>
      <c r="E446" s="107">
        <v>2.5010592622177517</v>
      </c>
      <c r="F446" s="97" t="s">
        <v>723</v>
      </c>
      <c r="G446" s="97" t="b">
        <v>0</v>
      </c>
      <c r="H446" s="97" t="b">
        <v>0</v>
      </c>
      <c r="I446" s="97" t="b">
        <v>0</v>
      </c>
      <c r="J446" s="97" t="b">
        <v>0</v>
      </c>
      <c r="K446" s="97" t="b">
        <v>0</v>
      </c>
      <c r="L446" s="97" t="b">
        <v>0</v>
      </c>
    </row>
    <row r="447" spans="1:12" ht="15">
      <c r="A447" s="105" t="s">
        <v>986</v>
      </c>
      <c r="B447" s="97" t="s">
        <v>1247</v>
      </c>
      <c r="C447" s="97">
        <v>2</v>
      </c>
      <c r="D447" s="107">
        <v>0.0037049845620182303</v>
      </c>
      <c r="E447" s="107">
        <v>2.2000292665537704</v>
      </c>
      <c r="F447" s="97" t="s">
        <v>723</v>
      </c>
      <c r="G447" s="97" t="b">
        <v>0</v>
      </c>
      <c r="H447" s="97" t="b">
        <v>0</v>
      </c>
      <c r="I447" s="97" t="b">
        <v>0</v>
      </c>
      <c r="J447" s="97" t="b">
        <v>0</v>
      </c>
      <c r="K447" s="97" t="b">
        <v>0</v>
      </c>
      <c r="L447" s="97" t="b">
        <v>0</v>
      </c>
    </row>
    <row r="448" spans="1:12" ht="15">
      <c r="A448" s="105" t="s">
        <v>1247</v>
      </c>
      <c r="B448" s="97" t="s">
        <v>1248</v>
      </c>
      <c r="C448" s="97">
        <v>2</v>
      </c>
      <c r="D448" s="107">
        <v>0.0037049845620182303</v>
      </c>
      <c r="E448" s="107">
        <v>2.5010592622177517</v>
      </c>
      <c r="F448" s="97" t="s">
        <v>723</v>
      </c>
      <c r="G448" s="97" t="b">
        <v>0</v>
      </c>
      <c r="H448" s="97" t="b">
        <v>0</v>
      </c>
      <c r="I448" s="97" t="b">
        <v>0</v>
      </c>
      <c r="J448" s="97" t="b">
        <v>0</v>
      </c>
      <c r="K448" s="97" t="b">
        <v>0</v>
      </c>
      <c r="L448" s="97" t="b">
        <v>0</v>
      </c>
    </row>
    <row r="449" spans="1:12" ht="15">
      <c r="A449" s="105" t="s">
        <v>1248</v>
      </c>
      <c r="B449" s="97" t="s">
        <v>1249</v>
      </c>
      <c r="C449" s="97">
        <v>2</v>
      </c>
      <c r="D449" s="107">
        <v>0.0037049845620182303</v>
      </c>
      <c r="E449" s="107">
        <v>2.5010592622177517</v>
      </c>
      <c r="F449" s="97" t="s">
        <v>723</v>
      </c>
      <c r="G449" s="97" t="b">
        <v>0</v>
      </c>
      <c r="H449" s="97" t="b">
        <v>0</v>
      </c>
      <c r="I449" s="97" t="b">
        <v>0</v>
      </c>
      <c r="J449" s="97" t="b">
        <v>0</v>
      </c>
      <c r="K449" s="97" t="b">
        <v>0</v>
      </c>
      <c r="L449" s="97" t="b">
        <v>0</v>
      </c>
    </row>
    <row r="450" spans="1:12" ht="15">
      <c r="A450" s="105" t="s">
        <v>759</v>
      </c>
      <c r="B450" s="97" t="s">
        <v>776</v>
      </c>
      <c r="C450" s="97">
        <v>2</v>
      </c>
      <c r="D450" s="107">
        <v>0.0027787384215136723</v>
      </c>
      <c r="E450" s="107">
        <v>0.9155985327092507</v>
      </c>
      <c r="F450" s="97" t="s">
        <v>723</v>
      </c>
      <c r="G450" s="97" t="b">
        <v>0</v>
      </c>
      <c r="H450" s="97" t="b">
        <v>0</v>
      </c>
      <c r="I450" s="97" t="b">
        <v>0</v>
      </c>
      <c r="J450" s="97" t="b">
        <v>0</v>
      </c>
      <c r="K450" s="97" t="b">
        <v>0</v>
      </c>
      <c r="L450" s="97" t="b">
        <v>0</v>
      </c>
    </row>
    <row r="451" spans="1:12" ht="15">
      <c r="A451" s="105" t="s">
        <v>1068</v>
      </c>
      <c r="B451" s="97" t="s">
        <v>1216</v>
      </c>
      <c r="C451" s="97">
        <v>2</v>
      </c>
      <c r="D451" s="107">
        <v>0.0037049845620182303</v>
      </c>
      <c r="E451" s="107">
        <v>2.3249680031620703</v>
      </c>
      <c r="F451" s="97" t="s">
        <v>723</v>
      </c>
      <c r="G451" s="97" t="b">
        <v>0</v>
      </c>
      <c r="H451" s="97" t="b">
        <v>0</v>
      </c>
      <c r="I451" s="97" t="b">
        <v>0</v>
      </c>
      <c r="J451" s="97" t="b">
        <v>0</v>
      </c>
      <c r="K451" s="97" t="b">
        <v>1</v>
      </c>
      <c r="L451" s="97" t="b">
        <v>0</v>
      </c>
    </row>
    <row r="452" spans="1:12" ht="15">
      <c r="A452" s="105" t="s">
        <v>1216</v>
      </c>
      <c r="B452" s="97" t="s">
        <v>895</v>
      </c>
      <c r="C452" s="97">
        <v>2</v>
      </c>
      <c r="D452" s="107">
        <v>0.0037049845620182303</v>
      </c>
      <c r="E452" s="107">
        <v>2.5010592622177517</v>
      </c>
      <c r="F452" s="97" t="s">
        <v>723</v>
      </c>
      <c r="G452" s="97" t="b">
        <v>0</v>
      </c>
      <c r="H452" s="97" t="b">
        <v>1</v>
      </c>
      <c r="I452" s="97" t="b">
        <v>0</v>
      </c>
      <c r="J452" s="97" t="b">
        <v>0</v>
      </c>
      <c r="K452" s="97" t="b">
        <v>0</v>
      </c>
      <c r="L452" s="97" t="b">
        <v>0</v>
      </c>
    </row>
    <row r="453" spans="1:12" ht="15">
      <c r="A453" s="105" t="s">
        <v>771</v>
      </c>
      <c r="B453" s="97" t="s">
        <v>1072</v>
      </c>
      <c r="C453" s="97">
        <v>2</v>
      </c>
      <c r="D453" s="107">
        <v>0.0037049845620182303</v>
      </c>
      <c r="E453" s="107">
        <v>1.3249680031620703</v>
      </c>
      <c r="F453" s="97" t="s">
        <v>723</v>
      </c>
      <c r="G453" s="97" t="b">
        <v>0</v>
      </c>
      <c r="H453" s="97" t="b">
        <v>0</v>
      </c>
      <c r="I453" s="97" t="b">
        <v>0</v>
      </c>
      <c r="J453" s="97" t="b">
        <v>0</v>
      </c>
      <c r="K453" s="97" t="b">
        <v>0</v>
      </c>
      <c r="L453" s="97" t="b">
        <v>0</v>
      </c>
    </row>
    <row r="454" spans="1:12" ht="15">
      <c r="A454" s="105" t="s">
        <v>1072</v>
      </c>
      <c r="B454" s="97" t="s">
        <v>984</v>
      </c>
      <c r="C454" s="97">
        <v>2</v>
      </c>
      <c r="D454" s="107">
        <v>0.0037049845620182303</v>
      </c>
      <c r="E454" s="107">
        <v>2.023938007498089</v>
      </c>
      <c r="F454" s="97" t="s">
        <v>723</v>
      </c>
      <c r="G454" s="97" t="b">
        <v>0</v>
      </c>
      <c r="H454" s="97" t="b">
        <v>0</v>
      </c>
      <c r="I454" s="97" t="b">
        <v>0</v>
      </c>
      <c r="J454" s="97" t="b">
        <v>0</v>
      </c>
      <c r="K454" s="97" t="b">
        <v>0</v>
      </c>
      <c r="L454" s="97" t="b">
        <v>0</v>
      </c>
    </row>
    <row r="455" spans="1:12" ht="15">
      <c r="A455" s="105" t="s">
        <v>760</v>
      </c>
      <c r="B455" s="97" t="s">
        <v>792</v>
      </c>
      <c r="C455" s="97">
        <v>9</v>
      </c>
      <c r="D455" s="107">
        <v>0.0046729248776552915</v>
      </c>
      <c r="E455" s="107">
        <v>1.4650327551119235</v>
      </c>
      <c r="F455" s="97" t="s">
        <v>724</v>
      </c>
      <c r="G455" s="97" t="b">
        <v>0</v>
      </c>
      <c r="H455" s="97" t="b">
        <v>0</v>
      </c>
      <c r="I455" s="97" t="b">
        <v>0</v>
      </c>
      <c r="J455" s="97" t="b">
        <v>0</v>
      </c>
      <c r="K455" s="97" t="b">
        <v>0</v>
      </c>
      <c r="L455" s="97" t="b">
        <v>0</v>
      </c>
    </row>
    <row r="456" spans="1:12" ht="15">
      <c r="A456" s="105" t="s">
        <v>815</v>
      </c>
      <c r="B456" s="97" t="s">
        <v>846</v>
      </c>
      <c r="C456" s="97">
        <v>6</v>
      </c>
      <c r="D456" s="107">
        <v>0.005199203477281215</v>
      </c>
      <c r="E456" s="107">
        <v>1.792391689498254</v>
      </c>
      <c r="F456" s="97" t="s">
        <v>724</v>
      </c>
      <c r="G456" s="97" t="b">
        <v>0</v>
      </c>
      <c r="H456" s="97" t="b">
        <v>0</v>
      </c>
      <c r="I456" s="97" t="b">
        <v>0</v>
      </c>
      <c r="J456" s="97" t="b">
        <v>0</v>
      </c>
      <c r="K456" s="97" t="b">
        <v>0</v>
      </c>
      <c r="L456" s="97" t="b">
        <v>0</v>
      </c>
    </row>
    <row r="457" spans="1:12" ht="15">
      <c r="A457" s="105" t="s">
        <v>846</v>
      </c>
      <c r="B457" s="97" t="s">
        <v>857</v>
      </c>
      <c r="C457" s="97">
        <v>6</v>
      </c>
      <c r="D457" s="107">
        <v>0.005199203477281215</v>
      </c>
      <c r="E457" s="107">
        <v>1.9173304261065538</v>
      </c>
      <c r="F457" s="97" t="s">
        <v>724</v>
      </c>
      <c r="G457" s="97" t="b">
        <v>0</v>
      </c>
      <c r="H457" s="97" t="b">
        <v>0</v>
      </c>
      <c r="I457" s="97" t="b">
        <v>0</v>
      </c>
      <c r="J457" s="97" t="b">
        <v>0</v>
      </c>
      <c r="K457" s="97" t="b">
        <v>0</v>
      </c>
      <c r="L457" s="97" t="b">
        <v>0</v>
      </c>
    </row>
    <row r="458" spans="1:12" ht="15">
      <c r="A458" s="105" t="s">
        <v>760</v>
      </c>
      <c r="B458" s="97" t="s">
        <v>758</v>
      </c>
      <c r="C458" s="97">
        <v>6</v>
      </c>
      <c r="D458" s="107">
        <v>0.004052339418014275</v>
      </c>
      <c r="E458" s="107">
        <v>0.9879115003922612</v>
      </c>
      <c r="F458" s="97" t="s">
        <v>724</v>
      </c>
      <c r="G458" s="97" t="b">
        <v>0</v>
      </c>
      <c r="H458" s="97" t="b">
        <v>0</v>
      </c>
      <c r="I458" s="97" t="b">
        <v>0</v>
      </c>
      <c r="J458" s="97" t="b">
        <v>0</v>
      </c>
      <c r="K458" s="97" t="b">
        <v>0</v>
      </c>
      <c r="L458" s="97" t="b">
        <v>0</v>
      </c>
    </row>
    <row r="459" spans="1:12" ht="15">
      <c r="A459" s="105" t="s">
        <v>758</v>
      </c>
      <c r="B459" s="97" t="s">
        <v>817</v>
      </c>
      <c r="C459" s="97">
        <v>5</v>
      </c>
      <c r="D459" s="107">
        <v>0.003376949515011896</v>
      </c>
      <c r="E459" s="107">
        <v>1.3610279253392665</v>
      </c>
      <c r="F459" s="97" t="s">
        <v>724</v>
      </c>
      <c r="G459" s="97" t="b">
        <v>0</v>
      </c>
      <c r="H459" s="97" t="b">
        <v>0</v>
      </c>
      <c r="I459" s="97" t="b">
        <v>0</v>
      </c>
      <c r="J459" s="97" t="b">
        <v>0</v>
      </c>
      <c r="K459" s="97" t="b">
        <v>0</v>
      </c>
      <c r="L459" s="97" t="b">
        <v>0</v>
      </c>
    </row>
    <row r="460" spans="1:12" ht="15">
      <c r="A460" s="105" t="s">
        <v>1048</v>
      </c>
      <c r="B460" s="97" t="s">
        <v>783</v>
      </c>
      <c r="C460" s="97">
        <v>4</v>
      </c>
      <c r="D460" s="107">
        <v>0.00584112575537865</v>
      </c>
      <c r="E460" s="107">
        <v>1.5193904174345163</v>
      </c>
      <c r="F460" s="97" t="s">
        <v>724</v>
      </c>
      <c r="G460" s="97" t="b">
        <v>0</v>
      </c>
      <c r="H460" s="97" t="b">
        <v>0</v>
      </c>
      <c r="I460" s="97" t="b">
        <v>0</v>
      </c>
      <c r="J460" s="97" t="b">
        <v>0</v>
      </c>
      <c r="K460" s="97" t="b">
        <v>0</v>
      </c>
      <c r="L460" s="97" t="b">
        <v>0</v>
      </c>
    </row>
    <row r="461" spans="1:12" ht="15">
      <c r="A461" s="105" t="s">
        <v>770</v>
      </c>
      <c r="B461" s="97" t="s">
        <v>815</v>
      </c>
      <c r="C461" s="97">
        <v>3</v>
      </c>
      <c r="D461" s="107">
        <v>0.0033388842037784766</v>
      </c>
      <c r="E461" s="107">
        <v>1.667452952889954</v>
      </c>
      <c r="F461" s="97" t="s">
        <v>724</v>
      </c>
      <c r="G461" s="97" t="b">
        <v>0</v>
      </c>
      <c r="H461" s="97" t="b">
        <v>0</v>
      </c>
      <c r="I461" s="97" t="b">
        <v>0</v>
      </c>
      <c r="J461" s="97" t="b">
        <v>0</v>
      </c>
      <c r="K461" s="97" t="b">
        <v>0</v>
      </c>
      <c r="L461" s="97" t="b">
        <v>0</v>
      </c>
    </row>
    <row r="462" spans="1:12" ht="15">
      <c r="A462" s="105" t="s">
        <v>792</v>
      </c>
      <c r="B462" s="97" t="s">
        <v>895</v>
      </c>
      <c r="C462" s="97">
        <v>3</v>
      </c>
      <c r="D462" s="107">
        <v>0.0043808443165339874</v>
      </c>
      <c r="E462" s="107">
        <v>1.7412391670508724</v>
      </c>
      <c r="F462" s="97" t="s">
        <v>724</v>
      </c>
      <c r="G462" s="97" t="b">
        <v>0</v>
      </c>
      <c r="H462" s="97" t="b">
        <v>0</v>
      </c>
      <c r="I462" s="97" t="b">
        <v>0</v>
      </c>
      <c r="J462" s="97" t="b">
        <v>0</v>
      </c>
      <c r="K462" s="97" t="b">
        <v>0</v>
      </c>
      <c r="L462" s="97" t="b">
        <v>0</v>
      </c>
    </row>
    <row r="463" spans="1:12" ht="15">
      <c r="A463" s="105" t="s">
        <v>895</v>
      </c>
      <c r="B463" s="97" t="s">
        <v>1204</v>
      </c>
      <c r="C463" s="97">
        <v>3</v>
      </c>
      <c r="D463" s="107">
        <v>0.0043808443165339874</v>
      </c>
      <c r="E463" s="107">
        <v>2.218360421770535</v>
      </c>
      <c r="F463" s="97" t="s">
        <v>724</v>
      </c>
      <c r="G463" s="97" t="b">
        <v>0</v>
      </c>
      <c r="H463" s="97" t="b">
        <v>0</v>
      </c>
      <c r="I463" s="97" t="b">
        <v>0</v>
      </c>
      <c r="J463" s="97" t="b">
        <v>0</v>
      </c>
      <c r="K463" s="97" t="b">
        <v>0</v>
      </c>
      <c r="L463" s="97" t="b">
        <v>0</v>
      </c>
    </row>
    <row r="464" spans="1:12" ht="15">
      <c r="A464" s="105" t="s">
        <v>767</v>
      </c>
      <c r="B464" s="97" t="s">
        <v>784</v>
      </c>
      <c r="C464" s="97">
        <v>3</v>
      </c>
      <c r="D464" s="107">
        <v>0.0043808443165339874</v>
      </c>
      <c r="E464" s="107">
        <v>1.7412391670508724</v>
      </c>
      <c r="F464" s="97" t="s">
        <v>724</v>
      </c>
      <c r="G464" s="97" t="b">
        <v>0</v>
      </c>
      <c r="H464" s="97" t="b">
        <v>0</v>
      </c>
      <c r="I464" s="97" t="b">
        <v>0</v>
      </c>
      <c r="J464" s="97" t="b">
        <v>0</v>
      </c>
      <c r="K464" s="97" t="b">
        <v>0</v>
      </c>
      <c r="L464" s="97" t="b">
        <v>0</v>
      </c>
    </row>
    <row r="465" spans="1:12" ht="15">
      <c r="A465" s="105" t="s">
        <v>1207</v>
      </c>
      <c r="B465" s="97" t="s">
        <v>783</v>
      </c>
      <c r="C465" s="97">
        <v>3</v>
      </c>
      <c r="D465" s="107">
        <v>0.0043808443165339874</v>
      </c>
      <c r="E465" s="107">
        <v>1.519390417434516</v>
      </c>
      <c r="F465" s="97" t="s">
        <v>724</v>
      </c>
      <c r="G465" s="97" t="b">
        <v>0</v>
      </c>
      <c r="H465" s="97" t="b">
        <v>0</v>
      </c>
      <c r="I465" s="97" t="b">
        <v>0</v>
      </c>
      <c r="J465" s="97" t="b">
        <v>0</v>
      </c>
      <c r="K465" s="97" t="b">
        <v>0</v>
      </c>
      <c r="L465" s="97" t="b">
        <v>0</v>
      </c>
    </row>
    <row r="466" spans="1:12" ht="15">
      <c r="A466" s="105" t="s">
        <v>1020</v>
      </c>
      <c r="B466" s="97" t="s">
        <v>760</v>
      </c>
      <c r="C466" s="97">
        <v>2</v>
      </c>
      <c r="D466" s="107">
        <v>0.002920562877689325</v>
      </c>
      <c r="E466" s="107">
        <v>1.4913616938342726</v>
      </c>
      <c r="F466" s="97" t="s">
        <v>724</v>
      </c>
      <c r="G466" s="97" t="b">
        <v>0</v>
      </c>
      <c r="H466" s="97" t="b">
        <v>0</v>
      </c>
      <c r="I466" s="97" t="b">
        <v>0</v>
      </c>
      <c r="J466" s="97" t="b">
        <v>0</v>
      </c>
      <c r="K466" s="97" t="b">
        <v>0</v>
      </c>
      <c r="L466" s="97" t="b">
        <v>0</v>
      </c>
    </row>
    <row r="467" spans="1:12" ht="15">
      <c r="A467" s="105" t="s">
        <v>792</v>
      </c>
      <c r="B467" s="97" t="s">
        <v>770</v>
      </c>
      <c r="C467" s="97">
        <v>2</v>
      </c>
      <c r="D467" s="107">
        <v>0.002920562877689325</v>
      </c>
      <c r="E467" s="107">
        <v>1.4402091713868914</v>
      </c>
      <c r="F467" s="97" t="s">
        <v>724</v>
      </c>
      <c r="G467" s="97" t="b">
        <v>0</v>
      </c>
      <c r="H467" s="97" t="b">
        <v>0</v>
      </c>
      <c r="I467" s="97" t="b">
        <v>0</v>
      </c>
      <c r="J467" s="97" t="b">
        <v>0</v>
      </c>
      <c r="K467" s="97" t="b">
        <v>0</v>
      </c>
      <c r="L467" s="97" t="b">
        <v>0</v>
      </c>
    </row>
    <row r="468" spans="1:12" ht="15">
      <c r="A468" s="105" t="s">
        <v>972</v>
      </c>
      <c r="B468" s="97" t="s">
        <v>932</v>
      </c>
      <c r="C468" s="97">
        <v>2</v>
      </c>
      <c r="D468" s="107">
        <v>0.002920562877689325</v>
      </c>
      <c r="E468" s="107">
        <v>2.3944516808262164</v>
      </c>
      <c r="F468" s="97" t="s">
        <v>724</v>
      </c>
      <c r="G468" s="97" t="b">
        <v>0</v>
      </c>
      <c r="H468" s="97" t="b">
        <v>0</v>
      </c>
      <c r="I468" s="97" t="b">
        <v>0</v>
      </c>
      <c r="J468" s="97" t="b">
        <v>0</v>
      </c>
      <c r="K468" s="97" t="b">
        <v>0</v>
      </c>
      <c r="L468" s="97" t="b">
        <v>0</v>
      </c>
    </row>
    <row r="469" spans="1:12" ht="15">
      <c r="A469" s="105" t="s">
        <v>1209</v>
      </c>
      <c r="B469" s="97" t="s">
        <v>1482</v>
      </c>
      <c r="C469" s="97">
        <v>2</v>
      </c>
      <c r="D469" s="107">
        <v>0.004108057929618245</v>
      </c>
      <c r="E469" s="107">
        <v>2.218360421770535</v>
      </c>
      <c r="F469" s="97" t="s">
        <v>724</v>
      </c>
      <c r="G469" s="97" t="b">
        <v>0</v>
      </c>
      <c r="H469" s="97" t="b">
        <v>0</v>
      </c>
      <c r="I469" s="97" t="b">
        <v>0</v>
      </c>
      <c r="J469" s="97" t="b">
        <v>0</v>
      </c>
      <c r="K469" s="97" t="b">
        <v>0</v>
      </c>
      <c r="L469" s="97" t="b">
        <v>0</v>
      </c>
    </row>
    <row r="470" spans="1:12" ht="15">
      <c r="A470" s="105" t="s">
        <v>1475</v>
      </c>
      <c r="B470" s="97" t="s">
        <v>779</v>
      </c>
      <c r="C470" s="97">
        <v>2</v>
      </c>
      <c r="D470" s="107">
        <v>0.002920562877689325</v>
      </c>
      <c r="E470" s="107">
        <v>1.7412391670508727</v>
      </c>
      <c r="F470" s="97" t="s">
        <v>724</v>
      </c>
      <c r="G470" s="97" t="b">
        <v>0</v>
      </c>
      <c r="H470" s="97" t="b">
        <v>0</v>
      </c>
      <c r="I470" s="97" t="b">
        <v>0</v>
      </c>
      <c r="J470" s="97" t="b">
        <v>0</v>
      </c>
      <c r="K470" s="97" t="b">
        <v>0</v>
      </c>
      <c r="L470" s="97" t="b">
        <v>0</v>
      </c>
    </row>
    <row r="471" spans="1:12" ht="15">
      <c r="A471" s="105" t="s">
        <v>893</v>
      </c>
      <c r="B471" s="97" t="s">
        <v>779</v>
      </c>
      <c r="C471" s="97">
        <v>2</v>
      </c>
      <c r="D471" s="107">
        <v>0.004108057929618245</v>
      </c>
      <c r="E471" s="107">
        <v>1.197171122700597</v>
      </c>
      <c r="F471" s="97" t="s">
        <v>724</v>
      </c>
      <c r="G471" s="97" t="b">
        <v>0</v>
      </c>
      <c r="H471" s="97" t="b">
        <v>0</v>
      </c>
      <c r="I471" s="97" t="b">
        <v>0</v>
      </c>
      <c r="J471" s="97" t="b">
        <v>0</v>
      </c>
      <c r="K471" s="97" t="b">
        <v>0</v>
      </c>
      <c r="L471" s="97" t="b">
        <v>0</v>
      </c>
    </row>
    <row r="472" spans="1:12" ht="15">
      <c r="A472" s="105" t="s">
        <v>1480</v>
      </c>
      <c r="B472" s="97" t="s">
        <v>758</v>
      </c>
      <c r="C472" s="97">
        <v>2</v>
      </c>
      <c r="D472" s="107">
        <v>0.004108057929618245</v>
      </c>
      <c r="E472" s="107">
        <v>1.4402091713868914</v>
      </c>
      <c r="F472" s="97" t="s">
        <v>724</v>
      </c>
      <c r="G472" s="97" t="b">
        <v>0</v>
      </c>
      <c r="H472" s="97" t="b">
        <v>0</v>
      </c>
      <c r="I472" s="97" t="b">
        <v>0</v>
      </c>
      <c r="J472" s="97" t="b">
        <v>0</v>
      </c>
      <c r="K472" s="97" t="b">
        <v>0</v>
      </c>
      <c r="L472" s="97" t="b">
        <v>0</v>
      </c>
    </row>
    <row r="473" spans="1:12" ht="15">
      <c r="A473" s="105" t="s">
        <v>760</v>
      </c>
      <c r="B473" s="97" t="s">
        <v>779</v>
      </c>
      <c r="C473" s="97">
        <v>2</v>
      </c>
      <c r="D473" s="107">
        <v>0.002920562877689325</v>
      </c>
      <c r="E473" s="107">
        <v>0.8118202413365798</v>
      </c>
      <c r="F473" s="97" t="s">
        <v>724</v>
      </c>
      <c r="G473" s="97" t="b">
        <v>0</v>
      </c>
      <c r="H473" s="97" t="b">
        <v>0</v>
      </c>
      <c r="I473" s="97" t="b">
        <v>0</v>
      </c>
      <c r="J473" s="97" t="b">
        <v>0</v>
      </c>
      <c r="K473" s="97" t="b">
        <v>0</v>
      </c>
      <c r="L473" s="97" t="b">
        <v>0</v>
      </c>
    </row>
    <row r="474" spans="1:12" ht="15">
      <c r="A474" s="105" t="s">
        <v>803</v>
      </c>
      <c r="B474" s="97" t="s">
        <v>758</v>
      </c>
      <c r="C474" s="97">
        <v>2</v>
      </c>
      <c r="D474" s="107">
        <v>0.002920562877689325</v>
      </c>
      <c r="E474" s="107">
        <v>1.26411791233121</v>
      </c>
      <c r="F474" s="97" t="s">
        <v>724</v>
      </c>
      <c r="G474" s="97" t="b">
        <v>0</v>
      </c>
      <c r="H474" s="97" t="b">
        <v>0</v>
      </c>
      <c r="I474" s="97" t="b">
        <v>0</v>
      </c>
      <c r="J474" s="97" t="b">
        <v>0</v>
      </c>
      <c r="K474" s="97" t="b">
        <v>0</v>
      </c>
      <c r="L474" s="97" t="b">
        <v>0</v>
      </c>
    </row>
    <row r="475" spans="1:12" ht="15">
      <c r="A475" s="105" t="s">
        <v>939</v>
      </c>
      <c r="B475" s="97" t="s">
        <v>783</v>
      </c>
      <c r="C475" s="97">
        <v>2</v>
      </c>
      <c r="D475" s="107">
        <v>0.002920562877689325</v>
      </c>
      <c r="E475" s="107">
        <v>1.0422691627148537</v>
      </c>
      <c r="F475" s="97" t="s">
        <v>724</v>
      </c>
      <c r="G475" s="97" t="b">
        <v>0</v>
      </c>
      <c r="H475" s="97" t="b">
        <v>0</v>
      </c>
      <c r="I475" s="97" t="b">
        <v>0</v>
      </c>
      <c r="J475" s="97" t="b">
        <v>0</v>
      </c>
      <c r="K475" s="97" t="b">
        <v>0</v>
      </c>
      <c r="L475" s="97" t="b">
        <v>0</v>
      </c>
    </row>
    <row r="476" spans="1:12" ht="15">
      <c r="A476" s="105" t="s">
        <v>1479</v>
      </c>
      <c r="B476" s="97" t="s">
        <v>783</v>
      </c>
      <c r="C476" s="97">
        <v>2</v>
      </c>
      <c r="D476" s="107">
        <v>0.002920562877689325</v>
      </c>
      <c r="E476" s="107">
        <v>1.5193904174345163</v>
      </c>
      <c r="F476" s="97" t="s">
        <v>724</v>
      </c>
      <c r="G476" s="97" t="b">
        <v>0</v>
      </c>
      <c r="H476" s="97" t="b">
        <v>0</v>
      </c>
      <c r="I476" s="97" t="b">
        <v>0</v>
      </c>
      <c r="J476" s="97" t="b">
        <v>0</v>
      </c>
      <c r="K476" s="97" t="b">
        <v>0</v>
      </c>
      <c r="L476" s="97" t="b">
        <v>0</v>
      </c>
    </row>
    <row r="477" spans="1:12" ht="15">
      <c r="A477" s="105" t="s">
        <v>763</v>
      </c>
      <c r="B477" s="97" t="s">
        <v>1208</v>
      </c>
      <c r="C477" s="97">
        <v>2</v>
      </c>
      <c r="D477" s="107">
        <v>0.004108057929618245</v>
      </c>
      <c r="E477" s="107">
        <v>1.6163004304425728</v>
      </c>
      <c r="F477" s="97" t="s">
        <v>724</v>
      </c>
      <c r="G477" s="97" t="b">
        <v>0</v>
      </c>
      <c r="H477" s="97" t="b">
        <v>0</v>
      </c>
      <c r="I477" s="97" t="b">
        <v>0</v>
      </c>
      <c r="J477" s="97" t="b">
        <v>0</v>
      </c>
      <c r="K477" s="97" t="b">
        <v>0</v>
      </c>
      <c r="L477" s="97" t="b">
        <v>0</v>
      </c>
    </row>
    <row r="478" spans="1:12" ht="15">
      <c r="A478" s="105" t="s">
        <v>761</v>
      </c>
      <c r="B478" s="97" t="s">
        <v>761</v>
      </c>
      <c r="C478" s="97">
        <v>2</v>
      </c>
      <c r="D478" s="107">
        <v>0.002920562877689325</v>
      </c>
      <c r="E478" s="107">
        <v>1.4402091713868914</v>
      </c>
      <c r="F478" s="97" t="s">
        <v>724</v>
      </c>
      <c r="G478" s="97" t="b">
        <v>0</v>
      </c>
      <c r="H478" s="97" t="b">
        <v>0</v>
      </c>
      <c r="I478" s="97" t="b">
        <v>0</v>
      </c>
      <c r="J478" s="97" t="b">
        <v>0</v>
      </c>
      <c r="K478" s="97" t="b">
        <v>0</v>
      </c>
      <c r="L478" s="97" t="b">
        <v>0</v>
      </c>
    </row>
    <row r="479" spans="1:12" ht="15">
      <c r="A479" s="105" t="s">
        <v>1205</v>
      </c>
      <c r="B479" s="97" t="s">
        <v>763</v>
      </c>
      <c r="C479" s="97">
        <v>2</v>
      </c>
      <c r="D479" s="107">
        <v>0.004108057929618245</v>
      </c>
      <c r="E479" s="107">
        <v>1.6163004304425728</v>
      </c>
      <c r="F479" s="97" t="s">
        <v>724</v>
      </c>
      <c r="G479" s="97" t="b">
        <v>0</v>
      </c>
      <c r="H479" s="97" t="b">
        <v>0</v>
      </c>
      <c r="I479" s="97" t="b">
        <v>0</v>
      </c>
      <c r="J479" s="97" t="b">
        <v>0</v>
      </c>
      <c r="K479" s="97" t="b">
        <v>0</v>
      </c>
      <c r="L479" s="97" t="b">
        <v>0</v>
      </c>
    </row>
    <row r="480" spans="1:12" ht="15">
      <c r="A480" s="105" t="s">
        <v>763</v>
      </c>
      <c r="B480" s="97" t="s">
        <v>1205</v>
      </c>
      <c r="C480" s="97">
        <v>2</v>
      </c>
      <c r="D480" s="107">
        <v>0.002920562877689325</v>
      </c>
      <c r="E480" s="107">
        <v>1.6163004304425728</v>
      </c>
      <c r="F480" s="97" t="s">
        <v>724</v>
      </c>
      <c r="G480" s="97" t="b">
        <v>0</v>
      </c>
      <c r="H480" s="97" t="b">
        <v>0</v>
      </c>
      <c r="I480" s="97" t="b">
        <v>0</v>
      </c>
      <c r="J480" s="97" t="b">
        <v>0</v>
      </c>
      <c r="K480" s="97" t="b">
        <v>0</v>
      </c>
      <c r="L480" s="97" t="b">
        <v>0</v>
      </c>
    </row>
    <row r="481" spans="1:12" ht="15">
      <c r="A481" s="105" t="s">
        <v>854</v>
      </c>
      <c r="B481" s="97" t="s">
        <v>1471</v>
      </c>
      <c r="C481" s="97">
        <v>2</v>
      </c>
      <c r="D481" s="107">
        <v>0.002920562877689325</v>
      </c>
      <c r="E481" s="107">
        <v>2.3944516808262164</v>
      </c>
      <c r="F481" s="97" t="s">
        <v>724</v>
      </c>
      <c r="G481" s="97" t="b">
        <v>0</v>
      </c>
      <c r="H481" s="97" t="b">
        <v>0</v>
      </c>
      <c r="I481" s="97" t="b">
        <v>0</v>
      </c>
      <c r="J481" s="97" t="b">
        <v>1</v>
      </c>
      <c r="K481" s="97" t="b">
        <v>0</v>
      </c>
      <c r="L481" s="97" t="b">
        <v>0</v>
      </c>
    </row>
    <row r="482" spans="1:12" ht="15">
      <c r="A482" s="105" t="s">
        <v>758</v>
      </c>
      <c r="B482" s="97" t="s">
        <v>1476</v>
      </c>
      <c r="C482" s="97">
        <v>2</v>
      </c>
      <c r="D482" s="107">
        <v>0.004108057929618245</v>
      </c>
      <c r="E482" s="107">
        <v>1.4402091713868914</v>
      </c>
      <c r="F482" s="97" t="s">
        <v>724</v>
      </c>
      <c r="G482" s="97" t="b">
        <v>0</v>
      </c>
      <c r="H482" s="97" t="b">
        <v>0</v>
      </c>
      <c r="I482" s="97" t="b">
        <v>0</v>
      </c>
      <c r="J482" s="97" t="b">
        <v>0</v>
      </c>
      <c r="K482" s="97" t="b">
        <v>0</v>
      </c>
      <c r="L482" s="97" t="b">
        <v>0</v>
      </c>
    </row>
    <row r="483" spans="1:12" ht="15">
      <c r="A483" s="105" t="s">
        <v>939</v>
      </c>
      <c r="B483" s="97" t="s">
        <v>1478</v>
      </c>
      <c r="C483" s="97">
        <v>2</v>
      </c>
      <c r="D483" s="107">
        <v>0.004108057929618245</v>
      </c>
      <c r="E483" s="107">
        <v>1.9173304261065538</v>
      </c>
      <c r="F483" s="97" t="s">
        <v>724</v>
      </c>
      <c r="G483" s="97" t="b">
        <v>0</v>
      </c>
      <c r="H483" s="97" t="b">
        <v>0</v>
      </c>
      <c r="I483" s="97" t="b">
        <v>0</v>
      </c>
      <c r="J483" s="97" t="b">
        <v>0</v>
      </c>
      <c r="K483" s="97" t="b">
        <v>0</v>
      </c>
      <c r="L483" s="97" t="b">
        <v>0</v>
      </c>
    </row>
    <row r="484" spans="1:12" ht="15">
      <c r="A484" s="105" t="s">
        <v>976</v>
      </c>
      <c r="B484" s="97" t="s">
        <v>1194</v>
      </c>
      <c r="C484" s="97">
        <v>2</v>
      </c>
      <c r="D484" s="107">
        <v>0.004108057929618245</v>
      </c>
      <c r="E484" s="107">
        <v>1.9965116721541787</v>
      </c>
      <c r="F484" s="97" t="s">
        <v>724</v>
      </c>
      <c r="G484" s="97" t="b">
        <v>0</v>
      </c>
      <c r="H484" s="97" t="b">
        <v>0</v>
      </c>
      <c r="I484" s="97" t="b">
        <v>0</v>
      </c>
      <c r="J484" s="97" t="b">
        <v>1</v>
      </c>
      <c r="K484" s="97" t="b">
        <v>0</v>
      </c>
      <c r="L484" s="97" t="b">
        <v>0</v>
      </c>
    </row>
    <row r="485" spans="1:12" ht="15">
      <c r="A485" s="105" t="s">
        <v>783</v>
      </c>
      <c r="B485" s="97" t="s">
        <v>820</v>
      </c>
      <c r="C485" s="97">
        <v>2</v>
      </c>
      <c r="D485" s="107">
        <v>0.004108057929618245</v>
      </c>
      <c r="E485" s="107">
        <v>1.343299158378835</v>
      </c>
      <c r="F485" s="97" t="s">
        <v>724</v>
      </c>
      <c r="G485" s="97" t="b">
        <v>0</v>
      </c>
      <c r="H485" s="97" t="b">
        <v>0</v>
      </c>
      <c r="I485" s="97" t="b">
        <v>0</v>
      </c>
      <c r="J485" s="97" t="b">
        <v>0</v>
      </c>
      <c r="K485" s="97" t="b">
        <v>0</v>
      </c>
      <c r="L485" s="97" t="b">
        <v>0</v>
      </c>
    </row>
    <row r="486" spans="1:12" ht="15">
      <c r="A486" s="105" t="s">
        <v>783</v>
      </c>
      <c r="B486" s="97" t="s">
        <v>909</v>
      </c>
      <c r="C486" s="97">
        <v>2</v>
      </c>
      <c r="D486" s="107">
        <v>0.004108057929618245</v>
      </c>
      <c r="E486" s="107">
        <v>1.1214504087624786</v>
      </c>
      <c r="F486" s="97" t="s">
        <v>724</v>
      </c>
      <c r="G486" s="97" t="b">
        <v>0</v>
      </c>
      <c r="H486" s="97" t="b">
        <v>0</v>
      </c>
      <c r="I486" s="97" t="b">
        <v>0</v>
      </c>
      <c r="J486" s="97" t="b">
        <v>0</v>
      </c>
      <c r="K486" s="97" t="b">
        <v>0</v>
      </c>
      <c r="L486" s="97" t="b">
        <v>0</v>
      </c>
    </row>
    <row r="487" spans="1:12" ht="15">
      <c r="A487" s="105" t="s">
        <v>772</v>
      </c>
      <c r="B487" s="97" t="s">
        <v>1046</v>
      </c>
      <c r="C487" s="97">
        <v>2</v>
      </c>
      <c r="D487" s="107">
        <v>0.002920562877689325</v>
      </c>
      <c r="E487" s="107">
        <v>1.9173304261065538</v>
      </c>
      <c r="F487" s="97" t="s">
        <v>724</v>
      </c>
      <c r="G487" s="97" t="b">
        <v>0</v>
      </c>
      <c r="H487" s="97" t="b">
        <v>0</v>
      </c>
      <c r="I487" s="97" t="b">
        <v>0</v>
      </c>
      <c r="J487" s="97" t="b">
        <v>0</v>
      </c>
      <c r="K487" s="97" t="b">
        <v>0</v>
      </c>
      <c r="L487" s="97" t="b">
        <v>0</v>
      </c>
    </row>
    <row r="488" spans="1:12" ht="15">
      <c r="A488" s="105" t="s">
        <v>1046</v>
      </c>
      <c r="B488" s="97" t="s">
        <v>767</v>
      </c>
      <c r="C488" s="97">
        <v>2</v>
      </c>
      <c r="D488" s="107">
        <v>0.002920562877689325</v>
      </c>
      <c r="E488" s="107">
        <v>1.7412391670508727</v>
      </c>
      <c r="F488" s="97" t="s">
        <v>724</v>
      </c>
      <c r="G488" s="97" t="b">
        <v>0</v>
      </c>
      <c r="H488" s="97" t="b">
        <v>0</v>
      </c>
      <c r="I488" s="97" t="b">
        <v>0</v>
      </c>
      <c r="J488" s="97" t="b">
        <v>0</v>
      </c>
      <c r="K488" s="97" t="b">
        <v>0</v>
      </c>
      <c r="L488" s="97" t="b">
        <v>0</v>
      </c>
    </row>
    <row r="489" spans="1:12" ht="15">
      <c r="A489" s="105" t="s">
        <v>938</v>
      </c>
      <c r="B489" s="97" t="s">
        <v>760</v>
      </c>
      <c r="C489" s="97">
        <v>2</v>
      </c>
      <c r="D489" s="107">
        <v>0.002920562877689325</v>
      </c>
      <c r="E489" s="107">
        <v>1.3152704347785915</v>
      </c>
      <c r="F489" s="97" t="s">
        <v>724</v>
      </c>
      <c r="G489" s="97" t="b">
        <v>0</v>
      </c>
      <c r="H489" s="97" t="b">
        <v>0</v>
      </c>
      <c r="I489" s="97" t="b">
        <v>0</v>
      </c>
      <c r="J489" s="97" t="b">
        <v>0</v>
      </c>
      <c r="K489" s="97" t="b">
        <v>0</v>
      </c>
      <c r="L489" s="97" t="b">
        <v>0</v>
      </c>
    </row>
    <row r="490" spans="1:12" ht="15">
      <c r="A490" s="105" t="s">
        <v>1202</v>
      </c>
      <c r="B490" s="97" t="s">
        <v>1469</v>
      </c>
      <c r="C490" s="97">
        <v>2</v>
      </c>
      <c r="D490" s="107">
        <v>0.002920562877689325</v>
      </c>
      <c r="E490" s="107">
        <v>2.3944516808262164</v>
      </c>
      <c r="F490" s="97" t="s">
        <v>724</v>
      </c>
      <c r="G490" s="97" t="b">
        <v>0</v>
      </c>
      <c r="H490" s="97" t="b">
        <v>0</v>
      </c>
      <c r="I490" s="97" t="b">
        <v>0</v>
      </c>
      <c r="J490" s="97" t="b">
        <v>0</v>
      </c>
      <c r="K490" s="97" t="b">
        <v>0</v>
      </c>
      <c r="L490" s="97" t="b">
        <v>0</v>
      </c>
    </row>
    <row r="491" spans="1:12" ht="15">
      <c r="A491" s="105" t="s">
        <v>1469</v>
      </c>
      <c r="B491" s="97" t="s">
        <v>1470</v>
      </c>
      <c r="C491" s="97">
        <v>2</v>
      </c>
      <c r="D491" s="107">
        <v>0.002920562877689325</v>
      </c>
      <c r="E491" s="107">
        <v>2.3944516808262164</v>
      </c>
      <c r="F491" s="97" t="s">
        <v>724</v>
      </c>
      <c r="G491" s="97" t="b">
        <v>0</v>
      </c>
      <c r="H491" s="97" t="b">
        <v>0</v>
      </c>
      <c r="I491" s="97" t="b">
        <v>0</v>
      </c>
      <c r="J491" s="97" t="b">
        <v>0</v>
      </c>
      <c r="K491" s="97" t="b">
        <v>0</v>
      </c>
      <c r="L491" s="97" t="b">
        <v>0</v>
      </c>
    </row>
    <row r="492" spans="1:12" ht="15">
      <c r="A492" s="105" t="s">
        <v>758</v>
      </c>
      <c r="B492" s="97" t="s">
        <v>817</v>
      </c>
      <c r="C492" s="97">
        <v>5</v>
      </c>
      <c r="D492" s="107">
        <v>0.008325104783933841</v>
      </c>
      <c r="E492" s="107">
        <v>1.2392615511340381</v>
      </c>
      <c r="F492" s="97" t="s">
        <v>725</v>
      </c>
      <c r="G492" s="97" t="b">
        <v>0</v>
      </c>
      <c r="H492" s="97" t="b">
        <v>0</v>
      </c>
      <c r="I492" s="97" t="b">
        <v>0</v>
      </c>
      <c r="J492" s="97" t="b">
        <v>0</v>
      </c>
      <c r="K492" s="97" t="b">
        <v>0</v>
      </c>
      <c r="L492" s="97" t="b">
        <v>0</v>
      </c>
    </row>
    <row r="493" spans="1:12" ht="15">
      <c r="A493" s="105" t="s">
        <v>760</v>
      </c>
      <c r="B493" s="97" t="s">
        <v>792</v>
      </c>
      <c r="C493" s="97">
        <v>4</v>
      </c>
      <c r="D493" s="107">
        <v>0.006660083827147072</v>
      </c>
      <c r="E493" s="107">
        <v>1.359835482339888</v>
      </c>
      <c r="F493" s="97" t="s">
        <v>725</v>
      </c>
      <c r="G493" s="97" t="b">
        <v>0</v>
      </c>
      <c r="H493" s="97" t="b">
        <v>0</v>
      </c>
      <c r="I493" s="97" t="b">
        <v>0</v>
      </c>
      <c r="J493" s="97" t="b">
        <v>0</v>
      </c>
      <c r="K493" s="97" t="b">
        <v>0</v>
      </c>
      <c r="L493" s="97" t="b">
        <v>0</v>
      </c>
    </row>
    <row r="494" spans="1:12" ht="15">
      <c r="A494" s="105" t="s">
        <v>938</v>
      </c>
      <c r="B494" s="97" t="s">
        <v>760</v>
      </c>
      <c r="C494" s="97">
        <v>3</v>
      </c>
      <c r="D494" s="107">
        <v>0.006563331530715535</v>
      </c>
      <c r="E494" s="107">
        <v>1.359835482339888</v>
      </c>
      <c r="F494" s="97" t="s">
        <v>725</v>
      </c>
      <c r="G494" s="97" t="b">
        <v>0</v>
      </c>
      <c r="H494" s="97" t="b">
        <v>0</v>
      </c>
      <c r="I494" s="97" t="b">
        <v>0</v>
      </c>
      <c r="J494" s="97" t="b">
        <v>0</v>
      </c>
      <c r="K494" s="97" t="b">
        <v>0</v>
      </c>
      <c r="L494" s="97" t="b">
        <v>0</v>
      </c>
    </row>
    <row r="495" spans="1:12" ht="15">
      <c r="A495" s="105" t="s">
        <v>760</v>
      </c>
      <c r="B495" s="97" t="s">
        <v>779</v>
      </c>
      <c r="C495" s="97">
        <v>3</v>
      </c>
      <c r="D495" s="107">
        <v>0.008773682062795215</v>
      </c>
      <c r="E495" s="107">
        <v>1.1379867327235318</v>
      </c>
      <c r="F495" s="97" t="s">
        <v>725</v>
      </c>
      <c r="G495" s="97" t="b">
        <v>0</v>
      </c>
      <c r="H495" s="97" t="b">
        <v>0</v>
      </c>
      <c r="I495" s="97" t="b">
        <v>0</v>
      </c>
      <c r="J495" s="97" t="b">
        <v>0</v>
      </c>
      <c r="K495" s="97" t="b">
        <v>0</v>
      </c>
      <c r="L495" s="97" t="b">
        <v>0</v>
      </c>
    </row>
    <row r="496" spans="1:12" ht="15">
      <c r="A496" s="105" t="s">
        <v>815</v>
      </c>
      <c r="B496" s="97" t="s">
        <v>846</v>
      </c>
      <c r="C496" s="97">
        <v>3</v>
      </c>
      <c r="D496" s="107">
        <v>0.006563331530715535</v>
      </c>
      <c r="E496" s="107">
        <v>1.7577754910119257</v>
      </c>
      <c r="F496" s="97" t="s">
        <v>725</v>
      </c>
      <c r="G496" s="97" t="b">
        <v>0</v>
      </c>
      <c r="H496" s="97" t="b">
        <v>0</v>
      </c>
      <c r="I496" s="97" t="b">
        <v>0</v>
      </c>
      <c r="J496" s="97" t="b">
        <v>0</v>
      </c>
      <c r="K496" s="97" t="b">
        <v>0</v>
      </c>
      <c r="L496" s="97" t="b">
        <v>0</v>
      </c>
    </row>
    <row r="497" spans="1:12" ht="15">
      <c r="A497" s="105" t="s">
        <v>846</v>
      </c>
      <c r="B497" s="97" t="s">
        <v>857</v>
      </c>
      <c r="C497" s="97">
        <v>3</v>
      </c>
      <c r="D497" s="107">
        <v>0.006563331530715535</v>
      </c>
      <c r="E497" s="107">
        <v>1.7577754910119257</v>
      </c>
      <c r="F497" s="97" t="s">
        <v>725</v>
      </c>
      <c r="G497" s="97" t="b">
        <v>0</v>
      </c>
      <c r="H497" s="97" t="b">
        <v>0</v>
      </c>
      <c r="I497" s="97" t="b">
        <v>0</v>
      </c>
      <c r="J497" s="97" t="b">
        <v>0</v>
      </c>
      <c r="K497" s="97" t="b">
        <v>0</v>
      </c>
      <c r="L497" s="97" t="b">
        <v>0</v>
      </c>
    </row>
    <row r="498" spans="1:12" ht="15">
      <c r="A498" s="105" t="s">
        <v>760</v>
      </c>
      <c r="B498" s="97" t="s">
        <v>758</v>
      </c>
      <c r="C498" s="97">
        <v>3</v>
      </c>
      <c r="D498" s="107">
        <v>0.006563331530715535</v>
      </c>
      <c r="E498" s="107">
        <v>0.7955640519013254</v>
      </c>
      <c r="F498" s="97" t="s">
        <v>725</v>
      </c>
      <c r="G498" s="97" t="b">
        <v>0</v>
      </c>
      <c r="H498" s="97" t="b">
        <v>0</v>
      </c>
      <c r="I498" s="97" t="b">
        <v>0</v>
      </c>
      <c r="J498" s="97" t="b">
        <v>0</v>
      </c>
      <c r="K498" s="97" t="b">
        <v>0</v>
      </c>
      <c r="L498" s="97" t="b">
        <v>0</v>
      </c>
    </row>
    <row r="499" spans="1:12" ht="15">
      <c r="A499" s="105" t="s">
        <v>1200</v>
      </c>
      <c r="B499" s="97" t="s">
        <v>756</v>
      </c>
      <c r="C499" s="97">
        <v>2</v>
      </c>
      <c r="D499" s="107">
        <v>0.00584912137519681</v>
      </c>
      <c r="E499" s="107">
        <v>1.6608654780038692</v>
      </c>
      <c r="F499" s="97" t="s">
        <v>725</v>
      </c>
      <c r="G499" s="97" t="b">
        <v>0</v>
      </c>
      <c r="H499" s="97" t="b">
        <v>0</v>
      </c>
      <c r="I499" s="97" t="b">
        <v>0</v>
      </c>
      <c r="J499" s="97" t="b">
        <v>0</v>
      </c>
      <c r="K499" s="97" t="b">
        <v>0</v>
      </c>
      <c r="L499" s="97" t="b">
        <v>0</v>
      </c>
    </row>
    <row r="500" spans="1:12" ht="15">
      <c r="A500" s="105" t="s">
        <v>770</v>
      </c>
      <c r="B500" s="97" t="s">
        <v>815</v>
      </c>
      <c r="C500" s="97">
        <v>2</v>
      </c>
      <c r="D500" s="107">
        <v>0.00584912137519681</v>
      </c>
      <c r="E500" s="107">
        <v>1.8827142276202256</v>
      </c>
      <c r="F500" s="97" t="s">
        <v>725</v>
      </c>
      <c r="G500" s="97" t="b">
        <v>0</v>
      </c>
      <c r="H500" s="97" t="b">
        <v>0</v>
      </c>
      <c r="I500" s="97" t="b">
        <v>0</v>
      </c>
      <c r="J500" s="97" t="b">
        <v>0</v>
      </c>
      <c r="K500" s="97" t="b">
        <v>0</v>
      </c>
      <c r="L500" s="97" t="b">
        <v>0</v>
      </c>
    </row>
    <row r="501" spans="1:12" ht="15">
      <c r="A501" s="105" t="s">
        <v>767</v>
      </c>
      <c r="B501" s="97" t="s">
        <v>772</v>
      </c>
      <c r="C501" s="97">
        <v>2</v>
      </c>
      <c r="D501" s="107">
        <v>0.00584912137519681</v>
      </c>
      <c r="E501" s="107">
        <v>0.9796242406282819</v>
      </c>
      <c r="F501" s="97" t="s">
        <v>725</v>
      </c>
      <c r="G501" s="97" t="b">
        <v>0</v>
      </c>
      <c r="H501" s="97" t="b">
        <v>0</v>
      </c>
      <c r="I501" s="97" t="b">
        <v>0</v>
      </c>
      <c r="J501" s="97" t="b">
        <v>0</v>
      </c>
      <c r="K501" s="97" t="b">
        <v>0</v>
      </c>
      <c r="L501" s="97" t="b">
        <v>0</v>
      </c>
    </row>
    <row r="502" spans="1:12" ht="15">
      <c r="A502" s="105" t="s">
        <v>767</v>
      </c>
      <c r="B502" s="97" t="s">
        <v>758</v>
      </c>
      <c r="C502" s="97">
        <v>2</v>
      </c>
      <c r="D502" s="107">
        <v>0.00584912137519681</v>
      </c>
      <c r="E502" s="107">
        <v>0.5402915467980193</v>
      </c>
      <c r="F502" s="97" t="s">
        <v>725</v>
      </c>
      <c r="G502" s="97" t="b">
        <v>0</v>
      </c>
      <c r="H502" s="97" t="b">
        <v>0</v>
      </c>
      <c r="I502" s="97" t="b">
        <v>0</v>
      </c>
      <c r="J502" s="97" t="b">
        <v>0</v>
      </c>
      <c r="K502" s="97" t="b">
        <v>0</v>
      </c>
      <c r="L502" s="97" t="b">
        <v>0</v>
      </c>
    </row>
    <row r="503" spans="1:12" ht="15">
      <c r="A503" s="105" t="s">
        <v>792</v>
      </c>
      <c r="B503" s="97" t="s">
        <v>758</v>
      </c>
      <c r="C503" s="97">
        <v>2</v>
      </c>
      <c r="D503" s="107">
        <v>0.00584912137519681</v>
      </c>
      <c r="E503" s="107">
        <v>1.0174128015176818</v>
      </c>
      <c r="F503" s="97" t="s">
        <v>725</v>
      </c>
      <c r="G503" s="97" t="b">
        <v>0</v>
      </c>
      <c r="H503" s="97" t="b">
        <v>0</v>
      </c>
      <c r="I503" s="97" t="b">
        <v>0</v>
      </c>
      <c r="J503" s="97" t="b">
        <v>0</v>
      </c>
      <c r="K503" s="97" t="b">
        <v>0</v>
      </c>
      <c r="L503" s="97" t="b">
        <v>0</v>
      </c>
    </row>
    <row r="504" spans="1:12" ht="15">
      <c r="A504" s="105" t="s">
        <v>764</v>
      </c>
      <c r="B504" s="97" t="s">
        <v>872</v>
      </c>
      <c r="C504" s="97">
        <v>8</v>
      </c>
      <c r="D504" s="107">
        <v>0.003867874781161935</v>
      </c>
      <c r="E504" s="107">
        <v>1.4826537433196234</v>
      </c>
      <c r="F504" s="97" t="s">
        <v>726</v>
      </c>
      <c r="G504" s="97" t="b">
        <v>0</v>
      </c>
      <c r="H504" s="97" t="b">
        <v>0</v>
      </c>
      <c r="I504" s="97" t="b">
        <v>0</v>
      </c>
      <c r="J504" s="97" t="b">
        <v>0</v>
      </c>
      <c r="K504" s="97" t="b">
        <v>0</v>
      </c>
      <c r="L504" s="97" t="b">
        <v>0</v>
      </c>
    </row>
    <row r="505" spans="1:12" ht="15">
      <c r="A505" s="105" t="s">
        <v>873</v>
      </c>
      <c r="B505" s="97" t="s">
        <v>778</v>
      </c>
      <c r="C505" s="97">
        <v>8</v>
      </c>
      <c r="D505" s="107">
        <v>0.005187023345311949</v>
      </c>
      <c r="E505" s="107">
        <v>1.5552044104682352</v>
      </c>
      <c r="F505" s="97" t="s">
        <v>726</v>
      </c>
      <c r="G505" s="97" t="b">
        <v>1</v>
      </c>
      <c r="H505" s="97" t="b">
        <v>0</v>
      </c>
      <c r="I505" s="97" t="b">
        <v>0</v>
      </c>
      <c r="J505" s="97" t="b">
        <v>0</v>
      </c>
      <c r="K505" s="97" t="b">
        <v>0</v>
      </c>
      <c r="L505" s="97" t="b">
        <v>0</v>
      </c>
    </row>
    <row r="506" spans="1:12" ht="15">
      <c r="A506" s="105" t="s">
        <v>872</v>
      </c>
      <c r="B506" s="97" t="s">
        <v>873</v>
      </c>
      <c r="C506" s="97">
        <v>6</v>
      </c>
      <c r="D506" s="107">
        <v>0.0038902675089839615</v>
      </c>
      <c r="E506" s="107">
        <v>1.5685683720262167</v>
      </c>
      <c r="F506" s="97" t="s">
        <v>726</v>
      </c>
      <c r="G506" s="97" t="b">
        <v>0</v>
      </c>
      <c r="H506" s="97" t="b">
        <v>0</v>
      </c>
      <c r="I506" s="97" t="b">
        <v>0</v>
      </c>
      <c r="J506" s="97" t="b">
        <v>1</v>
      </c>
      <c r="K506" s="97" t="b">
        <v>0</v>
      </c>
      <c r="L506" s="97" t="b">
        <v>0</v>
      </c>
    </row>
    <row r="507" spans="1:12" ht="15">
      <c r="A507" s="105" t="s">
        <v>890</v>
      </c>
      <c r="B507" s="97" t="s">
        <v>933</v>
      </c>
      <c r="C507" s="97">
        <v>6</v>
      </c>
      <c r="D507" s="107">
        <v>0.0038902675089839615</v>
      </c>
      <c r="E507" s="107">
        <v>1.8184458452428167</v>
      </c>
      <c r="F507" s="97" t="s">
        <v>726</v>
      </c>
      <c r="G507" s="97" t="b">
        <v>0</v>
      </c>
      <c r="H507" s="97" t="b">
        <v>0</v>
      </c>
      <c r="I507" s="97" t="b">
        <v>0</v>
      </c>
      <c r="J507" s="97" t="b">
        <v>0</v>
      </c>
      <c r="K507" s="97" t="b">
        <v>0</v>
      </c>
      <c r="L507" s="97" t="b">
        <v>0</v>
      </c>
    </row>
    <row r="508" spans="1:12" ht="15">
      <c r="A508" s="105" t="s">
        <v>933</v>
      </c>
      <c r="B508" s="97" t="s">
        <v>816</v>
      </c>
      <c r="C508" s="97">
        <v>6</v>
      </c>
      <c r="D508" s="107">
        <v>0.0038902675089839615</v>
      </c>
      <c r="E508" s="107">
        <v>1.5174158495788355</v>
      </c>
      <c r="F508" s="97" t="s">
        <v>726</v>
      </c>
      <c r="G508" s="97" t="b">
        <v>0</v>
      </c>
      <c r="H508" s="97" t="b">
        <v>0</v>
      </c>
      <c r="I508" s="97" t="b">
        <v>0</v>
      </c>
      <c r="J508" s="97" t="b">
        <v>0</v>
      </c>
      <c r="K508" s="97" t="b">
        <v>0</v>
      </c>
      <c r="L508" s="97" t="b">
        <v>0</v>
      </c>
    </row>
    <row r="509" spans="1:12" ht="15">
      <c r="A509" s="105" t="s">
        <v>816</v>
      </c>
      <c r="B509" s="97" t="s">
        <v>934</v>
      </c>
      <c r="C509" s="97">
        <v>6</v>
      </c>
      <c r="D509" s="107">
        <v>0.0038902675089839615</v>
      </c>
      <c r="E509" s="107">
        <v>1.5174158495788355</v>
      </c>
      <c r="F509" s="97" t="s">
        <v>726</v>
      </c>
      <c r="G509" s="97" t="b">
        <v>0</v>
      </c>
      <c r="H509" s="97" t="b">
        <v>0</v>
      </c>
      <c r="I509" s="97" t="b">
        <v>0</v>
      </c>
      <c r="J509" s="97" t="b">
        <v>0</v>
      </c>
      <c r="K509" s="97" t="b">
        <v>0</v>
      </c>
      <c r="L509" s="97" t="b">
        <v>0</v>
      </c>
    </row>
    <row r="510" spans="1:12" ht="15">
      <c r="A510" s="105" t="s">
        <v>934</v>
      </c>
      <c r="B510" s="97" t="s">
        <v>814</v>
      </c>
      <c r="C510" s="97">
        <v>6</v>
      </c>
      <c r="D510" s="107">
        <v>0.0038902675089839615</v>
      </c>
      <c r="E510" s="107">
        <v>1.6423545861871354</v>
      </c>
      <c r="F510" s="97" t="s">
        <v>726</v>
      </c>
      <c r="G510" s="97" t="b">
        <v>0</v>
      </c>
      <c r="H510" s="97" t="b">
        <v>0</v>
      </c>
      <c r="I510" s="97" t="b">
        <v>0</v>
      </c>
      <c r="J510" s="97" t="b">
        <v>0</v>
      </c>
      <c r="K510" s="97" t="b">
        <v>0</v>
      </c>
      <c r="L510" s="97" t="b">
        <v>0</v>
      </c>
    </row>
    <row r="511" spans="1:12" ht="15">
      <c r="A511" s="105" t="s">
        <v>814</v>
      </c>
      <c r="B511" s="97" t="s">
        <v>935</v>
      </c>
      <c r="C511" s="97">
        <v>6</v>
      </c>
      <c r="D511" s="107">
        <v>0.0038902675089839615</v>
      </c>
      <c r="E511" s="107">
        <v>1.6423545861871354</v>
      </c>
      <c r="F511" s="97" t="s">
        <v>726</v>
      </c>
      <c r="G511" s="97" t="b">
        <v>0</v>
      </c>
      <c r="H511" s="97" t="b">
        <v>0</v>
      </c>
      <c r="I511" s="97" t="b">
        <v>0</v>
      </c>
      <c r="J511" s="97" t="b">
        <v>0</v>
      </c>
      <c r="K511" s="97" t="b">
        <v>0</v>
      </c>
      <c r="L511" s="97" t="b">
        <v>0</v>
      </c>
    </row>
    <row r="512" spans="1:12" ht="15">
      <c r="A512" s="105" t="s">
        <v>816</v>
      </c>
      <c r="B512" s="97" t="s">
        <v>837</v>
      </c>
      <c r="C512" s="97">
        <v>5</v>
      </c>
      <c r="D512" s="107">
        <v>0.0042170280889434275</v>
      </c>
      <c r="E512" s="107">
        <v>1.3132958669229107</v>
      </c>
      <c r="F512" s="97" t="s">
        <v>726</v>
      </c>
      <c r="G512" s="97" t="b">
        <v>0</v>
      </c>
      <c r="H512" s="97" t="b">
        <v>0</v>
      </c>
      <c r="I512" s="97" t="b">
        <v>0</v>
      </c>
      <c r="J512" s="97" t="b">
        <v>0</v>
      </c>
      <c r="K512" s="97" t="b">
        <v>0</v>
      </c>
      <c r="L512" s="97" t="b">
        <v>0</v>
      </c>
    </row>
    <row r="513" spans="1:12" ht="15">
      <c r="A513" s="105" t="s">
        <v>837</v>
      </c>
      <c r="B513" s="97" t="s">
        <v>764</v>
      </c>
      <c r="C513" s="97">
        <v>5</v>
      </c>
      <c r="D513" s="107">
        <v>0.0042170280889434275</v>
      </c>
      <c r="E513" s="107">
        <v>1.3365257076413852</v>
      </c>
      <c r="F513" s="97" t="s">
        <v>726</v>
      </c>
      <c r="G513" s="97" t="b">
        <v>0</v>
      </c>
      <c r="H513" s="97" t="b">
        <v>0</v>
      </c>
      <c r="I513" s="97" t="b">
        <v>0</v>
      </c>
      <c r="J513" s="97" t="b">
        <v>0</v>
      </c>
      <c r="K513" s="97" t="b">
        <v>0</v>
      </c>
      <c r="L513" s="97" t="b">
        <v>0</v>
      </c>
    </row>
    <row r="514" spans="1:12" ht="15">
      <c r="A514" s="105" t="s">
        <v>778</v>
      </c>
      <c r="B514" s="97" t="s">
        <v>890</v>
      </c>
      <c r="C514" s="97">
        <v>5</v>
      </c>
      <c r="D514" s="107">
        <v>0.0042170280889434275</v>
      </c>
      <c r="E514" s="107">
        <v>1.4760231644206103</v>
      </c>
      <c r="F514" s="97" t="s">
        <v>726</v>
      </c>
      <c r="G514" s="97" t="b">
        <v>0</v>
      </c>
      <c r="H514" s="97" t="b">
        <v>0</v>
      </c>
      <c r="I514" s="97" t="b">
        <v>0</v>
      </c>
      <c r="J514" s="97" t="b">
        <v>0</v>
      </c>
      <c r="K514" s="97" t="b">
        <v>0</v>
      </c>
      <c r="L514" s="97" t="b">
        <v>0</v>
      </c>
    </row>
    <row r="515" spans="1:12" ht="15">
      <c r="A515" s="105" t="s">
        <v>935</v>
      </c>
      <c r="B515" s="97" t="s">
        <v>856</v>
      </c>
      <c r="C515" s="97">
        <v>5</v>
      </c>
      <c r="D515" s="107">
        <v>0.0042170280889434275</v>
      </c>
      <c r="E515" s="107">
        <v>1.6423545861871354</v>
      </c>
      <c r="F515" s="97" t="s">
        <v>726</v>
      </c>
      <c r="G515" s="97" t="b">
        <v>0</v>
      </c>
      <c r="H515" s="97" t="b">
        <v>0</v>
      </c>
      <c r="I515" s="97" t="b">
        <v>0</v>
      </c>
      <c r="J515" s="97" t="b">
        <v>0</v>
      </c>
      <c r="K515" s="97" t="b">
        <v>0</v>
      </c>
      <c r="L515" s="97" t="b">
        <v>0</v>
      </c>
    </row>
    <row r="516" spans="1:12" ht="15">
      <c r="A516" s="105" t="s">
        <v>764</v>
      </c>
      <c r="B516" s="97" t="s">
        <v>855</v>
      </c>
      <c r="C516" s="97">
        <v>4</v>
      </c>
      <c r="D516" s="107">
        <v>0.00555932443781835</v>
      </c>
      <c r="E516" s="107">
        <v>1.1816237476556422</v>
      </c>
      <c r="F516" s="97" t="s">
        <v>726</v>
      </c>
      <c r="G516" s="97" t="b">
        <v>0</v>
      </c>
      <c r="H516" s="97" t="b">
        <v>0</v>
      </c>
      <c r="I516" s="97" t="b">
        <v>0</v>
      </c>
      <c r="J516" s="97" t="b">
        <v>0</v>
      </c>
      <c r="K516" s="97" t="b">
        <v>0</v>
      </c>
      <c r="L516" s="97" t="b">
        <v>0</v>
      </c>
    </row>
    <row r="517" spans="1:12" ht="15">
      <c r="A517" s="105" t="s">
        <v>855</v>
      </c>
      <c r="B517" s="97" t="s">
        <v>892</v>
      </c>
      <c r="C517" s="97">
        <v>3</v>
      </c>
      <c r="D517" s="107">
        <v>0.004169493328363762</v>
      </c>
      <c r="E517" s="107">
        <v>1.3255303233399223</v>
      </c>
      <c r="F517" s="97" t="s">
        <v>726</v>
      </c>
      <c r="G517" s="97" t="b">
        <v>0</v>
      </c>
      <c r="H517" s="97" t="b">
        <v>0</v>
      </c>
      <c r="I517" s="97" t="b">
        <v>0</v>
      </c>
      <c r="J517" s="97" t="b">
        <v>0</v>
      </c>
      <c r="K517" s="97" t="b">
        <v>1</v>
      </c>
      <c r="L517" s="97" t="b">
        <v>0</v>
      </c>
    </row>
    <row r="518" spans="1:12" ht="15">
      <c r="A518" s="105" t="s">
        <v>892</v>
      </c>
      <c r="B518" s="97" t="s">
        <v>816</v>
      </c>
      <c r="C518" s="97">
        <v>2</v>
      </c>
      <c r="D518" s="107">
        <v>0.0036471068447992312</v>
      </c>
      <c r="E518" s="107">
        <v>0.9733478052285598</v>
      </c>
      <c r="F518" s="97" t="s">
        <v>726</v>
      </c>
      <c r="G518" s="97" t="b">
        <v>0</v>
      </c>
      <c r="H518" s="97" t="b">
        <v>1</v>
      </c>
      <c r="I518" s="97" t="b">
        <v>0</v>
      </c>
      <c r="J518" s="97" t="b">
        <v>0</v>
      </c>
      <c r="K518" s="97" t="b">
        <v>0</v>
      </c>
      <c r="L518" s="97" t="b">
        <v>0</v>
      </c>
    </row>
    <row r="519" spans="1:12" ht="15">
      <c r="A519" s="105" t="s">
        <v>778</v>
      </c>
      <c r="B519" s="97" t="s">
        <v>837</v>
      </c>
      <c r="C519" s="97">
        <v>2</v>
      </c>
      <c r="D519" s="107">
        <v>0.005130013227380419</v>
      </c>
      <c r="E519" s="107">
        <v>0.9531444191402728</v>
      </c>
      <c r="F519" s="97" t="s">
        <v>726</v>
      </c>
      <c r="G519" s="97" t="b">
        <v>0</v>
      </c>
      <c r="H519" s="97" t="b">
        <v>0</v>
      </c>
      <c r="I519" s="97" t="b">
        <v>0</v>
      </c>
      <c r="J519" s="97" t="b">
        <v>0</v>
      </c>
      <c r="K519" s="97" t="b">
        <v>0</v>
      </c>
      <c r="L519" s="97" t="b">
        <v>0</v>
      </c>
    </row>
    <row r="520" spans="1:12" ht="15">
      <c r="A520" s="105" t="s">
        <v>869</v>
      </c>
      <c r="B520" s="97" t="s">
        <v>757</v>
      </c>
      <c r="C520" s="97">
        <v>2</v>
      </c>
      <c r="D520" s="107">
        <v>0.005130013227380419</v>
      </c>
      <c r="E520" s="107">
        <v>1.9945371042984978</v>
      </c>
      <c r="F520" s="97" t="s">
        <v>726</v>
      </c>
      <c r="G520" s="97" t="b">
        <v>0</v>
      </c>
      <c r="H520" s="97" t="b">
        <v>0</v>
      </c>
      <c r="I520" s="97" t="b">
        <v>0</v>
      </c>
      <c r="J520" s="97" t="b">
        <v>0</v>
      </c>
      <c r="K520" s="97" t="b">
        <v>0</v>
      </c>
      <c r="L520" s="97" t="b">
        <v>0</v>
      </c>
    </row>
    <row r="521" spans="1:12" ht="15">
      <c r="A521" s="105" t="s">
        <v>757</v>
      </c>
      <c r="B521" s="97" t="s">
        <v>1147</v>
      </c>
      <c r="C521" s="97">
        <v>2</v>
      </c>
      <c r="D521" s="107">
        <v>0.005130013227380419</v>
      </c>
      <c r="E521" s="107">
        <v>2.295567099962479</v>
      </c>
      <c r="F521" s="97" t="s">
        <v>726</v>
      </c>
      <c r="G521" s="97" t="b">
        <v>0</v>
      </c>
      <c r="H521" s="97" t="b">
        <v>0</v>
      </c>
      <c r="I521" s="97" t="b">
        <v>0</v>
      </c>
      <c r="J521" s="97" t="b">
        <v>0</v>
      </c>
      <c r="K521" s="97" t="b">
        <v>1</v>
      </c>
      <c r="L521" s="97" t="b">
        <v>0</v>
      </c>
    </row>
    <row r="522" spans="1:12" ht="15">
      <c r="A522" s="105" t="s">
        <v>793</v>
      </c>
      <c r="B522" s="97" t="s">
        <v>1012</v>
      </c>
      <c r="C522" s="97">
        <v>2</v>
      </c>
      <c r="D522" s="107">
        <v>0.0036471068447992312</v>
      </c>
      <c r="E522" s="107">
        <v>2.119475840906798</v>
      </c>
      <c r="F522" s="97" t="s">
        <v>726</v>
      </c>
      <c r="G522" s="97" t="b">
        <v>0</v>
      </c>
      <c r="H522" s="97" t="b">
        <v>0</v>
      </c>
      <c r="I522" s="97" t="b">
        <v>0</v>
      </c>
      <c r="J522" s="97" t="b">
        <v>0</v>
      </c>
      <c r="K522" s="97" t="b">
        <v>0</v>
      </c>
      <c r="L522" s="97" t="b">
        <v>0</v>
      </c>
    </row>
    <row r="523" spans="1:12" ht="15">
      <c r="A523" s="105" t="s">
        <v>924</v>
      </c>
      <c r="B523" s="97" t="s">
        <v>855</v>
      </c>
      <c r="C523" s="97">
        <v>2</v>
      </c>
      <c r="D523" s="107">
        <v>0.0036471068447992312</v>
      </c>
      <c r="E523" s="107">
        <v>1.6935071086345166</v>
      </c>
      <c r="F523" s="97" t="s">
        <v>726</v>
      </c>
      <c r="G523" s="97" t="b">
        <v>0</v>
      </c>
      <c r="H523" s="97" t="b">
        <v>0</v>
      </c>
      <c r="I523" s="97" t="b">
        <v>0</v>
      </c>
      <c r="J523" s="97" t="b">
        <v>0</v>
      </c>
      <c r="K523" s="97" t="b">
        <v>0</v>
      </c>
      <c r="L523" s="97" t="b">
        <v>0</v>
      </c>
    </row>
    <row r="524" spans="1:12" ht="15">
      <c r="A524" s="105" t="s">
        <v>1044</v>
      </c>
      <c r="B524" s="97" t="s">
        <v>869</v>
      </c>
      <c r="C524" s="97">
        <v>2</v>
      </c>
      <c r="D524" s="107">
        <v>0.005130013227380419</v>
      </c>
      <c r="E524" s="107">
        <v>1.6935071086345166</v>
      </c>
      <c r="F524" s="97" t="s">
        <v>726</v>
      </c>
      <c r="G524" s="97" t="b">
        <v>0</v>
      </c>
      <c r="H524" s="97" t="b">
        <v>0</v>
      </c>
      <c r="I524" s="97" t="b">
        <v>0</v>
      </c>
      <c r="J524" s="97" t="b">
        <v>0</v>
      </c>
      <c r="K524" s="97" t="b">
        <v>0</v>
      </c>
      <c r="L524" s="97" t="b">
        <v>0</v>
      </c>
    </row>
    <row r="525" spans="1:12" ht="15">
      <c r="A525" s="105" t="s">
        <v>772</v>
      </c>
      <c r="B525" s="97" t="s">
        <v>1172</v>
      </c>
      <c r="C525" s="97">
        <v>2</v>
      </c>
      <c r="D525" s="107">
        <v>0.0036471068447992312</v>
      </c>
      <c r="E525" s="107">
        <v>2.295567099962479</v>
      </c>
      <c r="F525" s="97" t="s">
        <v>726</v>
      </c>
      <c r="G525" s="97" t="b">
        <v>0</v>
      </c>
      <c r="H525" s="97" t="b">
        <v>0</v>
      </c>
      <c r="I525" s="97" t="b">
        <v>0</v>
      </c>
      <c r="J525" s="97" t="b">
        <v>0</v>
      </c>
      <c r="K525" s="97" t="b">
        <v>0</v>
      </c>
      <c r="L525" s="97" t="b">
        <v>0</v>
      </c>
    </row>
    <row r="526" spans="1:12" ht="15">
      <c r="A526" s="105" t="s">
        <v>1441</v>
      </c>
      <c r="B526" s="97" t="s">
        <v>936</v>
      </c>
      <c r="C526" s="97">
        <v>2</v>
      </c>
      <c r="D526" s="107">
        <v>0.005130013227380419</v>
      </c>
      <c r="E526" s="107">
        <v>1.8184458452428165</v>
      </c>
      <c r="F526" s="97" t="s">
        <v>726</v>
      </c>
      <c r="G526" s="97" t="b">
        <v>0</v>
      </c>
      <c r="H526" s="97" t="b">
        <v>0</v>
      </c>
      <c r="I526" s="97" t="b">
        <v>0</v>
      </c>
      <c r="J526" s="97" t="b">
        <v>0</v>
      </c>
      <c r="K526" s="97" t="b">
        <v>0</v>
      </c>
      <c r="L526" s="97" t="b">
        <v>0</v>
      </c>
    </row>
    <row r="527" spans="1:12" ht="15">
      <c r="A527" s="105" t="s">
        <v>1442</v>
      </c>
      <c r="B527" s="97" t="s">
        <v>937</v>
      </c>
      <c r="C527" s="97">
        <v>2</v>
      </c>
      <c r="D527" s="107">
        <v>0.005130013227380419</v>
      </c>
      <c r="E527" s="107">
        <v>1.8184458452428165</v>
      </c>
      <c r="F527" s="97" t="s">
        <v>726</v>
      </c>
      <c r="G527" s="97" t="b">
        <v>0</v>
      </c>
      <c r="H527" s="97" t="b">
        <v>0</v>
      </c>
      <c r="I527" s="97" t="b">
        <v>0</v>
      </c>
      <c r="J527" s="97" t="b">
        <v>0</v>
      </c>
      <c r="K527" s="97" t="b">
        <v>0</v>
      </c>
      <c r="L527" s="97" t="b">
        <v>0</v>
      </c>
    </row>
    <row r="528" spans="1:12" ht="15">
      <c r="A528" s="105" t="s">
        <v>937</v>
      </c>
      <c r="B528" s="97" t="s">
        <v>1443</v>
      </c>
      <c r="C528" s="97">
        <v>2</v>
      </c>
      <c r="D528" s="107">
        <v>0.005130013227380419</v>
      </c>
      <c r="E528" s="107">
        <v>1.8184458452428165</v>
      </c>
      <c r="F528" s="97" t="s">
        <v>726</v>
      </c>
      <c r="G528" s="97" t="b">
        <v>0</v>
      </c>
      <c r="H528" s="97" t="b">
        <v>0</v>
      </c>
      <c r="I528" s="97" t="b">
        <v>0</v>
      </c>
      <c r="J528" s="97" t="b">
        <v>0</v>
      </c>
      <c r="K528" s="97" t="b">
        <v>0</v>
      </c>
      <c r="L528" s="97" t="b">
        <v>0</v>
      </c>
    </row>
    <row r="529" spans="1:12" ht="15">
      <c r="A529" s="105" t="s">
        <v>790</v>
      </c>
      <c r="B529" s="97" t="s">
        <v>824</v>
      </c>
      <c r="C529" s="97">
        <v>11</v>
      </c>
      <c r="D529" s="107">
        <v>0</v>
      </c>
      <c r="E529" s="107">
        <v>1.7139103541289553</v>
      </c>
      <c r="F529" s="97" t="s">
        <v>727</v>
      </c>
      <c r="G529" s="97" t="b">
        <v>0</v>
      </c>
      <c r="H529" s="97" t="b">
        <v>0</v>
      </c>
      <c r="I529" s="97" t="b">
        <v>0</v>
      </c>
      <c r="J529" s="97" t="b">
        <v>0</v>
      </c>
      <c r="K529" s="97" t="b">
        <v>0</v>
      </c>
      <c r="L529" s="97" t="b">
        <v>0</v>
      </c>
    </row>
    <row r="530" spans="1:12" ht="15">
      <c r="A530" s="105" t="s">
        <v>824</v>
      </c>
      <c r="B530" s="97" t="s">
        <v>825</v>
      </c>
      <c r="C530" s="97">
        <v>11</v>
      </c>
      <c r="D530" s="107">
        <v>0</v>
      </c>
      <c r="E530" s="107">
        <v>1.7516989150183553</v>
      </c>
      <c r="F530" s="97" t="s">
        <v>727</v>
      </c>
      <c r="G530" s="97" t="b">
        <v>0</v>
      </c>
      <c r="H530" s="97" t="b">
        <v>0</v>
      </c>
      <c r="I530" s="97" t="b">
        <v>0</v>
      </c>
      <c r="J530" s="97" t="b">
        <v>0</v>
      </c>
      <c r="K530" s="97" t="b">
        <v>0</v>
      </c>
      <c r="L530" s="97" t="b">
        <v>0</v>
      </c>
    </row>
    <row r="531" spans="1:12" ht="15">
      <c r="A531" s="105" t="s">
        <v>825</v>
      </c>
      <c r="B531" s="97" t="s">
        <v>826</v>
      </c>
      <c r="C531" s="97">
        <v>11</v>
      </c>
      <c r="D531" s="107">
        <v>0</v>
      </c>
      <c r="E531" s="107">
        <v>1.7516989150183553</v>
      </c>
      <c r="F531" s="97" t="s">
        <v>727</v>
      </c>
      <c r="G531" s="97" t="b">
        <v>0</v>
      </c>
      <c r="H531" s="97" t="b">
        <v>0</v>
      </c>
      <c r="I531" s="97" t="b">
        <v>0</v>
      </c>
      <c r="J531" s="97" t="b">
        <v>0</v>
      </c>
      <c r="K531" s="97" t="b">
        <v>0</v>
      </c>
      <c r="L531" s="97" t="b">
        <v>0</v>
      </c>
    </row>
    <row r="532" spans="1:12" ht="15">
      <c r="A532" s="105" t="s">
        <v>826</v>
      </c>
      <c r="B532" s="97" t="s">
        <v>801</v>
      </c>
      <c r="C532" s="97">
        <v>11</v>
      </c>
      <c r="D532" s="107">
        <v>0</v>
      </c>
      <c r="E532" s="107">
        <v>1.7516989150183553</v>
      </c>
      <c r="F532" s="97" t="s">
        <v>727</v>
      </c>
      <c r="G532" s="97" t="b">
        <v>0</v>
      </c>
      <c r="H532" s="97" t="b">
        <v>0</v>
      </c>
      <c r="I532" s="97" t="b">
        <v>0</v>
      </c>
      <c r="J532" s="97" t="b">
        <v>0</v>
      </c>
      <c r="K532" s="97" t="b">
        <v>1</v>
      </c>
      <c r="L532" s="97" t="b">
        <v>0</v>
      </c>
    </row>
    <row r="533" spans="1:12" ht="15">
      <c r="A533" s="105" t="s">
        <v>801</v>
      </c>
      <c r="B533" s="97" t="s">
        <v>757</v>
      </c>
      <c r="C533" s="97">
        <v>11</v>
      </c>
      <c r="D533" s="107">
        <v>0</v>
      </c>
      <c r="E533" s="107">
        <v>1.6469635644983422</v>
      </c>
      <c r="F533" s="97" t="s">
        <v>727</v>
      </c>
      <c r="G533" s="97" t="b">
        <v>0</v>
      </c>
      <c r="H533" s="97" t="b">
        <v>1</v>
      </c>
      <c r="I533" s="97" t="b">
        <v>0</v>
      </c>
      <c r="J533" s="97" t="b">
        <v>0</v>
      </c>
      <c r="K533" s="97" t="b">
        <v>0</v>
      </c>
      <c r="L533" s="97" t="b">
        <v>0</v>
      </c>
    </row>
    <row r="534" spans="1:12" ht="15">
      <c r="A534" s="105" t="s">
        <v>757</v>
      </c>
      <c r="B534" s="97" t="s">
        <v>764</v>
      </c>
      <c r="C534" s="97">
        <v>11</v>
      </c>
      <c r="D534" s="107">
        <v>0</v>
      </c>
      <c r="E534" s="107">
        <v>1.6469635644983422</v>
      </c>
      <c r="F534" s="97" t="s">
        <v>727</v>
      </c>
      <c r="G534" s="97" t="b">
        <v>0</v>
      </c>
      <c r="H534" s="97" t="b">
        <v>0</v>
      </c>
      <c r="I534" s="97" t="b">
        <v>0</v>
      </c>
      <c r="J534" s="97" t="b">
        <v>0</v>
      </c>
      <c r="K534" s="97" t="b">
        <v>0</v>
      </c>
      <c r="L534" s="97" t="b">
        <v>0</v>
      </c>
    </row>
    <row r="535" spans="1:12" ht="15">
      <c r="A535" s="105" t="s">
        <v>764</v>
      </c>
      <c r="B535" s="97" t="s">
        <v>791</v>
      </c>
      <c r="C535" s="97">
        <v>11</v>
      </c>
      <c r="D535" s="107">
        <v>0</v>
      </c>
      <c r="E535" s="107">
        <v>1.7139103541289553</v>
      </c>
      <c r="F535" s="97" t="s">
        <v>727</v>
      </c>
      <c r="G535" s="97" t="b">
        <v>0</v>
      </c>
      <c r="H535" s="97" t="b">
        <v>0</v>
      </c>
      <c r="I535" s="97" t="b">
        <v>0</v>
      </c>
      <c r="J535" s="97" t="b">
        <v>0</v>
      </c>
      <c r="K535" s="97" t="b">
        <v>0</v>
      </c>
      <c r="L535" s="97" t="b">
        <v>0</v>
      </c>
    </row>
    <row r="536" spans="1:12" ht="15">
      <c r="A536" s="105" t="s">
        <v>791</v>
      </c>
      <c r="B536" s="97" t="s">
        <v>768</v>
      </c>
      <c r="C536" s="97">
        <v>11</v>
      </c>
      <c r="D536" s="107">
        <v>0</v>
      </c>
      <c r="E536" s="107">
        <v>1.7139103541289553</v>
      </c>
      <c r="F536" s="97" t="s">
        <v>727</v>
      </c>
      <c r="G536" s="97" t="b">
        <v>0</v>
      </c>
      <c r="H536" s="97" t="b">
        <v>0</v>
      </c>
      <c r="I536" s="97" t="b">
        <v>0</v>
      </c>
      <c r="J536" s="97" t="b">
        <v>0</v>
      </c>
      <c r="K536" s="97" t="b">
        <v>0</v>
      </c>
      <c r="L536" s="97" t="b">
        <v>0</v>
      </c>
    </row>
    <row r="537" spans="1:12" ht="15">
      <c r="A537" s="105" t="s">
        <v>768</v>
      </c>
      <c r="B537" s="97" t="s">
        <v>765</v>
      </c>
      <c r="C537" s="97">
        <v>11</v>
      </c>
      <c r="D537" s="107">
        <v>0</v>
      </c>
      <c r="E537" s="107">
        <v>1.450668919354374</v>
      </c>
      <c r="F537" s="97" t="s">
        <v>727</v>
      </c>
      <c r="G537" s="97" t="b">
        <v>0</v>
      </c>
      <c r="H537" s="97" t="b">
        <v>0</v>
      </c>
      <c r="I537" s="97" t="b">
        <v>0</v>
      </c>
      <c r="J537" s="97" t="b">
        <v>0</v>
      </c>
      <c r="K537" s="97" t="b">
        <v>1</v>
      </c>
      <c r="L537" s="97" t="b">
        <v>0</v>
      </c>
    </row>
    <row r="538" spans="1:12" ht="15">
      <c r="A538" s="105" t="s">
        <v>765</v>
      </c>
      <c r="B538" s="97" t="s">
        <v>765</v>
      </c>
      <c r="C538" s="97">
        <v>11</v>
      </c>
      <c r="D538" s="107">
        <v>0</v>
      </c>
      <c r="E538" s="107">
        <v>1.1496389236903928</v>
      </c>
      <c r="F538" s="97" t="s">
        <v>727</v>
      </c>
      <c r="G538" s="97" t="b">
        <v>0</v>
      </c>
      <c r="H538" s="97" t="b">
        <v>1</v>
      </c>
      <c r="I538" s="97" t="b">
        <v>0</v>
      </c>
      <c r="J538" s="97" t="b">
        <v>0</v>
      </c>
      <c r="K538" s="97" t="b">
        <v>1</v>
      </c>
      <c r="L538" s="97" t="b">
        <v>0</v>
      </c>
    </row>
    <row r="539" spans="1:12" ht="15">
      <c r="A539" s="105" t="s">
        <v>765</v>
      </c>
      <c r="B539" s="97" t="s">
        <v>827</v>
      </c>
      <c r="C539" s="97">
        <v>11</v>
      </c>
      <c r="D539" s="107">
        <v>0</v>
      </c>
      <c r="E539" s="107">
        <v>1.450668919354374</v>
      </c>
      <c r="F539" s="97" t="s">
        <v>727</v>
      </c>
      <c r="G539" s="97" t="b">
        <v>0</v>
      </c>
      <c r="H539" s="97" t="b">
        <v>1</v>
      </c>
      <c r="I539" s="97" t="b">
        <v>0</v>
      </c>
      <c r="J539" s="97" t="b">
        <v>0</v>
      </c>
      <c r="K539" s="97" t="b">
        <v>0</v>
      </c>
      <c r="L539" s="97" t="b">
        <v>0</v>
      </c>
    </row>
    <row r="540" spans="1:12" ht="15">
      <c r="A540" s="105" t="s">
        <v>827</v>
      </c>
      <c r="B540" s="97" t="s">
        <v>828</v>
      </c>
      <c r="C540" s="97">
        <v>11</v>
      </c>
      <c r="D540" s="107">
        <v>0</v>
      </c>
      <c r="E540" s="107">
        <v>1.7516989150183553</v>
      </c>
      <c r="F540" s="97" t="s">
        <v>727</v>
      </c>
      <c r="G540" s="97" t="b">
        <v>0</v>
      </c>
      <c r="H540" s="97" t="b">
        <v>0</v>
      </c>
      <c r="I540" s="97" t="b">
        <v>0</v>
      </c>
      <c r="J540" s="97" t="b">
        <v>0</v>
      </c>
      <c r="K540" s="97" t="b">
        <v>0</v>
      </c>
      <c r="L540" s="97" t="b">
        <v>0</v>
      </c>
    </row>
    <row r="541" spans="1:12" ht="15">
      <c r="A541" s="105" t="s">
        <v>828</v>
      </c>
      <c r="B541" s="97" t="s">
        <v>766</v>
      </c>
      <c r="C541" s="97">
        <v>11</v>
      </c>
      <c r="D541" s="107">
        <v>0</v>
      </c>
      <c r="E541" s="107">
        <v>1.450668919354374</v>
      </c>
      <c r="F541" s="97" t="s">
        <v>727</v>
      </c>
      <c r="G541" s="97" t="b">
        <v>0</v>
      </c>
      <c r="H541" s="97" t="b">
        <v>0</v>
      </c>
      <c r="I541" s="97" t="b">
        <v>0</v>
      </c>
      <c r="J541" s="97" t="b">
        <v>0</v>
      </c>
      <c r="K541" s="97" t="b">
        <v>0</v>
      </c>
      <c r="L541" s="97" t="b">
        <v>0</v>
      </c>
    </row>
    <row r="542" spans="1:12" ht="15">
      <c r="A542" s="105" t="s">
        <v>766</v>
      </c>
      <c r="B542" s="97" t="s">
        <v>810</v>
      </c>
      <c r="C542" s="97">
        <v>11</v>
      </c>
      <c r="D542" s="107">
        <v>0</v>
      </c>
      <c r="E542" s="107">
        <v>1.450668919354374</v>
      </c>
      <c r="F542" s="97" t="s">
        <v>727</v>
      </c>
      <c r="G542" s="97" t="b">
        <v>0</v>
      </c>
      <c r="H542" s="97" t="b">
        <v>0</v>
      </c>
      <c r="I542" s="97" t="b">
        <v>0</v>
      </c>
      <c r="J542" s="97" t="b">
        <v>0</v>
      </c>
      <c r="K542" s="97" t="b">
        <v>0</v>
      </c>
      <c r="L542" s="97" t="b">
        <v>0</v>
      </c>
    </row>
    <row r="543" spans="1:12" ht="15">
      <c r="A543" s="105" t="s">
        <v>810</v>
      </c>
      <c r="B543" s="97" t="s">
        <v>829</v>
      </c>
      <c r="C543" s="97">
        <v>11</v>
      </c>
      <c r="D543" s="107">
        <v>0</v>
      </c>
      <c r="E543" s="107">
        <v>1.7516989150183553</v>
      </c>
      <c r="F543" s="97" t="s">
        <v>727</v>
      </c>
      <c r="G543" s="97" t="b">
        <v>0</v>
      </c>
      <c r="H543" s="97" t="b">
        <v>0</v>
      </c>
      <c r="I543" s="97" t="b">
        <v>0</v>
      </c>
      <c r="J543" s="97" t="b">
        <v>0</v>
      </c>
      <c r="K543" s="97" t="b">
        <v>0</v>
      </c>
      <c r="L543" s="97" t="b">
        <v>0</v>
      </c>
    </row>
    <row r="544" spans="1:12" ht="15">
      <c r="A544" s="105" t="s">
        <v>829</v>
      </c>
      <c r="B544" s="97" t="s">
        <v>766</v>
      </c>
      <c r="C544" s="97">
        <v>11</v>
      </c>
      <c r="D544" s="107">
        <v>0</v>
      </c>
      <c r="E544" s="107">
        <v>1.450668919354374</v>
      </c>
      <c r="F544" s="97" t="s">
        <v>727</v>
      </c>
      <c r="G544" s="97" t="b">
        <v>0</v>
      </c>
      <c r="H544" s="97" t="b">
        <v>0</v>
      </c>
      <c r="I544" s="97" t="b">
        <v>0</v>
      </c>
      <c r="J544" s="97" t="b">
        <v>0</v>
      </c>
      <c r="K544" s="97" t="b">
        <v>0</v>
      </c>
      <c r="L544" s="97" t="b">
        <v>0</v>
      </c>
    </row>
    <row r="545" spans="1:12" ht="15">
      <c r="A545" s="105" t="s">
        <v>766</v>
      </c>
      <c r="B545" s="97" t="s">
        <v>830</v>
      </c>
      <c r="C545" s="97">
        <v>11</v>
      </c>
      <c r="D545" s="107">
        <v>0</v>
      </c>
      <c r="E545" s="107">
        <v>1.450668919354374</v>
      </c>
      <c r="F545" s="97" t="s">
        <v>727</v>
      </c>
      <c r="G545" s="97" t="b">
        <v>0</v>
      </c>
      <c r="H545" s="97" t="b">
        <v>0</v>
      </c>
      <c r="I545" s="97" t="b">
        <v>0</v>
      </c>
      <c r="J545" s="97" t="b">
        <v>0</v>
      </c>
      <c r="K545" s="97" t="b">
        <v>0</v>
      </c>
      <c r="L545" s="97" t="b">
        <v>0</v>
      </c>
    </row>
    <row r="546" spans="1:12" ht="15">
      <c r="A546" s="105" t="s">
        <v>830</v>
      </c>
      <c r="B546" s="97" t="s">
        <v>831</v>
      </c>
      <c r="C546" s="97">
        <v>11</v>
      </c>
      <c r="D546" s="107">
        <v>0</v>
      </c>
      <c r="E546" s="107">
        <v>1.7516989150183553</v>
      </c>
      <c r="F546" s="97" t="s">
        <v>727</v>
      </c>
      <c r="G546" s="97" t="b">
        <v>0</v>
      </c>
      <c r="H546" s="97" t="b">
        <v>0</v>
      </c>
      <c r="I546" s="97" t="b">
        <v>0</v>
      </c>
      <c r="J546" s="97" t="b">
        <v>0</v>
      </c>
      <c r="K546" s="97" t="b">
        <v>0</v>
      </c>
      <c r="L546" s="97" t="b">
        <v>0</v>
      </c>
    </row>
    <row r="547" spans="1:12" ht="15">
      <c r="A547" s="105" t="s">
        <v>831</v>
      </c>
      <c r="B547" s="97" t="s">
        <v>832</v>
      </c>
      <c r="C547" s="97">
        <v>11</v>
      </c>
      <c r="D547" s="107">
        <v>0</v>
      </c>
      <c r="E547" s="107">
        <v>1.7516989150183553</v>
      </c>
      <c r="F547" s="97" t="s">
        <v>727</v>
      </c>
      <c r="G547" s="97" t="b">
        <v>0</v>
      </c>
      <c r="H547" s="97" t="b">
        <v>0</v>
      </c>
      <c r="I547" s="97" t="b">
        <v>0</v>
      </c>
      <c r="J547" s="97" t="b">
        <v>0</v>
      </c>
      <c r="K547" s="97" t="b">
        <v>0</v>
      </c>
      <c r="L547" s="97" t="b">
        <v>0</v>
      </c>
    </row>
    <row r="548" spans="1:12" ht="15">
      <c r="A548" s="105" t="s">
        <v>832</v>
      </c>
      <c r="B548" s="97" t="s">
        <v>833</v>
      </c>
      <c r="C548" s="97">
        <v>11</v>
      </c>
      <c r="D548" s="107">
        <v>0</v>
      </c>
      <c r="E548" s="107">
        <v>1.7516989150183553</v>
      </c>
      <c r="F548" s="97" t="s">
        <v>727</v>
      </c>
      <c r="G548" s="97" t="b">
        <v>0</v>
      </c>
      <c r="H548" s="97" t="b">
        <v>0</v>
      </c>
      <c r="I548" s="97" t="b">
        <v>0</v>
      </c>
      <c r="J548" s="97" t="b">
        <v>0</v>
      </c>
      <c r="K548" s="97" t="b">
        <v>0</v>
      </c>
      <c r="L548" s="97" t="b">
        <v>0</v>
      </c>
    </row>
    <row r="549" spans="1:12" ht="15">
      <c r="A549" s="105" t="s">
        <v>833</v>
      </c>
      <c r="B549" s="97" t="s">
        <v>798</v>
      </c>
      <c r="C549" s="97">
        <v>11</v>
      </c>
      <c r="D549" s="107">
        <v>0</v>
      </c>
      <c r="E549" s="107">
        <v>1.7516989150183553</v>
      </c>
      <c r="F549" s="97" t="s">
        <v>727</v>
      </c>
      <c r="G549" s="97" t="b">
        <v>0</v>
      </c>
      <c r="H549" s="97" t="b">
        <v>0</v>
      </c>
      <c r="I549" s="97" t="b">
        <v>0</v>
      </c>
      <c r="J549" s="97" t="b">
        <v>0</v>
      </c>
      <c r="K549" s="97" t="b">
        <v>0</v>
      </c>
      <c r="L549" s="97" t="b">
        <v>0</v>
      </c>
    </row>
    <row r="550" spans="1:12" ht="15">
      <c r="A550" s="105" t="s">
        <v>798</v>
      </c>
      <c r="B550" s="97" t="s">
        <v>834</v>
      </c>
      <c r="C550" s="97">
        <v>11</v>
      </c>
      <c r="D550" s="107">
        <v>0</v>
      </c>
      <c r="E550" s="107">
        <v>1.7516989150183553</v>
      </c>
      <c r="F550" s="97" t="s">
        <v>727</v>
      </c>
      <c r="G550" s="97" t="b">
        <v>0</v>
      </c>
      <c r="H550" s="97" t="b">
        <v>0</v>
      </c>
      <c r="I550" s="97" t="b">
        <v>0</v>
      </c>
      <c r="J550" s="97" t="b">
        <v>0</v>
      </c>
      <c r="K550" s="97" t="b">
        <v>0</v>
      </c>
      <c r="L550" s="97" t="b">
        <v>0</v>
      </c>
    </row>
    <row r="551" spans="1:12" ht="15">
      <c r="A551" s="105" t="s">
        <v>834</v>
      </c>
      <c r="B551" s="97" t="s">
        <v>835</v>
      </c>
      <c r="C551" s="97">
        <v>11</v>
      </c>
      <c r="D551" s="107">
        <v>0</v>
      </c>
      <c r="E551" s="107">
        <v>1.7516989150183553</v>
      </c>
      <c r="F551" s="97" t="s">
        <v>727</v>
      </c>
      <c r="G551" s="97" t="b">
        <v>0</v>
      </c>
      <c r="H551" s="97" t="b">
        <v>0</v>
      </c>
      <c r="I551" s="97" t="b">
        <v>0</v>
      </c>
      <c r="J551" s="97" t="b">
        <v>0</v>
      </c>
      <c r="K551" s="97" t="b">
        <v>0</v>
      </c>
      <c r="L551" s="97" t="b">
        <v>0</v>
      </c>
    </row>
    <row r="552" spans="1:12" ht="15">
      <c r="A552" s="105" t="s">
        <v>835</v>
      </c>
      <c r="B552" s="97" t="s">
        <v>836</v>
      </c>
      <c r="C552" s="97">
        <v>11</v>
      </c>
      <c r="D552" s="107">
        <v>0</v>
      </c>
      <c r="E552" s="107">
        <v>1.7516989150183553</v>
      </c>
      <c r="F552" s="97" t="s">
        <v>727</v>
      </c>
      <c r="G552" s="97" t="b">
        <v>0</v>
      </c>
      <c r="H552" s="97" t="b">
        <v>0</v>
      </c>
      <c r="I552" s="97" t="b">
        <v>0</v>
      </c>
      <c r="J552" s="97" t="b">
        <v>0</v>
      </c>
      <c r="K552" s="97" t="b">
        <v>0</v>
      </c>
      <c r="L552" s="97" t="b">
        <v>0</v>
      </c>
    </row>
    <row r="553" spans="1:12" ht="15">
      <c r="A553" s="105" t="s">
        <v>836</v>
      </c>
      <c r="B553" s="97" t="s">
        <v>811</v>
      </c>
      <c r="C553" s="97">
        <v>11</v>
      </c>
      <c r="D553" s="107">
        <v>0</v>
      </c>
      <c r="E553" s="107">
        <v>1.7516989150183553</v>
      </c>
      <c r="F553" s="97" t="s">
        <v>727</v>
      </c>
      <c r="G553" s="97" t="b">
        <v>0</v>
      </c>
      <c r="H553" s="97" t="b">
        <v>0</v>
      </c>
      <c r="I553" s="97" t="b">
        <v>0</v>
      </c>
      <c r="J553" s="97" t="b">
        <v>0</v>
      </c>
      <c r="K553" s="97" t="b">
        <v>0</v>
      </c>
      <c r="L553" s="97" t="b">
        <v>0</v>
      </c>
    </row>
    <row r="554" spans="1:12" ht="15">
      <c r="A554" s="105" t="s">
        <v>811</v>
      </c>
      <c r="B554" s="97" t="s">
        <v>799</v>
      </c>
      <c r="C554" s="97">
        <v>11</v>
      </c>
      <c r="D554" s="107">
        <v>0</v>
      </c>
      <c r="E554" s="107">
        <v>1.7516989150183553</v>
      </c>
      <c r="F554" s="97" t="s">
        <v>727</v>
      </c>
      <c r="G554" s="97" t="b">
        <v>0</v>
      </c>
      <c r="H554" s="97" t="b">
        <v>0</v>
      </c>
      <c r="I554" s="97" t="b">
        <v>0</v>
      </c>
      <c r="J554" s="97" t="b">
        <v>0</v>
      </c>
      <c r="K554" s="97" t="b">
        <v>0</v>
      </c>
      <c r="L554" s="97" t="b">
        <v>0</v>
      </c>
    </row>
    <row r="555" spans="1:12" ht="15">
      <c r="A555" s="105" t="s">
        <v>799</v>
      </c>
      <c r="B555" s="97" t="s">
        <v>762</v>
      </c>
      <c r="C555" s="97">
        <v>11</v>
      </c>
      <c r="D555" s="107">
        <v>0</v>
      </c>
      <c r="E555" s="107">
        <v>1.450668919354374</v>
      </c>
      <c r="F555" s="97" t="s">
        <v>727</v>
      </c>
      <c r="G555" s="97" t="b">
        <v>0</v>
      </c>
      <c r="H555" s="97" t="b">
        <v>0</v>
      </c>
      <c r="I555" s="97" t="b">
        <v>0</v>
      </c>
      <c r="J555" s="97" t="b">
        <v>0</v>
      </c>
      <c r="K555" s="97" t="b">
        <v>0</v>
      </c>
      <c r="L555" s="97" t="b">
        <v>0</v>
      </c>
    </row>
    <row r="556" spans="1:12" ht="15">
      <c r="A556" s="105" t="s">
        <v>762</v>
      </c>
      <c r="B556" s="97" t="s">
        <v>781</v>
      </c>
      <c r="C556" s="97">
        <v>11</v>
      </c>
      <c r="D556" s="107">
        <v>0</v>
      </c>
      <c r="E556" s="107">
        <v>1.450668919354374</v>
      </c>
      <c r="F556" s="97" t="s">
        <v>727</v>
      </c>
      <c r="G556" s="97" t="b">
        <v>0</v>
      </c>
      <c r="H556" s="97" t="b">
        <v>0</v>
      </c>
      <c r="I556" s="97" t="b">
        <v>0</v>
      </c>
      <c r="J556" s="97" t="b">
        <v>0</v>
      </c>
      <c r="K556" s="97" t="b">
        <v>0</v>
      </c>
      <c r="L556" s="97" t="b">
        <v>0</v>
      </c>
    </row>
    <row r="557" spans="1:12" ht="15">
      <c r="A557" s="105" t="s">
        <v>781</v>
      </c>
      <c r="B557" s="97" t="s">
        <v>787</v>
      </c>
      <c r="C557" s="97">
        <v>11</v>
      </c>
      <c r="D557" s="107">
        <v>0</v>
      </c>
      <c r="E557" s="107">
        <v>1.7516989150183553</v>
      </c>
      <c r="F557" s="97" t="s">
        <v>727</v>
      </c>
      <c r="G557" s="97" t="b">
        <v>0</v>
      </c>
      <c r="H557" s="97" t="b">
        <v>0</v>
      </c>
      <c r="I557" s="97" t="b">
        <v>0</v>
      </c>
      <c r="J557" s="97" t="b">
        <v>0</v>
      </c>
      <c r="K557" s="97" t="b">
        <v>0</v>
      </c>
      <c r="L557" s="97" t="b">
        <v>0</v>
      </c>
    </row>
    <row r="558" spans="1:12" ht="15">
      <c r="A558" s="105" t="s">
        <v>787</v>
      </c>
      <c r="B558" s="97" t="s">
        <v>762</v>
      </c>
      <c r="C558" s="97">
        <v>11</v>
      </c>
      <c r="D558" s="107">
        <v>0</v>
      </c>
      <c r="E558" s="107">
        <v>1.450668919354374</v>
      </c>
      <c r="F558" s="97" t="s">
        <v>727</v>
      </c>
      <c r="G558" s="97" t="b">
        <v>0</v>
      </c>
      <c r="H558" s="97" t="b">
        <v>0</v>
      </c>
      <c r="I558" s="97" t="b">
        <v>0</v>
      </c>
      <c r="J558" s="97" t="b">
        <v>0</v>
      </c>
      <c r="K558" s="97" t="b">
        <v>0</v>
      </c>
      <c r="L558" s="97" t="b">
        <v>0</v>
      </c>
    </row>
    <row r="559" spans="1:12" ht="15">
      <c r="A559" s="105" t="s">
        <v>762</v>
      </c>
      <c r="B559" s="97" t="s">
        <v>789</v>
      </c>
      <c r="C559" s="97">
        <v>11</v>
      </c>
      <c r="D559" s="107">
        <v>0</v>
      </c>
      <c r="E559" s="107">
        <v>1.450668919354374</v>
      </c>
      <c r="F559" s="97" t="s">
        <v>727</v>
      </c>
      <c r="G559" s="97" t="b">
        <v>0</v>
      </c>
      <c r="H559" s="97" t="b">
        <v>0</v>
      </c>
      <c r="I559" s="97" t="b">
        <v>0</v>
      </c>
      <c r="J559" s="97" t="b">
        <v>0</v>
      </c>
      <c r="K559" s="97" t="b">
        <v>0</v>
      </c>
      <c r="L559" s="97" t="b">
        <v>0</v>
      </c>
    </row>
    <row r="560" spans="1:12" ht="15">
      <c r="A560" s="105" t="s">
        <v>789</v>
      </c>
      <c r="B560" s="97" t="s">
        <v>812</v>
      </c>
      <c r="C560" s="97">
        <v>11</v>
      </c>
      <c r="D560" s="107">
        <v>0</v>
      </c>
      <c r="E560" s="107">
        <v>1.7516989150183553</v>
      </c>
      <c r="F560" s="97" t="s">
        <v>727</v>
      </c>
      <c r="G560" s="97" t="b">
        <v>0</v>
      </c>
      <c r="H560" s="97" t="b">
        <v>0</v>
      </c>
      <c r="I560" s="97" t="b">
        <v>0</v>
      </c>
      <c r="J560" s="97" t="b">
        <v>0</v>
      </c>
      <c r="K560" s="97" t="b">
        <v>0</v>
      </c>
      <c r="L560" s="97" t="b">
        <v>0</v>
      </c>
    </row>
    <row r="561" spans="1:12" ht="15">
      <c r="A561" s="105" t="s">
        <v>812</v>
      </c>
      <c r="B561" s="97" t="s">
        <v>780</v>
      </c>
      <c r="C561" s="97">
        <v>11</v>
      </c>
      <c r="D561" s="107">
        <v>0</v>
      </c>
      <c r="E561" s="107">
        <v>1.7516989150183553</v>
      </c>
      <c r="F561" s="97" t="s">
        <v>727</v>
      </c>
      <c r="G561" s="97" t="b">
        <v>0</v>
      </c>
      <c r="H561" s="97" t="b">
        <v>0</v>
      </c>
      <c r="I561" s="97" t="b">
        <v>0</v>
      </c>
      <c r="J561" s="97" t="b">
        <v>0</v>
      </c>
      <c r="K561" s="97" t="b">
        <v>0</v>
      </c>
      <c r="L561" s="97" t="b">
        <v>0</v>
      </c>
    </row>
    <row r="562" spans="1:12" ht="15">
      <c r="A562" s="105" t="s">
        <v>780</v>
      </c>
      <c r="B562" s="97" t="s">
        <v>808</v>
      </c>
      <c r="C562" s="97">
        <v>11</v>
      </c>
      <c r="D562" s="107">
        <v>0</v>
      </c>
      <c r="E562" s="107">
        <v>1.7516989150183553</v>
      </c>
      <c r="F562" s="97" t="s">
        <v>727</v>
      </c>
      <c r="G562" s="97" t="b">
        <v>0</v>
      </c>
      <c r="H562" s="97" t="b">
        <v>0</v>
      </c>
      <c r="I562" s="97" t="b">
        <v>0</v>
      </c>
      <c r="J562" s="97" t="b">
        <v>0</v>
      </c>
      <c r="K562" s="97" t="b">
        <v>0</v>
      </c>
      <c r="L562" s="97" t="b">
        <v>0</v>
      </c>
    </row>
    <row r="563" spans="1:12" ht="15">
      <c r="A563" s="105" t="s">
        <v>808</v>
      </c>
      <c r="B563" s="97" t="s">
        <v>755</v>
      </c>
      <c r="C563" s="97">
        <v>11</v>
      </c>
      <c r="D563" s="107">
        <v>0</v>
      </c>
      <c r="E563" s="107">
        <v>1.450668919354374</v>
      </c>
      <c r="F563" s="97" t="s">
        <v>727</v>
      </c>
      <c r="G563" s="97" t="b">
        <v>0</v>
      </c>
      <c r="H563" s="97" t="b">
        <v>0</v>
      </c>
      <c r="I563" s="97" t="b">
        <v>0</v>
      </c>
      <c r="J563" s="97" t="b">
        <v>1</v>
      </c>
      <c r="K563" s="97" t="b">
        <v>0</v>
      </c>
      <c r="L563" s="97" t="b">
        <v>0</v>
      </c>
    </row>
    <row r="564" spans="1:12" ht="15">
      <c r="A564" s="105" t="s">
        <v>755</v>
      </c>
      <c r="B564" s="97" t="s">
        <v>813</v>
      </c>
      <c r="C564" s="97">
        <v>11</v>
      </c>
      <c r="D564" s="107">
        <v>0</v>
      </c>
      <c r="E564" s="107">
        <v>1.7516989150183553</v>
      </c>
      <c r="F564" s="97" t="s">
        <v>727</v>
      </c>
      <c r="G564" s="97" t="b">
        <v>1</v>
      </c>
      <c r="H564" s="97" t="b">
        <v>0</v>
      </c>
      <c r="I564" s="97" t="b">
        <v>0</v>
      </c>
      <c r="J564" s="97" t="b">
        <v>0</v>
      </c>
      <c r="K564" s="97" t="b">
        <v>0</v>
      </c>
      <c r="L564" s="97" t="b">
        <v>0</v>
      </c>
    </row>
    <row r="565" spans="1:12" ht="15">
      <c r="A565" s="105" t="s">
        <v>813</v>
      </c>
      <c r="B565" s="97" t="s">
        <v>769</v>
      </c>
      <c r="C565" s="97">
        <v>11</v>
      </c>
      <c r="D565" s="107">
        <v>0</v>
      </c>
      <c r="E565" s="107">
        <v>1.7516989150183553</v>
      </c>
      <c r="F565" s="97" t="s">
        <v>727</v>
      </c>
      <c r="G565" s="97" t="b">
        <v>0</v>
      </c>
      <c r="H565" s="97" t="b">
        <v>0</v>
      </c>
      <c r="I565" s="97" t="b">
        <v>0</v>
      </c>
      <c r="J565" s="97" t="b">
        <v>1</v>
      </c>
      <c r="K565" s="97" t="b">
        <v>0</v>
      </c>
      <c r="L565" s="97" t="b">
        <v>0</v>
      </c>
    </row>
    <row r="566" spans="1:12" ht="15">
      <c r="A566" s="105" t="s">
        <v>769</v>
      </c>
      <c r="B566" s="97" t="s">
        <v>755</v>
      </c>
      <c r="C566" s="97">
        <v>11</v>
      </c>
      <c r="D566" s="107">
        <v>0</v>
      </c>
      <c r="E566" s="107">
        <v>1.450668919354374</v>
      </c>
      <c r="F566" s="97" t="s">
        <v>727</v>
      </c>
      <c r="G566" s="97" t="b">
        <v>1</v>
      </c>
      <c r="H566" s="97" t="b">
        <v>0</v>
      </c>
      <c r="I566" s="97" t="b">
        <v>0</v>
      </c>
      <c r="J566" s="97" t="b">
        <v>1</v>
      </c>
      <c r="K566" s="97" t="b">
        <v>0</v>
      </c>
      <c r="L566" s="97" t="b">
        <v>0</v>
      </c>
    </row>
    <row r="567" spans="1:12" ht="15">
      <c r="A567" s="105" t="s">
        <v>889</v>
      </c>
      <c r="B567" s="97" t="s">
        <v>777</v>
      </c>
      <c r="C567" s="97">
        <v>3</v>
      </c>
      <c r="D567" s="107">
        <v>0.002678503625499506</v>
      </c>
      <c r="E567" s="107">
        <v>1.7930916001765802</v>
      </c>
      <c r="F567" s="97" t="s">
        <v>727</v>
      </c>
      <c r="G567" s="97" t="b">
        <v>0</v>
      </c>
      <c r="H567" s="97" t="b">
        <v>0</v>
      </c>
      <c r="I567" s="97" t="b">
        <v>0</v>
      </c>
      <c r="J567" s="97" t="b">
        <v>0</v>
      </c>
      <c r="K567" s="97" t="b">
        <v>0</v>
      </c>
      <c r="L567" s="97" t="b">
        <v>0</v>
      </c>
    </row>
    <row r="568" spans="1:12" ht="15">
      <c r="A568" s="105" t="s">
        <v>777</v>
      </c>
      <c r="B568" s="97" t="s">
        <v>807</v>
      </c>
      <c r="C568" s="97">
        <v>3</v>
      </c>
      <c r="D568" s="107">
        <v>0.002678503625499506</v>
      </c>
      <c r="E568" s="107">
        <v>2.0941215958405612</v>
      </c>
      <c r="F568" s="97" t="s">
        <v>727</v>
      </c>
      <c r="G568" s="97" t="b">
        <v>0</v>
      </c>
      <c r="H568" s="97" t="b">
        <v>0</v>
      </c>
      <c r="I568" s="97" t="b">
        <v>0</v>
      </c>
      <c r="J568" s="97" t="b">
        <v>0</v>
      </c>
      <c r="K568" s="97" t="b">
        <v>0</v>
      </c>
      <c r="L568" s="97" t="b">
        <v>0</v>
      </c>
    </row>
    <row r="569" spans="1:12" ht="15">
      <c r="A569" s="105" t="s">
        <v>807</v>
      </c>
      <c r="B569" s="97" t="s">
        <v>889</v>
      </c>
      <c r="C569" s="97">
        <v>3</v>
      </c>
      <c r="D569" s="107">
        <v>0.002678503625499506</v>
      </c>
      <c r="E569" s="107">
        <v>1.7930916001765802</v>
      </c>
      <c r="F569" s="97" t="s">
        <v>727</v>
      </c>
      <c r="G569" s="97" t="b">
        <v>0</v>
      </c>
      <c r="H569" s="97" t="b">
        <v>0</v>
      </c>
      <c r="I569" s="97" t="b">
        <v>0</v>
      </c>
      <c r="J569" s="97" t="b">
        <v>0</v>
      </c>
      <c r="K569" s="97" t="b">
        <v>0</v>
      </c>
      <c r="L569" s="97" t="b">
        <v>0</v>
      </c>
    </row>
    <row r="570" spans="1:12" ht="15">
      <c r="A570" s="105" t="s">
        <v>889</v>
      </c>
      <c r="B570" s="97" t="s">
        <v>913</v>
      </c>
      <c r="C570" s="97">
        <v>3</v>
      </c>
      <c r="D570" s="107">
        <v>0.002678503625499506</v>
      </c>
      <c r="E570" s="107">
        <v>1.8900016131846367</v>
      </c>
      <c r="F570" s="97" t="s">
        <v>727</v>
      </c>
      <c r="G570" s="97" t="b">
        <v>0</v>
      </c>
      <c r="H570" s="97" t="b">
        <v>0</v>
      </c>
      <c r="I570" s="97" t="b">
        <v>0</v>
      </c>
      <c r="J570" s="97" t="b">
        <v>0</v>
      </c>
      <c r="K570" s="97" t="b">
        <v>0</v>
      </c>
      <c r="L570" s="97" t="b">
        <v>0</v>
      </c>
    </row>
    <row r="571" spans="1:12" ht="15">
      <c r="A571" s="105" t="s">
        <v>913</v>
      </c>
      <c r="B571" s="97" t="s">
        <v>790</v>
      </c>
      <c r="C571" s="97">
        <v>3</v>
      </c>
      <c r="D571" s="107">
        <v>0.002678503625499506</v>
      </c>
      <c r="E571" s="107">
        <v>1.6267601784100552</v>
      </c>
      <c r="F571" s="97" t="s">
        <v>727</v>
      </c>
      <c r="G571" s="97" t="b">
        <v>0</v>
      </c>
      <c r="H571" s="97" t="b">
        <v>0</v>
      </c>
      <c r="I571" s="97" t="b">
        <v>0</v>
      </c>
      <c r="J571" s="97" t="b">
        <v>0</v>
      </c>
      <c r="K571" s="97" t="b">
        <v>0</v>
      </c>
      <c r="L571" s="97" t="b">
        <v>0</v>
      </c>
    </row>
    <row r="572" spans="1:12" ht="15">
      <c r="A572" s="105" t="s">
        <v>1038</v>
      </c>
      <c r="B572" s="97" t="s">
        <v>777</v>
      </c>
      <c r="C572" s="97">
        <v>2</v>
      </c>
      <c r="D572" s="107">
        <v>0.002342919903462797</v>
      </c>
      <c r="E572" s="107">
        <v>2.0941215958405612</v>
      </c>
      <c r="F572" s="97" t="s">
        <v>727</v>
      </c>
      <c r="G572" s="97" t="b">
        <v>0</v>
      </c>
      <c r="H572" s="97" t="b">
        <v>0</v>
      </c>
      <c r="I572" s="97" t="b">
        <v>0</v>
      </c>
      <c r="J572" s="97" t="b">
        <v>0</v>
      </c>
      <c r="K572" s="97" t="b">
        <v>0</v>
      </c>
      <c r="L572" s="97" t="b">
        <v>0</v>
      </c>
    </row>
    <row r="573" spans="1:12" ht="15">
      <c r="A573" s="105" t="s">
        <v>777</v>
      </c>
      <c r="B573" s="97" t="s">
        <v>1391</v>
      </c>
      <c r="C573" s="97">
        <v>2</v>
      </c>
      <c r="D573" s="107">
        <v>0.002342919903462797</v>
      </c>
      <c r="E573" s="107">
        <v>2.0941215958405612</v>
      </c>
      <c r="F573" s="97" t="s">
        <v>727</v>
      </c>
      <c r="G573" s="97" t="b">
        <v>0</v>
      </c>
      <c r="H573" s="97" t="b">
        <v>0</v>
      </c>
      <c r="I573" s="97" t="b">
        <v>0</v>
      </c>
      <c r="J573" s="97" t="b">
        <v>0</v>
      </c>
      <c r="K573" s="97" t="b">
        <v>0</v>
      </c>
      <c r="L573" s="97" t="b">
        <v>0</v>
      </c>
    </row>
    <row r="574" spans="1:12" ht="15">
      <c r="A574" s="105" t="s">
        <v>1391</v>
      </c>
      <c r="B574" s="97" t="s">
        <v>1143</v>
      </c>
      <c r="C574" s="97">
        <v>2</v>
      </c>
      <c r="D574" s="107">
        <v>0.002342919903462797</v>
      </c>
      <c r="E574" s="107">
        <v>2.492061604512599</v>
      </c>
      <c r="F574" s="97" t="s">
        <v>727</v>
      </c>
      <c r="G574" s="97" t="b">
        <v>0</v>
      </c>
      <c r="H574" s="97" t="b">
        <v>0</v>
      </c>
      <c r="I574" s="97" t="b">
        <v>0</v>
      </c>
      <c r="J574" s="97" t="b">
        <v>0</v>
      </c>
      <c r="K574" s="97" t="b">
        <v>0</v>
      </c>
      <c r="L574" s="97" t="b">
        <v>0</v>
      </c>
    </row>
    <row r="575" spans="1:12" ht="15">
      <c r="A575" s="105" t="s">
        <v>1143</v>
      </c>
      <c r="B575" s="97" t="s">
        <v>795</v>
      </c>
      <c r="C575" s="97">
        <v>2</v>
      </c>
      <c r="D575" s="107">
        <v>0.002342919903462797</v>
      </c>
      <c r="E575" s="107">
        <v>2.315970345456918</v>
      </c>
      <c r="F575" s="97" t="s">
        <v>727</v>
      </c>
      <c r="G575" s="97" t="b">
        <v>0</v>
      </c>
      <c r="H575" s="97" t="b">
        <v>0</v>
      </c>
      <c r="I575" s="97" t="b">
        <v>0</v>
      </c>
      <c r="J575" s="97" t="b">
        <v>0</v>
      </c>
      <c r="K575" s="97" t="b">
        <v>0</v>
      </c>
      <c r="L575" s="97" t="b">
        <v>0</v>
      </c>
    </row>
    <row r="576" spans="1:12" ht="15">
      <c r="A576" s="105" t="s">
        <v>795</v>
      </c>
      <c r="B576" s="97" t="s">
        <v>889</v>
      </c>
      <c r="C576" s="97">
        <v>2</v>
      </c>
      <c r="D576" s="107">
        <v>0.002342919903462797</v>
      </c>
      <c r="E576" s="107">
        <v>1.8388490907372552</v>
      </c>
      <c r="F576" s="97" t="s">
        <v>727</v>
      </c>
      <c r="G576" s="97" t="b">
        <v>0</v>
      </c>
      <c r="H576" s="97" t="b">
        <v>0</v>
      </c>
      <c r="I576" s="97" t="b">
        <v>0</v>
      </c>
      <c r="J576" s="97" t="b">
        <v>0</v>
      </c>
      <c r="K576" s="97" t="b">
        <v>0</v>
      </c>
      <c r="L576" s="97" t="b">
        <v>0</v>
      </c>
    </row>
    <row r="577" spans="1:12" ht="15">
      <c r="A577" s="105" t="s">
        <v>774</v>
      </c>
      <c r="B577" s="97" t="s">
        <v>906</v>
      </c>
      <c r="C577" s="97">
        <v>2</v>
      </c>
      <c r="D577" s="107">
        <v>0.002342919903462797</v>
      </c>
      <c r="E577" s="107">
        <v>2.315970345456918</v>
      </c>
      <c r="F577" s="97" t="s">
        <v>727</v>
      </c>
      <c r="G577" s="97" t="b">
        <v>0</v>
      </c>
      <c r="H577" s="97" t="b">
        <v>0</v>
      </c>
      <c r="I577" s="97" t="b">
        <v>0</v>
      </c>
      <c r="J577" s="97" t="b">
        <v>0</v>
      </c>
      <c r="K577" s="97" t="b">
        <v>0</v>
      </c>
      <c r="L577" s="97" t="b">
        <v>0</v>
      </c>
    </row>
    <row r="578" spans="1:12" ht="15">
      <c r="A578" s="105" t="s">
        <v>759</v>
      </c>
      <c r="B578" s="97" t="s">
        <v>757</v>
      </c>
      <c r="C578" s="97">
        <v>2</v>
      </c>
      <c r="D578" s="107">
        <v>0.002342919903462797</v>
      </c>
      <c r="E578" s="107">
        <v>1.6469635644983422</v>
      </c>
      <c r="F578" s="97" t="s">
        <v>727</v>
      </c>
      <c r="G578" s="97" t="b">
        <v>0</v>
      </c>
      <c r="H578" s="97" t="b">
        <v>0</v>
      </c>
      <c r="I578" s="97" t="b">
        <v>0</v>
      </c>
      <c r="J578" s="97" t="b">
        <v>0</v>
      </c>
      <c r="K578" s="97" t="b">
        <v>0</v>
      </c>
      <c r="L578" s="97" t="b">
        <v>0</v>
      </c>
    </row>
    <row r="579" spans="1:12" ht="15">
      <c r="A579" s="105" t="s">
        <v>852</v>
      </c>
      <c r="B579" s="97" t="s">
        <v>797</v>
      </c>
      <c r="C579" s="97">
        <v>2</v>
      </c>
      <c r="D579" s="107">
        <v>0.0032955464720196997</v>
      </c>
      <c r="E579" s="107">
        <v>2.492061604512599</v>
      </c>
      <c r="F579" s="97" t="s">
        <v>727</v>
      </c>
      <c r="G579" s="97" t="b">
        <v>0</v>
      </c>
      <c r="H579" s="97" t="b">
        <v>0</v>
      </c>
      <c r="I579" s="97" t="b">
        <v>0</v>
      </c>
      <c r="J579" s="97" t="b">
        <v>0</v>
      </c>
      <c r="K579" s="97" t="b">
        <v>1</v>
      </c>
      <c r="L579" s="97" t="b">
        <v>0</v>
      </c>
    </row>
    <row r="580" spans="1:12" ht="15">
      <c r="A580" s="105" t="s">
        <v>797</v>
      </c>
      <c r="B580" s="97" t="s">
        <v>788</v>
      </c>
      <c r="C580" s="97">
        <v>2</v>
      </c>
      <c r="D580" s="107">
        <v>0.0032955464720196997</v>
      </c>
      <c r="E580" s="107">
        <v>2.492061604512599</v>
      </c>
      <c r="F580" s="97" t="s">
        <v>727</v>
      </c>
      <c r="G580" s="97" t="b">
        <v>0</v>
      </c>
      <c r="H580" s="97" t="b">
        <v>1</v>
      </c>
      <c r="I580" s="97" t="b">
        <v>0</v>
      </c>
      <c r="J580" s="97" t="b">
        <v>0</v>
      </c>
      <c r="K580" s="97" t="b">
        <v>0</v>
      </c>
      <c r="L580" s="97" t="b">
        <v>0</v>
      </c>
    </row>
    <row r="581" spans="1:12" ht="15">
      <c r="A581" s="105" t="s">
        <v>840</v>
      </c>
      <c r="B581" s="97" t="s">
        <v>841</v>
      </c>
      <c r="C581" s="97">
        <v>10</v>
      </c>
      <c r="D581" s="107">
        <v>0.0004969109862932183</v>
      </c>
      <c r="E581" s="107">
        <v>1.9148718175400503</v>
      </c>
      <c r="F581" s="97" t="s">
        <v>728</v>
      </c>
      <c r="G581" s="97" t="b">
        <v>0</v>
      </c>
      <c r="H581" s="97" t="b">
        <v>0</v>
      </c>
      <c r="I581" s="97" t="b">
        <v>0</v>
      </c>
      <c r="J581" s="97" t="b">
        <v>0</v>
      </c>
      <c r="K581" s="97" t="b">
        <v>0</v>
      </c>
      <c r="L581" s="97" t="b">
        <v>0</v>
      </c>
    </row>
    <row r="582" spans="1:12" ht="15">
      <c r="A582" s="105" t="s">
        <v>841</v>
      </c>
      <c r="B582" s="97" t="s">
        <v>785</v>
      </c>
      <c r="C582" s="97">
        <v>10</v>
      </c>
      <c r="D582" s="107">
        <v>0.0004969109862932183</v>
      </c>
      <c r="E582" s="107">
        <v>1.9148718175400503</v>
      </c>
      <c r="F582" s="97" t="s">
        <v>728</v>
      </c>
      <c r="G582" s="97" t="b">
        <v>0</v>
      </c>
      <c r="H582" s="97" t="b">
        <v>0</v>
      </c>
      <c r="I582" s="97" t="b">
        <v>0</v>
      </c>
      <c r="J582" s="97" t="b">
        <v>0</v>
      </c>
      <c r="K582" s="97" t="b">
        <v>0</v>
      </c>
      <c r="L582" s="97" t="b">
        <v>0</v>
      </c>
    </row>
    <row r="583" spans="1:12" ht="15">
      <c r="A583" s="105" t="s">
        <v>785</v>
      </c>
      <c r="B583" s="97" t="s">
        <v>842</v>
      </c>
      <c r="C583" s="97">
        <v>10</v>
      </c>
      <c r="D583" s="107">
        <v>0.0004969109862932183</v>
      </c>
      <c r="E583" s="107">
        <v>1.9148718175400503</v>
      </c>
      <c r="F583" s="97" t="s">
        <v>728</v>
      </c>
      <c r="G583" s="97" t="b">
        <v>0</v>
      </c>
      <c r="H583" s="97" t="b">
        <v>0</v>
      </c>
      <c r="I583" s="97" t="b">
        <v>0</v>
      </c>
      <c r="J583" s="97" t="b">
        <v>0</v>
      </c>
      <c r="K583" s="97" t="b">
        <v>0</v>
      </c>
      <c r="L583" s="97" t="b">
        <v>0</v>
      </c>
    </row>
    <row r="584" spans="1:12" ht="15">
      <c r="A584" s="105" t="s">
        <v>786</v>
      </c>
      <c r="B584" s="97" t="s">
        <v>774</v>
      </c>
      <c r="C584" s="97">
        <v>4</v>
      </c>
      <c r="D584" s="107">
        <v>0.0035551629747622754</v>
      </c>
      <c r="E584" s="107">
        <v>1.613841821876069</v>
      </c>
      <c r="F584" s="97" t="s">
        <v>728</v>
      </c>
      <c r="G584" s="97" t="b">
        <v>0</v>
      </c>
      <c r="H584" s="97" t="b">
        <v>0</v>
      </c>
      <c r="I584" s="97" t="b">
        <v>0</v>
      </c>
      <c r="J584" s="97" t="b">
        <v>0</v>
      </c>
      <c r="K584" s="97" t="b">
        <v>0</v>
      </c>
      <c r="L584" s="97" t="b">
        <v>0</v>
      </c>
    </row>
    <row r="585" spans="1:12" ht="15">
      <c r="A585" s="105" t="s">
        <v>774</v>
      </c>
      <c r="B585" s="97" t="s">
        <v>843</v>
      </c>
      <c r="C585" s="97">
        <v>4</v>
      </c>
      <c r="D585" s="107">
        <v>0.0035551629747622754</v>
      </c>
      <c r="E585" s="107">
        <v>1.613841821876069</v>
      </c>
      <c r="F585" s="97" t="s">
        <v>728</v>
      </c>
      <c r="G585" s="97" t="b">
        <v>0</v>
      </c>
      <c r="H585" s="97" t="b">
        <v>0</v>
      </c>
      <c r="I585" s="97" t="b">
        <v>0</v>
      </c>
      <c r="J585" s="97" t="b">
        <v>0</v>
      </c>
      <c r="K585" s="97" t="b">
        <v>0</v>
      </c>
      <c r="L585" s="97" t="b">
        <v>0</v>
      </c>
    </row>
    <row r="586" spans="1:12" ht="15">
      <c r="A586" s="105" t="s">
        <v>875</v>
      </c>
      <c r="B586" s="97" t="s">
        <v>993</v>
      </c>
      <c r="C586" s="97">
        <v>4</v>
      </c>
      <c r="D586" s="107">
        <v>0.002709586700785414</v>
      </c>
      <c r="E586" s="107">
        <v>2.1367205671564067</v>
      </c>
      <c r="F586" s="97" t="s">
        <v>728</v>
      </c>
      <c r="G586" s="97" t="b">
        <v>0</v>
      </c>
      <c r="H586" s="97" t="b">
        <v>0</v>
      </c>
      <c r="I586" s="97" t="b">
        <v>0</v>
      </c>
      <c r="J586" s="97" t="b">
        <v>1</v>
      </c>
      <c r="K586" s="97" t="b">
        <v>0</v>
      </c>
      <c r="L586" s="97" t="b">
        <v>0</v>
      </c>
    </row>
    <row r="587" spans="1:12" ht="15">
      <c r="A587" s="105" t="s">
        <v>820</v>
      </c>
      <c r="B587" s="97" t="s">
        <v>774</v>
      </c>
      <c r="C587" s="97">
        <v>4</v>
      </c>
      <c r="D587" s="107">
        <v>0.0035551629747622754</v>
      </c>
      <c r="E587" s="107">
        <v>1.8356905714924256</v>
      </c>
      <c r="F587" s="97" t="s">
        <v>728</v>
      </c>
      <c r="G587" s="97" t="b">
        <v>0</v>
      </c>
      <c r="H587" s="97" t="b">
        <v>0</v>
      </c>
      <c r="I587" s="97" t="b">
        <v>0</v>
      </c>
      <c r="J587" s="97" t="b">
        <v>0</v>
      </c>
      <c r="K587" s="97" t="b">
        <v>0</v>
      </c>
      <c r="L587" s="97" t="b">
        <v>0</v>
      </c>
    </row>
    <row r="588" spans="1:12" ht="15">
      <c r="A588" s="105" t="s">
        <v>850</v>
      </c>
      <c r="B588" s="97" t="s">
        <v>843</v>
      </c>
      <c r="C588" s="97">
        <v>4</v>
      </c>
      <c r="D588" s="107">
        <v>0.0035551629747622754</v>
      </c>
      <c r="E588" s="107">
        <v>1.7387805584843692</v>
      </c>
      <c r="F588" s="97" t="s">
        <v>728</v>
      </c>
      <c r="G588" s="97" t="b">
        <v>0</v>
      </c>
      <c r="H588" s="97" t="b">
        <v>0</v>
      </c>
      <c r="I588" s="97" t="b">
        <v>0</v>
      </c>
      <c r="J588" s="97" t="b">
        <v>0</v>
      </c>
      <c r="K588" s="97" t="b">
        <v>0</v>
      </c>
      <c r="L588" s="97" t="b">
        <v>0</v>
      </c>
    </row>
    <row r="589" spans="1:12" ht="15">
      <c r="A589" s="105" t="s">
        <v>957</v>
      </c>
      <c r="B589" s="97" t="s">
        <v>863</v>
      </c>
      <c r="C589" s="97">
        <v>4</v>
      </c>
      <c r="D589" s="107">
        <v>0.0021096407866999403</v>
      </c>
      <c r="E589" s="107">
        <v>2.0117818305481068</v>
      </c>
      <c r="F589" s="97" t="s">
        <v>728</v>
      </c>
      <c r="G589" s="97" t="b">
        <v>0</v>
      </c>
      <c r="H589" s="97" t="b">
        <v>0</v>
      </c>
      <c r="I589" s="97" t="b">
        <v>0</v>
      </c>
      <c r="J589" s="97" t="b">
        <v>0</v>
      </c>
      <c r="K589" s="97" t="b">
        <v>0</v>
      </c>
      <c r="L589" s="97" t="b">
        <v>0</v>
      </c>
    </row>
    <row r="590" spans="1:12" ht="15">
      <c r="A590" s="105" t="s">
        <v>863</v>
      </c>
      <c r="B590" s="97" t="s">
        <v>864</v>
      </c>
      <c r="C590" s="97">
        <v>4</v>
      </c>
      <c r="D590" s="107">
        <v>0.0021096407866999403</v>
      </c>
      <c r="E590" s="107">
        <v>1.7107518348841255</v>
      </c>
      <c r="F590" s="97" t="s">
        <v>728</v>
      </c>
      <c r="G590" s="97" t="b">
        <v>0</v>
      </c>
      <c r="H590" s="97" t="b">
        <v>0</v>
      </c>
      <c r="I590" s="97" t="b">
        <v>0</v>
      </c>
      <c r="J590" s="97" t="b">
        <v>0</v>
      </c>
      <c r="K590" s="97" t="b">
        <v>0</v>
      </c>
      <c r="L590" s="97" t="b">
        <v>0</v>
      </c>
    </row>
    <row r="591" spans="1:12" ht="15">
      <c r="A591" s="105" t="s">
        <v>864</v>
      </c>
      <c r="B591" s="97" t="s">
        <v>863</v>
      </c>
      <c r="C591" s="97">
        <v>4</v>
      </c>
      <c r="D591" s="107">
        <v>0.0021096407866999403</v>
      </c>
      <c r="E591" s="107">
        <v>1.7107518348841255</v>
      </c>
      <c r="F591" s="97" t="s">
        <v>728</v>
      </c>
      <c r="G591" s="97" t="b">
        <v>0</v>
      </c>
      <c r="H591" s="97" t="b">
        <v>0</v>
      </c>
      <c r="I591" s="97" t="b">
        <v>0</v>
      </c>
      <c r="J591" s="97" t="b">
        <v>0</v>
      </c>
      <c r="K591" s="97" t="b">
        <v>0</v>
      </c>
      <c r="L591" s="97" t="b">
        <v>0</v>
      </c>
    </row>
    <row r="592" spans="1:12" ht="15">
      <c r="A592" s="105" t="s">
        <v>863</v>
      </c>
      <c r="B592" s="97" t="s">
        <v>756</v>
      </c>
      <c r="C592" s="97">
        <v>4</v>
      </c>
      <c r="D592" s="107">
        <v>0.0021096407866999403</v>
      </c>
      <c r="E592" s="107">
        <v>1.613841821876069</v>
      </c>
      <c r="F592" s="97" t="s">
        <v>728</v>
      </c>
      <c r="G592" s="97" t="b">
        <v>0</v>
      </c>
      <c r="H592" s="97" t="b">
        <v>0</v>
      </c>
      <c r="I592" s="97" t="b">
        <v>0</v>
      </c>
      <c r="J592" s="97" t="b">
        <v>0</v>
      </c>
      <c r="K592" s="97" t="b">
        <v>0</v>
      </c>
      <c r="L592" s="97" t="b">
        <v>0</v>
      </c>
    </row>
    <row r="593" spans="1:12" ht="15">
      <c r="A593" s="105" t="s">
        <v>756</v>
      </c>
      <c r="B593" s="97" t="s">
        <v>753</v>
      </c>
      <c r="C593" s="97">
        <v>4</v>
      </c>
      <c r="D593" s="107">
        <v>0.0021096407866999403</v>
      </c>
      <c r="E593" s="107">
        <v>0.8356905714924255</v>
      </c>
      <c r="F593" s="97" t="s">
        <v>728</v>
      </c>
      <c r="G593" s="97" t="b">
        <v>0</v>
      </c>
      <c r="H593" s="97" t="b">
        <v>0</v>
      </c>
      <c r="I593" s="97" t="b">
        <v>0</v>
      </c>
      <c r="J593" s="97" t="b">
        <v>0</v>
      </c>
      <c r="K593" s="97" t="b">
        <v>0</v>
      </c>
      <c r="L593" s="97" t="b">
        <v>0</v>
      </c>
    </row>
    <row r="594" spans="1:12" ht="15">
      <c r="A594" s="105" t="s">
        <v>753</v>
      </c>
      <c r="B594" s="97" t="s">
        <v>864</v>
      </c>
      <c r="C594" s="97">
        <v>4</v>
      </c>
      <c r="D594" s="107">
        <v>0.0021096407866999403</v>
      </c>
      <c r="E594" s="107">
        <v>0.932600584500482</v>
      </c>
      <c r="F594" s="97" t="s">
        <v>728</v>
      </c>
      <c r="G594" s="97" t="b">
        <v>0</v>
      </c>
      <c r="H594" s="97" t="b">
        <v>0</v>
      </c>
      <c r="I594" s="97" t="b">
        <v>0</v>
      </c>
      <c r="J594" s="97" t="b">
        <v>0</v>
      </c>
      <c r="K594" s="97" t="b">
        <v>0</v>
      </c>
      <c r="L594" s="97" t="b">
        <v>0</v>
      </c>
    </row>
    <row r="595" spans="1:12" ht="15">
      <c r="A595" s="105" t="s">
        <v>864</v>
      </c>
      <c r="B595" s="97" t="s">
        <v>753</v>
      </c>
      <c r="C595" s="97">
        <v>4</v>
      </c>
      <c r="D595" s="107">
        <v>0.0021096407866999403</v>
      </c>
      <c r="E595" s="107">
        <v>0.932600584500482</v>
      </c>
      <c r="F595" s="97" t="s">
        <v>728</v>
      </c>
      <c r="G595" s="97" t="b">
        <v>0</v>
      </c>
      <c r="H595" s="97" t="b">
        <v>0</v>
      </c>
      <c r="I595" s="97" t="b">
        <v>0</v>
      </c>
      <c r="J595" s="97" t="b">
        <v>0</v>
      </c>
      <c r="K595" s="97" t="b">
        <v>0</v>
      </c>
      <c r="L595" s="97" t="b">
        <v>0</v>
      </c>
    </row>
    <row r="596" spans="1:12" ht="15">
      <c r="A596" s="105" t="s">
        <v>753</v>
      </c>
      <c r="B596" s="97" t="s">
        <v>796</v>
      </c>
      <c r="C596" s="97">
        <v>4</v>
      </c>
      <c r="D596" s="107">
        <v>0.0021096407866999403</v>
      </c>
      <c r="E596" s="107">
        <v>1.2336305801644631</v>
      </c>
      <c r="F596" s="97" t="s">
        <v>728</v>
      </c>
      <c r="G596" s="97" t="b">
        <v>0</v>
      </c>
      <c r="H596" s="97" t="b">
        <v>0</v>
      </c>
      <c r="I596" s="97" t="b">
        <v>0</v>
      </c>
      <c r="J596" s="97" t="b">
        <v>0</v>
      </c>
      <c r="K596" s="97" t="b">
        <v>0</v>
      </c>
      <c r="L596" s="97" t="b">
        <v>0</v>
      </c>
    </row>
    <row r="597" spans="1:12" ht="15">
      <c r="A597" s="105" t="s">
        <v>796</v>
      </c>
      <c r="B597" s="97" t="s">
        <v>753</v>
      </c>
      <c r="C597" s="97">
        <v>4</v>
      </c>
      <c r="D597" s="107">
        <v>0.0021096407866999403</v>
      </c>
      <c r="E597" s="107">
        <v>1.2336305801644631</v>
      </c>
      <c r="F597" s="97" t="s">
        <v>728</v>
      </c>
      <c r="G597" s="97" t="b">
        <v>0</v>
      </c>
      <c r="H597" s="97" t="b">
        <v>0</v>
      </c>
      <c r="I597" s="97" t="b">
        <v>0</v>
      </c>
      <c r="J597" s="97" t="b">
        <v>0</v>
      </c>
      <c r="K597" s="97" t="b">
        <v>0</v>
      </c>
      <c r="L597" s="97" t="b">
        <v>0</v>
      </c>
    </row>
    <row r="598" spans="1:12" ht="15">
      <c r="A598" s="105" t="s">
        <v>753</v>
      </c>
      <c r="B598" s="97" t="s">
        <v>756</v>
      </c>
      <c r="C598" s="97">
        <v>4</v>
      </c>
      <c r="D598" s="107">
        <v>0.0021096407866999403</v>
      </c>
      <c r="E598" s="107">
        <v>0.8356905714924255</v>
      </c>
      <c r="F598" s="97" t="s">
        <v>728</v>
      </c>
      <c r="G598" s="97" t="b">
        <v>0</v>
      </c>
      <c r="H598" s="97" t="b">
        <v>0</v>
      </c>
      <c r="I598" s="97" t="b">
        <v>0</v>
      </c>
      <c r="J598" s="97" t="b">
        <v>0</v>
      </c>
      <c r="K598" s="97" t="b">
        <v>0</v>
      </c>
      <c r="L598" s="97" t="b">
        <v>0</v>
      </c>
    </row>
    <row r="599" spans="1:12" ht="15">
      <c r="A599" s="105" t="s">
        <v>756</v>
      </c>
      <c r="B599" s="97" t="s">
        <v>999</v>
      </c>
      <c r="C599" s="97">
        <v>4</v>
      </c>
      <c r="D599" s="107">
        <v>0.0021096407866999403</v>
      </c>
      <c r="E599" s="107">
        <v>1.9148718175400503</v>
      </c>
      <c r="F599" s="97" t="s">
        <v>728</v>
      </c>
      <c r="G599" s="97" t="b">
        <v>0</v>
      </c>
      <c r="H599" s="97" t="b">
        <v>0</v>
      </c>
      <c r="I599" s="97" t="b">
        <v>0</v>
      </c>
      <c r="J599" s="97" t="b">
        <v>0</v>
      </c>
      <c r="K599" s="97" t="b">
        <v>0</v>
      </c>
      <c r="L599" s="97" t="b">
        <v>0</v>
      </c>
    </row>
    <row r="600" spans="1:12" ht="15">
      <c r="A600" s="105" t="s">
        <v>999</v>
      </c>
      <c r="B600" s="97" t="s">
        <v>880</v>
      </c>
      <c r="C600" s="97">
        <v>4</v>
      </c>
      <c r="D600" s="107">
        <v>0.0021096407866999403</v>
      </c>
      <c r="E600" s="107">
        <v>2.0697737775257936</v>
      </c>
      <c r="F600" s="97" t="s">
        <v>728</v>
      </c>
      <c r="G600" s="97" t="b">
        <v>0</v>
      </c>
      <c r="H600" s="97" t="b">
        <v>0</v>
      </c>
      <c r="I600" s="97" t="b">
        <v>0</v>
      </c>
      <c r="J600" s="97" t="b">
        <v>0</v>
      </c>
      <c r="K600" s="97" t="b">
        <v>0</v>
      </c>
      <c r="L600" s="97" t="b">
        <v>0</v>
      </c>
    </row>
    <row r="601" spans="1:12" ht="15">
      <c r="A601" s="105" t="s">
        <v>880</v>
      </c>
      <c r="B601" s="97" t="s">
        <v>1000</v>
      </c>
      <c r="C601" s="97">
        <v>4</v>
      </c>
      <c r="D601" s="107">
        <v>0.0021096407866999403</v>
      </c>
      <c r="E601" s="107">
        <v>2.2159018132040313</v>
      </c>
      <c r="F601" s="97" t="s">
        <v>728</v>
      </c>
      <c r="G601" s="97" t="b">
        <v>0</v>
      </c>
      <c r="H601" s="97" t="b">
        <v>0</v>
      </c>
      <c r="I601" s="97" t="b">
        <v>0</v>
      </c>
      <c r="J601" s="97" t="b">
        <v>0</v>
      </c>
      <c r="K601" s="97" t="b">
        <v>0</v>
      </c>
      <c r="L601" s="97" t="b">
        <v>0</v>
      </c>
    </row>
    <row r="602" spans="1:12" ht="15">
      <c r="A602" s="105" t="s">
        <v>1000</v>
      </c>
      <c r="B602" s="97" t="s">
        <v>915</v>
      </c>
      <c r="C602" s="97">
        <v>4</v>
      </c>
      <c r="D602" s="107">
        <v>0.0021096407866999403</v>
      </c>
      <c r="E602" s="107">
        <v>2.2159018132040313</v>
      </c>
      <c r="F602" s="97" t="s">
        <v>728</v>
      </c>
      <c r="G602" s="97" t="b">
        <v>0</v>
      </c>
      <c r="H602" s="97" t="b">
        <v>0</v>
      </c>
      <c r="I602" s="97" t="b">
        <v>0</v>
      </c>
      <c r="J602" s="97" t="b">
        <v>0</v>
      </c>
      <c r="K602" s="97" t="b">
        <v>0</v>
      </c>
      <c r="L602" s="97" t="b">
        <v>0</v>
      </c>
    </row>
    <row r="603" spans="1:12" ht="15">
      <c r="A603" s="105" t="s">
        <v>772</v>
      </c>
      <c r="B603" s="97" t="s">
        <v>777</v>
      </c>
      <c r="C603" s="97">
        <v>4</v>
      </c>
      <c r="D603" s="107">
        <v>0.002709586700785414</v>
      </c>
      <c r="E603" s="107">
        <v>1.7845380490450442</v>
      </c>
      <c r="F603" s="97" t="s">
        <v>728</v>
      </c>
      <c r="G603" s="97" t="b">
        <v>0</v>
      </c>
      <c r="H603" s="97" t="b">
        <v>0</v>
      </c>
      <c r="I603" s="97" t="b">
        <v>0</v>
      </c>
      <c r="J603" s="97" t="b">
        <v>0</v>
      </c>
      <c r="K603" s="97" t="b">
        <v>0</v>
      </c>
      <c r="L603" s="97" t="b">
        <v>0</v>
      </c>
    </row>
    <row r="604" spans="1:12" ht="15">
      <c r="A604" s="105" t="s">
        <v>777</v>
      </c>
      <c r="B604" s="97" t="s">
        <v>1095</v>
      </c>
      <c r="C604" s="97">
        <v>3</v>
      </c>
      <c r="D604" s="107">
        <v>0.0026663722310717067</v>
      </c>
      <c r="E604" s="107">
        <v>1.9606293081007256</v>
      </c>
      <c r="F604" s="97" t="s">
        <v>728</v>
      </c>
      <c r="G604" s="97" t="b">
        <v>0</v>
      </c>
      <c r="H604" s="97" t="b">
        <v>0</v>
      </c>
      <c r="I604" s="97" t="b">
        <v>0</v>
      </c>
      <c r="J604" s="97" t="b">
        <v>1</v>
      </c>
      <c r="K604" s="97" t="b">
        <v>0</v>
      </c>
      <c r="L604" s="97" t="b">
        <v>0</v>
      </c>
    </row>
    <row r="605" spans="1:12" ht="15">
      <c r="A605" s="105" t="s">
        <v>1095</v>
      </c>
      <c r="B605" s="97" t="s">
        <v>753</v>
      </c>
      <c r="C605" s="97">
        <v>3</v>
      </c>
      <c r="D605" s="107">
        <v>0.0026663722310717067</v>
      </c>
      <c r="E605" s="107">
        <v>1.2336305801644631</v>
      </c>
      <c r="F605" s="97" t="s">
        <v>728</v>
      </c>
      <c r="G605" s="97" t="b">
        <v>1</v>
      </c>
      <c r="H605" s="97" t="b">
        <v>0</v>
      </c>
      <c r="I605" s="97" t="b">
        <v>0</v>
      </c>
      <c r="J605" s="97" t="b">
        <v>0</v>
      </c>
      <c r="K605" s="97" t="b">
        <v>0</v>
      </c>
      <c r="L605" s="97" t="b">
        <v>0</v>
      </c>
    </row>
    <row r="606" spans="1:12" ht="15">
      <c r="A606" s="105" t="s">
        <v>806</v>
      </c>
      <c r="B606" s="97" t="s">
        <v>849</v>
      </c>
      <c r="C606" s="97">
        <v>3</v>
      </c>
      <c r="D606" s="107">
        <v>0.0026663722310717067</v>
      </c>
      <c r="E606" s="107">
        <v>1.7107518348841255</v>
      </c>
      <c r="F606" s="97" t="s">
        <v>728</v>
      </c>
      <c r="G606" s="97" t="b">
        <v>0</v>
      </c>
      <c r="H606" s="97" t="b">
        <v>0</v>
      </c>
      <c r="I606" s="97" t="b">
        <v>0</v>
      </c>
      <c r="J606" s="97" t="b">
        <v>0</v>
      </c>
      <c r="K606" s="97" t="b">
        <v>0</v>
      </c>
      <c r="L606" s="97" t="b">
        <v>0</v>
      </c>
    </row>
    <row r="607" spans="1:12" ht="15">
      <c r="A607" s="105" t="s">
        <v>753</v>
      </c>
      <c r="B607" s="97" t="s">
        <v>875</v>
      </c>
      <c r="C607" s="97">
        <v>3</v>
      </c>
      <c r="D607" s="107">
        <v>0.0026663722310717067</v>
      </c>
      <c r="E607" s="107">
        <v>0.932600584500482</v>
      </c>
      <c r="F607" s="97" t="s">
        <v>728</v>
      </c>
      <c r="G607" s="97" t="b">
        <v>0</v>
      </c>
      <c r="H607" s="97" t="b">
        <v>0</v>
      </c>
      <c r="I607" s="97" t="b">
        <v>0</v>
      </c>
      <c r="J607" s="97" t="b">
        <v>0</v>
      </c>
      <c r="K607" s="97" t="b">
        <v>0</v>
      </c>
      <c r="L607" s="97" t="b">
        <v>0</v>
      </c>
    </row>
    <row r="608" spans="1:12" ht="15">
      <c r="A608" s="105" t="s">
        <v>806</v>
      </c>
      <c r="B608" s="97" t="s">
        <v>1130</v>
      </c>
      <c r="C608" s="97">
        <v>3</v>
      </c>
      <c r="D608" s="107">
        <v>0.0037505138721184578</v>
      </c>
      <c r="E608" s="107">
        <v>1.8356905714924256</v>
      </c>
      <c r="F608" s="97" t="s">
        <v>728</v>
      </c>
      <c r="G608" s="97" t="b">
        <v>0</v>
      </c>
      <c r="H608" s="97" t="b">
        <v>0</v>
      </c>
      <c r="I608" s="97" t="b">
        <v>0</v>
      </c>
      <c r="J608" s="97" t="b">
        <v>0</v>
      </c>
      <c r="K608" s="97" t="b">
        <v>0</v>
      </c>
      <c r="L608" s="97" t="b">
        <v>0</v>
      </c>
    </row>
    <row r="609" spans="1:12" ht="15">
      <c r="A609" s="105" t="s">
        <v>804</v>
      </c>
      <c r="B609" s="97" t="s">
        <v>920</v>
      </c>
      <c r="C609" s="97">
        <v>3</v>
      </c>
      <c r="D609" s="107">
        <v>0.0037505138721184578</v>
      </c>
      <c r="E609" s="107">
        <v>1.9148718175400503</v>
      </c>
      <c r="F609" s="97" t="s">
        <v>728</v>
      </c>
      <c r="G609" s="97" t="b">
        <v>0</v>
      </c>
      <c r="H609" s="97" t="b">
        <v>0</v>
      </c>
      <c r="I609" s="97" t="b">
        <v>0</v>
      </c>
      <c r="J609" s="97" t="b">
        <v>0</v>
      </c>
      <c r="K609" s="97" t="b">
        <v>0</v>
      </c>
      <c r="L609" s="97" t="b">
        <v>0</v>
      </c>
    </row>
    <row r="610" spans="1:12" ht="15">
      <c r="A610" s="105" t="s">
        <v>753</v>
      </c>
      <c r="B610" s="97" t="s">
        <v>914</v>
      </c>
      <c r="C610" s="97">
        <v>3</v>
      </c>
      <c r="D610" s="107">
        <v>0.0037505138721184578</v>
      </c>
      <c r="E610" s="107">
        <v>0.932600584500482</v>
      </c>
      <c r="F610" s="97" t="s">
        <v>728</v>
      </c>
      <c r="G610" s="97" t="b">
        <v>0</v>
      </c>
      <c r="H610" s="97" t="b">
        <v>0</v>
      </c>
      <c r="I610" s="97" t="b">
        <v>0</v>
      </c>
      <c r="J610" s="97" t="b">
        <v>0</v>
      </c>
      <c r="K610" s="97" t="b">
        <v>0</v>
      </c>
      <c r="L610" s="97" t="b">
        <v>0</v>
      </c>
    </row>
    <row r="611" spans="1:12" ht="15">
      <c r="A611" s="105" t="s">
        <v>995</v>
      </c>
      <c r="B611" s="97" t="s">
        <v>1100</v>
      </c>
      <c r="C611" s="97">
        <v>3</v>
      </c>
      <c r="D611" s="107">
        <v>0.0026663722310717067</v>
      </c>
      <c r="E611" s="107">
        <v>2.312811826212088</v>
      </c>
      <c r="F611" s="97" t="s">
        <v>728</v>
      </c>
      <c r="G611" s="97" t="b">
        <v>0</v>
      </c>
      <c r="H611" s="97" t="b">
        <v>0</v>
      </c>
      <c r="I611" s="97" t="b">
        <v>0</v>
      </c>
      <c r="J611" s="97" t="b">
        <v>0</v>
      </c>
      <c r="K611" s="97" t="b">
        <v>0</v>
      </c>
      <c r="L611" s="97" t="b">
        <v>0</v>
      </c>
    </row>
    <row r="612" spans="1:12" ht="15">
      <c r="A612" s="105" t="s">
        <v>842</v>
      </c>
      <c r="B612" s="97" t="s">
        <v>839</v>
      </c>
      <c r="C612" s="97">
        <v>2</v>
      </c>
      <c r="D612" s="107">
        <v>0.0017775814873811377</v>
      </c>
      <c r="E612" s="107">
        <v>1.437750562820388</v>
      </c>
      <c r="F612" s="97" t="s">
        <v>728</v>
      </c>
      <c r="G612" s="97" t="b">
        <v>0</v>
      </c>
      <c r="H612" s="97" t="b">
        <v>0</v>
      </c>
      <c r="I612" s="97" t="b">
        <v>0</v>
      </c>
      <c r="J612" s="97" t="b">
        <v>0</v>
      </c>
      <c r="K612" s="97" t="b">
        <v>0</v>
      </c>
      <c r="L612" s="97" t="b">
        <v>0</v>
      </c>
    </row>
    <row r="613" spans="1:12" ht="15">
      <c r="A613" s="105" t="s">
        <v>839</v>
      </c>
      <c r="B613" s="97" t="s">
        <v>761</v>
      </c>
      <c r="C613" s="97">
        <v>2</v>
      </c>
      <c r="D613" s="107">
        <v>0.0017775814873811377</v>
      </c>
      <c r="E613" s="107">
        <v>2.1367205671564067</v>
      </c>
      <c r="F613" s="97" t="s">
        <v>728</v>
      </c>
      <c r="G613" s="97" t="b">
        <v>0</v>
      </c>
      <c r="H613" s="97" t="b">
        <v>0</v>
      </c>
      <c r="I613" s="97" t="b">
        <v>0</v>
      </c>
      <c r="J613" s="97" t="b">
        <v>0</v>
      </c>
      <c r="K613" s="97" t="b">
        <v>0</v>
      </c>
      <c r="L613" s="97" t="b">
        <v>0</v>
      </c>
    </row>
    <row r="614" spans="1:12" ht="15">
      <c r="A614" s="105" t="s">
        <v>761</v>
      </c>
      <c r="B614" s="97" t="s">
        <v>839</v>
      </c>
      <c r="C614" s="97">
        <v>2</v>
      </c>
      <c r="D614" s="107">
        <v>0.0017775814873811377</v>
      </c>
      <c r="E614" s="107">
        <v>2.1367205671564067</v>
      </c>
      <c r="F614" s="97" t="s">
        <v>728</v>
      </c>
      <c r="G614" s="97" t="b">
        <v>0</v>
      </c>
      <c r="H614" s="97" t="b">
        <v>0</v>
      </c>
      <c r="I614" s="97" t="b">
        <v>0</v>
      </c>
      <c r="J614" s="97" t="b">
        <v>0</v>
      </c>
      <c r="K614" s="97" t="b">
        <v>0</v>
      </c>
      <c r="L614" s="97" t="b">
        <v>0</v>
      </c>
    </row>
    <row r="615" spans="1:12" ht="15">
      <c r="A615" s="105" t="s">
        <v>839</v>
      </c>
      <c r="B615" s="97" t="s">
        <v>910</v>
      </c>
      <c r="C615" s="97">
        <v>2</v>
      </c>
      <c r="D615" s="107">
        <v>0.002500342581412305</v>
      </c>
      <c r="E615" s="107">
        <v>1.9606293081007256</v>
      </c>
      <c r="F615" s="97" t="s">
        <v>728</v>
      </c>
      <c r="G615" s="97" t="b">
        <v>0</v>
      </c>
      <c r="H615" s="97" t="b">
        <v>0</v>
      </c>
      <c r="I615" s="97" t="b">
        <v>0</v>
      </c>
      <c r="J615" s="97" t="b">
        <v>0</v>
      </c>
      <c r="K615" s="97" t="b">
        <v>0</v>
      </c>
      <c r="L615" s="97" t="b">
        <v>0</v>
      </c>
    </row>
    <row r="616" spans="1:12" ht="15">
      <c r="A616" s="105" t="s">
        <v>805</v>
      </c>
      <c r="B616" s="97" t="s">
        <v>753</v>
      </c>
      <c r="C616" s="97">
        <v>2</v>
      </c>
      <c r="D616" s="107">
        <v>0.002500342581412305</v>
      </c>
      <c r="E616" s="107">
        <v>0.7565093254448008</v>
      </c>
      <c r="F616" s="97" t="s">
        <v>728</v>
      </c>
      <c r="G616" s="97" t="b">
        <v>0</v>
      </c>
      <c r="H616" s="97" t="b">
        <v>0</v>
      </c>
      <c r="I616" s="97" t="b">
        <v>0</v>
      </c>
      <c r="J616" s="97" t="b">
        <v>0</v>
      </c>
      <c r="K616" s="97" t="b">
        <v>0</v>
      </c>
      <c r="L616" s="97" t="b">
        <v>0</v>
      </c>
    </row>
    <row r="617" spans="1:12" ht="15">
      <c r="A617" s="105" t="s">
        <v>753</v>
      </c>
      <c r="B617" s="97" t="s">
        <v>755</v>
      </c>
      <c r="C617" s="97">
        <v>2</v>
      </c>
      <c r="D617" s="107">
        <v>0.0017775814873811377</v>
      </c>
      <c r="E617" s="107">
        <v>0.8356905714924255</v>
      </c>
      <c r="F617" s="97" t="s">
        <v>728</v>
      </c>
      <c r="G617" s="97" t="b">
        <v>0</v>
      </c>
      <c r="H617" s="97" t="b">
        <v>0</v>
      </c>
      <c r="I617" s="97" t="b">
        <v>0</v>
      </c>
      <c r="J617" s="97" t="b">
        <v>1</v>
      </c>
      <c r="K617" s="97" t="b">
        <v>0</v>
      </c>
      <c r="L617" s="97" t="b">
        <v>0</v>
      </c>
    </row>
    <row r="618" spans="1:12" ht="15">
      <c r="A618" s="105" t="s">
        <v>755</v>
      </c>
      <c r="B618" s="97" t="s">
        <v>806</v>
      </c>
      <c r="C618" s="97">
        <v>2</v>
      </c>
      <c r="D618" s="107">
        <v>0.0017775814873811377</v>
      </c>
      <c r="E618" s="107">
        <v>1.437750562820388</v>
      </c>
      <c r="F618" s="97" t="s">
        <v>728</v>
      </c>
      <c r="G618" s="97" t="b">
        <v>1</v>
      </c>
      <c r="H618" s="97" t="b">
        <v>0</v>
      </c>
      <c r="I618" s="97" t="b">
        <v>0</v>
      </c>
      <c r="J618" s="97" t="b">
        <v>0</v>
      </c>
      <c r="K618" s="97" t="b">
        <v>0</v>
      </c>
      <c r="L618" s="97" t="b">
        <v>0</v>
      </c>
    </row>
    <row r="619" spans="1:12" ht="15">
      <c r="A619" s="105" t="s">
        <v>849</v>
      </c>
      <c r="B619" s="97" t="s">
        <v>1269</v>
      </c>
      <c r="C619" s="97">
        <v>2</v>
      </c>
      <c r="D619" s="107">
        <v>0.0017775814873811377</v>
      </c>
      <c r="E619" s="107">
        <v>2.312811826212088</v>
      </c>
      <c r="F619" s="97" t="s">
        <v>728</v>
      </c>
      <c r="G619" s="97" t="b">
        <v>0</v>
      </c>
      <c r="H619" s="97" t="b">
        <v>0</v>
      </c>
      <c r="I619" s="97" t="b">
        <v>0</v>
      </c>
      <c r="J619" s="97" t="b">
        <v>0</v>
      </c>
      <c r="K619" s="97" t="b">
        <v>0</v>
      </c>
      <c r="L619" s="97" t="b">
        <v>0</v>
      </c>
    </row>
    <row r="620" spans="1:12" ht="15">
      <c r="A620" s="105" t="s">
        <v>774</v>
      </c>
      <c r="B620" s="97" t="s">
        <v>786</v>
      </c>
      <c r="C620" s="97">
        <v>2</v>
      </c>
      <c r="D620" s="107">
        <v>0.0017775814873811377</v>
      </c>
      <c r="E620" s="107">
        <v>1.312811826212088</v>
      </c>
      <c r="F620" s="97" t="s">
        <v>728</v>
      </c>
      <c r="G620" s="97" t="b">
        <v>0</v>
      </c>
      <c r="H620" s="97" t="b">
        <v>0</v>
      </c>
      <c r="I620" s="97" t="b">
        <v>0</v>
      </c>
      <c r="J620" s="97" t="b">
        <v>0</v>
      </c>
      <c r="K620" s="97" t="b">
        <v>0</v>
      </c>
      <c r="L620" s="97" t="b">
        <v>0</v>
      </c>
    </row>
    <row r="621" spans="1:12" ht="15">
      <c r="A621" s="105" t="s">
        <v>786</v>
      </c>
      <c r="B621" s="97" t="s">
        <v>992</v>
      </c>
      <c r="C621" s="97">
        <v>2</v>
      </c>
      <c r="D621" s="107">
        <v>0.002500342581412305</v>
      </c>
      <c r="E621" s="107">
        <v>1.9148718175400503</v>
      </c>
      <c r="F621" s="97" t="s">
        <v>728</v>
      </c>
      <c r="G621" s="97" t="b">
        <v>0</v>
      </c>
      <c r="H621" s="97" t="b">
        <v>0</v>
      </c>
      <c r="I621" s="97" t="b">
        <v>0</v>
      </c>
      <c r="J621" s="97" t="b">
        <v>0</v>
      </c>
      <c r="K621" s="97" t="b">
        <v>0</v>
      </c>
      <c r="L621" s="97" t="b">
        <v>0</v>
      </c>
    </row>
    <row r="622" spans="1:12" ht="15">
      <c r="A622" s="105" t="s">
        <v>774</v>
      </c>
      <c r="B622" s="97" t="s">
        <v>820</v>
      </c>
      <c r="C622" s="97">
        <v>2</v>
      </c>
      <c r="D622" s="107">
        <v>0.0017775814873811377</v>
      </c>
      <c r="E622" s="107">
        <v>1.5346605758284444</v>
      </c>
      <c r="F622" s="97" t="s">
        <v>728</v>
      </c>
      <c r="G622" s="97" t="b">
        <v>0</v>
      </c>
      <c r="H622" s="97" t="b">
        <v>0</v>
      </c>
      <c r="I622" s="97" t="b">
        <v>0</v>
      </c>
      <c r="J622" s="97" t="b">
        <v>0</v>
      </c>
      <c r="K622" s="97" t="b">
        <v>0</v>
      </c>
      <c r="L622" s="97" t="b">
        <v>0</v>
      </c>
    </row>
    <row r="623" spans="1:12" ht="15">
      <c r="A623" s="105" t="s">
        <v>820</v>
      </c>
      <c r="B623" s="97" t="s">
        <v>850</v>
      </c>
      <c r="C623" s="97">
        <v>2</v>
      </c>
      <c r="D623" s="107">
        <v>0.0017775814873811377</v>
      </c>
      <c r="E623" s="107">
        <v>1.6595993124367443</v>
      </c>
      <c r="F623" s="97" t="s">
        <v>728</v>
      </c>
      <c r="G623" s="97" t="b">
        <v>0</v>
      </c>
      <c r="H623" s="97" t="b">
        <v>0</v>
      </c>
      <c r="I623" s="97" t="b">
        <v>0</v>
      </c>
      <c r="J623" s="97" t="b">
        <v>0</v>
      </c>
      <c r="K623" s="97" t="b">
        <v>0</v>
      </c>
      <c r="L623" s="97" t="b">
        <v>0</v>
      </c>
    </row>
    <row r="624" spans="1:12" ht="15">
      <c r="A624" s="105" t="s">
        <v>843</v>
      </c>
      <c r="B624" s="97" t="s">
        <v>773</v>
      </c>
      <c r="C624" s="97">
        <v>2</v>
      </c>
      <c r="D624" s="107">
        <v>0.0017775814873811377</v>
      </c>
      <c r="E624" s="107">
        <v>1.3708037731897749</v>
      </c>
      <c r="F624" s="97" t="s">
        <v>728</v>
      </c>
      <c r="G624" s="97" t="b">
        <v>0</v>
      </c>
      <c r="H624" s="97" t="b">
        <v>0</v>
      </c>
      <c r="I624" s="97" t="b">
        <v>0</v>
      </c>
      <c r="J624" s="97" t="b">
        <v>0</v>
      </c>
      <c r="K624" s="97" t="b">
        <v>0</v>
      </c>
      <c r="L624" s="97" t="b">
        <v>0</v>
      </c>
    </row>
    <row r="625" spans="1:12" ht="15">
      <c r="A625" s="105" t="s">
        <v>773</v>
      </c>
      <c r="B625" s="97" t="s">
        <v>1271</v>
      </c>
      <c r="C625" s="97">
        <v>2</v>
      </c>
      <c r="D625" s="107">
        <v>0.0017775814873811377</v>
      </c>
      <c r="E625" s="107">
        <v>2.0697737775257936</v>
      </c>
      <c r="F625" s="97" t="s">
        <v>728</v>
      </c>
      <c r="G625" s="97" t="b">
        <v>0</v>
      </c>
      <c r="H625" s="97" t="b">
        <v>0</v>
      </c>
      <c r="I625" s="97" t="b">
        <v>0</v>
      </c>
      <c r="J625" s="97" t="b">
        <v>0</v>
      </c>
      <c r="K625" s="97" t="b">
        <v>0</v>
      </c>
      <c r="L625" s="97" t="b">
        <v>0</v>
      </c>
    </row>
    <row r="626" spans="1:12" ht="15">
      <c r="A626" s="105" t="s">
        <v>1271</v>
      </c>
      <c r="B626" s="97" t="s">
        <v>1084</v>
      </c>
      <c r="C626" s="97">
        <v>2</v>
      </c>
      <c r="D626" s="107">
        <v>0.0017775814873811377</v>
      </c>
      <c r="E626" s="107">
        <v>2.6138418218760693</v>
      </c>
      <c r="F626" s="97" t="s">
        <v>728</v>
      </c>
      <c r="G626" s="97" t="b">
        <v>0</v>
      </c>
      <c r="H626" s="97" t="b">
        <v>0</v>
      </c>
      <c r="I626" s="97" t="b">
        <v>0</v>
      </c>
      <c r="J626" s="97" t="b">
        <v>0</v>
      </c>
      <c r="K626" s="97" t="b">
        <v>0</v>
      </c>
      <c r="L626" s="97" t="b">
        <v>0</v>
      </c>
    </row>
    <row r="627" spans="1:12" ht="15">
      <c r="A627" s="105" t="s">
        <v>1084</v>
      </c>
      <c r="B627" s="97" t="s">
        <v>775</v>
      </c>
      <c r="C627" s="97">
        <v>2</v>
      </c>
      <c r="D627" s="107">
        <v>0.0017775814873811377</v>
      </c>
      <c r="E627" s="107">
        <v>2.6138418218760693</v>
      </c>
      <c r="F627" s="97" t="s">
        <v>728</v>
      </c>
      <c r="G627" s="97" t="b">
        <v>0</v>
      </c>
      <c r="H627" s="97" t="b">
        <v>0</v>
      </c>
      <c r="I627" s="97" t="b">
        <v>0</v>
      </c>
      <c r="J627" s="97" t="b">
        <v>0</v>
      </c>
      <c r="K627" s="97" t="b">
        <v>0</v>
      </c>
      <c r="L627" s="97" t="b">
        <v>0</v>
      </c>
    </row>
    <row r="628" spans="1:12" ht="15">
      <c r="A628" s="105" t="s">
        <v>775</v>
      </c>
      <c r="B628" s="97" t="s">
        <v>786</v>
      </c>
      <c r="C628" s="97">
        <v>2</v>
      </c>
      <c r="D628" s="107">
        <v>0.0017775814873811377</v>
      </c>
      <c r="E628" s="107">
        <v>1.9148718175400503</v>
      </c>
      <c r="F628" s="97" t="s">
        <v>728</v>
      </c>
      <c r="G628" s="97" t="b">
        <v>0</v>
      </c>
      <c r="H628" s="97" t="b">
        <v>0</v>
      </c>
      <c r="I628" s="97" t="b">
        <v>0</v>
      </c>
      <c r="J628" s="97" t="b">
        <v>0</v>
      </c>
      <c r="K628" s="97" t="b">
        <v>0</v>
      </c>
      <c r="L628" s="97" t="b">
        <v>0</v>
      </c>
    </row>
    <row r="629" spans="1:12" ht="15">
      <c r="A629" s="105" t="s">
        <v>786</v>
      </c>
      <c r="B629" s="97" t="s">
        <v>1272</v>
      </c>
      <c r="C629" s="97">
        <v>2</v>
      </c>
      <c r="D629" s="107">
        <v>0.0017775814873811377</v>
      </c>
      <c r="E629" s="107">
        <v>1.9148718175400503</v>
      </c>
      <c r="F629" s="97" t="s">
        <v>728</v>
      </c>
      <c r="G629" s="97" t="b">
        <v>0</v>
      </c>
      <c r="H629" s="97" t="b">
        <v>0</v>
      </c>
      <c r="I629" s="97" t="b">
        <v>0</v>
      </c>
      <c r="J629" s="97" t="b">
        <v>0</v>
      </c>
      <c r="K629" s="97" t="b">
        <v>0</v>
      </c>
      <c r="L629" s="97" t="b">
        <v>0</v>
      </c>
    </row>
    <row r="630" spans="1:12" ht="15">
      <c r="A630" s="105" t="s">
        <v>1272</v>
      </c>
      <c r="B630" s="97" t="s">
        <v>1273</v>
      </c>
      <c r="C630" s="97">
        <v>2</v>
      </c>
      <c r="D630" s="107">
        <v>0.0017775814873811377</v>
      </c>
      <c r="E630" s="107">
        <v>2.6138418218760693</v>
      </c>
      <c r="F630" s="97" t="s">
        <v>728</v>
      </c>
      <c r="G630" s="97" t="b">
        <v>0</v>
      </c>
      <c r="H630" s="97" t="b">
        <v>0</v>
      </c>
      <c r="I630" s="97" t="b">
        <v>0</v>
      </c>
      <c r="J630" s="97" t="b">
        <v>0</v>
      </c>
      <c r="K630" s="97" t="b">
        <v>0</v>
      </c>
      <c r="L630" s="97" t="b">
        <v>0</v>
      </c>
    </row>
    <row r="631" spans="1:12" ht="15">
      <c r="A631" s="105" t="s">
        <v>1273</v>
      </c>
      <c r="B631" s="97" t="s">
        <v>1097</v>
      </c>
      <c r="C631" s="97">
        <v>2</v>
      </c>
      <c r="D631" s="107">
        <v>0.0017775814873811377</v>
      </c>
      <c r="E631" s="107">
        <v>2.6138418218760693</v>
      </c>
      <c r="F631" s="97" t="s">
        <v>728</v>
      </c>
      <c r="G631" s="97" t="b">
        <v>0</v>
      </c>
      <c r="H631" s="97" t="b">
        <v>0</v>
      </c>
      <c r="I631" s="97" t="b">
        <v>0</v>
      </c>
      <c r="J631" s="97" t="b">
        <v>0</v>
      </c>
      <c r="K631" s="97" t="b">
        <v>0</v>
      </c>
      <c r="L631" s="97" t="b">
        <v>0</v>
      </c>
    </row>
    <row r="632" spans="1:12" ht="15">
      <c r="A632" s="105" t="s">
        <v>1097</v>
      </c>
      <c r="B632" s="97" t="s">
        <v>753</v>
      </c>
      <c r="C632" s="97">
        <v>2</v>
      </c>
      <c r="D632" s="107">
        <v>0.0017775814873811377</v>
      </c>
      <c r="E632" s="107">
        <v>1.2336305801644631</v>
      </c>
      <c r="F632" s="97" t="s">
        <v>728</v>
      </c>
      <c r="G632" s="97" t="b">
        <v>0</v>
      </c>
      <c r="H632" s="97" t="b">
        <v>0</v>
      </c>
      <c r="I632" s="97" t="b">
        <v>0</v>
      </c>
      <c r="J632" s="97" t="b">
        <v>0</v>
      </c>
      <c r="K632" s="97" t="b">
        <v>0</v>
      </c>
      <c r="L632" s="97" t="b">
        <v>0</v>
      </c>
    </row>
    <row r="633" spans="1:12" ht="15">
      <c r="A633" s="105" t="s">
        <v>875</v>
      </c>
      <c r="B633" s="97" t="s">
        <v>1098</v>
      </c>
      <c r="C633" s="97">
        <v>2</v>
      </c>
      <c r="D633" s="107">
        <v>0.0017775814873811377</v>
      </c>
      <c r="E633" s="107">
        <v>1.9606293081007256</v>
      </c>
      <c r="F633" s="97" t="s">
        <v>728</v>
      </c>
      <c r="G633" s="97" t="b">
        <v>0</v>
      </c>
      <c r="H633" s="97" t="b">
        <v>0</v>
      </c>
      <c r="I633" s="97" t="b">
        <v>0</v>
      </c>
      <c r="J633" s="97" t="b">
        <v>0</v>
      </c>
      <c r="K633" s="97" t="b">
        <v>0</v>
      </c>
      <c r="L633" s="97" t="b">
        <v>0</v>
      </c>
    </row>
    <row r="634" spans="1:12" ht="15">
      <c r="A634" s="105" t="s">
        <v>1098</v>
      </c>
      <c r="B634" s="97" t="s">
        <v>1274</v>
      </c>
      <c r="C634" s="97">
        <v>2</v>
      </c>
      <c r="D634" s="107">
        <v>0.0017775814873811377</v>
      </c>
      <c r="E634" s="107">
        <v>2.437750562820388</v>
      </c>
      <c r="F634" s="97" t="s">
        <v>728</v>
      </c>
      <c r="G634" s="97" t="b">
        <v>0</v>
      </c>
      <c r="H634" s="97" t="b">
        <v>0</v>
      </c>
      <c r="I634" s="97" t="b">
        <v>0</v>
      </c>
      <c r="J634" s="97" t="b">
        <v>0</v>
      </c>
      <c r="K634" s="97" t="b">
        <v>0</v>
      </c>
      <c r="L634" s="97" t="b">
        <v>0</v>
      </c>
    </row>
    <row r="635" spans="1:12" ht="15">
      <c r="A635" s="105" t="s">
        <v>1274</v>
      </c>
      <c r="B635" s="97" t="s">
        <v>807</v>
      </c>
      <c r="C635" s="97">
        <v>2</v>
      </c>
      <c r="D635" s="107">
        <v>0.0017775814873811377</v>
      </c>
      <c r="E635" s="107">
        <v>2.6138418218760693</v>
      </c>
      <c r="F635" s="97" t="s">
        <v>728</v>
      </c>
      <c r="G635" s="97" t="b">
        <v>0</v>
      </c>
      <c r="H635" s="97" t="b">
        <v>0</v>
      </c>
      <c r="I635" s="97" t="b">
        <v>0</v>
      </c>
      <c r="J635" s="97" t="b">
        <v>0</v>
      </c>
      <c r="K635" s="97" t="b">
        <v>0</v>
      </c>
      <c r="L635" s="97" t="b">
        <v>0</v>
      </c>
    </row>
    <row r="636" spans="1:12" ht="15">
      <c r="A636" s="105" t="s">
        <v>807</v>
      </c>
      <c r="B636" s="97" t="s">
        <v>756</v>
      </c>
      <c r="C636" s="97">
        <v>2</v>
      </c>
      <c r="D636" s="107">
        <v>0.0017775814873811377</v>
      </c>
      <c r="E636" s="107">
        <v>1.9148718175400503</v>
      </c>
      <c r="F636" s="97" t="s">
        <v>728</v>
      </c>
      <c r="G636" s="97" t="b">
        <v>0</v>
      </c>
      <c r="H636" s="97" t="b">
        <v>0</v>
      </c>
      <c r="I636" s="97" t="b">
        <v>0</v>
      </c>
      <c r="J636" s="97" t="b">
        <v>0</v>
      </c>
      <c r="K636" s="97" t="b">
        <v>0</v>
      </c>
      <c r="L636" s="97" t="b">
        <v>0</v>
      </c>
    </row>
    <row r="637" spans="1:12" ht="15">
      <c r="A637" s="105" t="s">
        <v>756</v>
      </c>
      <c r="B637" s="97" t="s">
        <v>912</v>
      </c>
      <c r="C637" s="97">
        <v>2</v>
      </c>
      <c r="D637" s="107">
        <v>0.0017775814873811377</v>
      </c>
      <c r="E637" s="107">
        <v>1.9148718175400503</v>
      </c>
      <c r="F637" s="97" t="s">
        <v>728</v>
      </c>
      <c r="G637" s="97" t="b">
        <v>0</v>
      </c>
      <c r="H637" s="97" t="b">
        <v>0</v>
      </c>
      <c r="I637" s="97" t="b">
        <v>0</v>
      </c>
      <c r="J637" s="97" t="b">
        <v>0</v>
      </c>
      <c r="K637" s="97" t="b">
        <v>0</v>
      </c>
      <c r="L637" s="97" t="b">
        <v>0</v>
      </c>
    </row>
    <row r="638" spans="1:12" ht="15">
      <c r="A638" s="105" t="s">
        <v>912</v>
      </c>
      <c r="B638" s="97" t="s">
        <v>1275</v>
      </c>
      <c r="C638" s="97">
        <v>2</v>
      </c>
      <c r="D638" s="107">
        <v>0.0017775814873811377</v>
      </c>
      <c r="E638" s="107">
        <v>2.6138418218760693</v>
      </c>
      <c r="F638" s="97" t="s">
        <v>728</v>
      </c>
      <c r="G638" s="97" t="b">
        <v>0</v>
      </c>
      <c r="H638" s="97" t="b">
        <v>0</v>
      </c>
      <c r="I638" s="97" t="b">
        <v>0</v>
      </c>
      <c r="J638" s="97" t="b">
        <v>0</v>
      </c>
      <c r="K638" s="97" t="b">
        <v>0</v>
      </c>
      <c r="L638" s="97" t="b">
        <v>0</v>
      </c>
    </row>
    <row r="639" spans="1:12" ht="15">
      <c r="A639" s="105" t="s">
        <v>1275</v>
      </c>
      <c r="B639" s="97" t="s">
        <v>768</v>
      </c>
      <c r="C639" s="97">
        <v>2</v>
      </c>
      <c r="D639" s="107">
        <v>0.0017775814873811377</v>
      </c>
      <c r="E639" s="107">
        <v>2.2159018132040313</v>
      </c>
      <c r="F639" s="97" t="s">
        <v>728</v>
      </c>
      <c r="G639" s="97" t="b">
        <v>0</v>
      </c>
      <c r="H639" s="97" t="b">
        <v>0</v>
      </c>
      <c r="I639" s="97" t="b">
        <v>0</v>
      </c>
      <c r="J639" s="97" t="b">
        <v>0</v>
      </c>
      <c r="K639" s="97" t="b">
        <v>0</v>
      </c>
      <c r="L639" s="97" t="b">
        <v>0</v>
      </c>
    </row>
    <row r="640" spans="1:12" ht="15">
      <c r="A640" s="105" t="s">
        <v>768</v>
      </c>
      <c r="B640" s="97" t="s">
        <v>794</v>
      </c>
      <c r="C640" s="97">
        <v>2</v>
      </c>
      <c r="D640" s="107">
        <v>0.0017775814873811377</v>
      </c>
      <c r="E640" s="107">
        <v>2.2159018132040313</v>
      </c>
      <c r="F640" s="97" t="s">
        <v>728</v>
      </c>
      <c r="G640" s="97" t="b">
        <v>0</v>
      </c>
      <c r="H640" s="97" t="b">
        <v>0</v>
      </c>
      <c r="I640" s="97" t="b">
        <v>0</v>
      </c>
      <c r="J640" s="97" t="b">
        <v>0</v>
      </c>
      <c r="K640" s="97" t="b">
        <v>0</v>
      </c>
      <c r="L640" s="97" t="b">
        <v>0</v>
      </c>
    </row>
    <row r="641" spans="1:12" ht="15">
      <c r="A641" s="105" t="s">
        <v>794</v>
      </c>
      <c r="B641" s="97" t="s">
        <v>773</v>
      </c>
      <c r="C641" s="97">
        <v>2</v>
      </c>
      <c r="D641" s="107">
        <v>0.0017775814873811377</v>
      </c>
      <c r="E641" s="107">
        <v>2.0697737775257936</v>
      </c>
      <c r="F641" s="97" t="s">
        <v>728</v>
      </c>
      <c r="G641" s="97" t="b">
        <v>0</v>
      </c>
      <c r="H641" s="97" t="b">
        <v>0</v>
      </c>
      <c r="I641" s="97" t="b">
        <v>0</v>
      </c>
      <c r="J641" s="97" t="b">
        <v>0</v>
      </c>
      <c r="K641" s="97" t="b">
        <v>0</v>
      </c>
      <c r="L641" s="97" t="b">
        <v>0</v>
      </c>
    </row>
    <row r="642" spans="1:12" ht="15">
      <c r="A642" s="105" t="s">
        <v>773</v>
      </c>
      <c r="B642" s="97" t="s">
        <v>955</v>
      </c>
      <c r="C642" s="97">
        <v>2</v>
      </c>
      <c r="D642" s="107">
        <v>0.0017775814873811377</v>
      </c>
      <c r="E642" s="107">
        <v>2.0697737775257936</v>
      </c>
      <c r="F642" s="97" t="s">
        <v>728</v>
      </c>
      <c r="G642" s="97" t="b">
        <v>0</v>
      </c>
      <c r="H642" s="97" t="b">
        <v>0</v>
      </c>
      <c r="I642" s="97" t="b">
        <v>0</v>
      </c>
      <c r="J642" s="97" t="b">
        <v>0</v>
      </c>
      <c r="K642" s="97" t="b">
        <v>0</v>
      </c>
      <c r="L642" s="97" t="b">
        <v>0</v>
      </c>
    </row>
    <row r="643" spans="1:12" ht="15">
      <c r="A643" s="105" t="s">
        <v>955</v>
      </c>
      <c r="B643" s="97" t="s">
        <v>913</v>
      </c>
      <c r="C643" s="97">
        <v>2</v>
      </c>
      <c r="D643" s="107">
        <v>0.0017775814873811377</v>
      </c>
      <c r="E643" s="107">
        <v>2.6138418218760693</v>
      </c>
      <c r="F643" s="97" t="s">
        <v>728</v>
      </c>
      <c r="G643" s="97" t="b">
        <v>0</v>
      </c>
      <c r="H643" s="97" t="b">
        <v>0</v>
      </c>
      <c r="I643" s="97" t="b">
        <v>0</v>
      </c>
      <c r="J643" s="97" t="b">
        <v>0</v>
      </c>
      <c r="K643" s="97" t="b">
        <v>0</v>
      </c>
      <c r="L643" s="97" t="b">
        <v>0</v>
      </c>
    </row>
    <row r="644" spans="1:12" ht="15">
      <c r="A644" s="105" t="s">
        <v>913</v>
      </c>
      <c r="B644" s="97" t="s">
        <v>768</v>
      </c>
      <c r="C644" s="97">
        <v>2</v>
      </c>
      <c r="D644" s="107">
        <v>0.0017775814873811377</v>
      </c>
      <c r="E644" s="107">
        <v>2.2159018132040313</v>
      </c>
      <c r="F644" s="97" t="s">
        <v>728</v>
      </c>
      <c r="G644" s="97" t="b">
        <v>0</v>
      </c>
      <c r="H644" s="97" t="b">
        <v>0</v>
      </c>
      <c r="I644" s="97" t="b">
        <v>0</v>
      </c>
      <c r="J644" s="97" t="b">
        <v>0</v>
      </c>
      <c r="K644" s="97" t="b">
        <v>0</v>
      </c>
      <c r="L644" s="97" t="b">
        <v>0</v>
      </c>
    </row>
    <row r="645" spans="1:12" ht="15">
      <c r="A645" s="105" t="s">
        <v>768</v>
      </c>
      <c r="B645" s="97" t="s">
        <v>1276</v>
      </c>
      <c r="C645" s="97">
        <v>2</v>
      </c>
      <c r="D645" s="107">
        <v>0.0017775814873811377</v>
      </c>
      <c r="E645" s="107">
        <v>2.2159018132040313</v>
      </c>
      <c r="F645" s="97" t="s">
        <v>728</v>
      </c>
      <c r="G645" s="97" t="b">
        <v>0</v>
      </c>
      <c r="H645" s="97" t="b">
        <v>0</v>
      </c>
      <c r="I645" s="97" t="b">
        <v>0</v>
      </c>
      <c r="J645" s="97" t="b">
        <v>0</v>
      </c>
      <c r="K645" s="97" t="b">
        <v>0</v>
      </c>
      <c r="L645" s="97" t="b">
        <v>0</v>
      </c>
    </row>
    <row r="646" spans="1:12" ht="15">
      <c r="A646" s="105" t="s">
        <v>1276</v>
      </c>
      <c r="B646" s="97" t="s">
        <v>994</v>
      </c>
      <c r="C646" s="97">
        <v>2</v>
      </c>
      <c r="D646" s="107">
        <v>0.0017775814873811377</v>
      </c>
      <c r="E646" s="107">
        <v>2.6138418218760693</v>
      </c>
      <c r="F646" s="97" t="s">
        <v>728</v>
      </c>
      <c r="G646" s="97" t="b">
        <v>0</v>
      </c>
      <c r="H646" s="97" t="b">
        <v>0</v>
      </c>
      <c r="I646" s="97" t="b">
        <v>0</v>
      </c>
      <c r="J646" s="97" t="b">
        <v>0</v>
      </c>
      <c r="K646" s="97" t="b">
        <v>0</v>
      </c>
      <c r="L646" s="97" t="b">
        <v>0</v>
      </c>
    </row>
    <row r="647" spans="1:12" ht="15">
      <c r="A647" s="105" t="s">
        <v>994</v>
      </c>
      <c r="B647" s="97" t="s">
        <v>1099</v>
      </c>
      <c r="C647" s="97">
        <v>2</v>
      </c>
      <c r="D647" s="107">
        <v>0.0017775814873811377</v>
      </c>
      <c r="E647" s="107">
        <v>2.6138418218760693</v>
      </c>
      <c r="F647" s="97" t="s">
        <v>728</v>
      </c>
      <c r="G647" s="97" t="b">
        <v>0</v>
      </c>
      <c r="H647" s="97" t="b">
        <v>0</v>
      </c>
      <c r="I647" s="97" t="b">
        <v>0</v>
      </c>
      <c r="J647" s="97" t="b">
        <v>0</v>
      </c>
      <c r="K647" s="97" t="b">
        <v>0</v>
      </c>
      <c r="L647" s="97" t="b">
        <v>0</v>
      </c>
    </row>
    <row r="648" spans="1:12" ht="15">
      <c r="A648" s="105" t="s">
        <v>1099</v>
      </c>
      <c r="B648" s="97" t="s">
        <v>795</v>
      </c>
      <c r="C648" s="97">
        <v>2</v>
      </c>
      <c r="D648" s="107">
        <v>0.0017775814873811377</v>
      </c>
      <c r="E648" s="107">
        <v>2.437750562820388</v>
      </c>
      <c r="F648" s="97" t="s">
        <v>728</v>
      </c>
      <c r="G648" s="97" t="b">
        <v>0</v>
      </c>
      <c r="H648" s="97" t="b">
        <v>0</v>
      </c>
      <c r="I648" s="97" t="b">
        <v>0</v>
      </c>
      <c r="J648" s="97" t="b">
        <v>0</v>
      </c>
      <c r="K648" s="97" t="b">
        <v>0</v>
      </c>
      <c r="L648" s="97" t="b">
        <v>0</v>
      </c>
    </row>
    <row r="649" spans="1:12" ht="15">
      <c r="A649" s="105" t="s">
        <v>795</v>
      </c>
      <c r="B649" s="97" t="s">
        <v>944</v>
      </c>
      <c r="C649" s="97">
        <v>2</v>
      </c>
      <c r="D649" s="107">
        <v>0.0017775814873811377</v>
      </c>
      <c r="E649" s="107">
        <v>2.437750562820388</v>
      </c>
      <c r="F649" s="97" t="s">
        <v>728</v>
      </c>
      <c r="G649" s="97" t="b">
        <v>0</v>
      </c>
      <c r="H649" s="97" t="b">
        <v>0</v>
      </c>
      <c r="I649" s="97" t="b">
        <v>0</v>
      </c>
      <c r="J649" s="97" t="b">
        <v>0</v>
      </c>
      <c r="K649" s="97" t="b">
        <v>0</v>
      </c>
      <c r="L649" s="97" t="b">
        <v>0</v>
      </c>
    </row>
    <row r="650" spans="1:12" ht="15">
      <c r="A650" s="105" t="s">
        <v>944</v>
      </c>
      <c r="B650" s="97" t="s">
        <v>1277</v>
      </c>
      <c r="C650" s="97">
        <v>2</v>
      </c>
      <c r="D650" s="107">
        <v>0.0017775814873811377</v>
      </c>
      <c r="E650" s="107">
        <v>2.6138418218760693</v>
      </c>
      <c r="F650" s="97" t="s">
        <v>728</v>
      </c>
      <c r="G650" s="97" t="b">
        <v>0</v>
      </c>
      <c r="H650" s="97" t="b">
        <v>0</v>
      </c>
      <c r="I650" s="97" t="b">
        <v>0</v>
      </c>
      <c r="J650" s="97" t="b">
        <v>1</v>
      </c>
      <c r="K650" s="97" t="b">
        <v>0</v>
      </c>
      <c r="L650" s="97" t="b">
        <v>0</v>
      </c>
    </row>
    <row r="651" spans="1:12" ht="15">
      <c r="A651" s="105" t="s">
        <v>1277</v>
      </c>
      <c r="B651" s="97" t="s">
        <v>1278</v>
      </c>
      <c r="C651" s="97">
        <v>2</v>
      </c>
      <c r="D651" s="107">
        <v>0.0017775814873811377</v>
      </c>
      <c r="E651" s="107">
        <v>2.6138418218760693</v>
      </c>
      <c r="F651" s="97" t="s">
        <v>728</v>
      </c>
      <c r="G651" s="97" t="b">
        <v>1</v>
      </c>
      <c r="H651" s="97" t="b">
        <v>0</v>
      </c>
      <c r="I651" s="97" t="b">
        <v>0</v>
      </c>
      <c r="J651" s="97" t="b">
        <v>0</v>
      </c>
      <c r="K651" s="97" t="b">
        <v>0</v>
      </c>
      <c r="L651" s="97" t="b">
        <v>0</v>
      </c>
    </row>
    <row r="652" spans="1:12" ht="15">
      <c r="A652" s="105" t="s">
        <v>1278</v>
      </c>
      <c r="B652" s="97" t="s">
        <v>773</v>
      </c>
      <c r="C652" s="97">
        <v>2</v>
      </c>
      <c r="D652" s="107">
        <v>0.0017775814873811377</v>
      </c>
      <c r="E652" s="107">
        <v>2.0697737775257936</v>
      </c>
      <c r="F652" s="97" t="s">
        <v>728</v>
      </c>
      <c r="G652" s="97" t="b">
        <v>0</v>
      </c>
      <c r="H652" s="97" t="b">
        <v>0</v>
      </c>
      <c r="I652" s="97" t="b">
        <v>0</v>
      </c>
      <c r="J652" s="97" t="b">
        <v>0</v>
      </c>
      <c r="K652" s="97" t="b">
        <v>0</v>
      </c>
      <c r="L652" s="97" t="b">
        <v>0</v>
      </c>
    </row>
    <row r="653" spans="1:12" ht="15">
      <c r="A653" s="105" t="s">
        <v>773</v>
      </c>
      <c r="B653" s="97" t="s">
        <v>1279</v>
      </c>
      <c r="C653" s="97">
        <v>2</v>
      </c>
      <c r="D653" s="107">
        <v>0.0017775814873811377</v>
      </c>
      <c r="E653" s="107">
        <v>2.0697737775257936</v>
      </c>
      <c r="F653" s="97" t="s">
        <v>728</v>
      </c>
      <c r="G653" s="97" t="b">
        <v>0</v>
      </c>
      <c r="H653" s="97" t="b">
        <v>0</v>
      </c>
      <c r="I653" s="97" t="b">
        <v>0</v>
      </c>
      <c r="J653" s="97" t="b">
        <v>0</v>
      </c>
      <c r="K653" s="97" t="b">
        <v>0</v>
      </c>
      <c r="L653" s="97" t="b">
        <v>0</v>
      </c>
    </row>
    <row r="654" spans="1:12" ht="15">
      <c r="A654" s="105" t="s">
        <v>763</v>
      </c>
      <c r="B654" s="97" t="s">
        <v>1301</v>
      </c>
      <c r="C654" s="97">
        <v>2</v>
      </c>
      <c r="D654" s="107">
        <v>0.0017775814873811377</v>
      </c>
      <c r="E654" s="107">
        <v>2.2159018132040313</v>
      </c>
      <c r="F654" s="97" t="s">
        <v>728</v>
      </c>
      <c r="G654" s="97" t="b">
        <v>0</v>
      </c>
      <c r="H654" s="97" t="b">
        <v>0</v>
      </c>
      <c r="I654" s="97" t="b">
        <v>0</v>
      </c>
      <c r="J654" s="97" t="b">
        <v>0</v>
      </c>
      <c r="K654" s="97" t="b">
        <v>0</v>
      </c>
      <c r="L654" s="97" t="b">
        <v>0</v>
      </c>
    </row>
    <row r="655" spans="1:12" ht="15">
      <c r="A655" s="105" t="s">
        <v>753</v>
      </c>
      <c r="B655" s="97" t="s">
        <v>960</v>
      </c>
      <c r="C655" s="97">
        <v>2</v>
      </c>
      <c r="D655" s="107">
        <v>0.002500342581412305</v>
      </c>
      <c r="E655" s="107">
        <v>0.8356905714924255</v>
      </c>
      <c r="F655" s="97" t="s">
        <v>728</v>
      </c>
      <c r="G655" s="97" t="b">
        <v>0</v>
      </c>
      <c r="H655" s="97" t="b">
        <v>0</v>
      </c>
      <c r="I655" s="97" t="b">
        <v>0</v>
      </c>
      <c r="J655" s="97" t="b">
        <v>0</v>
      </c>
      <c r="K655" s="97" t="b">
        <v>0</v>
      </c>
      <c r="L655" s="97" t="b">
        <v>0</v>
      </c>
    </row>
    <row r="656" spans="1:12" ht="15">
      <c r="A656" s="105" t="s">
        <v>802</v>
      </c>
      <c r="B656" s="97" t="s">
        <v>921</v>
      </c>
      <c r="C656" s="97">
        <v>2</v>
      </c>
      <c r="D656" s="107">
        <v>0.0017775814873811377</v>
      </c>
      <c r="E656" s="107">
        <v>2.437750562820388</v>
      </c>
      <c r="F656" s="97" t="s">
        <v>728</v>
      </c>
      <c r="G656" s="97" t="b">
        <v>1</v>
      </c>
      <c r="H656" s="97" t="b">
        <v>0</v>
      </c>
      <c r="I656" s="97" t="b">
        <v>0</v>
      </c>
      <c r="J656" s="97" t="b">
        <v>0</v>
      </c>
      <c r="K656" s="97" t="b">
        <v>0</v>
      </c>
      <c r="L656" s="97" t="b">
        <v>0</v>
      </c>
    </row>
    <row r="657" spans="1:12" ht="15">
      <c r="A657" s="105" t="s">
        <v>806</v>
      </c>
      <c r="B657" s="97" t="s">
        <v>1316</v>
      </c>
      <c r="C657" s="97">
        <v>2</v>
      </c>
      <c r="D657" s="107">
        <v>0.002500342581412305</v>
      </c>
      <c r="E657" s="107">
        <v>1.8356905714924256</v>
      </c>
      <c r="F657" s="97" t="s">
        <v>728</v>
      </c>
      <c r="G657" s="97" t="b">
        <v>0</v>
      </c>
      <c r="H657" s="97" t="b">
        <v>0</v>
      </c>
      <c r="I657" s="97" t="b">
        <v>0</v>
      </c>
      <c r="J657" s="97" t="b">
        <v>0</v>
      </c>
      <c r="K657" s="97" t="b">
        <v>0</v>
      </c>
      <c r="L657" s="97" t="b">
        <v>0</v>
      </c>
    </row>
    <row r="658" spans="1:12" ht="15">
      <c r="A658" s="105" t="s">
        <v>842</v>
      </c>
      <c r="B658" s="97" t="s">
        <v>821</v>
      </c>
      <c r="C658" s="97">
        <v>2</v>
      </c>
      <c r="D658" s="107">
        <v>0.0017775814873811377</v>
      </c>
      <c r="E658" s="107">
        <v>1.2159018132040316</v>
      </c>
      <c r="F658" s="97" t="s">
        <v>728</v>
      </c>
      <c r="G658" s="97" t="b">
        <v>0</v>
      </c>
      <c r="H658" s="97" t="b">
        <v>0</v>
      </c>
      <c r="I658" s="97" t="b">
        <v>0</v>
      </c>
      <c r="J658" s="97" t="b">
        <v>0</v>
      </c>
      <c r="K658" s="97" t="b">
        <v>0</v>
      </c>
      <c r="L658" s="97" t="b">
        <v>0</v>
      </c>
    </row>
    <row r="659" spans="1:12" ht="15">
      <c r="A659" s="105" t="s">
        <v>804</v>
      </c>
      <c r="B659" s="97" t="s">
        <v>952</v>
      </c>
      <c r="C659" s="97">
        <v>2</v>
      </c>
      <c r="D659" s="107">
        <v>0.002500342581412305</v>
      </c>
      <c r="E659" s="107">
        <v>1.7387805584843692</v>
      </c>
      <c r="F659" s="97" t="s">
        <v>728</v>
      </c>
      <c r="G659" s="97" t="b">
        <v>0</v>
      </c>
      <c r="H659" s="97" t="b">
        <v>0</v>
      </c>
      <c r="I659" s="97" t="b">
        <v>0</v>
      </c>
      <c r="J659" s="97" t="b">
        <v>0</v>
      </c>
      <c r="K659" s="97" t="b">
        <v>0</v>
      </c>
      <c r="L659" s="97" t="b">
        <v>0</v>
      </c>
    </row>
    <row r="660" spans="1:12" ht="15">
      <c r="A660" s="105" t="s">
        <v>1282</v>
      </c>
      <c r="B660" s="97" t="s">
        <v>880</v>
      </c>
      <c r="C660" s="97">
        <v>2</v>
      </c>
      <c r="D660" s="107">
        <v>0.0017775814873811377</v>
      </c>
      <c r="E660" s="107">
        <v>2.0697737775257936</v>
      </c>
      <c r="F660" s="97" t="s">
        <v>728</v>
      </c>
      <c r="G660" s="97" t="b">
        <v>0</v>
      </c>
      <c r="H660" s="97" t="b">
        <v>0</v>
      </c>
      <c r="I660" s="97" t="b">
        <v>0</v>
      </c>
      <c r="J660" s="97" t="b">
        <v>0</v>
      </c>
      <c r="K660" s="97" t="b">
        <v>0</v>
      </c>
      <c r="L660" s="97" t="b">
        <v>0</v>
      </c>
    </row>
    <row r="661" spans="1:12" ht="15">
      <c r="A661" s="105" t="s">
        <v>1111</v>
      </c>
      <c r="B661" s="97" t="s">
        <v>941</v>
      </c>
      <c r="C661" s="97">
        <v>2</v>
      </c>
      <c r="D661" s="107">
        <v>0.0017775814873811377</v>
      </c>
      <c r="E661" s="107">
        <v>2.437750562820388</v>
      </c>
      <c r="F661" s="97" t="s">
        <v>728</v>
      </c>
      <c r="G661" s="97" t="b">
        <v>0</v>
      </c>
      <c r="H661" s="97" t="b">
        <v>0</v>
      </c>
      <c r="I661" s="97" t="b">
        <v>0</v>
      </c>
      <c r="J661" s="97" t="b">
        <v>1</v>
      </c>
      <c r="K661" s="97" t="b">
        <v>0</v>
      </c>
      <c r="L661" s="97" t="b">
        <v>0</v>
      </c>
    </row>
    <row r="662" spans="1:12" ht="15">
      <c r="A662" s="105" t="s">
        <v>1296</v>
      </c>
      <c r="B662" s="97" t="s">
        <v>1297</v>
      </c>
      <c r="C662" s="97">
        <v>2</v>
      </c>
      <c r="D662" s="107">
        <v>0.002500342581412305</v>
      </c>
      <c r="E662" s="107">
        <v>2.6138418218760693</v>
      </c>
      <c r="F662" s="97" t="s">
        <v>728</v>
      </c>
      <c r="G662" s="97" t="b">
        <v>1</v>
      </c>
      <c r="H662" s="97" t="b">
        <v>0</v>
      </c>
      <c r="I662" s="97" t="b">
        <v>0</v>
      </c>
      <c r="J662" s="97" t="b">
        <v>1</v>
      </c>
      <c r="K662" s="97" t="b">
        <v>0</v>
      </c>
      <c r="L662" s="97" t="b">
        <v>0</v>
      </c>
    </row>
    <row r="663" spans="1:12" ht="15">
      <c r="A663" s="105" t="s">
        <v>1005</v>
      </c>
      <c r="B663" s="97" t="s">
        <v>757</v>
      </c>
      <c r="C663" s="97">
        <v>2</v>
      </c>
      <c r="D663" s="107">
        <v>0.002500342581412305</v>
      </c>
      <c r="E663" s="107">
        <v>1.8356905714924256</v>
      </c>
      <c r="F663" s="97" t="s">
        <v>728</v>
      </c>
      <c r="G663" s="97" t="b">
        <v>0</v>
      </c>
      <c r="H663" s="97" t="b">
        <v>0</v>
      </c>
      <c r="I663" s="97" t="b">
        <v>0</v>
      </c>
      <c r="J663" s="97" t="b">
        <v>0</v>
      </c>
      <c r="K663" s="97" t="b">
        <v>0</v>
      </c>
      <c r="L663" s="97" t="b">
        <v>0</v>
      </c>
    </row>
    <row r="664" spans="1:12" ht="15">
      <c r="A664" s="105" t="s">
        <v>1103</v>
      </c>
      <c r="B664" s="97" t="s">
        <v>866</v>
      </c>
      <c r="C664" s="97">
        <v>2</v>
      </c>
      <c r="D664" s="107">
        <v>0.0017775814873811377</v>
      </c>
      <c r="E664" s="107">
        <v>2.0398105541483504</v>
      </c>
      <c r="F664" s="97" t="s">
        <v>728</v>
      </c>
      <c r="G664" s="97" t="b">
        <v>0</v>
      </c>
      <c r="H664" s="97" t="b">
        <v>0</v>
      </c>
      <c r="I664" s="97" t="b">
        <v>0</v>
      </c>
      <c r="J664" s="97" t="b">
        <v>0</v>
      </c>
      <c r="K664" s="97" t="b">
        <v>0</v>
      </c>
      <c r="L664" s="97" t="b">
        <v>0</v>
      </c>
    </row>
    <row r="665" spans="1:12" ht="15">
      <c r="A665" s="105" t="s">
        <v>772</v>
      </c>
      <c r="B665" s="97" t="s">
        <v>805</v>
      </c>
      <c r="C665" s="97">
        <v>2</v>
      </c>
      <c r="D665" s="107">
        <v>0.0017775814873811377</v>
      </c>
      <c r="E665" s="107">
        <v>1.5926525228061312</v>
      </c>
      <c r="F665" s="97" t="s">
        <v>728</v>
      </c>
      <c r="G665" s="97" t="b">
        <v>0</v>
      </c>
      <c r="H665" s="97" t="b">
        <v>0</v>
      </c>
      <c r="I665" s="97" t="b">
        <v>0</v>
      </c>
      <c r="J665" s="97" t="b">
        <v>0</v>
      </c>
      <c r="K665" s="97" t="b">
        <v>0</v>
      </c>
      <c r="L665" s="97" t="b">
        <v>0</v>
      </c>
    </row>
    <row r="666" spans="1:12" ht="15">
      <c r="A666" s="105" t="s">
        <v>839</v>
      </c>
      <c r="B666" s="97" t="s">
        <v>850</v>
      </c>
      <c r="C666" s="97">
        <v>2</v>
      </c>
      <c r="D666" s="107">
        <v>0.002500342581412305</v>
      </c>
      <c r="E666" s="107">
        <v>1.6595993124367443</v>
      </c>
      <c r="F666" s="97" t="s">
        <v>728</v>
      </c>
      <c r="G666" s="97" t="b">
        <v>0</v>
      </c>
      <c r="H666" s="97" t="b">
        <v>0</v>
      </c>
      <c r="I666" s="97" t="b">
        <v>0</v>
      </c>
      <c r="J666" s="97" t="b">
        <v>0</v>
      </c>
      <c r="K666" s="97" t="b">
        <v>0</v>
      </c>
      <c r="L666" s="97" t="b">
        <v>0</v>
      </c>
    </row>
    <row r="667" spans="1:12" ht="15">
      <c r="A667" s="105" t="s">
        <v>777</v>
      </c>
      <c r="B667" s="97" t="s">
        <v>753</v>
      </c>
      <c r="C667" s="97">
        <v>2</v>
      </c>
      <c r="D667" s="107">
        <v>0.002500342581412305</v>
      </c>
      <c r="E667" s="107">
        <v>0.5804180663891195</v>
      </c>
      <c r="F667" s="97" t="s">
        <v>728</v>
      </c>
      <c r="G667" s="97" t="b">
        <v>0</v>
      </c>
      <c r="H667" s="97" t="b">
        <v>0</v>
      </c>
      <c r="I667" s="97" t="b">
        <v>0</v>
      </c>
      <c r="J667" s="97" t="b">
        <v>0</v>
      </c>
      <c r="K667" s="97" t="b">
        <v>0</v>
      </c>
      <c r="L667" s="97" t="b">
        <v>0</v>
      </c>
    </row>
    <row r="668" spans="1:12" ht="15">
      <c r="A668" s="105" t="s">
        <v>786</v>
      </c>
      <c r="B668" s="97" t="s">
        <v>850</v>
      </c>
      <c r="C668" s="97">
        <v>2</v>
      </c>
      <c r="D668" s="107">
        <v>0.002500342581412305</v>
      </c>
      <c r="E668" s="107">
        <v>1.437750562820388</v>
      </c>
      <c r="F668" s="97" t="s">
        <v>728</v>
      </c>
      <c r="G668" s="97" t="b">
        <v>0</v>
      </c>
      <c r="H668" s="97" t="b">
        <v>0</v>
      </c>
      <c r="I668" s="97" t="b">
        <v>0</v>
      </c>
      <c r="J668" s="97" t="b">
        <v>0</v>
      </c>
      <c r="K668" s="97" t="b">
        <v>0</v>
      </c>
      <c r="L668" s="97" t="b">
        <v>0</v>
      </c>
    </row>
    <row r="669" spans="1:12" ht="15">
      <c r="A669" s="105" t="s">
        <v>1291</v>
      </c>
      <c r="B669" s="97" t="s">
        <v>1109</v>
      </c>
      <c r="C669" s="97">
        <v>2</v>
      </c>
      <c r="D669" s="107">
        <v>0.002500342581412305</v>
      </c>
      <c r="E669" s="107">
        <v>2.6138418218760693</v>
      </c>
      <c r="F669" s="97" t="s">
        <v>728</v>
      </c>
      <c r="G669" s="97" t="b">
        <v>0</v>
      </c>
      <c r="H669" s="97" t="b">
        <v>0</v>
      </c>
      <c r="I669" s="97" t="b">
        <v>0</v>
      </c>
      <c r="J669" s="97" t="b">
        <v>1</v>
      </c>
      <c r="K669" s="97" t="b">
        <v>0</v>
      </c>
      <c r="L669" s="97" t="b">
        <v>0</v>
      </c>
    </row>
    <row r="670" spans="1:12" ht="15">
      <c r="A670" s="105" t="s">
        <v>753</v>
      </c>
      <c r="B670" s="97" t="s">
        <v>997</v>
      </c>
      <c r="C670" s="97">
        <v>2</v>
      </c>
      <c r="D670" s="107">
        <v>0.002500342581412305</v>
      </c>
      <c r="E670" s="107">
        <v>0.932600584500482</v>
      </c>
      <c r="F670" s="97" t="s">
        <v>728</v>
      </c>
      <c r="G670" s="97" t="b">
        <v>0</v>
      </c>
      <c r="H670" s="97" t="b">
        <v>0</v>
      </c>
      <c r="I670" s="97" t="b">
        <v>0</v>
      </c>
      <c r="J670" s="97" t="b">
        <v>0</v>
      </c>
      <c r="K670" s="97" t="b">
        <v>0</v>
      </c>
      <c r="L670" s="97" t="b">
        <v>0</v>
      </c>
    </row>
    <row r="671" spans="1:12" ht="15">
      <c r="A671" s="105" t="s">
        <v>753</v>
      </c>
      <c r="B671" s="97" t="s">
        <v>1283</v>
      </c>
      <c r="C671" s="97">
        <v>2</v>
      </c>
      <c r="D671" s="107">
        <v>0.002500342581412305</v>
      </c>
      <c r="E671" s="107">
        <v>1.2336305801644631</v>
      </c>
      <c r="F671" s="97" t="s">
        <v>728</v>
      </c>
      <c r="G671" s="97" t="b">
        <v>0</v>
      </c>
      <c r="H671" s="97" t="b">
        <v>0</v>
      </c>
      <c r="I671" s="97" t="b">
        <v>0</v>
      </c>
      <c r="J671" s="97" t="b">
        <v>0</v>
      </c>
      <c r="K671" s="97" t="b">
        <v>0</v>
      </c>
      <c r="L671" s="97" t="b">
        <v>0</v>
      </c>
    </row>
    <row r="672" spans="1:12" ht="15">
      <c r="A672" s="105" t="s">
        <v>1283</v>
      </c>
      <c r="B672" s="97" t="s">
        <v>848</v>
      </c>
      <c r="C672" s="97">
        <v>2</v>
      </c>
      <c r="D672" s="107">
        <v>0.002500342581412305</v>
      </c>
      <c r="E672" s="107">
        <v>2.312811826212088</v>
      </c>
      <c r="F672" s="97" t="s">
        <v>728</v>
      </c>
      <c r="G672" s="97" t="b">
        <v>0</v>
      </c>
      <c r="H672" s="97" t="b">
        <v>0</v>
      </c>
      <c r="I672" s="97" t="b">
        <v>0</v>
      </c>
      <c r="J672" s="97" t="b">
        <v>0</v>
      </c>
      <c r="K672" s="97" t="b">
        <v>0</v>
      </c>
      <c r="L672" s="97" t="b">
        <v>0</v>
      </c>
    </row>
    <row r="673" spans="1:12" ht="15">
      <c r="A673" s="105" t="s">
        <v>848</v>
      </c>
      <c r="B673" s="97" t="s">
        <v>1284</v>
      </c>
      <c r="C673" s="97">
        <v>2</v>
      </c>
      <c r="D673" s="107">
        <v>0.002500342581412305</v>
      </c>
      <c r="E673" s="107">
        <v>2.312811826212088</v>
      </c>
      <c r="F673" s="97" t="s">
        <v>728</v>
      </c>
      <c r="G673" s="97" t="b">
        <v>0</v>
      </c>
      <c r="H673" s="97" t="b">
        <v>0</v>
      </c>
      <c r="I673" s="97" t="b">
        <v>0</v>
      </c>
      <c r="J673" s="97" t="b">
        <v>0</v>
      </c>
      <c r="K673" s="97" t="b">
        <v>0</v>
      </c>
      <c r="L673" s="97" t="b">
        <v>0</v>
      </c>
    </row>
    <row r="674" spans="1:12" ht="15">
      <c r="A674" s="105" t="s">
        <v>1100</v>
      </c>
      <c r="B674" s="97" t="s">
        <v>878</v>
      </c>
      <c r="C674" s="97">
        <v>2</v>
      </c>
      <c r="D674" s="107">
        <v>0.002500342581412305</v>
      </c>
      <c r="E674" s="107">
        <v>2.1367205671564067</v>
      </c>
      <c r="F674" s="97" t="s">
        <v>728</v>
      </c>
      <c r="G674" s="97" t="b">
        <v>0</v>
      </c>
      <c r="H674" s="97" t="b">
        <v>0</v>
      </c>
      <c r="I674" s="97" t="b">
        <v>0</v>
      </c>
      <c r="J674" s="97" t="b">
        <v>0</v>
      </c>
      <c r="K674" s="97" t="b">
        <v>0</v>
      </c>
      <c r="L674" s="97" t="b">
        <v>0</v>
      </c>
    </row>
    <row r="675" spans="1:12" ht="15">
      <c r="A675" s="105" t="s">
        <v>871</v>
      </c>
      <c r="B675" s="97" t="s">
        <v>1043</v>
      </c>
      <c r="C675" s="97">
        <v>4</v>
      </c>
      <c r="D675" s="107">
        <v>0.00641025641025641</v>
      </c>
      <c r="E675" s="107">
        <v>1.885078384149224</v>
      </c>
      <c r="F675" s="97" t="s">
        <v>729</v>
      </c>
      <c r="G675" s="97" t="b">
        <v>0</v>
      </c>
      <c r="H675" s="97" t="b">
        <v>0</v>
      </c>
      <c r="I675" s="97" t="b">
        <v>0</v>
      </c>
      <c r="J675" s="97" t="b">
        <v>0</v>
      </c>
      <c r="K675" s="97" t="b">
        <v>0</v>
      </c>
      <c r="L675" s="97" t="b">
        <v>0</v>
      </c>
    </row>
    <row r="676" spans="1:12" ht="15">
      <c r="A676" s="105" t="s">
        <v>803</v>
      </c>
      <c r="B676" s="97" t="s">
        <v>1041</v>
      </c>
      <c r="C676" s="97">
        <v>3</v>
      </c>
      <c r="D676" s="107">
        <v>0.0025138401215400847</v>
      </c>
      <c r="E676" s="107">
        <v>2.1861083798132053</v>
      </c>
      <c r="F676" s="97" t="s">
        <v>729</v>
      </c>
      <c r="G676" s="97" t="b">
        <v>0</v>
      </c>
      <c r="H676" s="97" t="b">
        <v>0</v>
      </c>
      <c r="I676" s="97" t="b">
        <v>0</v>
      </c>
      <c r="J676" s="97" t="b">
        <v>0</v>
      </c>
      <c r="K676" s="97" t="b">
        <v>0</v>
      </c>
      <c r="L676" s="97" t="b">
        <v>0</v>
      </c>
    </row>
    <row r="677" spans="1:12" ht="15">
      <c r="A677" s="105" t="s">
        <v>1041</v>
      </c>
      <c r="B677" s="97" t="s">
        <v>788</v>
      </c>
      <c r="C677" s="97">
        <v>3</v>
      </c>
      <c r="D677" s="107">
        <v>0.0025138401215400847</v>
      </c>
      <c r="E677" s="107">
        <v>2.089198366805149</v>
      </c>
      <c r="F677" s="97" t="s">
        <v>729</v>
      </c>
      <c r="G677" s="97" t="b">
        <v>0</v>
      </c>
      <c r="H677" s="97" t="b">
        <v>0</v>
      </c>
      <c r="I677" s="97" t="b">
        <v>0</v>
      </c>
      <c r="J677" s="97" t="b">
        <v>0</v>
      </c>
      <c r="K677" s="97" t="b">
        <v>0</v>
      </c>
      <c r="L677" s="97" t="b">
        <v>0</v>
      </c>
    </row>
    <row r="678" spans="1:12" ht="15">
      <c r="A678" s="105" t="s">
        <v>1036</v>
      </c>
      <c r="B678" s="97" t="s">
        <v>891</v>
      </c>
      <c r="C678" s="97">
        <v>3</v>
      </c>
      <c r="D678" s="107">
        <v>0.004807692307692308</v>
      </c>
      <c r="E678" s="107">
        <v>1.9430703311269109</v>
      </c>
      <c r="F678" s="97" t="s">
        <v>729</v>
      </c>
      <c r="G678" s="97" t="b">
        <v>0</v>
      </c>
      <c r="H678" s="97" t="b">
        <v>0</v>
      </c>
      <c r="I678" s="97" t="b">
        <v>0</v>
      </c>
      <c r="J678" s="97" t="b">
        <v>0</v>
      </c>
      <c r="K678" s="97" t="b">
        <v>0</v>
      </c>
      <c r="L678" s="97" t="b">
        <v>0</v>
      </c>
    </row>
    <row r="679" spans="1:12" ht="15">
      <c r="A679" s="105" t="s">
        <v>1189</v>
      </c>
      <c r="B679" s="97" t="s">
        <v>1190</v>
      </c>
      <c r="C679" s="97">
        <v>3</v>
      </c>
      <c r="D679" s="107">
        <v>0.004807692307692308</v>
      </c>
      <c r="E679" s="107">
        <v>2.311047116421505</v>
      </c>
      <c r="F679" s="97" t="s">
        <v>729</v>
      </c>
      <c r="G679" s="97" t="b">
        <v>0</v>
      </c>
      <c r="H679" s="97" t="b">
        <v>0</v>
      </c>
      <c r="I679" s="97" t="b">
        <v>0</v>
      </c>
      <c r="J679" s="97" t="b">
        <v>0</v>
      </c>
      <c r="K679" s="97" t="b">
        <v>0</v>
      </c>
      <c r="L679" s="97" t="b">
        <v>0</v>
      </c>
    </row>
    <row r="680" spans="1:12" ht="15">
      <c r="A680" s="105" t="s">
        <v>908</v>
      </c>
      <c r="B680" s="97" t="s">
        <v>754</v>
      </c>
      <c r="C680" s="97">
        <v>3</v>
      </c>
      <c r="D680" s="107">
        <v>0.004807692307692308</v>
      </c>
      <c r="E680" s="107">
        <v>1.296806677306895</v>
      </c>
      <c r="F680" s="97" t="s">
        <v>729</v>
      </c>
      <c r="G680" s="97" t="b">
        <v>0</v>
      </c>
      <c r="H680" s="97" t="b">
        <v>0</v>
      </c>
      <c r="I680" s="97" t="b">
        <v>0</v>
      </c>
      <c r="J680" s="97" t="b">
        <v>0</v>
      </c>
      <c r="K680" s="97" t="b">
        <v>0</v>
      </c>
      <c r="L680" s="97" t="b">
        <v>0</v>
      </c>
    </row>
    <row r="681" spans="1:12" ht="15">
      <c r="A681" s="105" t="s">
        <v>1039</v>
      </c>
      <c r="B681" s="97" t="s">
        <v>1180</v>
      </c>
      <c r="C681" s="97">
        <v>3</v>
      </c>
      <c r="D681" s="107">
        <v>0.004807692307692308</v>
      </c>
      <c r="E681" s="107">
        <v>2.1861083798132053</v>
      </c>
      <c r="F681" s="97" t="s">
        <v>729</v>
      </c>
      <c r="G681" s="97" t="b">
        <v>0</v>
      </c>
      <c r="H681" s="97" t="b">
        <v>0</v>
      </c>
      <c r="I681" s="97" t="b">
        <v>0</v>
      </c>
      <c r="J681" s="97" t="b">
        <v>0</v>
      </c>
      <c r="K681" s="97" t="b">
        <v>0</v>
      </c>
      <c r="L681" s="97" t="b">
        <v>0</v>
      </c>
    </row>
    <row r="682" spans="1:12" ht="15">
      <c r="A682" s="105" t="s">
        <v>1180</v>
      </c>
      <c r="B682" s="97" t="s">
        <v>970</v>
      </c>
      <c r="C682" s="97">
        <v>3</v>
      </c>
      <c r="D682" s="107">
        <v>0.004807692307692308</v>
      </c>
      <c r="E682" s="107">
        <v>2.089198366805149</v>
      </c>
      <c r="F682" s="97" t="s">
        <v>729</v>
      </c>
      <c r="G682" s="97" t="b">
        <v>0</v>
      </c>
      <c r="H682" s="97" t="b">
        <v>0</v>
      </c>
      <c r="I682" s="97" t="b">
        <v>0</v>
      </c>
      <c r="J682" s="97" t="b">
        <v>0</v>
      </c>
      <c r="K682" s="97" t="b">
        <v>0</v>
      </c>
      <c r="L682" s="97" t="b">
        <v>0</v>
      </c>
    </row>
    <row r="683" spans="1:12" ht="15">
      <c r="A683" s="105" t="s">
        <v>1398</v>
      </c>
      <c r="B683" s="97" t="s">
        <v>773</v>
      </c>
      <c r="C683" s="97">
        <v>2</v>
      </c>
      <c r="D683" s="107">
        <v>0.003205128205128205</v>
      </c>
      <c r="E683" s="107">
        <v>2.4871383754771865</v>
      </c>
      <c r="F683" s="97" t="s">
        <v>729</v>
      </c>
      <c r="G683" s="97" t="b">
        <v>0</v>
      </c>
      <c r="H683" s="97" t="b">
        <v>0</v>
      </c>
      <c r="I683" s="97" t="b">
        <v>0</v>
      </c>
      <c r="J683" s="97" t="b">
        <v>0</v>
      </c>
      <c r="K683" s="97" t="b">
        <v>0</v>
      </c>
      <c r="L683" s="97" t="b">
        <v>0</v>
      </c>
    </row>
    <row r="684" spans="1:12" ht="15">
      <c r="A684" s="105" t="s">
        <v>757</v>
      </c>
      <c r="B684" s="97" t="s">
        <v>805</v>
      </c>
      <c r="C684" s="97">
        <v>2</v>
      </c>
      <c r="D684" s="107">
        <v>0.003205128205128205</v>
      </c>
      <c r="E684" s="107">
        <v>2.010017120757524</v>
      </c>
      <c r="F684" s="97" t="s">
        <v>729</v>
      </c>
      <c r="G684" s="97" t="b">
        <v>0</v>
      </c>
      <c r="H684" s="97" t="b">
        <v>0</v>
      </c>
      <c r="I684" s="97" t="b">
        <v>0</v>
      </c>
      <c r="J684" s="97" t="b">
        <v>0</v>
      </c>
      <c r="K684" s="97" t="b">
        <v>0</v>
      </c>
      <c r="L684" s="97" t="b">
        <v>0</v>
      </c>
    </row>
    <row r="685" spans="1:12" ht="15">
      <c r="A685" s="105" t="s">
        <v>964</v>
      </c>
      <c r="B685" s="97" t="s">
        <v>754</v>
      </c>
      <c r="C685" s="97">
        <v>2</v>
      </c>
      <c r="D685" s="107">
        <v>0.003205128205128205</v>
      </c>
      <c r="E685" s="107">
        <v>1.1207154182512138</v>
      </c>
      <c r="F685" s="97" t="s">
        <v>729</v>
      </c>
      <c r="G685" s="97" t="b">
        <v>0</v>
      </c>
      <c r="H685" s="97" t="b">
        <v>0</v>
      </c>
      <c r="I685" s="97" t="b">
        <v>0</v>
      </c>
      <c r="J685" s="97" t="b">
        <v>0</v>
      </c>
      <c r="K685" s="97" t="b">
        <v>0</v>
      </c>
      <c r="L685" s="97" t="b">
        <v>0</v>
      </c>
    </row>
    <row r="686" spans="1:12" ht="15">
      <c r="A686" s="105" t="s">
        <v>891</v>
      </c>
      <c r="B686" s="97" t="s">
        <v>925</v>
      </c>
      <c r="C686" s="97">
        <v>2</v>
      </c>
      <c r="D686" s="107">
        <v>0.003205128205128205</v>
      </c>
      <c r="E686" s="107">
        <v>1.7669790720712297</v>
      </c>
      <c r="F686" s="97" t="s">
        <v>729</v>
      </c>
      <c r="G686" s="97" t="b">
        <v>0</v>
      </c>
      <c r="H686" s="97" t="b">
        <v>0</v>
      </c>
      <c r="I686" s="97" t="b">
        <v>0</v>
      </c>
      <c r="J686" s="97" t="b">
        <v>0</v>
      </c>
      <c r="K686" s="97" t="b">
        <v>0</v>
      </c>
      <c r="L686" s="97" t="b">
        <v>0</v>
      </c>
    </row>
    <row r="687" spans="1:12" ht="15">
      <c r="A687" s="105" t="s">
        <v>925</v>
      </c>
      <c r="B687" s="97" t="s">
        <v>926</v>
      </c>
      <c r="C687" s="97">
        <v>2</v>
      </c>
      <c r="D687" s="107">
        <v>0.003205128205128205</v>
      </c>
      <c r="E687" s="107">
        <v>1.885078384149224</v>
      </c>
      <c r="F687" s="97" t="s">
        <v>729</v>
      </c>
      <c r="G687" s="97" t="b">
        <v>0</v>
      </c>
      <c r="H687" s="97" t="b">
        <v>0</v>
      </c>
      <c r="I687" s="97" t="b">
        <v>0</v>
      </c>
      <c r="J687" s="97" t="b">
        <v>1</v>
      </c>
      <c r="K687" s="97" t="b">
        <v>0</v>
      </c>
      <c r="L687" s="97" t="b">
        <v>0</v>
      </c>
    </row>
    <row r="688" spans="1:12" ht="15">
      <c r="A688" s="105" t="s">
        <v>926</v>
      </c>
      <c r="B688" s="97" t="s">
        <v>1186</v>
      </c>
      <c r="C688" s="97">
        <v>2</v>
      </c>
      <c r="D688" s="107">
        <v>0.003205128205128205</v>
      </c>
      <c r="E688" s="107">
        <v>2.1861083798132053</v>
      </c>
      <c r="F688" s="97" t="s">
        <v>729</v>
      </c>
      <c r="G688" s="97" t="b">
        <v>1</v>
      </c>
      <c r="H688" s="97" t="b">
        <v>0</v>
      </c>
      <c r="I688" s="97" t="b">
        <v>0</v>
      </c>
      <c r="J688" s="97" t="b">
        <v>0</v>
      </c>
      <c r="K688" s="97" t="b">
        <v>0</v>
      </c>
      <c r="L688" s="97" t="b">
        <v>0</v>
      </c>
    </row>
    <row r="689" spans="1:12" ht="15">
      <c r="A689" s="105" t="s">
        <v>1421</v>
      </c>
      <c r="B689" s="97" t="s">
        <v>963</v>
      </c>
      <c r="C689" s="97">
        <v>2</v>
      </c>
      <c r="D689" s="107">
        <v>0.003205128205128205</v>
      </c>
      <c r="E689" s="107">
        <v>2.4871383754771865</v>
      </c>
      <c r="F689" s="97" t="s">
        <v>729</v>
      </c>
      <c r="G689" s="97" t="b">
        <v>0</v>
      </c>
      <c r="H689" s="97" t="b">
        <v>0</v>
      </c>
      <c r="I689" s="97" t="b">
        <v>0</v>
      </c>
      <c r="J689" s="97" t="b">
        <v>0</v>
      </c>
      <c r="K689" s="97" t="b">
        <v>0</v>
      </c>
      <c r="L689" s="97" t="b">
        <v>0</v>
      </c>
    </row>
    <row r="690" spans="1:12" ht="15">
      <c r="A690" s="105" t="s">
        <v>754</v>
      </c>
      <c r="B690" s="97" t="s">
        <v>754</v>
      </c>
      <c r="C690" s="97">
        <v>2</v>
      </c>
      <c r="D690" s="107">
        <v>0.003205128205128205</v>
      </c>
      <c r="E690" s="107">
        <v>0.10647497913660355</v>
      </c>
      <c r="F690" s="97" t="s">
        <v>729</v>
      </c>
      <c r="G690" s="97" t="b">
        <v>0</v>
      </c>
      <c r="H690" s="97" t="b">
        <v>0</v>
      </c>
      <c r="I690" s="97" t="b">
        <v>0</v>
      </c>
      <c r="J690" s="97" t="b">
        <v>0</v>
      </c>
      <c r="K690" s="97" t="b">
        <v>0</v>
      </c>
      <c r="L690" s="97" t="b">
        <v>0</v>
      </c>
    </row>
    <row r="691" spans="1:12" ht="15">
      <c r="A691" s="105" t="s">
        <v>754</v>
      </c>
      <c r="B691" s="97" t="s">
        <v>1042</v>
      </c>
      <c r="C691" s="97">
        <v>2</v>
      </c>
      <c r="D691" s="107">
        <v>0.003205128205128205</v>
      </c>
      <c r="E691" s="107">
        <v>0.9957766816429138</v>
      </c>
      <c r="F691" s="97" t="s">
        <v>729</v>
      </c>
      <c r="G691" s="97" t="b">
        <v>0</v>
      </c>
      <c r="H691" s="97" t="b">
        <v>0</v>
      </c>
      <c r="I691" s="97" t="b">
        <v>0</v>
      </c>
      <c r="J691" s="97" t="b">
        <v>0</v>
      </c>
      <c r="K691" s="97" t="b">
        <v>0</v>
      </c>
      <c r="L691" s="97" t="b">
        <v>0</v>
      </c>
    </row>
    <row r="692" spans="1:12" ht="15">
      <c r="A692" s="105" t="s">
        <v>754</v>
      </c>
      <c r="B692" s="97" t="s">
        <v>1424</v>
      </c>
      <c r="C692" s="97">
        <v>2</v>
      </c>
      <c r="D692" s="107">
        <v>0.003205128205128205</v>
      </c>
      <c r="E692" s="107">
        <v>1.296806677306895</v>
      </c>
      <c r="F692" s="97" t="s">
        <v>729</v>
      </c>
      <c r="G692" s="97" t="b">
        <v>0</v>
      </c>
      <c r="H692" s="97" t="b">
        <v>0</v>
      </c>
      <c r="I692" s="97" t="b">
        <v>0</v>
      </c>
      <c r="J692" s="97" t="b">
        <v>0</v>
      </c>
      <c r="K692" s="97" t="b">
        <v>0</v>
      </c>
      <c r="L692" s="97" t="b">
        <v>0</v>
      </c>
    </row>
    <row r="693" spans="1:12" ht="15">
      <c r="A693" s="105" t="s">
        <v>754</v>
      </c>
      <c r="B693" s="97" t="s">
        <v>1187</v>
      </c>
      <c r="C693" s="97">
        <v>2</v>
      </c>
      <c r="D693" s="107">
        <v>0.003205128205128205</v>
      </c>
      <c r="E693" s="107">
        <v>1.1207154182512138</v>
      </c>
      <c r="F693" s="97" t="s">
        <v>729</v>
      </c>
      <c r="G693" s="97" t="b">
        <v>0</v>
      </c>
      <c r="H693" s="97" t="b">
        <v>0</v>
      </c>
      <c r="I693" s="97" t="b">
        <v>0</v>
      </c>
      <c r="J693" s="97" t="b">
        <v>0</v>
      </c>
      <c r="K693" s="97" t="b">
        <v>0</v>
      </c>
      <c r="L693" s="97" t="b">
        <v>0</v>
      </c>
    </row>
    <row r="694" spans="1:12" ht="15">
      <c r="A694" s="105" t="s">
        <v>754</v>
      </c>
      <c r="B694" s="97" t="s">
        <v>1188</v>
      </c>
      <c r="C694" s="97">
        <v>2</v>
      </c>
      <c r="D694" s="107">
        <v>0.003205128205128205</v>
      </c>
      <c r="E694" s="107">
        <v>1.296806677306895</v>
      </c>
      <c r="F694" s="97" t="s">
        <v>729</v>
      </c>
      <c r="G694" s="97" t="b">
        <v>0</v>
      </c>
      <c r="H694" s="97" t="b">
        <v>0</v>
      </c>
      <c r="I694" s="97" t="b">
        <v>0</v>
      </c>
      <c r="J694" s="97" t="b">
        <v>0</v>
      </c>
      <c r="K694" s="97" t="b">
        <v>0</v>
      </c>
      <c r="L694" s="97" t="b">
        <v>0</v>
      </c>
    </row>
    <row r="695" spans="1:12" ht="15">
      <c r="A695" s="105" t="s">
        <v>1042</v>
      </c>
      <c r="B695" s="97" t="s">
        <v>1425</v>
      </c>
      <c r="C695" s="97">
        <v>2</v>
      </c>
      <c r="D695" s="107">
        <v>0.003205128205128205</v>
      </c>
      <c r="E695" s="107">
        <v>2.1861083798132053</v>
      </c>
      <c r="F695" s="97" t="s">
        <v>729</v>
      </c>
      <c r="G695" s="97" t="b">
        <v>0</v>
      </c>
      <c r="H695" s="97" t="b">
        <v>0</v>
      </c>
      <c r="I695" s="97" t="b">
        <v>0</v>
      </c>
      <c r="J695" s="97" t="b">
        <v>0</v>
      </c>
      <c r="K695" s="97" t="b">
        <v>0</v>
      </c>
      <c r="L695" s="97" t="b">
        <v>0</v>
      </c>
    </row>
    <row r="696" spans="1:12" ht="15">
      <c r="A696" s="105" t="s">
        <v>754</v>
      </c>
      <c r="B696" s="97" t="s">
        <v>1426</v>
      </c>
      <c r="C696" s="97">
        <v>2</v>
      </c>
      <c r="D696" s="107">
        <v>0.003205128205128205</v>
      </c>
      <c r="E696" s="107">
        <v>1.296806677306895</v>
      </c>
      <c r="F696" s="97" t="s">
        <v>729</v>
      </c>
      <c r="G696" s="97" t="b">
        <v>0</v>
      </c>
      <c r="H696" s="97" t="b">
        <v>0</v>
      </c>
      <c r="I696" s="97" t="b">
        <v>0</v>
      </c>
      <c r="J696" s="97" t="b">
        <v>0</v>
      </c>
      <c r="K696" s="97" t="b">
        <v>0</v>
      </c>
      <c r="L696" s="97" t="b">
        <v>0</v>
      </c>
    </row>
    <row r="697" spans="1:12" ht="15">
      <c r="A697" s="105" t="s">
        <v>761</v>
      </c>
      <c r="B697" s="97" t="s">
        <v>754</v>
      </c>
      <c r="C697" s="97">
        <v>2</v>
      </c>
      <c r="D697" s="107">
        <v>0.003205128205128205</v>
      </c>
      <c r="E697" s="107">
        <v>1.1207154182512138</v>
      </c>
      <c r="F697" s="97" t="s">
        <v>729</v>
      </c>
      <c r="G697" s="97" t="b">
        <v>0</v>
      </c>
      <c r="H697" s="97" t="b">
        <v>0</v>
      </c>
      <c r="I697" s="97" t="b">
        <v>0</v>
      </c>
      <c r="J697" s="97" t="b">
        <v>0</v>
      </c>
      <c r="K697" s="97" t="b">
        <v>0</v>
      </c>
      <c r="L697" s="97" t="b">
        <v>0</v>
      </c>
    </row>
    <row r="698" spans="1:12" ht="15">
      <c r="A698" s="105" t="s">
        <v>1432</v>
      </c>
      <c r="B698" s="97" t="s">
        <v>754</v>
      </c>
      <c r="C698" s="97">
        <v>2</v>
      </c>
      <c r="D698" s="107">
        <v>0.003205128205128205</v>
      </c>
      <c r="E698" s="107">
        <v>1.296806677306895</v>
      </c>
      <c r="F698" s="97" t="s">
        <v>729</v>
      </c>
      <c r="G698" s="97" t="b">
        <v>0</v>
      </c>
      <c r="H698" s="97" t="b">
        <v>0</v>
      </c>
      <c r="I698" s="97" t="b">
        <v>0</v>
      </c>
      <c r="J698" s="97" t="b">
        <v>0</v>
      </c>
      <c r="K698" s="97" t="b">
        <v>0</v>
      </c>
      <c r="L698" s="97" t="b">
        <v>0</v>
      </c>
    </row>
    <row r="699" spans="1:12" ht="15">
      <c r="A699" s="105" t="s">
        <v>1185</v>
      </c>
      <c r="B699" s="97" t="s">
        <v>967</v>
      </c>
      <c r="C699" s="97">
        <v>2</v>
      </c>
      <c r="D699" s="107">
        <v>0.003205128205128205</v>
      </c>
      <c r="E699" s="107">
        <v>2.311047116421505</v>
      </c>
      <c r="F699" s="97" t="s">
        <v>729</v>
      </c>
      <c r="G699" s="97" t="b">
        <v>0</v>
      </c>
      <c r="H699" s="97" t="b">
        <v>0</v>
      </c>
      <c r="I699" s="97" t="b">
        <v>0</v>
      </c>
      <c r="J699" s="97" t="b">
        <v>0</v>
      </c>
      <c r="K699" s="97" t="b">
        <v>0</v>
      </c>
      <c r="L699" s="97" t="b">
        <v>0</v>
      </c>
    </row>
    <row r="700" spans="1:12" ht="15">
      <c r="A700" s="105" t="s">
        <v>928</v>
      </c>
      <c r="B700" s="97" t="s">
        <v>804</v>
      </c>
      <c r="C700" s="97">
        <v>6</v>
      </c>
      <c r="D700" s="107">
        <v>0.010452961672473868</v>
      </c>
      <c r="E700" s="107">
        <v>1.9731278535996986</v>
      </c>
      <c r="F700" s="97" t="s">
        <v>730</v>
      </c>
      <c r="G700" s="97" t="b">
        <v>0</v>
      </c>
      <c r="H700" s="97" t="b">
        <v>0</v>
      </c>
      <c r="I700" s="97" t="b">
        <v>0</v>
      </c>
      <c r="J700" s="97" t="b">
        <v>0</v>
      </c>
      <c r="K700" s="97" t="b">
        <v>0</v>
      </c>
      <c r="L700" s="97" t="b">
        <v>0</v>
      </c>
    </row>
    <row r="701" spans="1:12" ht="15">
      <c r="A701" s="105" t="s">
        <v>965</v>
      </c>
      <c r="B701" s="97" t="s">
        <v>823</v>
      </c>
      <c r="C701" s="97">
        <v>5</v>
      </c>
      <c r="D701" s="107">
        <v>0.002622212505783808</v>
      </c>
      <c r="E701" s="107">
        <v>2.0523090996473234</v>
      </c>
      <c r="F701" s="97" t="s">
        <v>730</v>
      </c>
      <c r="G701" s="97" t="b">
        <v>0</v>
      </c>
      <c r="H701" s="97" t="b">
        <v>0</v>
      </c>
      <c r="I701" s="97" t="b">
        <v>0</v>
      </c>
      <c r="J701" s="97" t="b">
        <v>0</v>
      </c>
      <c r="K701" s="97" t="b">
        <v>0</v>
      </c>
      <c r="L701" s="97" t="b">
        <v>0</v>
      </c>
    </row>
    <row r="702" spans="1:12" ht="15">
      <c r="A702" s="105" t="s">
        <v>823</v>
      </c>
      <c r="B702" s="97" t="s">
        <v>756</v>
      </c>
      <c r="C702" s="97">
        <v>5</v>
      </c>
      <c r="D702" s="107">
        <v>0.002622212505783808</v>
      </c>
      <c r="E702" s="107">
        <v>1.9731278535996988</v>
      </c>
      <c r="F702" s="97" t="s">
        <v>730</v>
      </c>
      <c r="G702" s="97" t="b">
        <v>0</v>
      </c>
      <c r="H702" s="97" t="b">
        <v>0</v>
      </c>
      <c r="I702" s="97" t="b">
        <v>0</v>
      </c>
      <c r="J702" s="97" t="b">
        <v>0</v>
      </c>
      <c r="K702" s="97" t="b">
        <v>0</v>
      </c>
      <c r="L702" s="97" t="b">
        <v>0</v>
      </c>
    </row>
    <row r="703" spans="1:12" ht="15">
      <c r="A703" s="105" t="s">
        <v>888</v>
      </c>
      <c r="B703" s="97" t="s">
        <v>870</v>
      </c>
      <c r="C703" s="97">
        <v>5</v>
      </c>
      <c r="D703" s="107">
        <v>0.002622212505783808</v>
      </c>
      <c r="E703" s="107">
        <v>2.0523090996473234</v>
      </c>
      <c r="F703" s="97" t="s">
        <v>730</v>
      </c>
      <c r="G703" s="97" t="b">
        <v>0</v>
      </c>
      <c r="H703" s="97" t="b">
        <v>0</v>
      </c>
      <c r="I703" s="97" t="b">
        <v>0</v>
      </c>
      <c r="J703" s="97" t="b">
        <v>0</v>
      </c>
      <c r="K703" s="97" t="b">
        <v>0</v>
      </c>
      <c r="L703" s="97" t="b">
        <v>0</v>
      </c>
    </row>
    <row r="704" spans="1:12" ht="15">
      <c r="A704" s="105" t="s">
        <v>870</v>
      </c>
      <c r="B704" s="97" t="s">
        <v>796</v>
      </c>
      <c r="C704" s="97">
        <v>5</v>
      </c>
      <c r="D704" s="107">
        <v>0.002622212505783808</v>
      </c>
      <c r="E704" s="107">
        <v>2.0523090996473234</v>
      </c>
      <c r="F704" s="97" t="s">
        <v>730</v>
      </c>
      <c r="G704" s="97" t="b">
        <v>0</v>
      </c>
      <c r="H704" s="97" t="b">
        <v>0</v>
      </c>
      <c r="I704" s="97" t="b">
        <v>0</v>
      </c>
      <c r="J704" s="97" t="b">
        <v>0</v>
      </c>
      <c r="K704" s="97" t="b">
        <v>0</v>
      </c>
      <c r="L704" s="97" t="b">
        <v>0</v>
      </c>
    </row>
    <row r="705" spans="1:12" ht="15">
      <c r="A705" s="105" t="s">
        <v>756</v>
      </c>
      <c r="B705" s="97" t="s">
        <v>869</v>
      </c>
      <c r="C705" s="97">
        <v>4</v>
      </c>
      <c r="D705" s="107">
        <v>0.002773101105728485</v>
      </c>
      <c r="E705" s="107">
        <v>1.9731278535996986</v>
      </c>
      <c r="F705" s="97" t="s">
        <v>730</v>
      </c>
      <c r="G705" s="97" t="b">
        <v>0</v>
      </c>
      <c r="H705" s="97" t="b">
        <v>0</v>
      </c>
      <c r="I705" s="97" t="b">
        <v>0</v>
      </c>
      <c r="J705" s="97" t="b">
        <v>0</v>
      </c>
      <c r="K705" s="97" t="b">
        <v>0</v>
      </c>
      <c r="L705" s="97" t="b">
        <v>0</v>
      </c>
    </row>
    <row r="706" spans="1:12" ht="15">
      <c r="A706" s="105" t="s">
        <v>869</v>
      </c>
      <c r="B706" s="97" t="s">
        <v>888</v>
      </c>
      <c r="C706" s="97">
        <v>4</v>
      </c>
      <c r="D706" s="107">
        <v>0.002773101105728485</v>
      </c>
      <c r="E706" s="107">
        <v>2.0523090996473234</v>
      </c>
      <c r="F706" s="97" t="s">
        <v>730</v>
      </c>
      <c r="G706" s="97" t="b">
        <v>0</v>
      </c>
      <c r="H706" s="97" t="b">
        <v>0</v>
      </c>
      <c r="I706" s="97" t="b">
        <v>0</v>
      </c>
      <c r="J706" s="97" t="b">
        <v>0</v>
      </c>
      <c r="K706" s="97" t="b">
        <v>0</v>
      </c>
      <c r="L706" s="97" t="b">
        <v>0</v>
      </c>
    </row>
    <row r="707" spans="1:12" ht="15">
      <c r="A707" s="105" t="s">
        <v>796</v>
      </c>
      <c r="B707" s="97" t="s">
        <v>1021</v>
      </c>
      <c r="C707" s="97">
        <v>4</v>
      </c>
      <c r="D707" s="107">
        <v>0.002773101105728485</v>
      </c>
      <c r="E707" s="107">
        <v>2.1492191126553797</v>
      </c>
      <c r="F707" s="97" t="s">
        <v>730</v>
      </c>
      <c r="G707" s="97" t="b">
        <v>0</v>
      </c>
      <c r="H707" s="97" t="b">
        <v>0</v>
      </c>
      <c r="I707" s="97" t="b">
        <v>0</v>
      </c>
      <c r="J707" s="97" t="b">
        <v>0</v>
      </c>
      <c r="K707" s="97" t="b">
        <v>0</v>
      </c>
      <c r="L707" s="97" t="b">
        <v>0</v>
      </c>
    </row>
    <row r="708" spans="1:12" ht="15">
      <c r="A708" s="105" t="s">
        <v>1021</v>
      </c>
      <c r="B708" s="97" t="s">
        <v>929</v>
      </c>
      <c r="C708" s="97">
        <v>4</v>
      </c>
      <c r="D708" s="107">
        <v>0.002773101105728485</v>
      </c>
      <c r="E708" s="107">
        <v>1.9731278535996986</v>
      </c>
      <c r="F708" s="97" t="s">
        <v>730</v>
      </c>
      <c r="G708" s="97" t="b">
        <v>0</v>
      </c>
      <c r="H708" s="97" t="b">
        <v>0</v>
      </c>
      <c r="I708" s="97" t="b">
        <v>0</v>
      </c>
      <c r="J708" s="97" t="b">
        <v>0</v>
      </c>
      <c r="K708" s="97" t="b">
        <v>0</v>
      </c>
      <c r="L708" s="97" t="b">
        <v>0</v>
      </c>
    </row>
    <row r="709" spans="1:12" ht="15">
      <c r="A709" s="105" t="s">
        <v>929</v>
      </c>
      <c r="B709" s="97" t="s">
        <v>1022</v>
      </c>
      <c r="C709" s="97">
        <v>4</v>
      </c>
      <c r="D709" s="107">
        <v>0.002773101105728485</v>
      </c>
      <c r="E709" s="107">
        <v>1.9731278535996986</v>
      </c>
      <c r="F709" s="97" t="s">
        <v>730</v>
      </c>
      <c r="G709" s="97" t="b">
        <v>0</v>
      </c>
      <c r="H709" s="97" t="b">
        <v>0</v>
      </c>
      <c r="I709" s="97" t="b">
        <v>0</v>
      </c>
      <c r="J709" s="97" t="b">
        <v>1</v>
      </c>
      <c r="K709" s="97" t="b">
        <v>0</v>
      </c>
      <c r="L709" s="97" t="b">
        <v>0</v>
      </c>
    </row>
    <row r="710" spans="1:12" ht="15">
      <c r="A710" s="105" t="s">
        <v>1022</v>
      </c>
      <c r="B710" s="97" t="s">
        <v>794</v>
      </c>
      <c r="C710" s="97">
        <v>4</v>
      </c>
      <c r="D710" s="107">
        <v>0.002773101105728485</v>
      </c>
      <c r="E710" s="107">
        <v>2.1492191126553797</v>
      </c>
      <c r="F710" s="97" t="s">
        <v>730</v>
      </c>
      <c r="G710" s="97" t="b">
        <v>1</v>
      </c>
      <c r="H710" s="97" t="b">
        <v>0</v>
      </c>
      <c r="I710" s="97" t="b">
        <v>0</v>
      </c>
      <c r="J710" s="97" t="b">
        <v>0</v>
      </c>
      <c r="K710" s="97" t="b">
        <v>0</v>
      </c>
      <c r="L710" s="97" t="b">
        <v>0</v>
      </c>
    </row>
    <row r="711" spans="1:12" ht="15">
      <c r="A711" s="105" t="s">
        <v>794</v>
      </c>
      <c r="B711" s="97" t="s">
        <v>884</v>
      </c>
      <c r="C711" s="97">
        <v>4</v>
      </c>
      <c r="D711" s="107">
        <v>0.002773101105728485</v>
      </c>
      <c r="E711" s="107">
        <v>2.1492191126553797</v>
      </c>
      <c r="F711" s="97" t="s">
        <v>730</v>
      </c>
      <c r="G711" s="97" t="b">
        <v>0</v>
      </c>
      <c r="H711" s="97" t="b">
        <v>0</v>
      </c>
      <c r="I711" s="97" t="b">
        <v>0</v>
      </c>
      <c r="J711" s="97" t="b">
        <v>0</v>
      </c>
      <c r="K711" s="97" t="b">
        <v>0</v>
      </c>
      <c r="L711" s="97" t="b">
        <v>0</v>
      </c>
    </row>
    <row r="712" spans="1:12" ht="15">
      <c r="A712" s="105" t="s">
        <v>884</v>
      </c>
      <c r="B712" s="97" t="s">
        <v>774</v>
      </c>
      <c r="C712" s="97">
        <v>4</v>
      </c>
      <c r="D712" s="107">
        <v>0.002773101105728485</v>
      </c>
      <c r="E712" s="107">
        <v>2.1492191126553797</v>
      </c>
      <c r="F712" s="97" t="s">
        <v>730</v>
      </c>
      <c r="G712" s="97" t="b">
        <v>0</v>
      </c>
      <c r="H712" s="97" t="b">
        <v>0</v>
      </c>
      <c r="I712" s="97" t="b">
        <v>0</v>
      </c>
      <c r="J712" s="97" t="b">
        <v>0</v>
      </c>
      <c r="K712" s="97" t="b">
        <v>0</v>
      </c>
      <c r="L712" s="97" t="b">
        <v>0</v>
      </c>
    </row>
    <row r="713" spans="1:12" ht="15">
      <c r="A713" s="105" t="s">
        <v>774</v>
      </c>
      <c r="B713" s="97" t="s">
        <v>1023</v>
      </c>
      <c r="C713" s="97">
        <v>4</v>
      </c>
      <c r="D713" s="107">
        <v>0.002773101105728485</v>
      </c>
      <c r="E713" s="107">
        <v>2.1492191126553797</v>
      </c>
      <c r="F713" s="97" t="s">
        <v>730</v>
      </c>
      <c r="G713" s="97" t="b">
        <v>0</v>
      </c>
      <c r="H713" s="97" t="b">
        <v>0</v>
      </c>
      <c r="I713" s="97" t="b">
        <v>0</v>
      </c>
      <c r="J713" s="97" t="b">
        <v>0</v>
      </c>
      <c r="K713" s="97" t="b">
        <v>0</v>
      </c>
      <c r="L713" s="97" t="b">
        <v>0</v>
      </c>
    </row>
    <row r="714" spans="1:12" ht="15">
      <c r="A714" s="105" t="s">
        <v>782</v>
      </c>
      <c r="B714" s="97" t="s">
        <v>1024</v>
      </c>
      <c r="C714" s="97">
        <v>4</v>
      </c>
      <c r="D714" s="107">
        <v>0.002773101105728485</v>
      </c>
      <c r="E714" s="107">
        <v>1.575187844927661</v>
      </c>
      <c r="F714" s="97" t="s">
        <v>730</v>
      </c>
      <c r="G714" s="97" t="b">
        <v>0</v>
      </c>
      <c r="H714" s="97" t="b">
        <v>0</v>
      </c>
      <c r="I714" s="97" t="b">
        <v>0</v>
      </c>
      <c r="J714" s="97" t="b">
        <v>0</v>
      </c>
      <c r="K714" s="97" t="b">
        <v>0</v>
      </c>
      <c r="L714" s="97" t="b">
        <v>0</v>
      </c>
    </row>
    <row r="715" spans="1:12" ht="15">
      <c r="A715" s="105" t="s">
        <v>1024</v>
      </c>
      <c r="B715" s="97" t="s">
        <v>1025</v>
      </c>
      <c r="C715" s="97">
        <v>4</v>
      </c>
      <c r="D715" s="107">
        <v>0.002773101105728485</v>
      </c>
      <c r="E715" s="107">
        <v>2.1492191126553797</v>
      </c>
      <c r="F715" s="97" t="s">
        <v>730</v>
      </c>
      <c r="G715" s="97" t="b">
        <v>0</v>
      </c>
      <c r="H715" s="97" t="b">
        <v>0</v>
      </c>
      <c r="I715" s="97" t="b">
        <v>0</v>
      </c>
      <c r="J715" s="97" t="b">
        <v>0</v>
      </c>
      <c r="K715" s="97" t="b">
        <v>1</v>
      </c>
      <c r="L715" s="97" t="b">
        <v>0</v>
      </c>
    </row>
    <row r="716" spans="1:12" ht="15">
      <c r="A716" s="105" t="s">
        <v>1025</v>
      </c>
      <c r="B716" s="97" t="s">
        <v>1026</v>
      </c>
      <c r="C716" s="97">
        <v>4</v>
      </c>
      <c r="D716" s="107">
        <v>0.002773101105728485</v>
      </c>
      <c r="E716" s="107">
        <v>2.1492191126553797</v>
      </c>
      <c r="F716" s="97" t="s">
        <v>730</v>
      </c>
      <c r="G716" s="97" t="b">
        <v>0</v>
      </c>
      <c r="H716" s="97" t="b">
        <v>1</v>
      </c>
      <c r="I716" s="97" t="b">
        <v>0</v>
      </c>
      <c r="J716" s="97" t="b">
        <v>0</v>
      </c>
      <c r="K716" s="97" t="b">
        <v>0</v>
      </c>
      <c r="L716" s="97" t="b">
        <v>0</v>
      </c>
    </row>
    <row r="717" spans="1:12" ht="15">
      <c r="A717" s="105" t="s">
        <v>1026</v>
      </c>
      <c r="B717" s="97" t="s">
        <v>966</v>
      </c>
      <c r="C717" s="97">
        <v>4</v>
      </c>
      <c r="D717" s="107">
        <v>0.002773101105728485</v>
      </c>
      <c r="E717" s="107">
        <v>2.1492191126553797</v>
      </c>
      <c r="F717" s="97" t="s">
        <v>730</v>
      </c>
      <c r="G717" s="97" t="b">
        <v>0</v>
      </c>
      <c r="H717" s="97" t="b">
        <v>0</v>
      </c>
      <c r="I717" s="97" t="b">
        <v>0</v>
      </c>
      <c r="J717" s="97" t="b">
        <v>0</v>
      </c>
      <c r="K717" s="97" t="b">
        <v>0</v>
      </c>
      <c r="L717" s="97" t="b">
        <v>0</v>
      </c>
    </row>
    <row r="718" spans="1:12" ht="15">
      <c r="A718" s="105" t="s">
        <v>966</v>
      </c>
      <c r="B718" s="97" t="s">
        <v>1027</v>
      </c>
      <c r="C718" s="97">
        <v>4</v>
      </c>
      <c r="D718" s="107">
        <v>0.002773101105728485</v>
      </c>
      <c r="E718" s="107">
        <v>2.1492191126553797</v>
      </c>
      <c r="F718" s="97" t="s">
        <v>730</v>
      </c>
      <c r="G718" s="97" t="b">
        <v>0</v>
      </c>
      <c r="H718" s="97" t="b">
        <v>0</v>
      </c>
      <c r="I718" s="97" t="b">
        <v>0</v>
      </c>
      <c r="J718" s="97" t="b">
        <v>1</v>
      </c>
      <c r="K718" s="97" t="b">
        <v>0</v>
      </c>
      <c r="L718" s="97" t="b">
        <v>0</v>
      </c>
    </row>
    <row r="719" spans="1:12" ht="15">
      <c r="A719" s="105" t="s">
        <v>1027</v>
      </c>
      <c r="B719" s="97" t="s">
        <v>1028</v>
      </c>
      <c r="C719" s="97">
        <v>4</v>
      </c>
      <c r="D719" s="107">
        <v>0.002773101105728485</v>
      </c>
      <c r="E719" s="107">
        <v>2.1492191126553797</v>
      </c>
      <c r="F719" s="97" t="s">
        <v>730</v>
      </c>
      <c r="G719" s="97" t="b">
        <v>1</v>
      </c>
      <c r="H719" s="97" t="b">
        <v>0</v>
      </c>
      <c r="I719" s="97" t="b">
        <v>0</v>
      </c>
      <c r="J719" s="97" t="b">
        <v>0</v>
      </c>
      <c r="K719" s="97" t="b">
        <v>0</v>
      </c>
      <c r="L719" s="97" t="b">
        <v>0</v>
      </c>
    </row>
    <row r="720" spans="1:12" ht="15">
      <c r="A720" s="105" t="s">
        <v>782</v>
      </c>
      <c r="B720" s="97" t="s">
        <v>1149</v>
      </c>
      <c r="C720" s="97">
        <v>3</v>
      </c>
      <c r="D720" s="107">
        <v>0.002732815741883298</v>
      </c>
      <c r="E720" s="107">
        <v>1.575187844927661</v>
      </c>
      <c r="F720" s="97" t="s">
        <v>730</v>
      </c>
      <c r="G720" s="97" t="b">
        <v>0</v>
      </c>
      <c r="H720" s="97" t="b">
        <v>0</v>
      </c>
      <c r="I720" s="97" t="b">
        <v>0</v>
      </c>
      <c r="J720" s="97" t="b">
        <v>0</v>
      </c>
      <c r="K720" s="97" t="b">
        <v>0</v>
      </c>
      <c r="L720" s="97" t="b">
        <v>0</v>
      </c>
    </row>
    <row r="721" spans="1:12" ht="15">
      <c r="A721" s="105" t="s">
        <v>931</v>
      </c>
      <c r="B721" s="97" t="s">
        <v>788</v>
      </c>
      <c r="C721" s="97">
        <v>3</v>
      </c>
      <c r="D721" s="107">
        <v>0.005226480836236934</v>
      </c>
      <c r="E721" s="107">
        <v>2.27415784926368</v>
      </c>
      <c r="F721" s="97" t="s">
        <v>730</v>
      </c>
      <c r="G721" s="97" t="b">
        <v>0</v>
      </c>
      <c r="H721" s="97" t="b">
        <v>0</v>
      </c>
      <c r="I721" s="97" t="b">
        <v>0</v>
      </c>
      <c r="J721" s="97" t="b">
        <v>0</v>
      </c>
      <c r="K721" s="97" t="b">
        <v>0</v>
      </c>
      <c r="L721" s="97" t="b">
        <v>0</v>
      </c>
    </row>
    <row r="722" spans="1:12" ht="15">
      <c r="A722" s="105" t="s">
        <v>868</v>
      </c>
      <c r="B722" s="97" t="s">
        <v>852</v>
      </c>
      <c r="C722" s="97">
        <v>3</v>
      </c>
      <c r="D722" s="107">
        <v>0.005226480836236934</v>
      </c>
      <c r="E722" s="107">
        <v>2.1492191126553797</v>
      </c>
      <c r="F722" s="97" t="s">
        <v>730</v>
      </c>
      <c r="G722" s="97" t="b">
        <v>0</v>
      </c>
      <c r="H722" s="97" t="b">
        <v>0</v>
      </c>
      <c r="I722" s="97" t="b">
        <v>0</v>
      </c>
      <c r="J722" s="97" t="b">
        <v>0</v>
      </c>
      <c r="K722" s="97" t="b">
        <v>0</v>
      </c>
      <c r="L722" s="97" t="b">
        <v>0</v>
      </c>
    </row>
    <row r="723" spans="1:12" ht="15">
      <c r="A723" s="105" t="s">
        <v>1163</v>
      </c>
      <c r="B723" s="97" t="s">
        <v>854</v>
      </c>
      <c r="C723" s="97">
        <v>3</v>
      </c>
      <c r="D723" s="107">
        <v>0.005226480836236934</v>
      </c>
      <c r="E723" s="107">
        <v>1.9731278535996986</v>
      </c>
      <c r="F723" s="97" t="s">
        <v>730</v>
      </c>
      <c r="G723" s="97" t="b">
        <v>0</v>
      </c>
      <c r="H723" s="97" t="b">
        <v>0</v>
      </c>
      <c r="I723" s="97" t="b">
        <v>0</v>
      </c>
      <c r="J723" s="97" t="b">
        <v>0</v>
      </c>
      <c r="K723" s="97" t="b">
        <v>0</v>
      </c>
      <c r="L723" s="97" t="b">
        <v>0</v>
      </c>
    </row>
    <row r="724" spans="1:12" ht="15">
      <c r="A724" s="105" t="s">
        <v>854</v>
      </c>
      <c r="B724" s="97" t="s">
        <v>1164</v>
      </c>
      <c r="C724" s="97">
        <v>3</v>
      </c>
      <c r="D724" s="107">
        <v>0.005226480836236934</v>
      </c>
      <c r="E724" s="107">
        <v>1.9731278535996986</v>
      </c>
      <c r="F724" s="97" t="s">
        <v>730</v>
      </c>
      <c r="G724" s="97" t="b">
        <v>0</v>
      </c>
      <c r="H724" s="97" t="b">
        <v>0</v>
      </c>
      <c r="I724" s="97" t="b">
        <v>0</v>
      </c>
      <c r="J724" s="97" t="b">
        <v>0</v>
      </c>
      <c r="K724" s="97" t="b">
        <v>0</v>
      </c>
      <c r="L724" s="97" t="b">
        <v>0</v>
      </c>
    </row>
    <row r="725" spans="1:12" ht="15">
      <c r="A725" s="105" t="s">
        <v>1164</v>
      </c>
      <c r="B725" s="97" t="s">
        <v>1165</v>
      </c>
      <c r="C725" s="97">
        <v>3</v>
      </c>
      <c r="D725" s="107">
        <v>0.005226480836236934</v>
      </c>
      <c r="E725" s="107">
        <v>2.27415784926368</v>
      </c>
      <c r="F725" s="97" t="s">
        <v>730</v>
      </c>
      <c r="G725" s="97" t="b">
        <v>0</v>
      </c>
      <c r="H725" s="97" t="b">
        <v>0</v>
      </c>
      <c r="I725" s="97" t="b">
        <v>0</v>
      </c>
      <c r="J725" s="97" t="b">
        <v>0</v>
      </c>
      <c r="K725" s="97" t="b">
        <v>0</v>
      </c>
      <c r="L725" s="97" t="b">
        <v>0</v>
      </c>
    </row>
    <row r="726" spans="1:12" ht="15">
      <c r="A726" s="105" t="s">
        <v>1165</v>
      </c>
      <c r="B726" s="97" t="s">
        <v>800</v>
      </c>
      <c r="C726" s="97">
        <v>3</v>
      </c>
      <c r="D726" s="107">
        <v>0.005226480836236934</v>
      </c>
      <c r="E726" s="107">
        <v>2.0523090996473234</v>
      </c>
      <c r="F726" s="97" t="s">
        <v>730</v>
      </c>
      <c r="G726" s="97" t="b">
        <v>0</v>
      </c>
      <c r="H726" s="97" t="b">
        <v>0</v>
      </c>
      <c r="I726" s="97" t="b">
        <v>0</v>
      </c>
      <c r="J726" s="97" t="b">
        <v>0</v>
      </c>
      <c r="K726" s="97" t="b">
        <v>0</v>
      </c>
      <c r="L726" s="97" t="b">
        <v>0</v>
      </c>
    </row>
    <row r="727" spans="1:12" ht="15">
      <c r="A727" s="105" t="s">
        <v>800</v>
      </c>
      <c r="B727" s="97" t="s">
        <v>1166</v>
      </c>
      <c r="C727" s="97">
        <v>3</v>
      </c>
      <c r="D727" s="107">
        <v>0.005226480836236934</v>
      </c>
      <c r="E727" s="107">
        <v>2.0523090996473234</v>
      </c>
      <c r="F727" s="97" t="s">
        <v>730</v>
      </c>
      <c r="G727" s="97" t="b">
        <v>0</v>
      </c>
      <c r="H727" s="97" t="b">
        <v>0</v>
      </c>
      <c r="I727" s="97" t="b">
        <v>0</v>
      </c>
      <c r="J727" s="97" t="b">
        <v>0</v>
      </c>
      <c r="K727" s="97" t="b">
        <v>0</v>
      </c>
      <c r="L727" s="97" t="b">
        <v>0</v>
      </c>
    </row>
    <row r="728" spans="1:12" ht="15">
      <c r="A728" s="105" t="s">
        <v>854</v>
      </c>
      <c r="B728" s="97" t="s">
        <v>916</v>
      </c>
      <c r="C728" s="97">
        <v>3</v>
      </c>
      <c r="D728" s="107">
        <v>0.005226480836236934</v>
      </c>
      <c r="E728" s="107">
        <v>1.8481891169913987</v>
      </c>
      <c r="F728" s="97" t="s">
        <v>730</v>
      </c>
      <c r="G728" s="97" t="b">
        <v>0</v>
      </c>
      <c r="H728" s="97" t="b">
        <v>0</v>
      </c>
      <c r="I728" s="97" t="b">
        <v>0</v>
      </c>
      <c r="J728" s="97" t="b">
        <v>0</v>
      </c>
      <c r="K728" s="97" t="b">
        <v>0</v>
      </c>
      <c r="L728" s="97" t="b">
        <v>0</v>
      </c>
    </row>
    <row r="729" spans="1:12" ht="15">
      <c r="A729" s="105" t="s">
        <v>1019</v>
      </c>
      <c r="B729" s="97" t="s">
        <v>1154</v>
      </c>
      <c r="C729" s="97">
        <v>3</v>
      </c>
      <c r="D729" s="107">
        <v>0.005226480836236934</v>
      </c>
      <c r="E729" s="107">
        <v>2.27415784926368</v>
      </c>
      <c r="F729" s="97" t="s">
        <v>730</v>
      </c>
      <c r="G729" s="97" t="b">
        <v>0</v>
      </c>
      <c r="H729" s="97" t="b">
        <v>0</v>
      </c>
      <c r="I729" s="97" t="b">
        <v>0</v>
      </c>
      <c r="J729" s="97" t="b">
        <v>0</v>
      </c>
      <c r="K729" s="97" t="b">
        <v>0</v>
      </c>
      <c r="L729" s="97" t="b">
        <v>0</v>
      </c>
    </row>
    <row r="730" spans="1:12" ht="15">
      <c r="A730" s="105" t="s">
        <v>883</v>
      </c>
      <c r="B730" s="97" t="s">
        <v>802</v>
      </c>
      <c r="C730" s="97">
        <v>2</v>
      </c>
      <c r="D730" s="107">
        <v>0.003484320557491289</v>
      </c>
      <c r="E730" s="107">
        <v>2.1492191126553797</v>
      </c>
      <c r="F730" s="97" t="s">
        <v>730</v>
      </c>
      <c r="G730" s="97" t="b">
        <v>0</v>
      </c>
      <c r="H730" s="97" t="b">
        <v>0</v>
      </c>
      <c r="I730" s="97" t="b">
        <v>0</v>
      </c>
      <c r="J730" s="97" t="b">
        <v>1</v>
      </c>
      <c r="K730" s="97" t="b">
        <v>0</v>
      </c>
      <c r="L730" s="97" t="b">
        <v>0</v>
      </c>
    </row>
    <row r="731" spans="1:12" ht="15">
      <c r="A731" s="105" t="s">
        <v>802</v>
      </c>
      <c r="B731" s="97" t="s">
        <v>921</v>
      </c>
      <c r="C731" s="97">
        <v>2</v>
      </c>
      <c r="D731" s="107">
        <v>0.003484320557491289</v>
      </c>
      <c r="E731" s="107">
        <v>2.27415784926368</v>
      </c>
      <c r="F731" s="97" t="s">
        <v>730</v>
      </c>
      <c r="G731" s="97" t="b">
        <v>1</v>
      </c>
      <c r="H731" s="97" t="b">
        <v>0</v>
      </c>
      <c r="I731" s="97" t="b">
        <v>0</v>
      </c>
      <c r="J731" s="97" t="b">
        <v>0</v>
      </c>
      <c r="K731" s="97" t="b">
        <v>0</v>
      </c>
      <c r="L731" s="97" t="b">
        <v>0</v>
      </c>
    </row>
    <row r="732" spans="1:12" ht="15">
      <c r="A732" s="105" t="s">
        <v>1150</v>
      </c>
      <c r="B732" s="97" t="s">
        <v>1353</v>
      </c>
      <c r="C732" s="97">
        <v>2</v>
      </c>
      <c r="D732" s="107">
        <v>0.002435435555177766</v>
      </c>
      <c r="E732" s="107">
        <v>2.27415784926368</v>
      </c>
      <c r="F732" s="97" t="s">
        <v>730</v>
      </c>
      <c r="G732" s="97" t="b">
        <v>0</v>
      </c>
      <c r="H732" s="97" t="b">
        <v>0</v>
      </c>
      <c r="I732" s="97" t="b">
        <v>0</v>
      </c>
      <c r="J732" s="97" t="b">
        <v>0</v>
      </c>
      <c r="K732" s="97" t="b">
        <v>0</v>
      </c>
      <c r="L732" s="97" t="b">
        <v>0</v>
      </c>
    </row>
    <row r="733" spans="1:12" ht="15">
      <c r="A733" s="105" t="s">
        <v>788</v>
      </c>
      <c r="B733" s="97" t="s">
        <v>868</v>
      </c>
      <c r="C733" s="97">
        <v>2</v>
      </c>
      <c r="D733" s="107">
        <v>0.003484320557491289</v>
      </c>
      <c r="E733" s="107">
        <v>1.9731278535996986</v>
      </c>
      <c r="F733" s="97" t="s">
        <v>730</v>
      </c>
      <c r="G733" s="97" t="b">
        <v>0</v>
      </c>
      <c r="H733" s="97" t="b">
        <v>0</v>
      </c>
      <c r="I733" s="97" t="b">
        <v>0</v>
      </c>
      <c r="J733" s="97" t="b">
        <v>0</v>
      </c>
      <c r="K733" s="97" t="b">
        <v>0</v>
      </c>
      <c r="L733" s="97" t="b">
        <v>0</v>
      </c>
    </row>
    <row r="734" spans="1:12" ht="15">
      <c r="A734" s="105" t="s">
        <v>1379</v>
      </c>
      <c r="B734" s="97" t="s">
        <v>1380</v>
      </c>
      <c r="C734" s="97">
        <v>2</v>
      </c>
      <c r="D734" s="107">
        <v>0.003484320557491289</v>
      </c>
      <c r="E734" s="107">
        <v>2.450249108319361</v>
      </c>
      <c r="F734" s="97" t="s">
        <v>730</v>
      </c>
      <c r="G734" s="97" t="b">
        <v>0</v>
      </c>
      <c r="H734" s="97" t="b">
        <v>0</v>
      </c>
      <c r="I734" s="97" t="b">
        <v>0</v>
      </c>
      <c r="J734" s="97" t="b">
        <v>0</v>
      </c>
      <c r="K734" s="97" t="b">
        <v>0</v>
      </c>
      <c r="L734" s="97" t="b">
        <v>0</v>
      </c>
    </row>
    <row r="735" spans="1:12" ht="15">
      <c r="A735" s="105" t="s">
        <v>916</v>
      </c>
      <c r="B735" s="97" t="s">
        <v>800</v>
      </c>
      <c r="C735" s="97">
        <v>2</v>
      </c>
      <c r="D735" s="107">
        <v>0.003484320557491289</v>
      </c>
      <c r="E735" s="107">
        <v>1.7512791039833422</v>
      </c>
      <c r="F735" s="97" t="s">
        <v>730</v>
      </c>
      <c r="G735" s="97" t="b">
        <v>0</v>
      </c>
      <c r="H735" s="97" t="b">
        <v>0</v>
      </c>
      <c r="I735" s="97" t="b">
        <v>0</v>
      </c>
      <c r="J735" s="97" t="b">
        <v>0</v>
      </c>
      <c r="K735" s="97" t="b">
        <v>0</v>
      </c>
      <c r="L735" s="97" t="b">
        <v>0</v>
      </c>
    </row>
    <row r="736" spans="1:12" ht="15">
      <c r="A736" s="105" t="s">
        <v>874</v>
      </c>
      <c r="B736" s="97" t="s">
        <v>1131</v>
      </c>
      <c r="C736" s="97">
        <v>2</v>
      </c>
      <c r="D736" s="107">
        <v>0.002435435555177766</v>
      </c>
      <c r="E736" s="107">
        <v>2.27415784926368</v>
      </c>
      <c r="F736" s="97" t="s">
        <v>730</v>
      </c>
      <c r="G736" s="97" t="b">
        <v>0</v>
      </c>
      <c r="H736" s="97" t="b">
        <v>0</v>
      </c>
      <c r="I736" s="97" t="b">
        <v>0</v>
      </c>
      <c r="J736" s="97" t="b">
        <v>0</v>
      </c>
      <c r="K736" s="97" t="b">
        <v>0</v>
      </c>
      <c r="L736" s="97" t="b">
        <v>0</v>
      </c>
    </row>
    <row r="737" spans="1:12" ht="15">
      <c r="A737" s="105" t="s">
        <v>1158</v>
      </c>
      <c r="B737" s="97" t="s">
        <v>1014</v>
      </c>
      <c r="C737" s="97">
        <v>2</v>
      </c>
      <c r="D737" s="107">
        <v>0.003484320557491289</v>
      </c>
      <c r="E737" s="107">
        <v>2.450249108319361</v>
      </c>
      <c r="F737" s="97" t="s">
        <v>730</v>
      </c>
      <c r="G737" s="97" t="b">
        <v>0</v>
      </c>
      <c r="H737" s="97" t="b">
        <v>0</v>
      </c>
      <c r="I737" s="97" t="b">
        <v>0</v>
      </c>
      <c r="J737" s="97" t="b">
        <v>0</v>
      </c>
      <c r="K737" s="97" t="b">
        <v>0</v>
      </c>
      <c r="L737" s="97" t="b">
        <v>0</v>
      </c>
    </row>
    <row r="738" spans="1:12" ht="15">
      <c r="A738" s="105" t="s">
        <v>897</v>
      </c>
      <c r="B738" s="97" t="s">
        <v>848</v>
      </c>
      <c r="C738" s="97">
        <v>2</v>
      </c>
      <c r="D738" s="107">
        <v>0.003484320557491289</v>
      </c>
      <c r="E738" s="107">
        <v>2.0523090996473234</v>
      </c>
      <c r="F738" s="97" t="s">
        <v>730</v>
      </c>
      <c r="G738" s="97" t="b">
        <v>0</v>
      </c>
      <c r="H738" s="97" t="b">
        <v>0</v>
      </c>
      <c r="I738" s="97" t="b">
        <v>0</v>
      </c>
      <c r="J738" s="97" t="b">
        <v>0</v>
      </c>
      <c r="K738" s="97" t="b">
        <v>0</v>
      </c>
      <c r="L738" s="97" t="b">
        <v>0</v>
      </c>
    </row>
    <row r="739" spans="1:12" ht="15">
      <c r="A739" s="105" t="s">
        <v>1364</v>
      </c>
      <c r="B739" s="97" t="s">
        <v>1365</v>
      </c>
      <c r="C739" s="97">
        <v>2</v>
      </c>
      <c r="D739" s="107">
        <v>0.003484320557491289</v>
      </c>
      <c r="E739" s="107">
        <v>2.450249108319361</v>
      </c>
      <c r="F739" s="97" t="s">
        <v>730</v>
      </c>
      <c r="G739" s="97" t="b">
        <v>0</v>
      </c>
      <c r="H739" s="97" t="b">
        <v>0</v>
      </c>
      <c r="I739" s="97" t="b">
        <v>0</v>
      </c>
      <c r="J739" s="97" t="b">
        <v>0</v>
      </c>
      <c r="K739" s="97" t="b">
        <v>0</v>
      </c>
      <c r="L739" s="97" t="b">
        <v>0</v>
      </c>
    </row>
    <row r="740" spans="1:12" ht="15">
      <c r="A740" s="105" t="s">
        <v>782</v>
      </c>
      <c r="B740" s="97" t="s">
        <v>878</v>
      </c>
      <c r="C740" s="97">
        <v>2</v>
      </c>
      <c r="D740" s="107">
        <v>0.002435435555177766</v>
      </c>
      <c r="E740" s="107">
        <v>1.575187844927661</v>
      </c>
      <c r="F740" s="97" t="s">
        <v>730</v>
      </c>
      <c r="G740" s="97" t="b">
        <v>0</v>
      </c>
      <c r="H740" s="97" t="b">
        <v>0</v>
      </c>
      <c r="I740" s="97" t="b">
        <v>0</v>
      </c>
      <c r="J740" s="97" t="b">
        <v>0</v>
      </c>
      <c r="K740" s="97" t="b">
        <v>0</v>
      </c>
      <c r="L740" s="97" t="b">
        <v>0</v>
      </c>
    </row>
    <row r="741" spans="1:12" ht="15">
      <c r="A741" s="105" t="s">
        <v>770</v>
      </c>
      <c r="B741" s="97" t="s">
        <v>782</v>
      </c>
      <c r="C741" s="97">
        <v>2</v>
      </c>
      <c r="D741" s="107">
        <v>0.003484320557491289</v>
      </c>
      <c r="E741" s="107">
        <v>1.0610830239548286</v>
      </c>
      <c r="F741" s="97" t="s">
        <v>730</v>
      </c>
      <c r="G741" s="97" t="b">
        <v>0</v>
      </c>
      <c r="H741" s="97" t="b">
        <v>0</v>
      </c>
      <c r="I741" s="97" t="b">
        <v>0</v>
      </c>
      <c r="J741" s="97" t="b">
        <v>0</v>
      </c>
      <c r="K741" s="97" t="b">
        <v>0</v>
      </c>
      <c r="L741" s="97" t="b">
        <v>0</v>
      </c>
    </row>
    <row r="742" spans="1:12" ht="15">
      <c r="A742" s="105" t="s">
        <v>1156</v>
      </c>
      <c r="B742" s="97" t="s">
        <v>1363</v>
      </c>
      <c r="C742" s="97">
        <v>2</v>
      </c>
      <c r="D742" s="107">
        <v>0.003484320557491289</v>
      </c>
      <c r="E742" s="107">
        <v>2.27415784926368</v>
      </c>
      <c r="F742" s="97" t="s">
        <v>730</v>
      </c>
      <c r="G742" s="97" t="b">
        <v>0</v>
      </c>
      <c r="H742" s="97" t="b">
        <v>0</v>
      </c>
      <c r="I742" s="97" t="b">
        <v>0</v>
      </c>
      <c r="J742" s="97" t="b">
        <v>0</v>
      </c>
      <c r="K742" s="97" t="b">
        <v>0</v>
      </c>
      <c r="L742" s="97" t="b">
        <v>0</v>
      </c>
    </row>
    <row r="743" spans="1:12" ht="15">
      <c r="A743" s="105" t="s">
        <v>804</v>
      </c>
      <c r="B743" s="97" t="s">
        <v>951</v>
      </c>
      <c r="C743" s="97">
        <v>2</v>
      </c>
      <c r="D743" s="107">
        <v>0.003484320557491289</v>
      </c>
      <c r="E743" s="107">
        <v>1.7970365945440174</v>
      </c>
      <c r="F743" s="97" t="s">
        <v>730</v>
      </c>
      <c r="G743" s="97" t="b">
        <v>0</v>
      </c>
      <c r="H743" s="97" t="b">
        <v>0</v>
      </c>
      <c r="I743" s="97" t="b">
        <v>0</v>
      </c>
      <c r="J743" s="97" t="b">
        <v>0</v>
      </c>
      <c r="K743" s="97" t="b">
        <v>0</v>
      </c>
      <c r="L743" s="97" t="b">
        <v>0</v>
      </c>
    </row>
    <row r="744" spans="1:12" ht="15">
      <c r="A744" s="105" t="s">
        <v>951</v>
      </c>
      <c r="B744" s="97" t="s">
        <v>1356</v>
      </c>
      <c r="C744" s="97">
        <v>2</v>
      </c>
      <c r="D744" s="107">
        <v>0.003484320557491289</v>
      </c>
      <c r="E744" s="107">
        <v>2.27415784926368</v>
      </c>
      <c r="F744" s="97" t="s">
        <v>730</v>
      </c>
      <c r="G744" s="97" t="b">
        <v>0</v>
      </c>
      <c r="H744" s="97" t="b">
        <v>0</v>
      </c>
      <c r="I744" s="97" t="b">
        <v>0</v>
      </c>
      <c r="J744" s="97" t="b">
        <v>0</v>
      </c>
      <c r="K744" s="97" t="b">
        <v>0</v>
      </c>
      <c r="L744" s="97" t="b">
        <v>0</v>
      </c>
    </row>
    <row r="745" spans="1:12" ht="15">
      <c r="A745" s="105" t="s">
        <v>1356</v>
      </c>
      <c r="B745" s="97" t="s">
        <v>1019</v>
      </c>
      <c r="C745" s="97">
        <v>2</v>
      </c>
      <c r="D745" s="107">
        <v>0.003484320557491289</v>
      </c>
      <c r="E745" s="107">
        <v>2.27415784926368</v>
      </c>
      <c r="F745" s="97" t="s">
        <v>730</v>
      </c>
      <c r="G745" s="97" t="b">
        <v>0</v>
      </c>
      <c r="H745" s="97" t="b">
        <v>0</v>
      </c>
      <c r="I745" s="97" t="b">
        <v>0</v>
      </c>
      <c r="J745" s="97" t="b">
        <v>0</v>
      </c>
      <c r="K745" s="97" t="b">
        <v>0</v>
      </c>
      <c r="L745" s="97" t="b">
        <v>0</v>
      </c>
    </row>
    <row r="746" spans="1:12" ht="15">
      <c r="A746" s="105" t="s">
        <v>1020</v>
      </c>
      <c r="B746" s="97" t="s">
        <v>928</v>
      </c>
      <c r="C746" s="97">
        <v>2</v>
      </c>
      <c r="D746" s="107">
        <v>0.003484320557491289</v>
      </c>
      <c r="E746" s="107">
        <v>2.0523090996473234</v>
      </c>
      <c r="F746" s="97" t="s">
        <v>730</v>
      </c>
      <c r="G746" s="97" t="b">
        <v>0</v>
      </c>
      <c r="H746" s="97" t="b">
        <v>0</v>
      </c>
      <c r="I746" s="97" t="b">
        <v>0</v>
      </c>
      <c r="J746" s="97" t="b">
        <v>0</v>
      </c>
      <c r="K746" s="97" t="b">
        <v>0</v>
      </c>
      <c r="L746" s="97" t="b">
        <v>0</v>
      </c>
    </row>
    <row r="747" spans="1:12" ht="15">
      <c r="A747" s="105" t="s">
        <v>1132</v>
      </c>
      <c r="B747" s="97" t="s">
        <v>1133</v>
      </c>
      <c r="C747" s="97">
        <v>3</v>
      </c>
      <c r="D747" s="107">
        <v>0.009091509936160504</v>
      </c>
      <c r="E747" s="107">
        <v>1.9852767431792937</v>
      </c>
      <c r="F747" s="97" t="s">
        <v>731</v>
      </c>
      <c r="G747" s="97" t="b">
        <v>0</v>
      </c>
      <c r="H747" s="97" t="b">
        <v>0</v>
      </c>
      <c r="I747" s="97" t="b">
        <v>0</v>
      </c>
      <c r="J747" s="97" t="b">
        <v>0</v>
      </c>
      <c r="K747" s="97" t="b">
        <v>0</v>
      </c>
      <c r="L747" s="97" t="b">
        <v>0</v>
      </c>
    </row>
    <row r="748" spans="1:12" ht="15">
      <c r="A748" s="105" t="s">
        <v>797</v>
      </c>
      <c r="B748" s="97" t="s">
        <v>987</v>
      </c>
      <c r="C748" s="97">
        <v>3</v>
      </c>
      <c r="D748" s="107">
        <v>0.00428827582824444</v>
      </c>
      <c r="E748" s="107">
        <v>1.5593080109070125</v>
      </c>
      <c r="F748" s="97" t="s">
        <v>731</v>
      </c>
      <c r="G748" s="97" t="b">
        <v>0</v>
      </c>
      <c r="H748" s="97" t="b">
        <v>1</v>
      </c>
      <c r="I748" s="97" t="b">
        <v>0</v>
      </c>
      <c r="J748" s="97" t="b">
        <v>0</v>
      </c>
      <c r="K748" s="97" t="b">
        <v>0</v>
      </c>
      <c r="L748" s="97" t="b">
        <v>0</v>
      </c>
    </row>
    <row r="749" spans="1:12" ht="15">
      <c r="A749" s="105" t="s">
        <v>987</v>
      </c>
      <c r="B749" s="97" t="s">
        <v>861</v>
      </c>
      <c r="C749" s="97">
        <v>3</v>
      </c>
      <c r="D749" s="107">
        <v>0.00428827582824444</v>
      </c>
      <c r="E749" s="107">
        <v>1.8603380065709938</v>
      </c>
      <c r="F749" s="97" t="s">
        <v>731</v>
      </c>
      <c r="G749" s="97" t="b">
        <v>0</v>
      </c>
      <c r="H749" s="97" t="b">
        <v>0</v>
      </c>
      <c r="I749" s="97" t="b">
        <v>0</v>
      </c>
      <c r="J749" s="97" t="b">
        <v>0</v>
      </c>
      <c r="K749" s="97" t="b">
        <v>0</v>
      </c>
      <c r="L749" s="97" t="b">
        <v>0</v>
      </c>
    </row>
    <row r="750" spans="1:12" ht="15">
      <c r="A750" s="105" t="s">
        <v>861</v>
      </c>
      <c r="B750" s="97" t="s">
        <v>845</v>
      </c>
      <c r="C750" s="97">
        <v>2</v>
      </c>
      <c r="D750" s="107">
        <v>0.004040671082738002</v>
      </c>
      <c r="E750" s="107">
        <v>1.1613680022349748</v>
      </c>
      <c r="F750" s="97" t="s">
        <v>731</v>
      </c>
      <c r="G750" s="97" t="b">
        <v>0</v>
      </c>
      <c r="H750" s="97" t="b">
        <v>0</v>
      </c>
      <c r="I750" s="97" t="b">
        <v>0</v>
      </c>
      <c r="J750" s="97" t="b">
        <v>0</v>
      </c>
      <c r="K750" s="97" t="b">
        <v>0</v>
      </c>
      <c r="L750" s="97" t="b">
        <v>0</v>
      </c>
    </row>
    <row r="751" spans="1:12" ht="15">
      <c r="A751" s="105" t="s">
        <v>845</v>
      </c>
      <c r="B751" s="97" t="s">
        <v>852</v>
      </c>
      <c r="C751" s="97">
        <v>2</v>
      </c>
      <c r="D751" s="107">
        <v>0.004040671082738002</v>
      </c>
      <c r="E751" s="107">
        <v>1.1613680022349748</v>
      </c>
      <c r="F751" s="97" t="s">
        <v>731</v>
      </c>
      <c r="G751" s="97" t="b">
        <v>0</v>
      </c>
      <c r="H751" s="97" t="b">
        <v>0</v>
      </c>
      <c r="I751" s="97" t="b">
        <v>0</v>
      </c>
      <c r="J751" s="97" t="b">
        <v>0</v>
      </c>
      <c r="K751" s="97" t="b">
        <v>0</v>
      </c>
      <c r="L751" s="97" t="b">
        <v>0</v>
      </c>
    </row>
    <row r="752" spans="1:12" ht="15">
      <c r="A752" s="105" t="s">
        <v>1333</v>
      </c>
      <c r="B752" s="97" t="s">
        <v>822</v>
      </c>
      <c r="C752" s="97">
        <v>2</v>
      </c>
      <c r="D752" s="107">
        <v>0.004040671082738002</v>
      </c>
      <c r="E752" s="107">
        <v>1.508155488459631</v>
      </c>
      <c r="F752" s="97" t="s">
        <v>731</v>
      </c>
      <c r="G752" s="97" t="b">
        <v>0</v>
      </c>
      <c r="H752" s="97" t="b">
        <v>0</v>
      </c>
      <c r="I752" s="97" t="b">
        <v>0</v>
      </c>
      <c r="J752" s="97" t="b">
        <v>0</v>
      </c>
      <c r="K752" s="97" t="b">
        <v>0</v>
      </c>
      <c r="L752" s="97" t="b">
        <v>0</v>
      </c>
    </row>
    <row r="753" spans="1:12" ht="15">
      <c r="A753" s="105" t="s">
        <v>1327</v>
      </c>
      <c r="B753" s="97" t="s">
        <v>1328</v>
      </c>
      <c r="C753" s="97">
        <v>2</v>
      </c>
      <c r="D753" s="107">
        <v>0.004040671082738002</v>
      </c>
      <c r="E753" s="107">
        <v>2.161368002234975</v>
      </c>
      <c r="F753" s="97" t="s">
        <v>731</v>
      </c>
      <c r="G753" s="97" t="b">
        <v>0</v>
      </c>
      <c r="H753" s="97" t="b">
        <v>0</v>
      </c>
      <c r="I753" s="97" t="b">
        <v>0</v>
      </c>
      <c r="J753" s="97" t="b">
        <v>0</v>
      </c>
      <c r="K753" s="97" t="b">
        <v>0</v>
      </c>
      <c r="L753" s="97" t="b">
        <v>0</v>
      </c>
    </row>
    <row r="754" spans="1:12" ht="15">
      <c r="A754" s="105" t="s">
        <v>1328</v>
      </c>
      <c r="B754" s="97" t="s">
        <v>844</v>
      </c>
      <c r="C754" s="97">
        <v>2</v>
      </c>
      <c r="D754" s="107">
        <v>0.004040671082738002</v>
      </c>
      <c r="E754" s="107">
        <v>1.9852767431792937</v>
      </c>
      <c r="F754" s="97" t="s">
        <v>731</v>
      </c>
      <c r="G754" s="97" t="b">
        <v>0</v>
      </c>
      <c r="H754" s="97" t="b">
        <v>0</v>
      </c>
      <c r="I754" s="97" t="b">
        <v>0</v>
      </c>
      <c r="J754" s="97" t="b">
        <v>0</v>
      </c>
      <c r="K754" s="97" t="b">
        <v>0</v>
      </c>
      <c r="L754" s="97" t="b">
        <v>0</v>
      </c>
    </row>
    <row r="755" spans="1:12" ht="15">
      <c r="A755" s="105" t="s">
        <v>844</v>
      </c>
      <c r="B755" s="97" t="s">
        <v>845</v>
      </c>
      <c r="C755" s="97">
        <v>2</v>
      </c>
      <c r="D755" s="107">
        <v>0.004040671082738002</v>
      </c>
      <c r="E755" s="107">
        <v>1.2863067388432747</v>
      </c>
      <c r="F755" s="97" t="s">
        <v>731</v>
      </c>
      <c r="G755" s="97" t="b">
        <v>0</v>
      </c>
      <c r="H755" s="97" t="b">
        <v>0</v>
      </c>
      <c r="I755" s="97" t="b">
        <v>0</v>
      </c>
      <c r="J755" s="97" t="b">
        <v>0</v>
      </c>
      <c r="K755" s="97" t="b">
        <v>0</v>
      </c>
      <c r="L755" s="97" t="b">
        <v>0</v>
      </c>
    </row>
    <row r="756" spans="1:12" ht="15">
      <c r="A756" s="105" t="s">
        <v>845</v>
      </c>
      <c r="B756" s="97" t="s">
        <v>1138</v>
      </c>
      <c r="C756" s="97">
        <v>2</v>
      </c>
      <c r="D756" s="107">
        <v>0.004040671082738002</v>
      </c>
      <c r="E756" s="107">
        <v>1.462397997898956</v>
      </c>
      <c r="F756" s="97" t="s">
        <v>731</v>
      </c>
      <c r="G756" s="97" t="b">
        <v>0</v>
      </c>
      <c r="H756" s="97" t="b">
        <v>0</v>
      </c>
      <c r="I756" s="97" t="b">
        <v>0</v>
      </c>
      <c r="J756" s="97" t="b">
        <v>0</v>
      </c>
      <c r="K756" s="97" t="b">
        <v>0</v>
      </c>
      <c r="L756" s="97" t="b">
        <v>0</v>
      </c>
    </row>
    <row r="757" spans="1:12" ht="15">
      <c r="A757" s="105" t="s">
        <v>1138</v>
      </c>
      <c r="B757" s="97" t="s">
        <v>1013</v>
      </c>
      <c r="C757" s="97">
        <v>2</v>
      </c>
      <c r="D757" s="107">
        <v>0.004040671082738002</v>
      </c>
      <c r="E757" s="107">
        <v>2.161368002234975</v>
      </c>
      <c r="F757" s="97" t="s">
        <v>731</v>
      </c>
      <c r="G757" s="97" t="b">
        <v>0</v>
      </c>
      <c r="H757" s="97" t="b">
        <v>0</v>
      </c>
      <c r="I757" s="97" t="b">
        <v>0</v>
      </c>
      <c r="J757" s="97" t="b">
        <v>0</v>
      </c>
      <c r="K757" s="97" t="b">
        <v>0</v>
      </c>
      <c r="L757" s="97" t="b">
        <v>0</v>
      </c>
    </row>
    <row r="758" spans="1:12" ht="15">
      <c r="A758" s="105" t="s">
        <v>1013</v>
      </c>
      <c r="B758" s="97" t="s">
        <v>1139</v>
      </c>
      <c r="C758" s="97">
        <v>2</v>
      </c>
      <c r="D758" s="107">
        <v>0.004040671082738002</v>
      </c>
      <c r="E758" s="107">
        <v>1.9852767431792937</v>
      </c>
      <c r="F758" s="97" t="s">
        <v>731</v>
      </c>
      <c r="G758" s="97" t="b">
        <v>0</v>
      </c>
      <c r="H758" s="97" t="b">
        <v>0</v>
      </c>
      <c r="I758" s="97" t="b">
        <v>0</v>
      </c>
      <c r="J758" s="97" t="b">
        <v>0</v>
      </c>
      <c r="K758" s="97" t="b">
        <v>0</v>
      </c>
      <c r="L758" s="97" t="b">
        <v>0</v>
      </c>
    </row>
    <row r="759" spans="1:12" ht="15">
      <c r="A759" s="105" t="s">
        <v>1139</v>
      </c>
      <c r="B759" s="97" t="s">
        <v>1329</v>
      </c>
      <c r="C759" s="97">
        <v>2</v>
      </c>
      <c r="D759" s="107">
        <v>0.004040671082738002</v>
      </c>
      <c r="E759" s="107">
        <v>1.9852767431792937</v>
      </c>
      <c r="F759" s="97" t="s">
        <v>731</v>
      </c>
      <c r="G759" s="97" t="b">
        <v>0</v>
      </c>
      <c r="H759" s="97" t="b">
        <v>0</v>
      </c>
      <c r="I759" s="97" t="b">
        <v>0</v>
      </c>
      <c r="J759" s="97" t="b">
        <v>0</v>
      </c>
      <c r="K759" s="97" t="b">
        <v>0</v>
      </c>
      <c r="L759" s="97" t="b">
        <v>0</v>
      </c>
    </row>
    <row r="760" spans="1:12" ht="15">
      <c r="A760" s="105" t="s">
        <v>1329</v>
      </c>
      <c r="B760" s="97" t="s">
        <v>1330</v>
      </c>
      <c r="C760" s="97">
        <v>2</v>
      </c>
      <c r="D760" s="107">
        <v>0.004040671082738002</v>
      </c>
      <c r="E760" s="107">
        <v>2.161368002234975</v>
      </c>
      <c r="F760" s="97" t="s">
        <v>731</v>
      </c>
      <c r="G760" s="97" t="b">
        <v>0</v>
      </c>
      <c r="H760" s="97" t="b">
        <v>0</v>
      </c>
      <c r="I760" s="97" t="b">
        <v>0</v>
      </c>
      <c r="J760" s="97" t="b">
        <v>0</v>
      </c>
      <c r="K760" s="97" t="b">
        <v>0</v>
      </c>
      <c r="L760" s="97" t="b">
        <v>0</v>
      </c>
    </row>
    <row r="761" spans="1:12" ht="15">
      <c r="A761" s="105" t="s">
        <v>1330</v>
      </c>
      <c r="B761" s="97" t="s">
        <v>1331</v>
      </c>
      <c r="C761" s="97">
        <v>2</v>
      </c>
      <c r="D761" s="107">
        <v>0.004040671082738002</v>
      </c>
      <c r="E761" s="107">
        <v>2.161368002234975</v>
      </c>
      <c r="F761" s="97" t="s">
        <v>731</v>
      </c>
      <c r="G761" s="97" t="b">
        <v>0</v>
      </c>
      <c r="H761" s="97" t="b">
        <v>0</v>
      </c>
      <c r="I761" s="97" t="b">
        <v>0</v>
      </c>
      <c r="J761" s="97" t="b">
        <v>0</v>
      </c>
      <c r="K761" s="97" t="b">
        <v>0</v>
      </c>
      <c r="L761" s="97" t="b">
        <v>0</v>
      </c>
    </row>
    <row r="762" spans="1:12" ht="15">
      <c r="A762" s="105" t="s">
        <v>1341</v>
      </c>
      <c r="B762" s="97" t="s">
        <v>1342</v>
      </c>
      <c r="C762" s="97">
        <v>2</v>
      </c>
      <c r="D762" s="107">
        <v>0.006061006624107004</v>
      </c>
      <c r="E762" s="107">
        <v>2.161368002234975</v>
      </c>
      <c r="F762" s="97" t="s">
        <v>731</v>
      </c>
      <c r="G762" s="97" t="b">
        <v>0</v>
      </c>
      <c r="H762" s="97" t="b">
        <v>0</v>
      </c>
      <c r="I762" s="97" t="b">
        <v>0</v>
      </c>
      <c r="J762" s="97" t="b">
        <v>0</v>
      </c>
      <c r="K762" s="97" t="b">
        <v>0</v>
      </c>
      <c r="L762"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85B0C62-70BF-4F5D-BB5D-89FAFE5AB7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2020-10-15T17:03:38Z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