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<sst xmlns="http://schemas.openxmlformats.org/spreadsheetml/2006/main" count="6615" uniqueCount="1490">
  <si>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</si>
  <si>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</si>
  <si>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</si>
  <si>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</si>
  <si>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</si>
  <si>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</si>
  <si>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</si>
  <si>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</si>
  <si>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</si>
  <si>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</si>
  <si>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</si>
  <si>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</si>
  <si>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</si>
  <si>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</si>
  <si>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</si>
  <si>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</si>
  <si>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</si>
  <si>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</si>
  <si>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</si>
  <si>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</si>
  <si>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</si>
  <si>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</si>
  <si>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</si>
  <si>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</si>
  <si>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</si>
  <si>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</si>
  <si>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</si>
  <si>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</si>
  <si>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</si>
  <si>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</si>
  <si>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</si>
  <si>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</si>
  <si>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</si>
  <si>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</si>
  <si>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</si>
  <si>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</si>
  <si>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</si>
  <si>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</si>
  <si>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</si>
  <si>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</si>
  <si>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</si>
  <si>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</si>
  <si>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</si>
  <si>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</si>
  <si>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</si>
  <si>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</si>
  <si>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</si>
  <si>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</si>
  <si>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</si>
  <si>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</si>
  <si>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</si>
  <si>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</si>
  <si>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</si>
  <si>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</si>
  <si>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</si>
  <si>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</si>
  <si>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</si>
  <si>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</si>
  <si>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</si>
  <si>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</si>
  <si>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</si>
  <si>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</si>
  <si>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</si>
  <si>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</si>
  <si>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</si>
  <si>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</si>
  <si>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</si>
  <si>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</si>
  <si>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</si>
  <si>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</si>
  <si>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</si>
  <si>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</si>
  <si>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</si>
  <si>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</si>
  <si>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</si>
  <si>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</si>
  <si>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</si>
  <si>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</si>
  <si>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</si>
  <si>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</si>
  <si>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</si>
  <si>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</si>
  <si>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</si>
  <si>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</si>
  <si>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</si>
  <si>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</si>
  <si>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</si>
  <si>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</si>
  <si>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</si>
  <si>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</si>
  <si>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</si>
  <si>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</si>
  <si>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</si>
  <si>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</si>
  <si>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</si>
  <si>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</si>
  <si>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</si>
  <si>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</si>
  <si>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</si>
  <si>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</si>
  <si>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</si>
  <si>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</si>
  <si>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</si>
  <si>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</si>
  <si>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</si>
  <si>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</si>
  <si>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</si>
  <si>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</si>
  <si>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</si>
  <si>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</si>
  <si>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</si>
  <si>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</si>
  <si>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</si>
  <si>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</si>
  <si>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</si>
  <si>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</si>
  <si>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</si>
  <si>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</si>
  <si>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</si>
  <si>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</si>
  <si>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</si>
  <si>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</si>
  <si>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</si>
  <si>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</si>
  <si>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</si>
  <si>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</si>
  <si>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</si>
  <si>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</si>
  <si>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</si>
  <si>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</si>
  <si>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</si>
  <si>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</si>
  <si>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</si>
  <si>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</si>
  <si>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</si>
  <si>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</si>
  <si>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</si>
  <si>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</si>
  <si>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</si>
  <si>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</si>
  <si>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</si>
  <si>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</si>
  <si>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</si>
  <si>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</si>
  <si>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</si>
  <si>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</si>
  <si>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</si>
  <si>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</si>
  <si>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</si>
  <si>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</si>
  <si>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</si>
  <si>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</si>
  <si>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</si>
  <si>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</si>
  <si>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</si>
  <si>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</si>
  <si>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</si>
  <si>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</si>
  <si>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</si>
  <si>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</si>
  <si>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</si>
  <si>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</si>
  <si>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</si>
  <si>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</si>
  <si>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</si>
  <si>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</si>
  <si>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</si>
  <si>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</si>
  <si>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</si>
  <si>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</si>
  <si>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</si>
  <si>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</si>
  <si>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</si>
  <si>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</si>
  <si>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</si>
  <si>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</si>
  <si>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</si>
  <si>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</si>
  <si>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</si>
  <si>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</si>
  <si>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</si>
  <si>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</si>
  <si>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</si>
  <si>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</si>
  <si>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</si>
  <si>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</si>
  <si>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</si>
  <si>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</si>
  <si>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</si>
  <si>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</si>
  <si>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</si>
  <si>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</si>
  <si>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</si>
  <si>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</si>
  <si>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</si>
  <si>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</si>
  <si>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</si>
  <si>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</si>
  <si>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</si>
  <si>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</si>
  <si>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</si>
  <si>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</si>
  <si>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</si>
  <si>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</si>
  <si>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</si>
  <si>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</si>
  <si>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</si>
  <si>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</si>
  <si>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</si>
  <si>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</si>
  <si>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</si>
  <si>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</si>
  <si>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</si>
  <si>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</si>
  <si>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thomchesney</t>
  </si>
  <si>
    <t>chiew_pang</t>
  </si>
  <si>
    <t>cacpgt_wrerc</t>
  </si>
  <si>
    <t>cacpgt</t>
  </si>
  <si>
    <t>janicemandel</t>
  </si>
  <si>
    <t>drmichaelmoody</t>
  </si>
  <si>
    <t>teachwithsoul</t>
  </si>
  <si>
    <t>lachesschesser</t>
  </si>
  <si>
    <t>drescigno</t>
  </si>
  <si>
    <t>elanaleoni</t>
  </si>
  <si>
    <t>insightadvance</t>
  </si>
  <si>
    <t>youngcuckoldre1</t>
  </si>
  <si>
    <t>silasairkingiv</t>
  </si>
  <si>
    <t>heazysa</t>
  </si>
  <si>
    <t>mariodeniro</t>
  </si>
  <si>
    <t>nico_1199_</t>
  </si>
  <si>
    <t>cyberzizo</t>
  </si>
  <si>
    <t>sordo_madaleno</t>
  </si>
  <si>
    <t>sordoana</t>
  </si>
  <si>
    <t>sourcepov</t>
  </si>
  <si>
    <t>autom8</t>
  </si>
  <si>
    <t>creativesage</t>
  </si>
  <si>
    <t>ladyhamburg</t>
  </si>
  <si>
    <t>whatsapp</t>
  </si>
  <si>
    <t>bonniestern</t>
  </si>
  <si>
    <t>inagarten</t>
  </si>
  <si>
    <t>smexaminer</t>
  </si>
  <si>
    <t>edutopia</t>
  </si>
  <si>
    <t>bonganiurban</t>
  </si>
  <si>
    <t>johnwlewis</t>
  </si>
  <si>
    <t>johncloonan</t>
  </si>
  <si>
    <t>ellenafeldman</t>
  </si>
  <si>
    <t>disasteraccount</t>
  </si>
  <si>
    <t>paulellisuk</t>
  </si>
  <si>
    <t>joshuawaldman</t>
  </si>
  <si>
    <t>innovate</t>
  </si>
  <si>
    <t>alexschleber</t>
  </si>
  <si>
    <t>metameerkat</t>
  </si>
  <si>
    <t>ambercadabra</t>
  </si>
  <si>
    <t>cathrynhrudicka</t>
  </si>
  <si>
    <t>digitalsista</t>
  </si>
  <si>
    <t>joekikta</t>
  </si>
  <si>
    <t>dc2fla</t>
  </si>
  <si>
    <t>phylliskhare</t>
  </si>
  <si>
    <t>rebeccabardess</t>
  </si>
  <si>
    <t>ideasurge</t>
  </si>
  <si>
    <t>jimsterne</t>
  </si>
  <si>
    <t>virtualmrx</t>
  </si>
  <si>
    <t>bstorax</t>
  </si>
  <si>
    <t>krcraft</t>
  </si>
  <si>
    <t>atownley</t>
  </si>
  <si>
    <t>kltaggart</t>
  </si>
  <si>
    <t>youloveclarissa</t>
  </si>
  <si>
    <t>cacildanc</t>
  </si>
  <si>
    <t>robynmcintyre</t>
  </si>
  <si>
    <t>Mentions</t>
  </si>
  <si>
    <t>Replies to</t>
  </si>
  <si>
    <t>MentionsInRetweet</t>
  </si>
  <si>
    <t>Retweet</t>
  </si>
  <si>
    <t>To all my #highered friends who have March-May #givingday social media &amp;amp; other spring alumni &amp;amp; donor messaging all… https://t.co/3RiRwax52p</t>
  </si>
  <si>
    <t>Does anyone just hate the double notifications from @WhatsApp ? Once is ENOUGH! #bugbear #pethate #smchat</t>
  </si>
  <si>
    <t>Organizations Work to Make Social Media More Accessible to Those with Disabilities  https://t.co/EPHJ6C8HvV #SocMed… https://t.co/EUvZJFS1gR</t>
  </si>
  <si>
    <t>Organizations Work to Make #Social Media More Accessible to Those with #Disabilities https://t.co/uIIOwTXZTk… https://t.co/Hax0Pd0nGh</t>
  </si>
  <si>
    <t>@SMExaminer Icebreaker:  Mostly cooking! 
@inagarten and @bonniestern on Insta. Both great cooks and posting recipes everyday. 
#smchat</t>
  </si>
  <si>
    <t>RT @DRescigno: JOIN US: Really excited about next week's #ADVANCEchat. I've known @ElanaLeoni since early @Edutopia days where she helped b…</t>
  </si>
  <si>
    <t>RT @DRescigno: JOIN US: Really excited about next week's #ADVANCEchat. I've known @ElanaLeoni since early @Edutopia days where she helped bâ€¦</t>
  </si>
  <si>
    <t>JOIN US: Really excited about next week's #ADVANCEchat. I've known @ElanaLeoni since early @Edutopia days where she… https://t.co/FsZeo6apUj</t>
  </si>
  <si>
    <t>Hi my cuck, want to listen to my seductive voice in cantonese/mandarin/english？
several slots for phone sessions are available
DM for payment details
#phonesession #phonesex #chat #voicechat #smchat #voiceonline #training https://t.co/umH4b3b8TZ</t>
  </si>
  <si>
    <t>https://t.co/Dad2xdrJfz #SEMrushchat #ChatSnap #BufferChat #SproutChat #SMChat #PinChat #SmallBizChat
the First a… https://t.co/iOobldqE4L</t>
  </si>
  <si>
    <t>#SMchat last night was one for the books, shout out to @bonganiurban for coming through and dropping some gems.. I… https://t.co/d5ZdV7Rbir</t>
  </si>
  <si>
    <t>RT @Sordo_Madaleno: #SMChat: Ante la crisis médica por el COVID-19, ¿qué podríamos aportar como comunidad, utilizando la creatividad y el d…</t>
  </si>
  <si>
    <t>Twitter chats utiles para el marketing:
Today's #SocialMedia and #Marketing #twitterchat list for Wednesday:… https://t.co/1XImfFeJEE</t>
  </si>
  <si>
    <t>RT @Nico_1199_: Twitter chats utiles para el marketing:
Today's #SocialMedia and #Marketing #twitterchat list for Wednesday:
#BrandChat
#S…</t>
  </si>
  <si>
    <t>#SMChat: Con el ánimo de crear un espacio de diálogo, nos gustaría preguntar a nuestros seguidores: ¿Qué podríamos… https://t.co/tDrn2uj9w2</t>
  </si>
  <si>
    <t>#SMChat: Ante la crisis médica por el COVID-19, ¿qué podríamos aportar como comunidad, utilizando la creatividad y… https://t.co/v0UHbzKgAU</t>
  </si>
  <si>
    <t>#SMChat: Buscamos respuestas creativas para atender el aislamiento en casa y saber cómo el diseño nos puede animar… https://t.co/UdcvhCfa5h</t>
  </si>
  <si>
    <t>RT @Sordo_Madaleno: #SMChat: Buscamos respuestas creativas para atender el aislamiento en casa y saber cómo el diseño nos puede animar en e…</t>
  </si>
  <si>
    <t>@autom8 @JohnWLewis I am well Autom and John, I hope you are faring okay !? I have been away from Twitter for far t… https://t.co/2piTx0ftKz</t>
  </si>
  <si>
    <t>@sourcePOV @JohnWLewis hello ol' friend ... was randomly reminiscing on #smchat and then caught this ... how are you</t>
  </si>
  <si>
    <t>@sourcePOV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</si>
  <si>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The latest The @CreativeSage/SMchat* Daily/ #smchat #SM #socialmedia! https://t.co/f6b3GBcIoh Thanks to @johncloonan #podcast #marketing</t>
  </si>
  <si>
    <t>The latest The @CreativeSage/SMchat* Daily/ #smchat #SM #socialmedia! https://t.co/iyiCLYsiAP Thanks to @EllenAFeldman</t>
  </si>
  <si>
    <t>The latest The @CreativeSage/SMchat* Daily/ #smchat #SM #socialmedia! https://t.co/3hmywtcfCk Thanks to @disasteraccount</t>
  </si>
  <si>
    <t>The latest The @CreativeSage/SMchat* Daily/ #smchat #SM #socialmedia! https://t.co/mka4d7Q1pO Thanks to @PaulEllisUK #covidー19uk</t>
  </si>
  <si>
    <t>The latest The @CreativeSage/SMchat* Daily/ #smchat #SM #socialmedia! https://t.co/B0hVSH4XXK Thanks to @JoshuaWaldman #worktrends #video</t>
  </si>
  <si>
    <t>The latest The @CreativeSage/SMchat* Daily/ #smchat #SM #socialmedia! https://t.co/ll2wv9ZcGi Thanks to @cacildanc @AlexSchleber @innovate</t>
  </si>
  <si>
    <t>The latest The @CreativeSage/SMchat* Daily/ #smchat #SM #socialmedia! https://t.co/G8tqI0CaBO Thanks to @AlexSchleber #covid19</t>
  </si>
  <si>
    <t>The latest The @CreativeSage/SMchat* Daily/ #smchat #SM #socialmedia! https://t.co/HHIvayJ0aF Thanks to @metaMeerkat #breaking #coronovirus</t>
  </si>
  <si>
    <t>The latest The @CreativeSage/SMchat* Daily/ #smchat #SM #socialmedia! https://t.co/h3PnmUD5uK Thanks to @AmberCadabra</t>
  </si>
  <si>
    <t>The latest The @CreativeSage/SMchat* Daily/ #smchat #SM #socialmedia! https://t.co/pE9BstapE9 Thanks to @CathrynHrudicka #timesupbiden</t>
  </si>
  <si>
    <t>The latest The @CreativeSage/SMchat* Daily/ #smchat #SM #socialmedia! https://t.co/C4zsgSyRQD Thanks to @digitalsista #covid19</t>
  </si>
  <si>
    <t>The latest The @CreativeSage/SMchat* Daily/ #smchat #SM #socialmedia! https://t.co/O5KMaP4rch Thanks to @digitalsista #ai #healthcare</t>
  </si>
  <si>
    <t>The latest The @CreativeSage/SMchat* Daily/ #smchat #SM #socialmedia! https://t.co/Q3DLQocc0t Thanks to @JoeKikta</t>
  </si>
  <si>
    <t>The latest The @CreativeSage/SMchat* Daily/ #smchat #SM #socialmedia! https://t.co/zM2OZoBSD2 Thanks to @JoeKikta #hr #coronavirus</t>
  </si>
  <si>
    <t>The latest The @CreativeSage/SMchat* Daily/ #smchat #SM #socialmedia! https://t.co/0OL8Qw0KE2 Thanks to @dc2fla #cybersecurity #cloud</t>
  </si>
  <si>
    <t>The latest The @CreativeSage/SMchat* Daily/ #smchat #SM #socialmedia! https://t.co/Pixq2AA6sY Thanks to @dc2fla… https://t.co/NIA2mqyZpS</t>
  </si>
  <si>
    <t>The latest The @CreativeSage/SMchat* Daily/ #smchat #SM #socialmedia! https://t.co/E4D4ZSzK5A Thanks to @dc2fla #scifichat</t>
  </si>
  <si>
    <t>The latest The @CreativeSage/SMchat* Daily/ #smchat #SM #socialmedia! https://t.co/R3N7Xwpwdj Thanks to @PhyllisKhare #coronavirus #vr</t>
  </si>
  <si>
    <t>The latest The @CreativeSage/SMchat* Daily/ #smchat #SM #socialmedia! https://t.co/tkJtZsL72h Thanks to @rebeccabardess</t>
  </si>
  <si>
    <t>The latest The @CreativeSage/SMchat* Daily/ #smchat #SM #socialmedia! https://t.co/MiXUMGhLcI Thanks to @rebeccabardess</t>
  </si>
  <si>
    <t>The latest The @CreativeSage/SMchat* Daily/ #smchat #SM #socialmedia! https://t.co/L5MzU6Mlcz Thanks to @ideasurge #coronavirus #hr</t>
  </si>
  <si>
    <t>The latest The @CreativeSage/SMchat* Daily/ #smchat #SM #socialmedia! https://t.co/D6hE0nINAV Thanks to @ideasurge #onevoice1 #fresh</t>
  </si>
  <si>
    <t>The latest The @CreativeSage/SMchat* Daily/ #smchat #SM #socialmedia! https://t.co/hcyNcbVf1G Thanks to @jimsterne #genz #recruiting</t>
  </si>
  <si>
    <t>The latest The @CreativeSage/SMchat* Daily/ #smchat #SM #socialmedia! https://t.co/1dFNJZi6AY Thanks to @jimsterne… https://t.co/yV4K9QfZ1v</t>
  </si>
  <si>
    <t>The latest The @CreativeSage/SMchat* Daily/ #smchat #SM #socialmedia! https://t.co/cv4aVa1azw Thanks to @VirtualMRX… https://t.co/1c8LMrirot</t>
  </si>
  <si>
    <t>The latest The @CreativeSage/SMchat* Daily/ #smchat #SM #socialmedia! https://t.co/IDVQWi1GOe Thanks to @bstorax… https://t.co/a5V0RtlGmB</t>
  </si>
  <si>
    <t>The latest The @CreativeSage/SMchat* Daily/ #smchat #SM #socialmedia! https://t.co/rDARStNXTU Thanks to @krcraft @bstorax #ai #futureofwork</t>
  </si>
  <si>
    <t>The latest The @CreativeSage/SMchat* Daily/ #smchat #SM #socialmedia! https://t.co/zNGE8RqS2v Thanks to @krcraft #caremongering #covidー19</t>
  </si>
  <si>
    <t>The latest The @CreativeSage/SMchat* Daily/ #smchat #SM #socialmedia! https://t.co/XaGovKpDGo Thanks to @krcraft</t>
  </si>
  <si>
    <t>The latest The @CreativeSage/SMchat* Daily/ #smchat #SM #socialmedia! https://t.co/RudQo4JGHM Thanks to @atownley #cybersecurity #iceland</t>
  </si>
  <si>
    <t>The latest The @CreativeSage/SMchat* Daily/ #smchat #SM #socialmedia! https://t.co/ypXwJ9wZWl Thanks to @atownley #cybersecurity #infosec</t>
  </si>
  <si>
    <t>The latest The @CreativeSage/SMchat* Daily/ #smchat #SM #socialmedia! https://t.co/RvnXasJVxg Thanks to @atownley… https://t.co/rTtaeHvioR</t>
  </si>
  <si>
    <t>The latest The @CreativeSage/SMchat* Daily/ #smchat #SM #socialmedia! https://t.co/TEhYnHUojp Thanks to @atownley #cybersecurity #infosec</t>
  </si>
  <si>
    <t>The latest The @CreativeSage/SMchat* Daily/ #smchat #SM #socialmedia! https://t.co/OoEaWSIb5W Thanks to @KLTaggart… https://t.co/v1kFXvMEY1</t>
  </si>
  <si>
    <t>The latest The @CreativeSage/SMchat* Daily/ #smchat #SM #socialmedia! https://t.co/OJSFzc0fKd Thanks to @KLTaggart… https://t.co/yMEpmk4fgN</t>
  </si>
  <si>
    <t>The latest The @CreativeSage/SMchat* Daily/ #smchat #SM #socialmedia! https://t.co/E0tbUaUCmN Thanks to @youloveclarissa #a11y #axschat</t>
  </si>
  <si>
    <t>The latest The @CreativeSage/SMchat* Daily/ #smchat #SM #socialmedia! https://t.co/VLTXg8Pb6b Thanks to @cacildanc… https://t.co/AFf7LgDHz4</t>
  </si>
  <si>
    <t>The latest The @CreativeSage/SMchat* Daily/ #smchat #SM #socialmedia! https://t.co/YiB2svmaXh Thanks to @cacildanc… https://t.co/CcqsmNXHA3</t>
  </si>
  <si>
    <t>The latest The @CreativeSage/SMchat* Daily/ #smchat #SM #socialmedia! https://t.co/vhH48OXQKd Thanks to @cacildanc #worktrends</t>
  </si>
  <si>
    <t>The latest The @CreativeSage/SMchat* Daily/ #smchat #SM #socialmedia! https://t.co/phvsUao8vl Thanks to @robynmcintyre #covid_19 #covid19</t>
  </si>
  <si>
    <t>The latest The @CreativeSage/SMchat* Daily/ #smchat #SM #socialmedia! https://t.co/BVxoFFgDmi</t>
  </si>
  <si>
    <t>The latest The @CreativeSage/SMchat* Daily/ #smchat #SM #socialmedia! https://t.co/48XMBNlHyQ Thanks to… https://t.co/aR3cZ0Svih</t>
  </si>
  <si>
    <t>The latest The @CreativeSage/SMchat* Daily/ #smchat #SM #socialmedia! https://t.co/GYBG1bBYmq #some2020</t>
  </si>
  <si>
    <t>The latest The @CreativeSage/SMchat* Daily/ #smchat #SM #socialmedia! https://t.co/UYICkjOl6k #coronavirus #hypothesis</t>
  </si>
  <si>
    <t>The latest The @CreativeSage/SMchat* Daily/ #smchat #SM #socialmedia! https://t.co/qeNui0JkXl #worktrends #hr</t>
  </si>
  <si>
    <t>The latest The @CreativeSage/SMchat* Daily/ #smchat #SM #socialmedia! https://t.co/ajOEim9wRq #cybersecurity #infosec</t>
  </si>
  <si>
    <t>The latest The @CreativeSage/SMchat* Daily/ #smchat #SM #socialmedia! https://t.co/1eeU4znhQA #sabsa #cybersecurity</t>
  </si>
  <si>
    <t>The latest The @CreativeSage/SMchat* Daily/ #smchat #SM #socialmedia! https://t.co/7c75xewTvu #coronavirus #socialdistance</t>
  </si>
  <si>
    <t>The latest The @CreativeSage/SMchat* Daily/ #smchat #SM #socialmedia! https://t.co/5M9FvEOWRj</t>
  </si>
  <si>
    <t>The latest The @CreativeSage/SMchat* Daily/ #smchat #SM #socialmedia! https://t.co/aBBwlwW0vv #worktrends #diversity</t>
  </si>
  <si>
    <t>The latest The @CreativeSage/SMchat* Daily/ #smchat #SM #socialmedia! https://t.co/MfikMiLHIn Thanks to… https://t.co/PR66PCX57t</t>
  </si>
  <si>
    <t>The latest The @CreativeSage/SMchat* Daily/ #smchat #SM #socialmedia! https://t.co/9HlFbr8H7B #coronavirus #covid19</t>
  </si>
  <si>
    <t>The latest The @CreativeSage/SMchat* Daily/ #smchat #SM #socialmedia! https://t.co/FZ4t9grblP #coronavirus</t>
  </si>
  <si>
    <t>The latest The @CreativeSage/SMchat* Daily/ #smchat #SM #socialmedia! https://t.co/iad0JEJjCV</t>
  </si>
  <si>
    <t>The latest The @CreativeSage/SMchat* Daily/ #smchat #SM #socialmedia! https://t.co/Pl4IdCNRTH #covid19 #cybersecurity</t>
  </si>
  <si>
    <t>The latest The @CreativeSage/SMchat* Daily/ #smchat #SM #socialmedia! https://t.co/KsdeU82HGd #coronavirus #covid19</t>
  </si>
  <si>
    <t>The latest The @CreativeSage/SMchat* Daily/ #smchat #SM #socialmedia! https://t.co/qPhWPoXtW2 Thanks to… https://t.co/F0zsW5cK8s</t>
  </si>
  <si>
    <t>The latest The @CreativeSage/SMchat* Daily/ #smchat #SM #socialmedia! https://t.co/g2p5ivyYlu</t>
  </si>
  <si>
    <t>The latest The @CreativeSage/SMchat* Daily/ #smchat #SM #socialmedia! https://t.co/47oOaFAvcJ Thanks to… https://t.co/aHqUGuvux3</t>
  </si>
  <si>
    <t>The latest The @CreativeSage/SMchat* Daily/ #smchat #SM #socialmedia! https://t.co/TsMRBaiiVa #gettingto5050 #dataviz</t>
  </si>
  <si>
    <t>The latest The @CreativeSage/SMchat* Daily/ #smchat #SM #socialmedia! https://t.co/vWtkAGP3Ia #hr #veteransagainsttrump</t>
  </si>
  <si>
    <t>The latest The @CreativeSage/SMchat* Daily/ #smchat #SM #socialmedia! https://t.co/ZCewnthwIX #ai</t>
  </si>
  <si>
    <t>The latest The @CreativeSage/SMchat* Daily/ #smchat #SM #socialmedia! https://t.co/KAoNBVRPuk Thanks to… https://t.co/cYIA9YiYn7</t>
  </si>
  <si>
    <t>The latest The @CreativeSage/SMchat* Daily/ #smchat #SM #socialmedia! https://t.co/q3AIY5KMHn Thanks to… https://t.co/5Zi3wFIXna</t>
  </si>
  <si>
    <t>The latest The @CreativeSage/SMchat* Daily/ #smchat #SM #socialmedia! https://t.co/0oeHasKxlT #hiring #recruiting</t>
  </si>
  <si>
    <t>The latest The @CreativeSage/SMchat* Daily/ #smchat #SM #socialmedia! https://t.co/tJoGLbxUgt #covid19</t>
  </si>
  <si>
    <t>The latest The @CreativeSage/SMchat* Daily/ #smchat #SM #socialmedia! https://t.co/rpIw2pUdhQ #coronavirus #leadership</t>
  </si>
  <si>
    <t>The latest The @CreativeSage/SMchat* Daily/ #smchat #SM #socialmedia! https://t.co/0HVPBIEnke #diversity #workplace</t>
  </si>
  <si>
    <t>The latest The @CreativeSage/SMchat* Daily/ #smchat #SM #socialmedia! https://t.co/1U557fYrSJ #hr #recruiting</t>
  </si>
  <si>
    <t>The latest The @CreativeSage/SMchat* Daily/ #smchat #SM #socialmedia! https://t.co/vmcJy1vIPR #worktrends #employeeengagement</t>
  </si>
  <si>
    <t>The latest The @CreativeSage/SMchat* Daily/ #smchat #SM #socialmedia! https://t.co/HscO3JAVuq #genz #employeeexperience</t>
  </si>
  <si>
    <t>The latest The @CreativeSage/SMchat* Daily/ #smchat #SM #socialmedia! https://t.co/qnNUAjTwRP #leaders #disruption</t>
  </si>
  <si>
    <t>The latest The @CreativeSage/SMchat* Daily/ #smchat #SM #socialmedia! https://t.co/0p4m5hXF6G #cybersecurity #infosec</t>
  </si>
  <si>
    <t>The latest The @CreativeSage/SMchat* Daily/ #smchat #SM #socialmedia! https://t.co/WVAy9xFQpb #hr #remoteworking</t>
  </si>
  <si>
    <t>The latest The @CreativeSage/SMchat* Daily/ #smchat #SM #socialmedia! https://t.co/BHVLrDyjBl Thanks to… https://t.co/PH7t8lSEGr</t>
  </si>
  <si>
    <t>The latest The @CreativeSage/SMchat* Daily/ #smchat #SM #socialmedia! https://t.co/3S7Mr0RRFE #futureofwork #ai</t>
  </si>
  <si>
    <t>The latest The @CreativeSage/SMchat* Daily/ #smchat #SM #socialmedia! https://t.co/LIBcmurjcs</t>
  </si>
  <si>
    <t>The latest The @CreativeSage/SMchat* Daily/ #smchat #SM #socialmedia! https://t.co/vaF50XuQe5 #ethics #digitaltransformation</t>
  </si>
  <si>
    <t>The latest The @CreativeSage/SMchat* Daily/ #smchat #SM #socialmedia! https://t.co/eIVVFdpltX #nationallibraryweek</t>
  </si>
  <si>
    <t>The latest The @CreativeSage/SMchat* Daily/ #smchat #SM #socialmedia! https://t.co/dAB7ep0pnS #earthday2020 #art</t>
  </si>
  <si>
    <t>The latest The @CreativeSage/SMchat* Daily/ #smchat #SM #socialmedia! https://t.co/PL7vkHtDln #coronavirus #futureofwork</t>
  </si>
  <si>
    <t>The latest The @CreativeSage/SMchat* Daily/ #smchat #SM #socialmedia! https://t.co/q9wKwQLGVr #covid19</t>
  </si>
  <si>
    <t>The latest The @CreativeSage/SMchat* Daily/ #smchat #SM #socialmedia! https://t.co/4VbhC3Bvjr #covid19 #iamlunayou</t>
  </si>
  <si>
    <t>The latest The @CreativeSage/SMchat* Daily/ #smchat #SM #socialmedia! https://t.co/zXQfTB3nsi #ai #technology</t>
  </si>
  <si>
    <t>The latest The @CreativeSage/SMchat* Daily/ #smchat #SM #socialmedia! https://t.co/ambFVcmdQd #thursdaymotivation #coronavirus</t>
  </si>
  <si>
    <t>The latest The @CreativeSage/SMchat* Daily/ #smchat #SM #socialmedia! https://t.co/gmtNO8VliJ #futureofwork #coronavirus</t>
  </si>
  <si>
    <t>The latest The @CreativeSage/SMchat* Daily/ #smchat #SM #socialmedia! https://t.co/rkjNkid4dr #worktrends #coronavirus</t>
  </si>
  <si>
    <t>The latest The @CreativeSage/SMchat* Daily/ #smchat #SM #socialmedia! https://t.co/eYc6n6cQrk #emergingtech</t>
  </si>
  <si>
    <t>The latest The @CreativeSage/SMchat* Daily/ #smchat #SM #socialmedia! https://t.co/Mnjsvtzsby #covid #innovation</t>
  </si>
  <si>
    <t>The latest The @CreativeSage/SMchat* Daily/ #smchat #SM #socialmedia! https://t.co/6KmFbvgEBU #cybersecurity #automation</t>
  </si>
  <si>
    <t>The latest The @CreativeSage/SMchat* Daily/ #smchat #SM #socialmedia! https://t.co/22haBBcaam #disabledtwitter #disabilitytwitter</t>
  </si>
  <si>
    <t>The latest The @CreativeSage/SMchat* Daily/ #smchat #SM #socialmedia! https://t.co/Nuu2qx95bb Thanks to… https://t.co/Cgt98ibbrT</t>
  </si>
  <si>
    <t>The latest The @CreativeSage/SMchat* Daily/ #smchat #SM #socialmedia! https://t.co/oF5DKDuxx5 #coronavirus</t>
  </si>
  <si>
    <t>Lies meinen Blogeintrag "Für die Fuss-Sklaven" bei Yoochat!
_xD83D__xDD17_ https://t.co/MqZrPmzypU
 #Yoochat #Geldherrin… https://t.co/mbI8xvi2T9</t>
  </si>
  <si>
    <t>https://twitter.com/i/web/status/1238221627516731392</t>
  </si>
  <si>
    <t>https://www.fox21online.com/2020/03/09/organizations-work-to-make-social-media-more-accessible-to-those-with-disabilities/ https://twitter.com/i/web/status/1241067476739330049</t>
  </si>
  <si>
    <t>https://www.fox21online.com/2020/03/09/organizations-work-to-make-social-media-more-accessible-to-those-with-disabilities/ https://twitter.com/i/web/status/1241086946165829632</t>
  </si>
  <si>
    <t>https://twitter.com/i/web/status/1243172581865402375</t>
  </si>
  <si>
    <t>https://y7eRGQbqUuPwZdv5KWZRg.now8.site https://twitter.com/i/web/status/1247928077793087494</t>
  </si>
  <si>
    <t>https://twitter.com/i/web/status/1250364686316511233</t>
  </si>
  <si>
    <t>https://twitter.com/i/web/status/1250599809540657153</t>
  </si>
  <si>
    <t>https://twitter.com/i/web/status/1250481346952257537</t>
  </si>
  <si>
    <t>https://twitter.com/i/web/status/1252757519480610820</t>
  </si>
  <si>
    <t>https://twitter.com/i/web/status/1255302314807693313</t>
  </si>
  <si>
    <t>https://twitter.com/i/web/status/1256283112176332800</t>
  </si>
  <si>
    <t>https://paper.li/CreativeSage/SMchat?edition_id=5d31aba0-62f4-11ea-893a-0cc47a0d15fd</t>
  </si>
  <si>
    <t>https://paper.li/CreativeSage/SMchat?edition_id=ef1b3130-6358-11ea-893a-0cc47a0d15fd</t>
  </si>
  <si>
    <t>https://paper.li/CreativeSage/SMchat?edition_id=984d7660-667d-11ea-893a-0cc47a0d15fd</t>
  </si>
  <si>
    <t>https://paper.li/CreativeSage/SMchat?edition_id=5a4548a0-67ab-11ea-893a-0cc47a0d15fd</t>
  </si>
  <si>
    <t>https://paper.li/CreativeSage/SMchat?edition_id=ae345c10-693d-11ea-893a-0cc47a0d15fd</t>
  </si>
  <si>
    <t>https://paper.li/CreativeSage/SMchat?edition_id=6c7d3010-6a6b-11ea-8843-0cc47a0d15fd</t>
  </si>
  <si>
    <t>https://paper.li/CreativeSage/SMchat?edition_id=b2489d40-6486-11ea-893a-0cc47a0d15fd</t>
  </si>
  <si>
    <t>https://paper.li/CreativeSage/SMchat?edition_id=d70450c0-6ebd-11ea-b977-0cc47a0d15fd</t>
  </si>
  <si>
    <t>https://paper.li/CreativeSage/SMchat?edition_id=2ed02930-7050-11ea-b977-0cc47a0d15fd</t>
  </si>
  <si>
    <t>https://paper.li/CreativeSage/SMchat?edition_id=bffcc760-70b4-11ea-b977-0cc47a0d15fd</t>
  </si>
  <si>
    <t>https://paper.li/CreativeSage/SMchat?edition_id=96b8db30-6b34-11ea-8843-0cc47a0d15fd</t>
  </si>
  <si>
    <t>https://paper.li/CreativeSage/SMchat?edition_id=13362df0-76fe-11ea-b977-0cc47a0d15fd</t>
  </si>
  <si>
    <t>https://paper.li/CreativeSage/SMchat?edition_id=42276d40-69a2-11ea-893a-0cc47a0d15fd</t>
  </si>
  <si>
    <t>https://paper.li/CreativeSage/SMchat?edition_id=3f115840-77c7-11ea-b977-0cc47a0d15fd</t>
  </si>
  <si>
    <t>https://paper.li/CreativeSage/SMchat?edition_id=d3e309a0-782b-11ea-b977-0cc47a0d15fd</t>
  </si>
  <si>
    <t>https://paper.li/CreativeSage/SMchat?edition_id=bcb22650-7a22-11ea-ab4f-0cc47a0d15fd https://twitter.com/i/web/status/1248120212983087104</t>
  </si>
  <si>
    <t>https://paper.li/CreativeSage/SMchat?edition_id=14b0f5a0-7bb5-11ea-ab4f-0cc47a0d15fd</t>
  </si>
  <si>
    <t>https://paper.li/CreativeSage/SMchat?edition_id=90f519e0-7e10-11ea-ab4f-0cc47a0d15fd</t>
  </si>
  <si>
    <t>https://paper.li/CreativeSage/SMchat?edition_id=6add9860-6f22-11ea-b977-0cc47a0d15fd</t>
  </si>
  <si>
    <t>https://paper.li/CreativeSage/SMchat?edition_id=42229ee0-7e75-11ea-ab4f-0cc47a0d15fd</t>
  </si>
  <si>
    <t>https://paper.li/CreativeSage/SMchat?edition_id=0623a4f0-6162-11ea-893a-0cc47a0d15fd</t>
  </si>
  <si>
    <t>https://paper.li/CreativeSage/SMchat?edition_id=52faf5e0-7f3e-11ea-ab4f-0cc47a0d15fd</t>
  </si>
  <si>
    <t>https://paper.li/CreativeSage/SMchat?edition_id=6db9e740-65b4-11ea-893a-0cc47a0d15fd</t>
  </si>
  <si>
    <t>https://paper.li/CreativeSage/SMchat?edition_id=e5620fe0-7fa2-11ea-ab4f-0cc47a0d15fd https://twitter.com/i/web/status/1250656925630509058</t>
  </si>
  <si>
    <t>https://paper.li/CreativeSage/SMchat?edition_id=7d3e1b10-8007-11ea-ab4f-0cc47a0d15fd https://twitter.com/i/web/status/1250838136722206720</t>
  </si>
  <si>
    <t>https://paper.li/CreativeSage/SMchat?edition_id=774d5c10-7d47-11ea-ab4f-0cc47a0d15fd https://twitter.com/i/web/status/1249569877486112768</t>
  </si>
  <si>
    <t>https://paper.li/CreativeSage/SMchat?edition_id=724bada0-81fe-11ea-ab4f-0cc47a0d15fd</t>
  </si>
  <si>
    <t>https://paper.li/CreativeSage/SMchat?edition_id=8603c330-6874-11ea-893a-0cc47a0d15fd</t>
  </si>
  <si>
    <t>https://paper.li/CreativeSage/SMchat?edition_id=834f1200-6d2b-11ea-8843-0cc47a0d15fd</t>
  </si>
  <si>
    <t>https://paper.li/CreativeSage/SMchat?edition_id=195fb5f0-6422-11ea-893a-0cc47a0d15fd</t>
  </si>
  <si>
    <t>https://paper.li/CreativeSage/SMchat?edition_id=561426b0-75d0-11ea-b977-0cc47a0d15fd</t>
  </si>
  <si>
    <t>https://paper.li/CreativeSage/SMchat?edition_id=aaa371c0-7762-11ea-b977-0cc47a0d15fd https://twitter.com/i/web/status/1246851875791568903</t>
  </si>
  <si>
    <t>https://paper.li/CreativeSage/SMchat?edition_id=3a6308f0-832c-11ea-9b87-0cc47a0d15fd</t>
  </si>
  <si>
    <t>https://paper.li/CreativeSage/SMchat?edition_id=665f8500-86b5-11ea-9b87-0cc47a0d15fd https://twitter.com/i/web/status/1253918435861573632</t>
  </si>
  <si>
    <t>https://paper.li/CreativeSage/SMchat?edition_id=4eb9e6e0-88ac-11ea-9b87-0cc47a0d15fd https://twitter.com/i/web/status/1254824397279571969</t>
  </si>
  <si>
    <t>https://paper.li/CreativeSage/SMchat?edition_id=a46d66a0-8a3e-11ea-9b87-0cc47a0d15fd</t>
  </si>
  <si>
    <t>https://paper.li/CreativeSage/SMchat?edition_id=17c32b80-68d9-11ea-893a-0cc47a0d15fd https://twitter.com/i/web/status/1240147673522614274</t>
  </si>
  <si>
    <t>https://paper.li/CreativeSage/SMchat?edition_id=e2500b00-8910-11ea-9b87-0cc47a0d15fd https://twitter.com/i/web/status/1255005582827937792</t>
  </si>
  <si>
    <t>https://paper.li/CreativeSage/SMchat?edition_id=3a785b50-8aa3-11ea-9b87-0cc47a0d15fd</t>
  </si>
  <si>
    <t>https://paper.li/CreativeSage/SMchat?edition_id=8e172be0-8c35-11ea-9b87-0cc47a0d15fd</t>
  </si>
  <si>
    <t>https://paper.li/CreativeSage/SMchat?edition_id=6f503020-60fd-11ea-893a-0cc47a0d15fd</t>
  </si>
  <si>
    <t>https://paper.li/CreativeSage/SMchat?edition_id=9a01f5a0-61c6-11ea-893a-0cc47a0d15fd https://twitter.com/i/web/status/1236886185487806464</t>
  </si>
  <si>
    <t>https://paper.li/CreativeSage/SMchat?edition_id=31cd5f00-622b-11ea-893a-0cc47a0d15fd</t>
  </si>
  <si>
    <t>https://paper.li/CreativeSage/SMchat?edition_id=c4a0f670-628f-11ea-893a-0cc47a0d15fd</t>
  </si>
  <si>
    <t>https://paper.li/CreativeSage/SMchat?edition_id=85077a50-63bd-11ea-893a-0cc47a0d15fd</t>
  </si>
  <si>
    <t>https://paper.li/CreativeSage/SMchat?edition_id=43e84890-64eb-11ea-893a-0cc47a0d15fd</t>
  </si>
  <si>
    <t>https://paper.li/CreativeSage/SMchat?edition_id=db6e92a0-654f-11ea-893a-0cc47a0d15fd</t>
  </si>
  <si>
    <t>https://paper.li/CreativeSage/SMchat?edition_id=2ea8adf0-66e2-11ea-893a-0cc47a0d15fd</t>
  </si>
  <si>
    <t>https://paper.li/CreativeSage/SMchat?edition_id=c2dbfc70-6746-11ea-893a-0cc47a0d15fd</t>
  </si>
  <si>
    <t>https://paper.li/CreativeSage/SMchat?edition_id=ff253c90-680f-11ea-893a-0cc47a0d15fd</t>
  </si>
  <si>
    <t>https://paper.li/CreativeSage/SMchat?edition_id=db0509f0-6a06-11ea-8843-0cc47a0d15fd https://twitter.com/i/web/status/1240691286228656129</t>
  </si>
  <si>
    <t>https://paper.li/CreativeSage/SMchat?edition_id=043a8fb0-6ad0-11ea-8843-0cc47a0d15fd</t>
  </si>
  <si>
    <t>https://paper.li/CreativeSage/SMchat?edition_id=5780b8f0-6c62-11ea-8843-0cc47a0d15fd</t>
  </si>
  <si>
    <t>https://paper.li/CreativeSage/SMchat?edition_id=ed4dba40-6cc6-11ea-8843-0cc47a0d15fd</t>
  </si>
  <si>
    <t>https://paper.li/CreativeSage/SMchat?edition_id=25410dc0-6d90-11ea-8843-0cc47a0d15fd</t>
  </si>
  <si>
    <t>https://paper.li/CreativeSage/SMchat?edition_id=ad9607c0-6df4-11ea-b977-0cc47a0d15fd</t>
  </si>
  <si>
    <t>https://paper.li/CreativeSage/SMchat?edition_id=404c0510-6e59-11ea-b977-0cc47a0d15fd https://twitter.com/i/web/status/1242684395401740291</t>
  </si>
  <si>
    <t>https://paper.li/CreativeSage/SMchat?edition_id=039cd7a0-6f87-11ea-b977-0cc47a0d15fd</t>
  </si>
  <si>
    <t>https://paper.li/CreativeSage/SMchat?edition_id=95ac0da0-6feb-11ea-b977-0cc47a0d15fd https://twitter.com/i/web/status/1243409172634292226</t>
  </si>
  <si>
    <t>https://paper.li/CreativeSage/SMchat?edition_id=2b6ac5a0-7507-11ea-b977-0cc47a0d15fd</t>
  </si>
  <si>
    <t>https://paper.li/CreativeSage/SMchat?edition_id=be3c3a30-756b-11ea-b977-0cc47a0d15fd</t>
  </si>
  <si>
    <t>https://paper.li/CreativeSage/SMchat?edition_id=e8cbaaa0-7634-11ea-b977-0cc47a0d15fd</t>
  </si>
  <si>
    <t>https://paper.li/CreativeSage/SMchat?edition_id=7219d221-7890-11ea-b977-0cc47a0d15fd https://twitter.com/i/web/status/1247395506294317060</t>
  </si>
  <si>
    <t>https://paper.li/CreativeSage/SMchat?edition_id=ff4a1560-78f4-11ea-ab4f-0cc47a0d15fd https://twitter.com/i/web/status/1247576648494518273</t>
  </si>
  <si>
    <t>https://paper.li/CreativeSage/SMchat?edition_id=92210830-7959-11ea-ab4f-0cc47a0d15fd</t>
  </si>
  <si>
    <t>https://paper.li/CreativeSage/SMchat?edition_id=2a281b00-79be-11ea-ab4f-0cc47a0d15fd</t>
  </si>
  <si>
    <t>https://paper.li/CreativeSage/SMchat?edition_id=54978050-7a87-11ea-ab4f-0cc47a0d15fd</t>
  </si>
  <si>
    <t>https://paper.li/CreativeSage/SMchat?edition_id=e715a4c0-7aeb-11ea-ab4f-0cc47a0d15fd</t>
  </si>
  <si>
    <t>https://paper.li/CreativeSage/SMchat?edition_id=8db54a10-7b50-11ea-ab4f-0cc47a0d15fd</t>
  </si>
  <si>
    <t>https://paper.li/CreativeSage/SMchat?edition_id=3c35e530-7c7e-11ea-ab4f-0cc47a0d15fd</t>
  </si>
  <si>
    <t>https://paper.li/CreativeSage/SMchat?edition_id=d654db80-7ce2-11ea-ab4f-0cc47a0d15fd</t>
  </si>
  <si>
    <t>https://paper.li/CreativeSage/SMchat?edition_id=10ce64b0-7dac-11ea-ab4f-0cc47a0d15fd</t>
  </si>
  <si>
    <t>https://paper.li/CreativeSage/SMchat?edition_id=bdeb9f40-7ed9-11ea-ab4f-0cc47a0d15fd</t>
  </si>
  <si>
    <t>https://paper.li/CreativeSage/SMchat?edition_id=0ffe2a80-806c-11ea-ab4f-0cc47a0d15fd</t>
  </si>
  <si>
    <t>https://paper.li/CreativeSage/SMchat?edition_id=a79cde90-80d0-11ea-ab4f-0cc47a0d15fd https://twitter.com/i/web/status/1251200523052683271</t>
  </si>
  <si>
    <t>https://paper.li/CreativeSage/SMchat?edition_id=3d582ca0-8135-11ea-ab4f-0cc47a0d15fd</t>
  </si>
  <si>
    <t>https://paper.li/CreativeSage/SMchat?edition_id=0cee04c0-8263-11ea-ab4f-0cc47a0d15fd</t>
  </si>
  <si>
    <t>https://paper.li/CreativeSage/SMchat?edition_id=ad4c4120-82c7-11ea-ab4f-0cc47a0d15fd</t>
  </si>
  <si>
    <t>https://paper.li/CreativeSage/SMchat?edition_id=b9912d51-8390-11ea-9b87-0cc47a0d15fd</t>
  </si>
  <si>
    <t>https://paper.li/CreativeSage/SMchat?edition_id=569edf20-83f5-11ea-9b87-0cc47a0d15fd</t>
  </si>
  <si>
    <t>https://paper.li/CreativeSage/SMchat?edition_id=e75dee70-8459-11ea-9b87-0cc47a0d15fd</t>
  </si>
  <si>
    <t>https://paper.li/CreativeSage/SMchat?edition_id=7bb566c0-84be-11ea-9b87-0cc47a0d15fd</t>
  </si>
  <si>
    <t>https://paper.li/CreativeSage/SMchat?edition_id=0e503af0-8523-11ea-9b87-0cc47a0d15fd</t>
  </si>
  <si>
    <t>https://paper.li/CreativeSage/SMchat?edition_id=38b8e980-85ec-11ea-9b87-0cc47a0d15fd</t>
  </si>
  <si>
    <t>https://paper.li/CreativeSage/SMchat?edition_id=d0de32b0-8650-11ea-9b87-0cc47a0d15fd</t>
  </si>
  <si>
    <t>https://paper.li/CreativeSage/SMchat?edition_id=25352fb0-87e3-11ea-9b87-0cc47a0d15fd</t>
  </si>
  <si>
    <t>https://paper.li/CreativeSage/SMchat?edition_id=b9b6ec50-8847-11ea-9b87-0cc47a0d15fd</t>
  </si>
  <si>
    <t>https://paper.li/CreativeSage/SMchat?edition_id=7a2a4170-8975-11ea-9b87-0cc47a0d15fd</t>
  </si>
  <si>
    <t>https://paper.li/CreativeSage/SMchat?edition_id=0ee55d90-89da-11ea-9b87-0cc47a0d15fd</t>
  </si>
  <si>
    <t>https://paper.li/CreativeSage/SMchat?edition_id=cf0b2ef0-8b07-11ea-9b87-0cc47a0d15fd</t>
  </si>
  <si>
    <t>https://paper.li/CreativeSage/SMchat?edition_id=63725eb0-8b6c-11ea-9b87-0cc47a0d15fd</t>
  </si>
  <si>
    <t>https://paper.li/CreativeSage/SMchat?edition_id=f97d0540-8bd0-11ea-9b87-0cc47a0d15fd https://twitter.com/i/web/status/1256273961261858822</t>
  </si>
  <si>
    <t>https://paper.li/CreativeSage/SMchat?edition_id=b6e37710-91b5-11ea-9b87-0cc47a0d15fd</t>
  </si>
  <si>
    <t>https://www.yoochat.net/profile/lady-tanja/blog/post/fuer-die-fuss-sklaven/ https://twitter.com/i/web/status/1260085028601696256</t>
  </si>
  <si>
    <t>twitter.com</t>
  </si>
  <si>
    <t>fox21online.com twitter.com</t>
  </si>
  <si>
    <t>now8.site twitter.com</t>
  </si>
  <si>
    <t>paper.li</t>
  </si>
  <si>
    <t>paper.li twitter.com</t>
  </si>
  <si>
    <t>yoochat.net twitter.com</t>
  </si>
  <si>
    <t>highered givingday</t>
  </si>
  <si>
    <t>bugbear pethate smchat</t>
  </si>
  <si>
    <t>socmed</t>
  </si>
  <si>
    <t>social disabilities</t>
  </si>
  <si>
    <t>smchat</t>
  </si>
  <si>
    <t>advancechat</t>
  </si>
  <si>
    <t>phonesession phonesex chat voicechat smchat voiceonline training</t>
  </si>
  <si>
    <t>semrushchat chatsnap bufferchat sproutchat smchat pinchat smallbizchat</t>
  </si>
  <si>
    <t>socialmedia marketing twitterchat</t>
  </si>
  <si>
    <t>socialmedia marketing twitterchat brandchat</t>
  </si>
  <si>
    <t>smchat jesscurious</t>
  </si>
  <si>
    <t>smchat sm socialmedia podcast marketing</t>
  </si>
  <si>
    <t>smchat sm socialmedia</t>
  </si>
  <si>
    <t>smchat sm socialmedia covidー19uk</t>
  </si>
  <si>
    <t>smchat sm socialmedia worktrends video</t>
  </si>
  <si>
    <t>smchat sm socialmedia covid19</t>
  </si>
  <si>
    <t>smchat sm socialmedia breaking coronovirus</t>
  </si>
  <si>
    <t>smchat sm socialmedia timesupbiden</t>
  </si>
  <si>
    <t>smchat sm socialmedia ai healthcare</t>
  </si>
  <si>
    <t>smchat sm socialmedia hr coronavirus</t>
  </si>
  <si>
    <t>smchat sm socialmedia cybersecurity cloud</t>
  </si>
  <si>
    <t>smchat sm socialmedia scifichat</t>
  </si>
  <si>
    <t>smchat sm socialmedia coronavirus vr</t>
  </si>
  <si>
    <t>smchat sm socialmedia coronavirus hr</t>
  </si>
  <si>
    <t>smchat sm socialmedia onevoice1 fresh</t>
  </si>
  <si>
    <t>smchat sm socialmedia genz recruiting</t>
  </si>
  <si>
    <t>smchat sm socialmedia ai futureofwork</t>
  </si>
  <si>
    <t>smchat sm socialmedia caremongering covidー19</t>
  </si>
  <si>
    <t>smchat sm socialmedia cybersecurity iceland</t>
  </si>
  <si>
    <t>smchat sm socialmedia cybersecurity infosec</t>
  </si>
  <si>
    <t>smchat sm socialmedia a11y axschat</t>
  </si>
  <si>
    <t>smchat sm socialmedia worktrends</t>
  </si>
  <si>
    <t>smchat sm socialmedia covid_19 covid19</t>
  </si>
  <si>
    <t>smchat sm socialmedia some2020</t>
  </si>
  <si>
    <t>smchat sm socialmedia coronavirus hypothesis</t>
  </si>
  <si>
    <t>smchat sm socialmedia worktrends hr</t>
  </si>
  <si>
    <t>smchat sm socialmedia sabsa cybersecurity</t>
  </si>
  <si>
    <t>smchat sm socialmedia coronavirus socialdistance</t>
  </si>
  <si>
    <t>smchat sm socialmedia worktrends diversity</t>
  </si>
  <si>
    <t>smchat sm socialmedia coronavirus covid19</t>
  </si>
  <si>
    <t>smchat sm socialmedia coronavirus</t>
  </si>
  <si>
    <t>smchat sm socialmedia covid19 cybersecurity</t>
  </si>
  <si>
    <t>smchat sm socialmedia gettingto5050 dataviz</t>
  </si>
  <si>
    <t>smchat sm socialmedia hr veteransagainsttrump</t>
  </si>
  <si>
    <t>smchat sm socialmedia ai</t>
  </si>
  <si>
    <t>smchat sm socialmedia hiring recruiting</t>
  </si>
  <si>
    <t>smchat sm socialmedia coronavirus leadership</t>
  </si>
  <si>
    <t>smchat sm socialmedia diversity workplace</t>
  </si>
  <si>
    <t>smchat sm socialmedia hr recruiting</t>
  </si>
  <si>
    <t>smchat sm socialmedia worktrends employeeengagement</t>
  </si>
  <si>
    <t>smchat sm socialmedia genz employeeexperience</t>
  </si>
  <si>
    <t>smchat sm socialmedia leaders disruption</t>
  </si>
  <si>
    <t>smchat sm socialmedia hr remoteworking</t>
  </si>
  <si>
    <t>smchat sm socialmedia futureofwork ai</t>
  </si>
  <si>
    <t>smchat sm socialmedia ethics digitaltransformation</t>
  </si>
  <si>
    <t>smchat sm socialmedia nationallibraryweek</t>
  </si>
  <si>
    <t>smchat sm socialmedia earthday2020 art</t>
  </si>
  <si>
    <t>smchat sm socialmedia coronavirus futureofwork</t>
  </si>
  <si>
    <t>smchat sm socialmedia covid19 iamlunayou</t>
  </si>
  <si>
    <t>smchat sm socialmedia ai technology</t>
  </si>
  <si>
    <t>smchat sm socialmedia thursdaymotivation coronavirus</t>
  </si>
  <si>
    <t>smchat sm socialmedia futureofwork coronavirus</t>
  </si>
  <si>
    <t>smchat sm socialmedia worktrends coronavirus</t>
  </si>
  <si>
    <t>smchat sm socialmedia emergingtech</t>
  </si>
  <si>
    <t>smchat sm socialmedia covid innovation</t>
  </si>
  <si>
    <t>smchat sm socialmedia cybersecurity automation</t>
  </si>
  <si>
    <t>smchat sm socialmedia disabledtwitter disabilitytwitter</t>
  </si>
  <si>
    <t>yoochat geldherrin</t>
  </si>
  <si>
    <t>https://pbs.twimg.com/media/EUhHWbAUcAEpxpo.jpg</t>
  </si>
  <si>
    <t>http://pbs.twimg.com/profile_images/1190305734933782533/nMCNxPE6_normal.jpg</t>
  </si>
  <si>
    <t>http://pbs.twimg.com/profile_images/1113760044741464065/ogJ7J9yv_normal.png</t>
  </si>
  <si>
    <t>http://pbs.twimg.com/profile_images/1240257079182602242/cio3MasT_normal.jpg</t>
  </si>
  <si>
    <t>http://pbs.twimg.com/profile_images/1160996327578226688/sOsN-QNd_normal.jpg</t>
  </si>
  <si>
    <t>http://pbs.twimg.com/profile_images/927916907956703234/l0rZdlgL_normal.jpg</t>
  </si>
  <si>
    <t>http://pbs.twimg.com/profile_images/378800000435653585/f90322b41baf63d7f0ff696e3e579e41_normal.jpeg</t>
  </si>
  <si>
    <t>http://pbs.twimg.com/profile_images/1141899184108257280/YAGUOok1_normal.png</t>
  </si>
  <si>
    <t>http://pbs.twimg.com/profile_images/908063926591651840/2NjE-cli_normal.jpg</t>
  </si>
  <si>
    <t>http://pbs.twimg.com/profile_images/694185183357091841/YWaSsxZm_normal.jpg</t>
  </si>
  <si>
    <t>http://pbs.twimg.com/profile_images/1113853939508633600/uWFb4SLE_normal.png</t>
  </si>
  <si>
    <t>http://pbs.twimg.com/profile_images/697806714029137921/tpVC55xu_normal.png</t>
  </si>
  <si>
    <t>http://pbs.twimg.com/profile_images/1243591853737459713/5LuWzeUO_normal.jpg</t>
  </si>
  <si>
    <t>http://pbs.twimg.com/profile_images/1244611365769224193/ItI5YwY3_normal.jpg</t>
  </si>
  <si>
    <t>http://pbs.twimg.com/profile_images/1220487205212377090/H0kj0vO8_normal.jpg</t>
  </si>
  <si>
    <t>http://pbs.twimg.com/profile_images/963236604436516864/BZoDxw--_normal.jpg</t>
  </si>
  <si>
    <t>http://pbs.twimg.com/profile_images/1214098286740738048/BA-hvawT_normal.jpg</t>
  </si>
  <si>
    <t>http://pbs.twimg.com/profile_images/615964064028602368/1VqWPxFH_normal.jpg</t>
  </si>
  <si>
    <t>http://pbs.twimg.com/profile_images/1255912547393220611/-GLV8Nf7_normal.jpg</t>
  </si>
  <si>
    <t>http://pbs.twimg.com/profile_images/378800000754819969/3e583b99b8930159a50b93171790080d_normal.jpeg</t>
  </si>
  <si>
    <t>http://pbs.twimg.com/profile_images/796926295687004160/Yg-a35cR_normal.jpg</t>
  </si>
  <si>
    <t>http://pbs.twimg.com/profile_images/1072458281174659073/hOF3yEhz_normal.jpg</t>
  </si>
  <si>
    <t>http://pbs.twimg.com/profile_images/1090901529261940736/YuYjxdd__normal.jpg</t>
  </si>
  <si>
    <t>21:53:35</t>
  </si>
  <si>
    <t>08:35:54</t>
  </si>
  <si>
    <t>18:21:59</t>
  </si>
  <si>
    <t>19:39:20</t>
  </si>
  <si>
    <t>17:09:08</t>
  </si>
  <si>
    <t>22:01:08</t>
  </si>
  <si>
    <t>03:03:18</t>
  </si>
  <si>
    <t>16:01:35</t>
  </si>
  <si>
    <t>13:46:55</t>
  </si>
  <si>
    <t>21:34:00</t>
  </si>
  <si>
    <t>22:50:00</t>
  </si>
  <si>
    <t>12:15:12</t>
  </si>
  <si>
    <t>16:43:33</t>
  </si>
  <si>
    <t>10:05:46</t>
  </si>
  <si>
    <t>00:41:02</t>
  </si>
  <si>
    <t>01:40:04</t>
  </si>
  <si>
    <t>08:45:29</t>
  </si>
  <si>
    <t>17:49:20</t>
  </si>
  <si>
    <t>00:34:02</t>
  </si>
  <si>
    <t>01:06:08</t>
  </si>
  <si>
    <t>04:19:22</t>
  </si>
  <si>
    <t>18:03:29</t>
  </si>
  <si>
    <t>17:02:13</t>
  </si>
  <si>
    <t>14:58:17</t>
  </si>
  <si>
    <t>17:27:07</t>
  </si>
  <si>
    <t>05:27:04</t>
  </si>
  <si>
    <t>05:27:01</t>
  </si>
  <si>
    <t>17:27:06</t>
  </si>
  <si>
    <t>17:27:03</t>
  </si>
  <si>
    <t>05:27:02</t>
  </si>
  <si>
    <t>17:27:10</t>
  </si>
  <si>
    <t>05:27:03</t>
  </si>
  <si>
    <t>17:27:05</t>
  </si>
  <si>
    <t>05:27:06</t>
  </si>
  <si>
    <t>17:27:48</t>
  </si>
  <si>
    <t>05:27:00</t>
  </si>
  <si>
    <t>05:27:29</t>
  </si>
  <si>
    <t>05:27:24</t>
  </si>
  <si>
    <t>17:27:08</t>
  </si>
  <si>
    <t>17:27:38</t>
  </si>
  <si>
    <t>17:27:04</t>
  </si>
  <si>
    <t>05:27:30</t>
  </si>
  <si>
    <t>05:27:26</t>
  </si>
  <si>
    <t>05:27:18</t>
  </si>
  <si>
    <t>17:27:30</t>
  </si>
  <si>
    <t>17:27:12</t>
  </si>
  <si>
    <t>05:27:07</t>
  </si>
  <si>
    <t>17:27:32</t>
  </si>
  <si>
    <t>05:27:53</t>
  </si>
  <si>
    <t>17:27:16</t>
  </si>
  <si>
    <t>05:27:09</t>
  </si>
  <si>
    <t>05:27:05</t>
  </si>
  <si>
    <t>05:50:56</t>
  </si>
  <si>
    <t>https://twitter.com/#!/thomchesney/status/1238221627516731392</t>
  </si>
  <si>
    <t>https://twitter.com/#!/chiew_pang/status/1240557597293457409</t>
  </si>
  <si>
    <t>https://twitter.com/#!/cacpgt_wrerc/status/1241067476739330049</t>
  </si>
  <si>
    <t>https://twitter.com/#!/cacpgt/status/1241086946165829632</t>
  </si>
  <si>
    <t>https://twitter.com/#!/janicemandel/status/1242861083532107776</t>
  </si>
  <si>
    <t>https://twitter.com/#!/drmichaelmoody/status/1243296956698386432</t>
  </si>
  <si>
    <t>https://twitter.com/#!/teachwithsoul/status/1243373000595914752</t>
  </si>
  <si>
    <t>https://twitter.com/#!/lachesschesser/status/1244293635115569152</t>
  </si>
  <si>
    <t>https://twitter.com/#!/drescigno/status/1243172581865402375</t>
  </si>
  <si>
    <t>https://twitter.com/#!/elanaleoni/status/1244014906082570241</t>
  </si>
  <si>
    <t>https://twitter.com/#!/insightadvance/status/1244758806606893058</t>
  </si>
  <si>
    <t>https://twitter.com/#!/youngcuckoldre1/status/1245323829569826817</t>
  </si>
  <si>
    <t>https://twitter.com/#!/silasairkingiv/status/1247928077793087494</t>
  </si>
  <si>
    <t>https://twitter.com/#!/heazysa/status/1250364686316511233</t>
  </si>
  <si>
    <t>https://twitter.com/#!/mariodeniro/status/1252759279687344128</t>
  </si>
  <si>
    <t>https://twitter.com/#!/nico_1199_/status/1250599809540657153</t>
  </si>
  <si>
    <t>https://twitter.com/#!/cyberzizo/status/1252881199288090624</t>
  </si>
  <si>
    <t>https://twitter.com/#!/sordo_madaleno/status/1250481346952257537</t>
  </si>
  <si>
    <t>https://twitter.com/#!/sordo_madaleno/status/1252757519480610820</t>
  </si>
  <si>
    <t>https://twitter.com/#!/sordo_madaleno/status/1255302314807693313</t>
  </si>
  <si>
    <t>https://twitter.com/#!/sordoana/status/1255350942788190208</t>
  </si>
  <si>
    <t>https://twitter.com/#!/sourcepov/status/1256283112176332800</t>
  </si>
  <si>
    <t>https://twitter.com/#!/autom8/status/1256267694854287361</t>
  </si>
  <si>
    <t>https://twitter.com/#!/autom8/status/1257323670122295296</t>
  </si>
  <si>
    <t>https://twitter.com/#!/creativesage/status/1237429792561127425</t>
  </si>
  <si>
    <t>https://twitter.com/#!/creativesage/status/1237610974422519808</t>
  </si>
  <si>
    <t>https://twitter.com/#!/creativesage/status/1239060513348345856</t>
  </si>
  <si>
    <t>https://twitter.com/#!/creativesage/status/1239604117288484864</t>
  </si>
  <si>
    <t>https://twitter.com/#!/creativesage/status/1240328877249114120</t>
  </si>
  <si>
    <t>https://twitter.com/#!/creativesage/status/1240872457210335232</t>
  </si>
  <si>
    <t>https://twitter.com/#!/creativesage/status/1238154582112468993</t>
  </si>
  <si>
    <t>https://twitter.com/#!/creativesage/status/1242865594057326593</t>
  </si>
  <si>
    <t>https://twitter.com/#!/creativesage/status/1243590397999353858</t>
  </si>
  <si>
    <t>https://twitter.com/#!/creativesage/status/1243771555836039169</t>
  </si>
  <si>
    <t>https://twitter.com/#!/creativesage/status/1241234844861988866</t>
  </si>
  <si>
    <t>https://twitter.com/#!/creativesage/status/1246670658228101120</t>
  </si>
  <si>
    <t>https://twitter.com/#!/creativesage/status/1240510072565923841</t>
  </si>
  <si>
    <t>https://twitter.com/#!/creativesage/status/1247033059398033410</t>
  </si>
  <si>
    <t>https://twitter.com/#!/creativesage/status/1247214256740880396</t>
  </si>
  <si>
    <t>https://twitter.com/#!/creativesage/status/1248120212983087104</t>
  </si>
  <si>
    <t>https://twitter.com/#!/creativesage/status/1248845006686826498</t>
  </si>
  <si>
    <t>https://twitter.com/#!/creativesage/status/1249932148192219136</t>
  </si>
  <si>
    <t>https://twitter.com/#!/creativesage/status/1243046781442764802</t>
  </si>
  <si>
    <t>https://twitter.com/#!/creativesage/status/1250113541400657922</t>
  </si>
  <si>
    <t>https://twitter.com/#!/creativesage/status/1236705011515752449</t>
  </si>
  <si>
    <t>https://twitter.com/#!/creativesage/status/1250475747946438656</t>
  </si>
  <si>
    <t>https://twitter.com/#!/creativesage/status/1238698121993113600</t>
  </si>
  <si>
    <t>https://twitter.com/#!/creativesage/status/1250656925630509058</t>
  </si>
  <si>
    <t>https://twitter.com/#!/creativesage/status/1250838136722206720</t>
  </si>
  <si>
    <t>https://twitter.com/#!/creativesage/status/1249569877486112768</t>
  </si>
  <si>
    <t>https://twitter.com/#!/creativesage/status/1251744182751899660</t>
  </si>
  <si>
    <t>https://twitter.com/#!/creativesage/status/1239966510132551681</t>
  </si>
  <si>
    <t>https://twitter.com/#!/creativesage/status/1242140827478118402</t>
  </si>
  <si>
    <t>https://twitter.com/#!/creativesage/status/1237973361919131649</t>
  </si>
  <si>
    <t>https://twitter.com/#!/creativesage/status/1246127094297497600</t>
  </si>
  <si>
    <t>https://twitter.com/#!/creativesage/status/1246851875791568903</t>
  </si>
  <si>
    <t>https://twitter.com/#!/creativesage/status/1252287825275428864</t>
  </si>
  <si>
    <t>https://twitter.com/#!/creativesage/status/1253918435861573632</t>
  </si>
  <si>
    <t>https://twitter.com/#!/creativesage/status/1254824397279571969</t>
  </si>
  <si>
    <t>https://twitter.com/#!/creativesage/status/1255549174986219520</t>
  </si>
  <si>
    <t>https://twitter.com/#!/creativesage/status/1240147673522614274</t>
  </si>
  <si>
    <t>https://twitter.com/#!/creativesage/status/1255005582827937792</t>
  </si>
  <si>
    <t>https://twitter.com/#!/creativesage/status/1255730376485621763</t>
  </si>
  <si>
    <t>https://twitter.com/#!/creativesage/status/1256455139914919937</t>
  </si>
  <si>
    <t>https://twitter.com/#!/creativesage/status/1236523799731986432</t>
  </si>
  <si>
    <t>https://twitter.com/#!/creativesage/status/1236886185487806464</t>
  </si>
  <si>
    <t>https://twitter.com/#!/creativesage/status/1237067407287615489</t>
  </si>
  <si>
    <t>https://twitter.com/#!/creativesage/status/1237248586053804033</t>
  </si>
  <si>
    <t>https://twitter.com/#!/creativesage/status/1237792172625334272</t>
  </si>
  <si>
    <t>https://twitter.com/#!/creativesage/status/1238335737126363138</t>
  </si>
  <si>
    <t>https://twitter.com/#!/creativesage/status/1238516956946456578</t>
  </si>
  <si>
    <t>https://twitter.com/#!/creativesage/status/1239241714503692288</t>
  </si>
  <si>
    <t>https://twitter.com/#!/creativesage/status/1239422900236619776</t>
  </si>
  <si>
    <t>https://twitter.com/#!/creativesage/status/1239785411666423808</t>
  </si>
  <si>
    <t>https://twitter.com/#!/creativesage/status/1240691286228656129</t>
  </si>
  <si>
    <t>https://twitter.com/#!/creativesage/status/1241053672034971650</t>
  </si>
  <si>
    <t>https://twitter.com/#!/creativesage/status/1241778438417121285</t>
  </si>
  <si>
    <t>https://twitter.com/#!/creativesage/status/1241959626326921216</t>
  </si>
  <si>
    <t>https://twitter.com/#!/creativesage/status/1242322108899897345</t>
  </si>
  <si>
    <t>https://twitter.com/#!/creativesage/status/1242503211380064256</t>
  </si>
  <si>
    <t>https://twitter.com/#!/creativesage/status/1242684395401740291</t>
  </si>
  <si>
    <t>https://twitter.com/#!/creativesage/status/1243228001153810432</t>
  </si>
  <si>
    <t>https://twitter.com/#!/creativesage/status/1243409172634292226</t>
  </si>
  <si>
    <t>https://twitter.com/#!/creativesage/status/1245764708118007808</t>
  </si>
  <si>
    <t>https://twitter.com/#!/creativesage/status/1245945880726904832</t>
  </si>
  <si>
    <t>https://twitter.com/#!/creativesage/status/1246308271897657345</t>
  </si>
  <si>
    <t>https://twitter.com/#!/creativesage/status/1247395506294317060</t>
  </si>
  <si>
    <t>https://twitter.com/#!/creativesage/status/1247576648494518273</t>
  </si>
  <si>
    <t>https://twitter.com/#!/creativesage/status/1247757820734230532</t>
  </si>
  <si>
    <t>https://twitter.com/#!/creativesage/status/1247939042181775362</t>
  </si>
  <si>
    <t>https://twitter.com/#!/creativesage/status/1248301426977226753</t>
  </si>
  <si>
    <t>https://twitter.com/#!/creativesage/status/1248482605466406912</t>
  </si>
  <si>
    <t>https://twitter.com/#!/creativesage/status/1248663914411425793</t>
  </si>
  <si>
    <t>https://twitter.com/#!/creativesage/status/1249207378794471425</t>
  </si>
  <si>
    <t>https://twitter.com/#!/creativesage/status/1249388610983464960</t>
  </si>
  <si>
    <t>https://twitter.com/#!/creativesage/status/1249751109763239937</t>
  </si>
  <si>
    <t>https://twitter.com/#!/creativesage/status/1250294555720609798</t>
  </si>
  <si>
    <t>https://twitter.com/#!/creativesage/status/1251019313630326788</t>
  </si>
  <si>
    <t>https://twitter.com/#!/creativesage/status/1251200523052683271</t>
  </si>
  <si>
    <t>https://twitter.com/#!/creativesage/status/1251381724761767936</t>
  </si>
  <si>
    <t>https://twitter.com/#!/creativesage/status/1251925413925998594</t>
  </si>
  <si>
    <t>https://twitter.com/#!/creativesage/status/1252106694424965122</t>
  </si>
  <si>
    <t>https://twitter.com/#!/creativesage/status/1252468866376183808</t>
  </si>
  <si>
    <t>https://twitter.com/#!/creativesage/status/1252650119675162630</t>
  </si>
  <si>
    <t>https://twitter.com/#!/creativesage/status/1252831284679733250</t>
  </si>
  <si>
    <t>https://twitter.com/#!/creativesage/status/1253012470026899457</t>
  </si>
  <si>
    <t>https://twitter.com/#!/creativesage/status/1253193639129427969</t>
  </si>
  <si>
    <t>https://twitter.com/#!/creativesage/status/1253556022402338818</t>
  </si>
  <si>
    <t>https://twitter.com/#!/creativesage/status/1253737239986819074</t>
  </si>
  <si>
    <t>https://twitter.com/#!/creativesage/status/1254462020562366464</t>
  </si>
  <si>
    <t>https://twitter.com/#!/creativesage/status/1254643203904602112</t>
  </si>
  <si>
    <t>https://twitter.com/#!/creativesage/status/1255186791398768641</t>
  </si>
  <si>
    <t>https://twitter.com/#!/creativesage/status/1255367981321932801</t>
  </si>
  <si>
    <t>https://twitter.com/#!/creativesage/status/1255911568509931527</t>
  </si>
  <si>
    <t>https://twitter.com/#!/creativesage/status/1256092760542765062</t>
  </si>
  <si>
    <t>https://twitter.com/#!/creativesage/status/1256273961261858822</t>
  </si>
  <si>
    <t>https://twitter.com/#!/creativesage/status/1258991863408844800</t>
  </si>
  <si>
    <t>https://twitter.com/#!/ladyhamburg/status/1260085028601696256</t>
  </si>
  <si>
    <t>1238221627516731392</t>
  </si>
  <si>
    <t>1240557597293457409</t>
  </si>
  <si>
    <t>1241067476739330049</t>
  </si>
  <si>
    <t>1241086946165829632</t>
  </si>
  <si>
    <t>1242861083532107776</t>
  </si>
  <si>
    <t>1243296956698386432</t>
  </si>
  <si>
    <t>1243373000595914752</t>
  </si>
  <si>
    <t>1244293635115569152</t>
  </si>
  <si>
    <t>1243172581865402375</t>
  </si>
  <si>
    <t>1244014906082570241</t>
  </si>
  <si>
    <t>1244758806606893058</t>
  </si>
  <si>
    <t>1245323829569826817</t>
  </si>
  <si>
    <t>1247928077793087494</t>
  </si>
  <si>
    <t>1250364686316511233</t>
  </si>
  <si>
    <t>1252759279687344128</t>
  </si>
  <si>
    <t>1250599809540657153</t>
  </si>
  <si>
    <t>1252881199288090624</t>
  </si>
  <si>
    <t>1250481346952257537</t>
  </si>
  <si>
    <t>1252757519480610820</t>
  </si>
  <si>
    <t>1255302314807693313</t>
  </si>
  <si>
    <t>1255350942788190208</t>
  </si>
  <si>
    <t>1256283112176332800</t>
  </si>
  <si>
    <t>1256267694854287361</t>
  </si>
  <si>
    <t>1257323670122295296</t>
  </si>
  <si>
    <t>1237429792561127425</t>
  </si>
  <si>
    <t>1237610974422519808</t>
  </si>
  <si>
    <t>1239060513348345856</t>
  </si>
  <si>
    <t>1239604117288484864</t>
  </si>
  <si>
    <t>1240328877249114120</t>
  </si>
  <si>
    <t>1240872457210335232</t>
  </si>
  <si>
    <t>1238154582112468993</t>
  </si>
  <si>
    <t>1242865594057326593</t>
  </si>
  <si>
    <t>1243590397999353858</t>
  </si>
  <si>
    <t>1243771555836039169</t>
  </si>
  <si>
    <t>1241234844861988866</t>
  </si>
  <si>
    <t>1246670658228101120</t>
  </si>
  <si>
    <t>1240510072565923841</t>
  </si>
  <si>
    <t>1247033059398033410</t>
  </si>
  <si>
    <t>1247214256740880396</t>
  </si>
  <si>
    <t>1248120212983087104</t>
  </si>
  <si>
    <t>1248845006686826498</t>
  </si>
  <si>
    <t>1249932148192219136</t>
  </si>
  <si>
    <t>1243046781442764802</t>
  </si>
  <si>
    <t>1250113541400657922</t>
  </si>
  <si>
    <t>1236705011515752449</t>
  </si>
  <si>
    <t>1250475747946438656</t>
  </si>
  <si>
    <t>1238698121993113600</t>
  </si>
  <si>
    <t>1250656925630509058</t>
  </si>
  <si>
    <t>1250838136722206720</t>
  </si>
  <si>
    <t>1249569877486112768</t>
  </si>
  <si>
    <t>1251744182751899660</t>
  </si>
  <si>
    <t>1239966510132551681</t>
  </si>
  <si>
    <t>1242140827478118402</t>
  </si>
  <si>
    <t>1237973361919131649</t>
  </si>
  <si>
    <t>1246127094297497600</t>
  </si>
  <si>
    <t>1246851875791568903</t>
  </si>
  <si>
    <t>1252287825275428864</t>
  </si>
  <si>
    <t>1253918435861573632</t>
  </si>
  <si>
    <t>1254824397279571969</t>
  </si>
  <si>
    <t>1255549174986219520</t>
  </si>
  <si>
    <t>1240147673522614274</t>
  </si>
  <si>
    <t>1255005582827937792</t>
  </si>
  <si>
    <t>1255730376485621763</t>
  </si>
  <si>
    <t>1256455139914919937</t>
  </si>
  <si>
    <t>1236523799731986432</t>
  </si>
  <si>
    <t>1236886185487806464</t>
  </si>
  <si>
    <t>1237067407287615489</t>
  </si>
  <si>
    <t>1237248586053804033</t>
  </si>
  <si>
    <t>1237792172625334272</t>
  </si>
  <si>
    <t>1238335737126363138</t>
  </si>
  <si>
    <t>1238516956946456578</t>
  </si>
  <si>
    <t>1239241714503692288</t>
  </si>
  <si>
    <t>1239422900236619776</t>
  </si>
  <si>
    <t>1239785411666423808</t>
  </si>
  <si>
    <t>1240691286228656129</t>
  </si>
  <si>
    <t>1241053672034971650</t>
  </si>
  <si>
    <t>1241778438417121285</t>
  </si>
  <si>
    <t>1241959626326921216</t>
  </si>
  <si>
    <t>1242322108899897345</t>
  </si>
  <si>
    <t>1242503211380064256</t>
  </si>
  <si>
    <t>1242684395401740291</t>
  </si>
  <si>
    <t>1243228001153810432</t>
  </si>
  <si>
    <t>1243409172634292226</t>
  </si>
  <si>
    <t>1245764708118007808</t>
  </si>
  <si>
    <t>1245945880726904832</t>
  </si>
  <si>
    <t>1246308271897657345</t>
  </si>
  <si>
    <t>1247395506294317060</t>
  </si>
  <si>
    <t>1247576648494518273</t>
  </si>
  <si>
    <t>1247757820734230532</t>
  </si>
  <si>
    <t>1247939042181775362</t>
  </si>
  <si>
    <t>1248301426977226753</t>
  </si>
  <si>
    <t>1248482605466406912</t>
  </si>
  <si>
    <t>1248663914411425793</t>
  </si>
  <si>
    <t>1249207378794471425</t>
  </si>
  <si>
    <t>1249388610983464960</t>
  </si>
  <si>
    <t>1249751109763239937</t>
  </si>
  <si>
    <t>1250294555720609798</t>
  </si>
  <si>
    <t>1251019313630326788</t>
  </si>
  <si>
    <t>1251200523052683271</t>
  </si>
  <si>
    <t>1251381724761767936</t>
  </si>
  <si>
    <t>1251925413925998594</t>
  </si>
  <si>
    <t>1252106694424965122</t>
  </si>
  <si>
    <t>1252468866376183808</t>
  </si>
  <si>
    <t>1252650119675162630</t>
  </si>
  <si>
    <t>1252831284679733250</t>
  </si>
  <si>
    <t>1253012470026899457</t>
  </si>
  <si>
    <t>1253193639129427969</t>
  </si>
  <si>
    <t>1253556022402338818</t>
  </si>
  <si>
    <t>1253737239986819074</t>
  </si>
  <si>
    <t>1254462020562366464</t>
  </si>
  <si>
    <t>1254643203904602112</t>
  </si>
  <si>
    <t>1255186791398768641</t>
  </si>
  <si>
    <t>1255367981321932801</t>
  </si>
  <si>
    <t>1255911568509931527</t>
  </si>
  <si>
    <t>1256092760542765062</t>
  </si>
  <si>
    <t>1256273961261858822</t>
  </si>
  <si>
    <t>1258991863408844800</t>
  </si>
  <si>
    <t>1260085028601696256</t>
  </si>
  <si>
    <t>1242860595214516226</t>
  </si>
  <si>
    <t>1132280216477458433</t>
  </si>
  <si>
    <t/>
  </si>
  <si>
    <t>53925101</t>
  </si>
  <si>
    <t>18449772</t>
  </si>
  <si>
    <t>20545925</t>
  </si>
  <si>
    <t>en</t>
  </si>
  <si>
    <t>es</t>
  </si>
  <si>
    <t>de</t>
  </si>
  <si>
    <t>1243168325884162048</t>
  </si>
  <si>
    <t>Twitter Web App</t>
  </si>
  <si>
    <t>Twitter Web Client</t>
  </si>
  <si>
    <t>Hootsuite Inc.</t>
  </si>
  <si>
    <t>Twitter for iPhone</t>
  </si>
  <si>
    <t>Buffer</t>
  </si>
  <si>
    <t>Instagram</t>
  </si>
  <si>
    <t>Twitter for Android</t>
  </si>
  <si>
    <t>Paper.li</t>
  </si>
  <si>
    <t>31.006295,-29.747277 
31.006295,-29.687528 
31.061177,-29.687528 
31.061177,-29.747277</t>
  </si>
  <si>
    <t>South Africa</t>
  </si>
  <si>
    <t>ZA</t>
  </si>
  <si>
    <t>Mount Edgecombe, South Africa</t>
  </si>
  <si>
    <t>f18b2ca47e8f60b5</t>
  </si>
  <si>
    <t>Mount Edgecombe</t>
  </si>
  <si>
    <t>city</t>
  </si>
  <si>
    <t>https://api.twitter.com/1.1/geo/id/f18b2ca47e8f60b5.json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</si>
  <si>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</si>
  <si>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</si>
  <si>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</si>
  <si>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</si>
  <si>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</si>
  <si>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</si>
  <si>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</si>
  <si>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</si>
  <si>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</si>
  <si>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</si>
  <si>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</si>
  <si>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</si>
  <si>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</si>
  <si>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</si>
  <si>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</si>
  <si>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</si>
  <si>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</si>
  <si>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</si>
  <si>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</si>
  <si>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</si>
  <si>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</si>
  <si>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Thom D. Chesney</t>
  </si>
  <si>
    <t>Chiew Pang</t>
  </si>
  <si>
    <t>WhatsApp Inc.</t>
  </si>
  <si>
    <t>Wireless RERC</t>
  </si>
  <si>
    <t>Center for Advanced Communications Policy (CACP)</t>
  </si>
  <si>
    <t>Janice Mandel</t>
  </si>
  <si>
    <t>Bonnie Stern</t>
  </si>
  <si>
    <t>Ina Garten</t>
  </si>
  <si>
    <t>Social Media Examiner</t>
  </si>
  <si>
    <t>Michael Moody</t>
  </si>
  <si>
    <t>Elana Leoni _xD83C__xDF1F_ Digital Marketing for EDU _xD83D__xDCDA_</t>
  </si>
  <si>
    <t>Don Rescigno</t>
  </si>
  <si>
    <t>Lisa Dabbs</t>
  </si>
  <si>
    <t>Lisa Chesser</t>
  </si>
  <si>
    <t>Insight ADVANCE</t>
  </si>
  <si>
    <t>youngcuckoldress</t>
  </si>
  <si>
    <t>T R I L L I O N A I R</t>
  </si>
  <si>
    <t>Heazy the Radio Guy_xD83D__xDE0F_</t>
  </si>
  <si>
    <t>Journalism, Culture &amp; Faith</t>
  </si>
  <si>
    <t>Sordo Madaleno</t>
  </si>
  <si>
    <t>Nicole</t>
  </si>
  <si>
    <t>Fady Ramzy</t>
  </si>
  <si>
    <t>ana laura Sordo</t>
  </si>
  <si>
    <t>Chris Jones</t>
  </si>
  <si>
    <t>John W Lewis</t>
  </si>
  <si>
    <t>Autom Tagsa</t>
  </si>
  <si>
    <t>Cathryn Hrudicka</t>
  </si>
  <si>
    <t>John Cloonan</t>
  </si>
  <si>
    <t>Ellen A. Feldman</t>
  </si>
  <si>
    <t>DAP</t>
  </si>
  <si>
    <t>Paul Ellis</t>
  </si>
  <si>
    <t>Joshua Waldman</t>
  </si>
  <si>
    <t>Braden Kelley</t>
  </si>
  <si>
    <t>Alex Schleber _xD83D__xDC7D__xD83D__xDE37_</t>
  </si>
  <si>
    <t>Dorette</t>
  </si>
  <si>
    <t>Amber Naslund</t>
  </si>
  <si>
    <t>Shireen, Harlem's Shuri, In Political Mecca!</t>
  </si>
  <si>
    <t>Joe Kikta</t>
  </si>
  <si>
    <t>Diane Court</t>
  </si>
  <si>
    <t>Phyllis Khare ❀❀❀❀</t>
  </si>
  <si>
    <t>Rebecca Bardess_xD83D__xDD8B__xD83C__xDDEC__xD83C__xDDE7_</t>
  </si>
  <si>
    <t>Kendall Thiessen</t>
  </si>
  <si>
    <t>Jim Sterne</t>
  </si>
  <si>
    <t>Cathy Harrison</t>
  </si>
  <si>
    <t>Bill Storage</t>
  </si>
  <si>
    <t>Andrew S. Townley</t>
  </si>
  <si>
    <t>Kirsten Taggart</t>
  </si>
  <si>
    <t>_xD83D__xDD25_ Alessandra Quarentino</t>
  </si>
  <si>
    <t>Cacilda N.C. em _xD83C__xDFE1_</t>
  </si>
  <si>
    <t>RobynMcIntyre</t>
  </si>
  <si>
    <t>LadyTanjaHamburg</t>
  </si>
  <si>
    <t>Just call me Thom—@ClarkeU 16th president. _xD83D__xDC99__xD83D__xDC9B__xD83E__xDD81_ In the story of my life I am not the main character. #inclusion #RisingPride - One Clarke. One Community.</t>
  </si>
  <si>
    <t>CELTA-qualified teacher. Passion is my fuel.</t>
  </si>
  <si>
    <t>WhatsApp: the simple, reliable, secure messaging app. Need help? Go to Settings in your app to contact us.</t>
  </si>
  <si>
    <t>The Wireless Inclusive RERC at the Center for Advanced Communications Policy (CACP) is a Georgia Tech analysis, research, and policy development center.</t>
  </si>
  <si>
    <t>CACP focuses on accessibility/usability, policy &amp; regulatory issues influencing development and implementation of innovative, advanced information technologies</t>
  </si>
  <si>
    <t>President, String Communications. I help companies develop digitally savvy PR strategies that drive business results. P&amp;G Alum. ESTJ. Dog lover.</t>
  </si>
  <si>
    <t>Cookbook author and former food columnist for the National Post. I love to cook and to read and I love to encourage others to cook and to read.</t>
  </si>
  <si>
    <t>Ina Garten is the author of the Barefoot Contessa cookbooks and host of Barefoot Contessa on Food Network.</t>
  </si>
  <si>
    <t>Join thousands of fellow marketers at the mega-conference designed to inspire and empower you--Social Media Marketing World 2021. #SMMW21</t>
  </si>
  <si>
    <t>Passionate about #EducationEquity &amp; #Teachers. Founder @InsightEdGroup &amp; @InsightADVANCE. Zac's Dad.  Tweet about #growthvsgotcha #equity #edtech #visiblybetter</t>
  </si>
  <si>
    <t>Inspiration and information about what works in education.</t>
  </si>
  <si>
    <t>Passionate about improving edu. Tweet about #edtech #socialmedia #edreform. CEO @LeoniGroup, Former @edutopia, MBA @berkeleyhaas + Board member @PrisonUProject.</t>
  </si>
  <si>
    <t>CEO, @InsightADVANCE | #ADVANCEfeedback | #edtech | Passions: Education | Husband &amp; Father | Musician | Sports | Presenter | Coach | My Thoughts</t>
  </si>
  <si>
    <t>Educator/Author/Speaker/Blogger/Consultant_xD83C__xDF4E_ East Whittier City #SchoolBoard member. #ewcsd #trusteeDabbs. Founder @newteacherchat #ntchat. Former Principal.</t>
  </si>
  <si>
    <t>Writer/Editor/Educator
https://t.co/wZ07YIxget</t>
  </si>
  <si>
    <t>While schools are closed, ADVANCEfeedback asynchronous and synchronous #videocoaching is free through 6.30.20. #growthvsgotcha #virtualcoaching #elearning</t>
  </si>
  <si>
    <t>https://t.co/owMQNXyF00
https://t.co/fCa79SKKI7
I have been a cuckoldress and dominatrix based in london, newyork &amp; dubai for over 8 years. #rtfindom #ukdomme</t>
  </si>
  <si>
    <t>Investor, Motivator, Digital Entrepreneur
CEO of AIRevolution Digital Marketing Agency 
Internet Newbie Click here_xD83D__xDC47__xD83C__xDFFD_
https://t.co/BNAk9M6wj0</t>
  </si>
  <si>
    <t>OAP at @GagasiFM, Radio, MC, DJ, Motivational Speaker and GYM. IG: @HeazySA #theradioguy</t>
  </si>
  <si>
    <t>bookings at bonganim@ecr.co.za</t>
  </si>
  <si>
    <t>Periodista. Talleres. Literatura. Fe. Contacto: denirojournalist@gmail.com</t>
  </si>
  <si>
    <t>SMA founded in 1937 is an Architecture firm recognized internationally. GSM focuses on Real Estate development, leasing and construction</t>
  </si>
  <si>
    <t>#OnlineMarketing Expert, #SocialMedia Consultant, #KeynoteSpeaker &amp; trainer. #Online #Journalism instructor _xD83D__xDE00_</t>
  </si>
  <si>
    <t>COMERCIALIZACIÓN PATROCINIOS DIFUSIÓN.
Hacemos que tu producto o servicio llegue al mercado que tu deseas</t>
  </si>
  <si>
    <t>Thinker. Instigator. Explorer of edges. Author: @collabdna | Passion for #simplerules #futureofwork #digitalworkplace #coffee views are my own</t>
  </si>
  <si>
    <t>Innovation strategist: enabling people and organizations to innovate effectively. Host: #innochat, Thursday 12pm ET. CEO: @NeatStrategy. Applied physicist.</t>
  </si>
  <si>
    <t>social media evolution</t>
  </si>
  <si>
    <t>At Creative Sage™ we live a passionate personal mission to cause the spontaneous combustion of creativity, innovation and compassionate intelligence everywhere.</t>
  </si>
  <si>
    <t>I have an MBA and a motorcycle. I swear they're related. | Marketing &amp; branding strategist looking for his next thing | Hack photographer | Atheist</t>
  </si>
  <si>
    <t>Kissed by fire. My happy place is on the water. Sconnie living in a (3rd) Coastie world. Self-described introvert since before it was cool. I design with words.</t>
  </si>
  <si>
    <t>An independent watchdog of disaster preparedness, response, relief &amp; recovery. Promotes transparency &amp; accountability via citizen oversight and participation.</t>
  </si>
  <si>
    <t>Improving #Communications and #Engagement. Helping people to tell better stories. #Marketing with a #Digital and #SocialMedia Focus.  @i3_gen Semper Ad Meliora</t>
  </si>
  <si>
    <t>CEO of Sideshop, growth hacker, plant-based stoic.</t>
  </si>
  <si>
    <t>Innovation &amp; change keynote speaker. Author of https://t.co/Mv0C0jG1MC and https://t.co/mDgFJ9AcWa, creator of Change Planning Toolkit™  https://t.co/6HEvMsT6wu</t>
  </si>
  <si>
    <t>Org Psychology MA; Core #Archetypes Matrix brand strategy to crystallize your (Crisis?) #Narratives
Everyone's #CX &amp; #JTBD considerations just changed</t>
  </si>
  <si>
    <t>Impact Investing &amp; Indigenous Innovation • Director @ Social Investment Company • Access to BOP Markets. Advocate: Virtual Worlds for #Africa. Own Ideas</t>
  </si>
  <si>
    <t>Content Consulting @ LinkedIn. Mom. Author. Musician. Pittie rescuer. Equestrian. Ravenclaw. Sweary. I solemnly swear I am up to no good. She/Her</t>
  </si>
  <si>
    <t>Author, Composer, Artivist, Arts, Travel. Business @CreativeSage Creativity/Innovation Consultant, Exec Coach, Training Dsnr., Social &amp; Multimedia+ @Links_Sound</t>
  </si>
  <si>
    <t>Digital data analyst/Disinfo fighter in diversity, tech, media &amp; politics _xD83D__xDC69__xD83C__xDFFE_‍_xD83D__xDCBB_https://t.co/igSaZshqK3 @masks4America _xD83D__xDC9C__xD83E__xDDE1__xD83D__xDC9C__xD83D__xDC9C_ {The only Constant is Change}</t>
  </si>
  <si>
    <t>Marketing/Social Media/Analytics. Cleveland/OSU sports fan since birth. Alt Music lover. Opinions my own.</t>
  </si>
  <si>
    <t>Voraciously curious mindmapper, Experiential explorer, message crafter, coach. Connecting passion &amp; purpose #NeowareStudios #WomenofDartmouth76</t>
  </si>
  <si>
    <t>CoFounder @SMManagerSchool now powered by @Agorapulse  2X Dummies #Author  Business renovation in progress. :-)</t>
  </si>
  <si>
    <t>Be. Also, wash your hands. Also, keep grinning. _xD83D__xDE01_
Who I am: Person
What I do: Help life suck less for people handling this crisis
❤️ @coachkorey3</t>
  </si>
  <si>
    <t>I am an #inventor, entrepreneur and attorney. I love seeing new #ideas realized. Humanist, lean libertarian w empathy. I #resist authoritarianism and racism.</t>
  </si>
  <si>
    <t>Founder, Marketing AnalyticsSummit &amp; Digital Analytics Association, author of Artificial Intelligence for Marketing: Practical Applications</t>
  </si>
  <si>
    <t>Insights &amp; Market Intelligence Professional: Creative, skilled, &amp; methodologically agnostic. Holistic approach to exploring complex business concerns  #MRX #PMP</t>
  </si>
  <si>
    <t>Visiting scholar, UC Berkeley History of Science. Risk analysis of various sorts.</t>
  </si>
  <si>
    <t>An ounce of perception - a pound of obscure. Love the edgy dichotomy between risk taking and risk aversion.
Collaboration Hornet's nest poker:E20,SCRM,BPM</t>
  </si>
  <si>
    <t>I help information and cyber security leaders grow their business knowledge, strategy &amp; leadership skills so they can build more effective security programs.</t>
  </si>
  <si>
    <t>Sr Video Producer @Forbes - Boston University alumna - Would like to talk to Nic Cage about the bees</t>
  </si>
  <si>
    <t>Software Developer @ SF health telemedicine | Yoga | #JiuJitsu | Kickboxing | Vegan I _xD83D__xDD96__xD83C__xDFFD_ SF #bernie</t>
  </si>
  <si>
    <t>PR &amp; Journalism photography, literature, cinema, arts #botequimtuitajoaquim</t>
  </si>
  <si>
    <t>Digital Flaneuse. Librocubicularist. Cute, but kinda evil. Writer, artist. I'm a simple person with a complicated mind.</t>
  </si>
  <si>
    <t>BDSM and fetish clips from a real dominatrix</t>
  </si>
  <si>
    <t>Dubuque, IA</t>
  </si>
  <si>
    <t>European Union</t>
  </si>
  <si>
    <t>California</t>
  </si>
  <si>
    <t>Atlanta,Georgia</t>
  </si>
  <si>
    <t>Atlanta, Georgia</t>
  </si>
  <si>
    <t>Toronto, Canada</t>
  </si>
  <si>
    <t>Toronto</t>
  </si>
  <si>
    <t>East Hampton, New York</t>
  </si>
  <si>
    <t>The Social Media Jungle</t>
  </si>
  <si>
    <t>Los Angeles, CA</t>
  </si>
  <si>
    <t>San Rafael, California, USA</t>
  </si>
  <si>
    <t>Sausalito, CA</t>
  </si>
  <si>
    <t>Chicago, IL</t>
  </si>
  <si>
    <t>California, USA</t>
  </si>
  <si>
    <t>Miami, FL</t>
  </si>
  <si>
    <t>United States</t>
  </si>
  <si>
    <t>london</t>
  </si>
  <si>
    <t>Houston, TX</t>
  </si>
  <si>
    <t>South Africa Durban KZN</t>
  </si>
  <si>
    <t>CDMX</t>
  </si>
  <si>
    <t>Mexico City</t>
  </si>
  <si>
    <t>At the Airport</t>
  </si>
  <si>
    <t>df</t>
  </si>
  <si>
    <t>Charlotte, NC</t>
  </si>
  <si>
    <t>Devon, UK</t>
  </si>
  <si>
    <t>#InnovationTop50 #Top100Women</t>
  </si>
  <si>
    <t>Marietta, GA</t>
  </si>
  <si>
    <t>Chicago</t>
  </si>
  <si>
    <t>Hampshire, UK</t>
  </si>
  <si>
    <t>Portland Metro</t>
  </si>
  <si>
    <t>Seattle, WA</t>
  </si>
  <si>
    <t>FRA(nkfurt), PDX, ATX</t>
  </si>
  <si>
    <t>Cape Town, South Africa</t>
  </si>
  <si>
    <t>My company is @CreativeSage</t>
  </si>
  <si>
    <t>Washington, DC</t>
  </si>
  <si>
    <t>Cincinnati, Ohio</t>
  </si>
  <si>
    <t>ÜT: 28.41763,-81.476267</t>
  </si>
  <si>
    <t>Fairfield, IA</t>
  </si>
  <si>
    <t>UK, and the Internet _xD83C__xDDEC__xD83C__xDDE7__xD83C__xDF0D_☮︎</t>
  </si>
  <si>
    <t>Colorado, USA</t>
  </si>
  <si>
    <t>Santa Barbara</t>
  </si>
  <si>
    <t>Greater Boston Area</t>
  </si>
  <si>
    <t>San Francisco</t>
  </si>
  <si>
    <t>Waterloo, Canada</t>
  </si>
  <si>
    <t>Airplanes and Cape Town</t>
  </si>
  <si>
    <t>New York, USA</t>
  </si>
  <si>
    <t>San Francisco, CA</t>
  </si>
  <si>
    <t>Brazil</t>
  </si>
  <si>
    <t>Redwoods, Central CA Coast</t>
  </si>
  <si>
    <t>Hamburg, Germany</t>
  </si>
  <si>
    <t>https://t.co/CmExKL5yV2</t>
  </si>
  <si>
    <t>http://t.co/SQE5K34R6e</t>
  </si>
  <si>
    <t>http://t.co/mTHWaGctuf</t>
  </si>
  <si>
    <t>https://t.co/oQi04FawSD</t>
  </si>
  <si>
    <t>https://t.co/fIOxGt1hyN</t>
  </si>
  <si>
    <t>https://t.co/WpY6DPdFwu</t>
  </si>
  <si>
    <t>http://t.co/NsfCh1PVrH</t>
  </si>
  <si>
    <t>https://t.co/eDf93iB5Dl</t>
  </si>
  <si>
    <t>http://t.co/bxP03zGJoF</t>
  </si>
  <si>
    <t>http://edutopia.org</t>
  </si>
  <si>
    <t>https://t.co/RnDWFPcqSK</t>
  </si>
  <si>
    <t>https://t.co/iqkDWSIBha</t>
  </si>
  <si>
    <t>https://t.co/WLg0k0clhQ</t>
  </si>
  <si>
    <t>https://t.co/6hGDTSfaEj</t>
  </si>
  <si>
    <t>https://t.co/3Pv1Hbcz1v</t>
  </si>
  <si>
    <t>https://t.co/fCa79SKKI7</t>
  </si>
  <si>
    <t>https://www.playbookhub.com/@Heazy_SA</t>
  </si>
  <si>
    <t>https://t.co/qECW73m6Yp</t>
  </si>
  <si>
    <t>https://protestantemx.wordpress.com/</t>
  </si>
  <si>
    <t>http://www.sordomadaleno.com/</t>
  </si>
  <si>
    <t>http://www.linkedin.com/in/fadyramzy</t>
  </si>
  <si>
    <t>http://sourcePOV.com</t>
  </si>
  <si>
    <t>https://t.co/mekpODB9qQ</t>
  </si>
  <si>
    <t>https://t.co/tR0NJzoi6B</t>
  </si>
  <si>
    <t>http://www.CreativeSage.com</t>
  </si>
  <si>
    <t>https://t.co/7xrHYA3EBm</t>
  </si>
  <si>
    <t>http://www.ellenafeldman.com</t>
  </si>
  <si>
    <t>http://t.co/r63UyskAgd</t>
  </si>
  <si>
    <t>https://t.co/6odyQopnCQ</t>
  </si>
  <si>
    <t>http://careerenlightenment.com</t>
  </si>
  <si>
    <t>http://www.innovationexcellence.com</t>
  </si>
  <si>
    <t>https://www.linkedin.com/in/alexschleber/</t>
  </si>
  <si>
    <t>http://brasstackthinking.com</t>
  </si>
  <si>
    <t>https://t.co/pPQ7XXZTGE</t>
  </si>
  <si>
    <t>https://t.co/kuVNqlh3fn</t>
  </si>
  <si>
    <t>https://t.co/LSbuvX7FK6</t>
  </si>
  <si>
    <t>http://www.linkedin.com/in/dianecourt</t>
  </si>
  <si>
    <t>https://t.co/EsT2oWRMZ6</t>
  </si>
  <si>
    <t>https://t.co/gwvaICwr1w</t>
  </si>
  <si>
    <t>https://t.co/iekgaxlbNa</t>
  </si>
  <si>
    <t>https://t.co/FCEElhbLFV</t>
  </si>
  <si>
    <t>https://t.co/WQvbw0SnNq</t>
  </si>
  <si>
    <t>https://t.co/mPjDaPHZs3</t>
  </si>
  <si>
    <t>https://t.co/acKmzVIcUS</t>
  </si>
  <si>
    <t>https://t.co/Bd3uUK2UHK</t>
  </si>
  <si>
    <t>http://www.instagram.com/cacildanc/</t>
  </si>
  <si>
    <t>http://robynmcintyre.com</t>
  </si>
  <si>
    <t>http://www.lady-tanja-hamburg.de</t>
  </si>
  <si>
    <t>Eastern Time (US &amp; Canada)</t>
  </si>
  <si>
    <t>Dublin</t>
  </si>
  <si>
    <t>https://pbs.twimg.com/profile_banners/388021710/1582919120</t>
  </si>
  <si>
    <t>https://pbs.twimg.com/profile_banners/76160458/1576504979</t>
  </si>
  <si>
    <t>https://pbs.twimg.com/profile_banners/138430349/1359033527</t>
  </si>
  <si>
    <t>https://pbs.twimg.com/profile_banners/1159488205730660352/1565638127</t>
  </si>
  <si>
    <t>https://pbs.twimg.com/profile_banners/30732198/1439163080</t>
  </si>
  <si>
    <t>https://pbs.twimg.com/profile_banners/53925101/1588606088</t>
  </si>
  <si>
    <t>https://pbs.twimg.com/profile_banners/114835337/1490129959</t>
  </si>
  <si>
    <t>https://pbs.twimg.com/profile_banners/35415477/1506104106</t>
  </si>
  <si>
    <t>https://pbs.twimg.com/profile_banners/36804418/1549943499</t>
  </si>
  <si>
    <t>https://pbs.twimg.com/profile_banners/64855051/1560258874</t>
  </si>
  <si>
    <t>https://pbs.twimg.com/profile_banners/18662816/1561084815</t>
  </si>
  <si>
    <t>https://pbs.twimg.com/profile_banners/908024906268409856/1575673016</t>
  </si>
  <si>
    <t>https://pbs.twimg.com/profile_banners/4896617415/1587469655</t>
  </si>
  <si>
    <t>https://pbs.twimg.com/profile_banners/1243591730378743809/1585334917</t>
  </si>
  <si>
    <t>https://pbs.twimg.com/profile_banners/843573654/1585083240</t>
  </si>
  <si>
    <t>https://pbs.twimg.com/profile_banners/213406235/1496946082</t>
  </si>
  <si>
    <t>https://pbs.twimg.com/profile_banners/1524955243/1584582290</t>
  </si>
  <si>
    <t>https://pbs.twimg.com/profile_banners/633825404/1435692058</t>
  </si>
  <si>
    <t>https://pbs.twimg.com/profile_banners/951834197966114816/1515771508</t>
  </si>
  <si>
    <t>https://pbs.twimg.com/profile_banners/71318347/1568988417</t>
  </si>
  <si>
    <t>https://pbs.twimg.com/profile_banners/417203823/1537471773</t>
  </si>
  <si>
    <t>https://pbs.twimg.com/profile_banners/20545925/1398734570</t>
  </si>
  <si>
    <t>https://pbs.twimg.com/profile_banners/13236772/1362414142</t>
  </si>
  <si>
    <t>https://pbs.twimg.com/profile_banners/18449772/1398495597</t>
  </si>
  <si>
    <t>https://pbs.twimg.com/profile_banners/5676952/1398906279</t>
  </si>
  <si>
    <t>https://pbs.twimg.com/profile_banners/28164681/1586885726</t>
  </si>
  <si>
    <t>https://pbs.twimg.com/profile_banners/17264750/1374285769</t>
  </si>
  <si>
    <t>https://pbs.twimg.com/profile_banners/48298932/1584997382</t>
  </si>
  <si>
    <t>https://pbs.twimg.com/profile_banners/20341590/1423501492</t>
  </si>
  <si>
    <t>https://pbs.twimg.com/profile_banners/11580962/1444938240</t>
  </si>
  <si>
    <t>https://pbs.twimg.com/profile_banners/13442022/1461188003</t>
  </si>
  <si>
    <t>https://pbs.twimg.com/profile_banners/7909882/1466407194</t>
  </si>
  <si>
    <t>https://pbs.twimg.com/profile_banners/8769212/1410561629</t>
  </si>
  <si>
    <t>https://pbs.twimg.com/profile_banners/23505967/1398919849</t>
  </si>
  <si>
    <t>https://pbs.twimg.com/profile_banners/14268957/1581280444</t>
  </si>
  <si>
    <t>https://pbs.twimg.com/profile_banners/15991918/1563399236</t>
  </si>
  <si>
    <t>https://pbs.twimg.com/profile_banners/17859282/1582325247</t>
  </si>
  <si>
    <t>https://pbs.twimg.com/profile_banners/40286926/1555500563</t>
  </si>
  <si>
    <t>https://pbs.twimg.com/profile_banners/3801151/1534434651</t>
  </si>
  <si>
    <t>https://pbs.twimg.com/profile_banners/21101306/1483393506</t>
  </si>
  <si>
    <t>https://pbs.twimg.com/profile_banners/60775372/1393421982</t>
  </si>
  <si>
    <t>https://pbs.twimg.com/profile_banners/14712904/1493582876</t>
  </si>
  <si>
    <t>https://pbs.twimg.com/profile_banners/92906146/1521655568</t>
  </si>
  <si>
    <t>https://pbs.twimg.com/profile_banners/10486052/1589348576</t>
  </si>
  <si>
    <t>https://pbs.twimg.com/profile_banners/34113994/1568080776</t>
  </si>
  <si>
    <t>https://pbs.twimg.com/profile_banners/12516772/1409434441</t>
  </si>
  <si>
    <t>https://pbs.twimg.com/profile_banners/1090899574074556416/1559054980</t>
  </si>
  <si>
    <t>http://abs.twimg.com/images/themes/theme1/bg.png</t>
  </si>
  <si>
    <t>http://abs.twimg.com/images/themes/theme15/bg.png</t>
  </si>
  <si>
    <t>http://abs.twimg.com/images/themes/theme18/bg.gif</t>
  </si>
  <si>
    <t>http://abs.twimg.com/images/themes/theme14/bg.gif</t>
  </si>
  <si>
    <t>http://a0.twimg.com/profile_background_images/537556931/TW-Background.gif</t>
  </si>
  <si>
    <t>http://abs.twimg.com/images/themes/theme2/bg.gif</t>
  </si>
  <si>
    <t>http://abs.twimg.com/images/themes/theme16/bg.gif</t>
  </si>
  <si>
    <t>http://abs.twimg.com/images/themes/theme9/bg.gif</t>
  </si>
  <si>
    <t>http://abs.twimg.com/images/themes/theme13/bg.gif</t>
  </si>
  <si>
    <t>http://abs.twimg.com/images/themes/theme8/bg.gif</t>
  </si>
  <si>
    <t>http://abs.twimg.com/images/themes/theme6/bg.gif</t>
  </si>
  <si>
    <t>http://abs.twimg.com/images/themes/theme4/bg.gif</t>
  </si>
  <si>
    <t>http://abs.twimg.com/images/themes/theme10/bg.gif</t>
  </si>
  <si>
    <t>http://abs.twimg.com/images/themes/theme3/bg.gif</t>
  </si>
  <si>
    <t>http://abs.twimg.com/images/themes/theme17/bg.gif</t>
  </si>
  <si>
    <t>http://pbs.twimg.com/profile_images/1102644324775297024/SqyiYHRL_normal.png</t>
  </si>
  <si>
    <t>http://pbs.twimg.com/profile_images/983114305213087744/nrEHNTPV_normal.jpg</t>
  </si>
  <si>
    <t>http://a0.twimg.com/profile_images/2171034744/TW-Avatar_normal.jpg</t>
  </si>
  <si>
    <t>http://pbs.twimg.com/profile_images/463673794716909569/DvZl4mU3_normal.png</t>
  </si>
  <si>
    <t>http://pbs.twimg.com/profile_images/778673788414066688/9navbVHc_normal.jpg</t>
  </si>
  <si>
    <t>http://pbs.twimg.com/profile_images/1245266963409989633/u0SDw0J1_normal.jpg</t>
  </si>
  <si>
    <t>http://pbs.twimg.com/profile_images/872902212221054976/konKWiMF_normal.jpg</t>
  </si>
  <si>
    <t>http://pbs.twimg.com/profile_images/3382788164/c6f77016fe97498438b7ac7ff3806d9e_normal.jpeg</t>
  </si>
  <si>
    <t>http://pbs.twimg.com/profile_images/1133442001049923584/vHng531l_normal.png</t>
  </si>
  <si>
    <t>http://pbs.twimg.com/profile_images/2188284511/ellen_normal.jpg</t>
  </si>
  <si>
    <t>http://pbs.twimg.com/profile_images/2409635466/jubveelpbtbr0som79my_normal.jpeg</t>
  </si>
  <si>
    <t>http://pbs.twimg.com/profile_images/1195745347341103105/tJhG50eZ_normal.jpg</t>
  </si>
  <si>
    <t>http://pbs.twimg.com/profile_images/564831248355299330/VAOyvwIX_normal.jpeg</t>
  </si>
  <si>
    <t>http://pbs.twimg.com/profile_images/1481479545/Braden_Kelley_NOLA_550wide_normal.jpg</t>
  </si>
  <si>
    <t>http://pbs.twimg.com/profile_images/1181692025420357633/wKS9LbD6_normal.jpg</t>
  </si>
  <si>
    <t>http://pbs.twimg.com/profile_images/1251448272230789125/BEqagRIU_normal.jpg</t>
  </si>
  <si>
    <t>http://pbs.twimg.com/profile_images/909108381704769536/SC6I_38A_normal.jpg</t>
  </si>
  <si>
    <t>http://pbs.twimg.com/profile_images/1073506147288510464/W3qr3nYQ_normal.jpg</t>
  </si>
  <si>
    <t>http://pbs.twimg.com/profile_images/1135640898421678081/GPCkSaNu_normal.png</t>
  </si>
  <si>
    <t>http://pbs.twimg.com/profile_images/718124119/Avatar_from_newmediacincy_normal.jpg</t>
  </si>
  <si>
    <t>http://pbs.twimg.com/profile_images/1151551793836515328/f4KOUCrv_normal.png</t>
  </si>
  <si>
    <t>http://pbs.twimg.com/profile_images/1257285031644536832/7POHyUTj_normal.jpg</t>
  </si>
  <si>
    <t>http://pbs.twimg.com/profile_images/1242772462561103873/sitgAJ-Q_normal.jpg</t>
  </si>
  <si>
    <t>http://pbs.twimg.com/profile_images/1129461596374179840/iePaVKyW_normal.png</t>
  </si>
  <si>
    <t>http://pbs.twimg.com/profile_images/706283719649177600/9RWC6Frg_normal.jpg</t>
  </si>
  <si>
    <t>http://pbs.twimg.com/profile_images/1477004645/217484_1023158496062_1138204920_30069530_8615_n_normal.jpg</t>
  </si>
  <si>
    <t>http://pbs.twimg.com/profile_images/738961465030238209/kUJjETaw_normal.jpg</t>
  </si>
  <si>
    <t>http://pbs.twimg.com/profile_images/882315769014603780/EcrB_XT__normal.jpg</t>
  </si>
  <si>
    <t>http://pbs.twimg.com/profile_images/847163706928611328/7G4CIzwQ_normal.jpg</t>
  </si>
  <si>
    <t>http://pbs.twimg.com/profile_images/2780859130/d8c3982467b7b35ea24fba975ec63092_normal.jpeg</t>
  </si>
  <si>
    <t>http://pbs.twimg.com/profile_images/1246155804492718080/mbsgi0kg_normal.jpg</t>
  </si>
  <si>
    <t>http://pbs.twimg.com/profile_images/1056708410643804166/Dnazf-ct_normal.jpg</t>
  </si>
  <si>
    <t>http://pbs.twimg.com/profile_images/3482070557/57b9905bea26fea2389d1650f4c51809_normal.jpeg</t>
  </si>
  <si>
    <t>Open Twitter Page for This Person</t>
  </si>
  <si>
    <t>https://twitter.com/thomchesney</t>
  </si>
  <si>
    <t>https://twitter.com/chiew_pang</t>
  </si>
  <si>
    <t>https://twitter.com/whatsapp</t>
  </si>
  <si>
    <t>https://twitter.com/cacpgt_wrerc</t>
  </si>
  <si>
    <t>https://twitter.com/cacpgt</t>
  </si>
  <si>
    <t>https://twitter.com/janicemandel</t>
  </si>
  <si>
    <t>https://twitter.com/bonniestern</t>
  </si>
  <si>
    <t>https://twitter.com/inagarten</t>
  </si>
  <si>
    <t>https://twitter.com/smexaminer</t>
  </si>
  <si>
    <t>https://twitter.com/drmichaelmoody</t>
  </si>
  <si>
    <t>https://twitter.com/edutopia</t>
  </si>
  <si>
    <t>https://twitter.com/elanaleoni</t>
  </si>
  <si>
    <t>https://twitter.com/drescigno</t>
  </si>
  <si>
    <t>https://twitter.com/teachwithsoul</t>
  </si>
  <si>
    <t>https://twitter.com/lachesschesser</t>
  </si>
  <si>
    <t>https://twitter.com/insightadvance</t>
  </si>
  <si>
    <t>https://twitter.com/youngcuckoldre1</t>
  </si>
  <si>
    <t>https://twitter.com/silasairkingiv</t>
  </si>
  <si>
    <t>https://twitter.com/heazysa</t>
  </si>
  <si>
    <t>https://twitter.com/bonganiurban</t>
  </si>
  <si>
    <t>https://twitter.com/mariodeniro</t>
  </si>
  <si>
    <t>https://twitter.com/sordo_madaleno</t>
  </si>
  <si>
    <t>https://twitter.com/nico_1199_</t>
  </si>
  <si>
    <t>https://twitter.com/cyberzizo</t>
  </si>
  <si>
    <t>https://twitter.com/sordoana</t>
  </si>
  <si>
    <t>https://twitter.com/sourcepov</t>
  </si>
  <si>
    <t>https://twitter.com/johnwlewis</t>
  </si>
  <si>
    <t>https://twitter.com/autom8</t>
  </si>
  <si>
    <t>https://twitter.com/creativesage</t>
  </si>
  <si>
    <t>https://twitter.com/johncloonan</t>
  </si>
  <si>
    <t>https://twitter.com/ellenafeldman</t>
  </si>
  <si>
    <t>https://twitter.com/disasteraccount</t>
  </si>
  <si>
    <t>https://twitter.com/paulellisuk</t>
  </si>
  <si>
    <t>https://twitter.com/joshuawaldman</t>
  </si>
  <si>
    <t>https://twitter.com/innovate</t>
  </si>
  <si>
    <t>https://twitter.com/alexschleber</t>
  </si>
  <si>
    <t>https://twitter.com/metameerkat</t>
  </si>
  <si>
    <t>https://twitter.com/ambercadabra</t>
  </si>
  <si>
    <t>https://twitter.com/cathrynhrudicka</t>
  </si>
  <si>
    <t>https://twitter.com/digitalsista</t>
  </si>
  <si>
    <t>https://twitter.com/joekikta</t>
  </si>
  <si>
    <t>https://twitter.com/dc2fla</t>
  </si>
  <si>
    <t>https://twitter.com/phylliskhare</t>
  </si>
  <si>
    <t>https://twitter.com/rebeccabardess</t>
  </si>
  <si>
    <t>https://twitter.com/ideasurge</t>
  </si>
  <si>
    <t>https://twitter.com/jimsterne</t>
  </si>
  <si>
    <t>https://twitter.com/virtualmrx</t>
  </si>
  <si>
    <t>https://twitter.com/bstorax</t>
  </si>
  <si>
    <t>https://twitter.com/krcraft</t>
  </si>
  <si>
    <t>https://twitter.com/atownley</t>
  </si>
  <si>
    <t>https://twitter.com/kltaggart</t>
  </si>
  <si>
    <t>https://twitter.com/youloveclarissa</t>
  </si>
  <si>
    <t>https://twitter.com/cacildanc</t>
  </si>
  <si>
    <t>https://twitter.com/robynmcintyre</t>
  </si>
  <si>
    <t>https://twitter.com/ladyhamburg</t>
  </si>
  <si>
    <t>thomchesney
To all my #highered friends who
have March-May #givingday social
media &amp;amp; other spring alumni
&amp;amp; donor messaging all… https://t.co/3RiRwax52p</t>
  </si>
  <si>
    <t>chiew_pang
Does anyone just hate the double
notifications from @WhatsApp ?
Once is ENOUGH! #bugbear #pethate
#smchat</t>
  </si>
  <si>
    <t xml:space="preserve">whatsapp
</t>
  </si>
  <si>
    <t>cacpgt_wrerc
Organizations Work to Make Social
Media More Accessible to Those
with Disabilities https://t.co/EPHJ6C8HvV
#SocMed… https://t.co/EUvZJFS1gR</t>
  </si>
  <si>
    <t>cacpgt
Organizations Work to Make #Social
Media More Accessible to Those
with #Disabilities https://t.co/uIIOwTXZTk…
https://t.co/Hax0Pd0nGh</t>
  </si>
  <si>
    <t>janicemandel
@SMExaminer Icebreaker: Mostly
cooking! @inagarten and @bonniestern
on Insta. Both great cooks and
posting recipes everyday. #smchat</t>
  </si>
  <si>
    <t xml:space="preserve">bonniestern
</t>
  </si>
  <si>
    <t xml:space="preserve">inagarten
</t>
  </si>
  <si>
    <t xml:space="preserve">smexaminer
</t>
  </si>
  <si>
    <t>drmichaelmoody
RT @DRescigno: JOIN US: Really
excited about next week's #ADVANCEchat.
I've known @ElanaLeoni since early
@Edutopia days where she helped
b…</t>
  </si>
  <si>
    <t xml:space="preserve">edutopia
</t>
  </si>
  <si>
    <t>elanaleoni
RT @DRescigno: JOIN US: Really
excited about next week's #ADVANCEchat.
I've known @ElanaLeoni since early
@Edutopia days where she helped
bâ€¦</t>
  </si>
  <si>
    <t>drescigno
JOIN US: Really excited about next
week's #ADVANCEchat. I've known
@ElanaLeoni since early @Edutopia
days where she… https://t.co/FsZeo6apUj</t>
  </si>
  <si>
    <t>teachwithsoul
RT @DRescigno: JOIN US: Really
excited about next week's #ADVANCEchat.
I've known @ElanaLeoni since early
@Edutopia days where she helped
b…</t>
  </si>
  <si>
    <t>lachesschesser
RT @DRescigno: JOIN US: Really
excited about next week's #ADVANCEchat.
I've known @ElanaLeoni since early
@Edutopia days where she helped
bâ€¦</t>
  </si>
  <si>
    <t>insightadvance
RT @DRescigno: JOIN US: Really
excited about next week's #ADVANCEchat.
I've known @ElanaLeoni since early
@Edutopia days where she helped
bâ€¦</t>
  </si>
  <si>
    <t>youngcuckoldre1
Hi my cuck, want to listen to my
seductive voice in cantonese/mandarin/english？
several slots for phone sessions
are available DM for payment details
#phonesession #phonesex #chat #voicechat
#smchat #voiceonline #training
https://t.co/umH4b3b8TZ</t>
  </si>
  <si>
    <t>silasairkingiv
https://t.co/Dad2xdrJfz #SEMrushchat
#ChatSnap #BufferChat #SproutChat
#SMChat #PinChat #SmallBizChat
the First a… https://t.co/iOobldqE4L</t>
  </si>
  <si>
    <t>heazysa
#SMchat last night was one for
the books, shout out to @bonganiurban
for coming through and dropping
some gems.. I… https://t.co/d5ZdV7Rbir</t>
  </si>
  <si>
    <t xml:space="preserve">bonganiurban
</t>
  </si>
  <si>
    <t>mariodeniro
RT @Sordo_Madaleno: #SMChat: Ante
la crisis médica por el COVID-19,
¿qué podríamos aportar como comunidad,
utilizando la creatividad y el
d…</t>
  </si>
  <si>
    <t>sordo_madaleno
#SMChat: Buscamos respuestas creativas
para atender el aislamiento en
casa y saber cómo el diseño nos
puede animar… https://t.co/UdcvhCfa5h</t>
  </si>
  <si>
    <t>nico_1199_
Twitter chats utiles para el marketing:
Today's #SocialMedia and #Marketing
#twitterchat list for Wednesday:…
https://t.co/1XImfFeJEE</t>
  </si>
  <si>
    <t>cyberzizo
RT @Nico_1199_: Twitter chats utiles
para el marketing: Today's #SocialMedia
and #Marketing #twitterchat list
for Wednesday: #BrandChat #S…</t>
  </si>
  <si>
    <t>sordoana
RT @Sordo_Madaleno: #SMChat: Buscamos
respuestas creativas para atender
el aislamiento en casa y saber
cómo el diseño nos puede animar
en e…</t>
  </si>
  <si>
    <t>sourcepov
@autom8 @JohnWLewis I am well Autom
and John, I hope you are faring
okay !? I have been away from Twitter
for far t… https://t.co/2piTx0ftKz</t>
  </si>
  <si>
    <t xml:space="preserve">johnwlewis
</t>
  </si>
  <si>
    <t>autom8
@sourcePOV @JohnWLewis Funny you
should mention that, Chris. A random
search of the #smchat hashtag will
show you how it's being used indiscriminately
along with other tags lol ... ever
thought of jumpstarting it again
(?) #jesscurious John! thanks for
that. Will keep an eye out for
it ;)</t>
  </si>
  <si>
    <t>creativesage
The latest The @CreativeSage/SMchat*
Daily/ #smchat #SM #socialmedia!
https://t.co/oF5DKDuxx5 #coronavirus</t>
  </si>
  <si>
    <t xml:space="preserve">johncloonan
</t>
  </si>
  <si>
    <t xml:space="preserve">ellenafeldman
</t>
  </si>
  <si>
    <t xml:space="preserve">disasteraccount
</t>
  </si>
  <si>
    <t xml:space="preserve">paulellisuk
</t>
  </si>
  <si>
    <t xml:space="preserve">joshuawaldman
</t>
  </si>
  <si>
    <t xml:space="preserve">innovate
</t>
  </si>
  <si>
    <t xml:space="preserve">alexschleber
</t>
  </si>
  <si>
    <t xml:space="preserve">metameerkat
</t>
  </si>
  <si>
    <t xml:space="preserve">ambercadabra
</t>
  </si>
  <si>
    <t xml:space="preserve">cathrynhrudicka
</t>
  </si>
  <si>
    <t xml:space="preserve">digitalsista
</t>
  </si>
  <si>
    <t xml:space="preserve">joekikta
</t>
  </si>
  <si>
    <t xml:space="preserve">dc2fla
</t>
  </si>
  <si>
    <t xml:space="preserve">phylliskhare
</t>
  </si>
  <si>
    <t xml:space="preserve">rebeccabardess
</t>
  </si>
  <si>
    <t xml:space="preserve">ideasurge
</t>
  </si>
  <si>
    <t xml:space="preserve">jimsterne
</t>
  </si>
  <si>
    <t xml:space="preserve">virtualmrx
</t>
  </si>
  <si>
    <t xml:space="preserve">bstorax
</t>
  </si>
  <si>
    <t xml:space="preserve">krcraft
</t>
  </si>
  <si>
    <t xml:space="preserve">atownley
</t>
  </si>
  <si>
    <t xml:space="preserve">kltaggart
</t>
  </si>
  <si>
    <t xml:space="preserve">youloveclarissa
</t>
  </si>
  <si>
    <t xml:space="preserve">cacildanc
</t>
  </si>
  <si>
    <t xml:space="preserve">robynmcintyre
</t>
  </si>
  <si>
    <t>ladyhamburg
Lies meinen Blogeintrag "Für die
Fuss-Sklaven" bei Yoochat! _xD83D__xDD17_ https://t.co/MqZrPmzypU
#Yoochat #Geldherrin… https://t.co/mbI8xvi2T9</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</si>
  <si>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</si>
  <si>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</si>
  <si>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</si>
  <si>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</si>
  <si>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</si>
  <si>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</si>
  <si>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</si>
  <si>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</si>
  <si>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</si>
  <si>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</si>
  <si>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</si>
  <si>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</si>
  <si>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</si>
  <si>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</si>
  <si>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</si>
  <si>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</si>
  <si>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</si>
  <si>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</si>
  <si>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</si>
  <si>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</si>
  <si>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</si>
  <si>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</si>
  <si>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</si>
  <si>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</si>
  <si>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</si>
  <si>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</si>
  <si>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</si>
  <si>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</si>
  <si>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</si>
  <si>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</si>
  <si>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</si>
  <si>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</si>
  <si>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</si>
  <si>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</si>
  <si>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</si>
  <si>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</si>
  <si>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</si>
  <si>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</si>
  <si>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</si>
  <si>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</si>
  <si>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</si>
  <si>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</si>
  <si>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</si>
  <si>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</si>
  <si>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</si>
  <si>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</si>
  <si>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</si>
  <si>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</si>
  <si>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</si>
  <si>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</si>
  <si>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</si>
  <si>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</si>
  <si>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</si>
  <si>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</si>
  <si>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</si>
  <si>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</si>
  <si>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</si>
  <si>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</si>
  <si>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</si>
  <si>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</si>
  <si>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Top URLs in Tweet</t>
  </si>
  <si>
    <t>https://paper.li/CreativeSage/SMchat?edition_id=8e172be0-8c35-11ea-9b87-0cc47a0d15fd https://paper.li/CreativeSage/SMchat?edition_id=6f503020-60fd-11ea-893a-0cc47a0d15fd https://paper.li/CreativeSage/SMchat?edition_id=9a01f5a0-61c6-11ea-893a-0cc47a0d15fd https://twitter.com/i/web/status/1236886185487806464 https://paper.li/CreativeSage/SMchat?edition_id=31cd5f00-622b-11ea-893a-0cc47a0d15fd https://paper.li/CreativeSage/SMchat?edition_id=c4a0f670-628f-11ea-893a-0cc47a0d15fd https://paper.li/CreativeSage/SMchat?edition_id=85077a50-63bd-11ea-893a-0cc47a0d15fd https://paper.li/CreativeSage/SMchat?edition_id=43e84890-64eb-11ea-893a-0cc47a0d15fd https://paper.li/CreativeSage/SMchat?edition_id=db6e92a0-654f-11ea-893a-0cc47a0d15fd https://paper.li/CreativeSage/SMchat?edition_id=2ea8adf0-66e2-11ea-893a-0cc47a0d15fd</t>
  </si>
  <si>
    <t>https://www.fox21online.com/2020/03/09/organizations-work-to-make-social-media-more-accessible-to-those-with-disabilities/ https://twitter.com/i/web/status/1238221627516731392 https://twitter.com/i/web/status/1241067476739330049 https://twitter.com/i/web/status/1241086946165829632 https://y7eRGQbqUuPwZdv5KWZRg.now8.site https://twitter.com/i/web/status/1247928077793087494 https://www.yoochat.net/profile/lady-tanja/blog/post/fuer-die-fuss-sklaven/ https://twitter.com/i/web/status/1260085028601696256</t>
  </si>
  <si>
    <t>https://twitter.com/i/web/status/1255302314807693313 https://twitter.com/i/web/status/1250481346952257537 https://twitter.com/i/web/status/1252757519480610820</t>
  </si>
  <si>
    <t>Count of Tweet Date (UTC)</t>
  </si>
  <si>
    <t>Row Labels</t>
  </si>
  <si>
    <t>Grand Total</t>
  </si>
  <si>
    <t>2020</t>
  </si>
  <si>
    <t>Mar</t>
  </si>
  <si>
    <t>8-Mar</t>
  </si>
  <si>
    <t>5 AM</t>
  </si>
  <si>
    <t>5 PM</t>
  </si>
  <si>
    <t>9-Mar</t>
  </si>
  <si>
    <t>10-Mar</t>
  </si>
  <si>
    <t>11-Mar</t>
  </si>
  <si>
    <t>12-Mar</t>
  </si>
  <si>
    <t>9 PM</t>
  </si>
  <si>
    <t>13-Mar</t>
  </si>
  <si>
    <t>14-Mar</t>
  </si>
  <si>
    <t>15-Mar</t>
  </si>
  <si>
    <t>16-Mar</t>
  </si>
  <si>
    <t>17-Mar</t>
  </si>
  <si>
    <t>18-Mar</t>
  </si>
  <si>
    <t>19-Mar</t>
  </si>
  <si>
    <t>8 AM</t>
  </si>
  <si>
    <t>20-Mar</t>
  </si>
  <si>
    <t>6 PM</t>
  </si>
  <si>
    <t>7 PM</t>
  </si>
  <si>
    <t>21-Mar</t>
  </si>
  <si>
    <t>22-Mar</t>
  </si>
  <si>
    <t>23-Mar</t>
  </si>
  <si>
    <t>24-Mar</t>
  </si>
  <si>
    <t>25-Mar</t>
  </si>
  <si>
    <t>26-Mar</t>
  </si>
  <si>
    <t>1 PM</t>
  </si>
  <si>
    <t>10 PM</t>
  </si>
  <si>
    <t>27-Mar</t>
  </si>
  <si>
    <t>3 AM</t>
  </si>
  <si>
    <t>28-Mar</t>
  </si>
  <si>
    <t>29-Mar</t>
  </si>
  <si>
    <t>4 PM</t>
  </si>
  <si>
    <t>30-Mar</t>
  </si>
  <si>
    <t>Apr</t>
  </si>
  <si>
    <t>1-Apr</t>
  </si>
  <si>
    <t>12 PM</t>
  </si>
  <si>
    <t>2-Apr</t>
  </si>
  <si>
    <t>3-Apr</t>
  </si>
  <si>
    <t>4-Apr</t>
  </si>
  <si>
    <t>5-Apr</t>
  </si>
  <si>
    <t>6-Apr</t>
  </si>
  <si>
    <t>7-Apr</t>
  </si>
  <si>
    <t>8-Apr</t>
  </si>
  <si>
    <t>9-Apr</t>
  </si>
  <si>
    <t>10-Apr</t>
  </si>
  <si>
    <t>11-Apr</t>
  </si>
  <si>
    <t>12-Apr</t>
  </si>
  <si>
    <t>13-Apr</t>
  </si>
  <si>
    <t>14-Apr</t>
  </si>
  <si>
    <t>15-Apr</t>
  </si>
  <si>
    <t>10 AM</t>
  </si>
  <si>
    <t>16-Apr</t>
  </si>
  <si>
    <t>1 AM</t>
  </si>
  <si>
    <t>17-Apr</t>
  </si>
  <si>
    <t>18-Apr</t>
  </si>
  <si>
    <t>19-Apr</t>
  </si>
  <si>
    <t>20-Apr</t>
  </si>
  <si>
    <t>21-Apr</t>
  </si>
  <si>
    <t>22-Apr</t>
  </si>
  <si>
    <t>12 AM</t>
  </si>
  <si>
    <t>23-Apr</t>
  </si>
  <si>
    <t>24-Apr</t>
  </si>
  <si>
    <t>25-Apr</t>
  </si>
  <si>
    <t>26-Apr</t>
  </si>
  <si>
    <t>27-Apr</t>
  </si>
  <si>
    <t>28-Apr</t>
  </si>
  <si>
    <t>29-Apr</t>
  </si>
  <si>
    <t>4 AM</t>
  </si>
  <si>
    <t>30-Apr</t>
  </si>
  <si>
    <t>May</t>
  </si>
  <si>
    <t>1-May</t>
  </si>
  <si>
    <t>2-May</t>
  </si>
  <si>
    <t>4-May</t>
  </si>
  <si>
    <t>2 PM</t>
  </si>
  <si>
    <t>9-May</t>
  </si>
  <si>
    <t>12-May</t>
  </si>
  <si>
    <t>128, 128, 128</t>
  </si>
  <si>
    <t>212, 43, 43</t>
  </si>
  <si>
    <t>171, 85, 85</t>
  </si>
  <si>
    <t>Red</t>
  </si>
  <si>
    <t>Autofill Workbook Results</t>
  </si>
  <si>
    <t>Edge Weight▓1▓4▓0▓True▓Gray▓Red▓▓Edge Weight▓1▓4▓0▓3▓10▓False▓Edge Weight▓1▓4▓0▓35▓12▓False▓▓0▓0▓0▓True▓Black▓Black▓▓▓0▓0▓0▓0▓0▓False▓▓0▓0▓0▓0▓0▓False▓▓0▓0▓0▓0▓0▓False▓▓0▓0▓0▓0▓0▓False</t>
  </si>
  <si>
    <t>GraphSource░GraphServerTwitterSearch▓GraphTerm░#SMChat▓ImportDescription░The graph represents a network of 55 Twitter users whose tweets in the requested range contained "#SMChat", or who were replied to or mentioned in those tweets.  The network was obtained from the NodeXL Graph Server on Saturday, 16 May 2020 at 06:06 UTC.
The requested start date was Saturday, 16 May 2020 at 00:01 UTC and the maximum number of tweets (going backward in time) was 5,000.
The tweets in the network were tweeted over the 65-day, 0-hour, 23-minute period from Sunday, 08 March 2020 at 05:27 UTC to Tuesday, 12 May 2020 at 05:50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</si>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</sst>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23">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7" formatCode="General"/>
      <border>
        <right style="thin">
          <color theme="0"/>
        </right>
      </border>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border>
        <left style="thin">
          <color theme="0"/>
        </left>
      </border>
    </dxf>
    <dxf>
      <numFmt numFmtId="177"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font>
        <b val="0"/>
        <i val="0"/>
        <u val="none"/>
        <strike val="0"/>
        <sz val="11"/>
        <name val="Calibri"/>
        <color theme="1"/>
        <condense val="0"/>
        <extend val="0"/>
      </font>
      <numFmt numFmtId="177" formatCode="General"/>
    </dxf>
    <dxf>
      <numFmt numFmtId="178"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
      <alignment horizontal="general" vertical="bottom" textRotation="0" wrapText="1" shrinkToFit="1" readingOrder="0"/>
    </dxf>
    <dxf>
      <numFmt numFmtId="177" formatCode="General"/>
      <alignment horizontal="general" vertical="bottom" textRotation="0" wrapText="1" shrinkToFit="1" readingOrder="0"/>
      <border>
        <right style="thin">
          <color theme="0"/>
        </right>
      </border>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border>
        <left style="thin">
          <color theme="0"/>
        </left>
      </border>
    </dxf>
    <dxf>
      <numFmt numFmtId="177" formatCode="General"/>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2"/>
      <tableStyleElement type="headerRow" dxfId="221"/>
    </tableStyle>
    <tableStyle name="NodeXL Table" pivot="0" count="1">
      <tableStyleElement type="headerRow" dxfId="22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6384963"/>
        <c:axId val="37702620"/>
      </c:barChart>
      <c:catAx>
        <c:axId val="563849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702620"/>
        <c:crosses val="autoZero"/>
        <c:auto val="1"/>
        <c:lblOffset val="100"/>
        <c:noMultiLvlLbl val="0"/>
      </c:catAx>
      <c:valAx>
        <c:axId val="377026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849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Series'!$A$26:$A$202</c:f>
              <c:strCache>
                <c:ptCount val="114"/>
                <c:pt idx="0">
                  <c:v>5 AM
8-Mar
Mar
2020</c:v>
                </c:pt>
                <c:pt idx="1">
                  <c:v>5 PM</c:v>
                </c:pt>
                <c:pt idx="2">
                  <c:v>5 AM
9-Mar</c:v>
                </c:pt>
                <c:pt idx="3">
                  <c:v>5 PM</c:v>
                </c:pt>
                <c:pt idx="4">
                  <c:v>5 AM
10-Mar</c:v>
                </c:pt>
                <c:pt idx="5">
                  <c:v>5 PM</c:v>
                </c:pt>
                <c:pt idx="6">
                  <c:v>5 AM
11-Mar</c:v>
                </c:pt>
                <c:pt idx="7">
                  <c:v>5 PM</c:v>
                </c:pt>
                <c:pt idx="8">
                  <c:v>5 AM
12-Mar</c:v>
                </c:pt>
                <c:pt idx="9">
                  <c:v>5 PM</c:v>
                </c:pt>
                <c:pt idx="10">
                  <c:v>9 PM</c:v>
                </c:pt>
                <c:pt idx="11">
                  <c:v>5 AM
13-Mar</c:v>
                </c:pt>
                <c:pt idx="12">
                  <c:v>5 PM</c:v>
                </c:pt>
                <c:pt idx="13">
                  <c:v>5 AM
14-Mar</c:v>
                </c:pt>
                <c:pt idx="14">
                  <c:v>5 AM
15-Mar</c:v>
                </c:pt>
                <c:pt idx="15">
                  <c:v>5 PM</c:v>
                </c:pt>
                <c:pt idx="16">
                  <c:v>5 AM
16-Mar</c:v>
                </c:pt>
                <c:pt idx="17">
                  <c:v>5 PM</c:v>
                </c:pt>
                <c:pt idx="18">
                  <c:v>5 AM
17-Mar</c:v>
                </c:pt>
                <c:pt idx="19">
                  <c:v>5 PM</c:v>
                </c:pt>
                <c:pt idx="20">
                  <c:v>5 AM
18-Mar</c:v>
                </c:pt>
                <c:pt idx="21">
                  <c:v>5 PM</c:v>
                </c:pt>
                <c:pt idx="22">
                  <c:v>5 AM
19-Mar</c:v>
                </c:pt>
                <c:pt idx="23">
                  <c:v>8 AM</c:v>
                </c:pt>
                <c:pt idx="24">
                  <c:v>5 PM</c:v>
                </c:pt>
                <c:pt idx="25">
                  <c:v>5 AM
20-Mar</c:v>
                </c:pt>
                <c:pt idx="26">
                  <c:v>5 PM</c:v>
                </c:pt>
                <c:pt idx="27">
                  <c:v>6 PM</c:v>
                </c:pt>
                <c:pt idx="28">
                  <c:v>7 PM</c:v>
                </c:pt>
                <c:pt idx="29">
                  <c:v>5 AM
21-Mar</c:v>
                </c:pt>
                <c:pt idx="30">
                  <c:v>5 PM
22-Mar</c:v>
                </c:pt>
                <c:pt idx="31">
                  <c:v>5 AM
23-Mar</c:v>
                </c:pt>
                <c:pt idx="32">
                  <c:v>5 PM</c:v>
                </c:pt>
                <c:pt idx="33">
                  <c:v>5 AM
24-Mar</c:v>
                </c:pt>
                <c:pt idx="34">
                  <c:v>5 PM</c:v>
                </c:pt>
                <c:pt idx="35">
                  <c:v>5 AM
25-Mar</c:v>
                </c:pt>
                <c:pt idx="36">
                  <c:v>5 PM</c:v>
                </c:pt>
                <c:pt idx="37">
                  <c:v>5 AM
26-Mar</c:v>
                </c:pt>
                <c:pt idx="38">
                  <c:v>1 PM</c:v>
                </c:pt>
                <c:pt idx="39">
                  <c:v>5 PM</c:v>
                </c:pt>
                <c:pt idx="40">
                  <c:v>10 PM</c:v>
                </c:pt>
                <c:pt idx="41">
                  <c:v>3 AM
27-Mar</c:v>
                </c:pt>
                <c:pt idx="42">
                  <c:v>5 AM</c:v>
                </c:pt>
                <c:pt idx="43">
                  <c:v>5 PM</c:v>
                </c:pt>
                <c:pt idx="44">
                  <c:v>5 AM
28-Mar</c:v>
                </c:pt>
                <c:pt idx="45">
                  <c:v>9 PM</c:v>
                </c:pt>
                <c:pt idx="46">
                  <c:v>4 PM
29-Mar</c:v>
                </c:pt>
                <c:pt idx="47">
                  <c:v>10 PM
30-Mar</c:v>
                </c:pt>
                <c:pt idx="48">
                  <c:v>12 PM
1-Apr
Apr</c:v>
                </c:pt>
                <c:pt idx="49">
                  <c:v>5 PM
2-Apr</c:v>
                </c:pt>
                <c:pt idx="50">
                  <c:v>5 AM
3-Apr</c:v>
                </c:pt>
                <c:pt idx="51">
                  <c:v>5 PM</c:v>
                </c:pt>
                <c:pt idx="52">
                  <c:v>5 AM
4-Apr</c:v>
                </c:pt>
                <c:pt idx="53">
                  <c:v>5 AM
5-Apr</c:v>
                </c:pt>
                <c:pt idx="54">
                  <c:v>5 PM</c:v>
                </c:pt>
                <c:pt idx="55">
                  <c:v>5 AM
6-Apr</c:v>
                </c:pt>
                <c:pt idx="56">
                  <c:v>5 PM</c:v>
                </c:pt>
                <c:pt idx="57">
                  <c:v>5 AM
7-Apr</c:v>
                </c:pt>
                <c:pt idx="58">
                  <c:v>5 PM</c:v>
                </c:pt>
                <c:pt idx="59">
                  <c:v>5 AM
8-Apr</c:v>
                </c:pt>
                <c:pt idx="60">
                  <c:v>4 PM</c:v>
                </c:pt>
                <c:pt idx="61">
                  <c:v>5 PM</c:v>
                </c:pt>
                <c:pt idx="62">
                  <c:v>5 AM
9-Apr</c:v>
                </c:pt>
                <c:pt idx="63">
                  <c:v>5 PM</c:v>
                </c:pt>
                <c:pt idx="64">
                  <c:v>5 AM
10-Apr</c:v>
                </c:pt>
                <c:pt idx="65">
                  <c:v>5 PM</c:v>
                </c:pt>
                <c:pt idx="66">
                  <c:v>5 AM
11-Apr</c:v>
                </c:pt>
                <c:pt idx="67">
                  <c:v>5 AM
12-Apr</c:v>
                </c:pt>
                <c:pt idx="68">
                  <c:v>5 PM</c:v>
                </c:pt>
                <c:pt idx="69">
                  <c:v>5 AM
13-Apr</c:v>
                </c:pt>
                <c:pt idx="70">
                  <c:v>5 PM</c:v>
                </c:pt>
                <c:pt idx="71">
                  <c:v>5 AM
14-Apr</c:v>
                </c:pt>
                <c:pt idx="72">
                  <c:v>5 PM</c:v>
                </c:pt>
                <c:pt idx="73">
                  <c:v>5 AM
15-Apr</c:v>
                </c:pt>
                <c:pt idx="74">
                  <c:v>10 AM</c:v>
                </c:pt>
                <c:pt idx="75">
                  <c:v>5 PM</c:v>
                </c:pt>
                <c:pt idx="76">
                  <c:v>1 AM
16-Apr</c:v>
                </c:pt>
                <c:pt idx="77">
                  <c:v>5 AM</c:v>
                </c:pt>
                <c:pt idx="78">
                  <c:v>5 PM</c:v>
                </c:pt>
                <c:pt idx="79">
                  <c:v>5 AM
17-Apr</c:v>
                </c:pt>
                <c:pt idx="80">
                  <c:v>5 PM</c:v>
                </c:pt>
                <c:pt idx="81">
                  <c:v>5 AM
18-Apr</c:v>
                </c:pt>
                <c:pt idx="82">
                  <c:v>5 AM
19-Apr</c:v>
                </c:pt>
                <c:pt idx="83">
                  <c:v>5 PM</c:v>
                </c:pt>
                <c:pt idx="84">
                  <c:v>5 AM
20-Apr</c:v>
                </c:pt>
                <c:pt idx="85">
                  <c:v>5 PM</c:v>
                </c:pt>
                <c:pt idx="86">
                  <c:v>5 AM
21-Apr</c:v>
                </c:pt>
                <c:pt idx="87">
                  <c:v>5 PM</c:v>
                </c:pt>
                <c:pt idx="88">
                  <c:v>12 AM
22-Apr</c:v>
                </c:pt>
                <c:pt idx="89">
                  <c:v>5 AM</c:v>
                </c:pt>
                <c:pt idx="90">
                  <c:v>8 AM</c:v>
                </c:pt>
                <c:pt idx="91">
                  <c:v>5 PM</c:v>
                </c:pt>
                <c:pt idx="92">
                  <c:v>5 AM
23-Apr</c:v>
                </c:pt>
                <c:pt idx="93">
                  <c:v>5 AM
24-Apr</c:v>
                </c:pt>
                <c:pt idx="94">
                  <c:v>5 PM</c:v>
                </c:pt>
                <c:pt idx="95">
                  <c:v>5 AM
25-Apr</c:v>
                </c:pt>
                <c:pt idx="96">
                  <c:v>5 PM
26-Apr</c:v>
                </c:pt>
                <c:pt idx="97">
                  <c:v>5 AM
27-Apr</c:v>
                </c:pt>
                <c:pt idx="98">
                  <c:v>5 PM</c:v>
                </c:pt>
                <c:pt idx="99">
                  <c:v>5 AM
28-Apr</c:v>
                </c:pt>
                <c:pt idx="100">
                  <c:v>5 PM</c:v>
                </c:pt>
                <c:pt idx="101">
                  <c:v>1 AM
29-Apr</c:v>
                </c:pt>
                <c:pt idx="102">
                  <c:v>4 AM</c:v>
                </c:pt>
                <c:pt idx="103">
                  <c:v>5 AM</c:v>
                </c:pt>
                <c:pt idx="104">
                  <c:v>5 PM</c:v>
                </c:pt>
                <c:pt idx="105">
                  <c:v>5 AM
30-Apr</c:v>
                </c:pt>
                <c:pt idx="106">
                  <c:v>5 PM</c:v>
                </c:pt>
                <c:pt idx="107">
                  <c:v>5 AM
1-May
May</c:v>
                </c:pt>
                <c:pt idx="108">
                  <c:v>5 PM</c:v>
                </c:pt>
                <c:pt idx="109">
                  <c:v>6 PM</c:v>
                </c:pt>
                <c:pt idx="110">
                  <c:v>5 AM
2-May</c:v>
                </c:pt>
                <c:pt idx="111">
                  <c:v>2 PM
4-May</c:v>
                </c:pt>
                <c:pt idx="112">
                  <c:v>5 AM
9-May</c:v>
                </c:pt>
                <c:pt idx="113">
                  <c:v>5 AM
12-May</c:v>
                </c:pt>
              </c:strCache>
            </c:strRef>
          </c:cat>
          <c:val>
            <c:numRef>
              <c:f>'Time Series'!$B$26:$B$202</c:f>
              <c:numCache>
                <c:formatCode>General</c:formatCode>
                <c:ptCount val="114"/>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2</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2</c:v>
                </c:pt>
                <c:pt idx="76">
                  <c:v>1</c:v>
                </c:pt>
                <c:pt idx="77">
                  <c:v>1</c:v>
                </c:pt>
                <c:pt idx="78">
                  <c:v>1</c:v>
                </c:pt>
                <c:pt idx="79">
                  <c:v>1</c:v>
                </c:pt>
                <c:pt idx="80">
                  <c:v>1</c:v>
                </c:pt>
                <c:pt idx="81">
                  <c:v>1</c:v>
                </c:pt>
                <c:pt idx="82">
                  <c:v>1</c:v>
                </c:pt>
                <c:pt idx="83">
                  <c:v>1</c:v>
                </c:pt>
                <c:pt idx="84">
                  <c:v>1</c:v>
                </c:pt>
                <c:pt idx="85">
                  <c:v>1</c:v>
                </c:pt>
                <c:pt idx="86">
                  <c:v>1</c:v>
                </c:pt>
                <c:pt idx="87">
                  <c:v>1</c:v>
                </c:pt>
                <c:pt idx="88">
                  <c:v>2</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2</c:v>
                </c:pt>
                <c:pt idx="109">
                  <c:v>1</c:v>
                </c:pt>
                <c:pt idx="110">
                  <c:v>1</c:v>
                </c:pt>
                <c:pt idx="111">
                  <c:v>1</c:v>
                </c:pt>
                <c:pt idx="112">
                  <c:v>1</c:v>
                </c:pt>
                <c:pt idx="113">
                  <c:v>1</c:v>
                </c:pt>
              </c:numCache>
            </c:numRef>
          </c:val>
        </c:ser>
        <c:axId val="13801229"/>
        <c:axId val="57102198"/>
      </c:barChart>
      <c:catAx>
        <c:axId val="13801229"/>
        <c:scaling>
          <c:orientation val="minMax"/>
        </c:scaling>
        <c:axPos val="b"/>
        <c:delete val="0"/>
        <c:numFmt formatCode="General" sourceLinked="1"/>
        <c:majorTickMark val="out"/>
        <c:minorTickMark val="none"/>
        <c:tickLblPos val="nextTo"/>
        <c:crossAx val="57102198"/>
        <c:crosses val="autoZero"/>
        <c:auto val="1"/>
        <c:lblOffset val="100"/>
        <c:noMultiLvlLbl val="0"/>
      </c:catAx>
      <c:valAx>
        <c:axId val="57102198"/>
        <c:scaling>
          <c:orientation val="minMax"/>
        </c:scaling>
        <c:axPos val="l"/>
        <c:majorGridlines/>
        <c:delete val="0"/>
        <c:numFmt formatCode="General" sourceLinked="1"/>
        <c:majorTickMark val="out"/>
        <c:minorTickMark val="none"/>
        <c:tickLblPos val="nextTo"/>
        <c:crossAx val="1380122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779261"/>
        <c:axId val="34013350"/>
      </c:barChart>
      <c:catAx>
        <c:axId val="37792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013350"/>
        <c:crosses val="autoZero"/>
        <c:auto val="1"/>
        <c:lblOffset val="100"/>
        <c:noMultiLvlLbl val="0"/>
      </c:catAx>
      <c:valAx>
        <c:axId val="340133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92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7684695"/>
        <c:axId val="3617936"/>
      </c:barChart>
      <c:catAx>
        <c:axId val="376846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17936"/>
        <c:crosses val="autoZero"/>
        <c:auto val="1"/>
        <c:lblOffset val="100"/>
        <c:noMultiLvlLbl val="0"/>
      </c:catAx>
      <c:valAx>
        <c:axId val="3617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84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2561425"/>
        <c:axId val="24617370"/>
      </c:barChart>
      <c:catAx>
        <c:axId val="325614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17370"/>
        <c:crosses val="autoZero"/>
        <c:auto val="1"/>
        <c:lblOffset val="100"/>
        <c:noMultiLvlLbl val="0"/>
      </c:catAx>
      <c:valAx>
        <c:axId val="246173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614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229739"/>
        <c:axId val="47849924"/>
      </c:barChart>
      <c:catAx>
        <c:axId val="202297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849924"/>
        <c:crosses val="autoZero"/>
        <c:auto val="1"/>
        <c:lblOffset val="100"/>
        <c:noMultiLvlLbl val="0"/>
      </c:catAx>
      <c:valAx>
        <c:axId val="478499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297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996133"/>
        <c:axId val="50638606"/>
      </c:barChart>
      <c:catAx>
        <c:axId val="2799613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638606"/>
        <c:crosses val="autoZero"/>
        <c:auto val="1"/>
        <c:lblOffset val="100"/>
        <c:noMultiLvlLbl val="0"/>
      </c:catAx>
      <c:valAx>
        <c:axId val="50638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96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3094271"/>
        <c:axId val="8086392"/>
      </c:barChart>
      <c:catAx>
        <c:axId val="530942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86392"/>
        <c:crosses val="autoZero"/>
        <c:auto val="1"/>
        <c:lblOffset val="100"/>
        <c:noMultiLvlLbl val="0"/>
      </c:catAx>
      <c:valAx>
        <c:axId val="8086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42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668665"/>
        <c:axId val="51017986"/>
      </c:barChart>
      <c:catAx>
        <c:axId val="56686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1017986"/>
        <c:crosses val="autoZero"/>
        <c:auto val="1"/>
        <c:lblOffset val="100"/>
        <c:noMultiLvlLbl val="0"/>
      </c:catAx>
      <c:valAx>
        <c:axId val="510179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86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508691"/>
        <c:axId val="38816172"/>
      </c:barChart>
      <c:catAx>
        <c:axId val="56508691"/>
        <c:scaling>
          <c:orientation val="minMax"/>
        </c:scaling>
        <c:axPos val="b"/>
        <c:delete val="1"/>
        <c:majorTickMark val="out"/>
        <c:minorTickMark val="none"/>
        <c:tickLblPos val="none"/>
        <c:crossAx val="38816172"/>
        <c:crosses val="autoZero"/>
        <c:auto val="1"/>
        <c:lblOffset val="100"/>
        <c:noMultiLvlLbl val="0"/>
      </c:catAx>
      <c:valAx>
        <c:axId val="38816172"/>
        <c:scaling>
          <c:orientation val="minMax"/>
        </c:scaling>
        <c:axPos val="l"/>
        <c:delete val="1"/>
        <c:majorTickMark val="out"/>
        <c:minorTickMark val="none"/>
        <c:tickLblPos val="none"/>
        <c:crossAx val="5650869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E120" sheet="Time Series Edges"/>
  </cacheSource>
  <cacheFields count="60">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9">
        <s v="highered givingday"/>
        <s v="bugbear pethate smchat"/>
        <s v="socmed"/>
        <s v="social disabilities"/>
        <s v="smchat"/>
        <s v="advancechat"/>
        <s v="phonesession phonesex chat voicechat smchat voiceonline training"/>
        <s v="semrushchat chatsnap bufferchat sproutchat smchat pinchat smallbizchat"/>
        <s v="socialmedia marketing twitterchat"/>
        <s v="socialmedia marketing twitterchat brandchat"/>
        <m/>
        <s v="smchat jesscurious"/>
        <s v="smchat sm socialmedia podcast marketing"/>
        <s v="smchat sm socialmedia"/>
        <s v="smchat sm socialmedia covidー19uk"/>
        <s v="smchat sm socialmedia worktrends video"/>
        <s v="smchat sm socialmedia covid19"/>
        <s v="smchat sm socialmedia breaking coronovirus"/>
        <s v="smchat sm socialmedia timesupbiden"/>
        <s v="smchat sm socialmedia ai healthcare"/>
        <s v="smchat sm socialmedia hr coronavirus"/>
        <s v="smchat sm socialmedia cybersecurity cloud"/>
        <s v="smchat sm socialmedia scifichat"/>
        <s v="smchat sm socialmedia coronavirus vr"/>
        <s v="smchat sm socialmedia coronavirus hr"/>
        <s v="smchat sm socialmedia onevoice1 fresh"/>
        <s v="smchat sm socialmedia genz recruiting"/>
        <s v="smchat sm socialmedia ai futureofwork"/>
        <s v="smchat sm socialmedia caremongering covidー19"/>
        <s v="smchat sm socialmedia cybersecurity iceland"/>
        <s v="smchat sm socialmedia cybersecurity infosec"/>
        <s v="smchat sm socialmedia a11y axschat"/>
        <s v="smchat sm socialmedia worktrends"/>
        <s v="smchat sm socialmedia covid_19 covid19"/>
        <s v="smchat sm socialmedia some2020"/>
        <s v="smchat sm socialmedia coronavirus hypothesis"/>
        <s v="smchat sm socialmedia worktrends hr"/>
        <s v="smchat sm socialmedia sabsa cybersecurity"/>
        <s v="smchat sm socialmedia coronavirus socialdistance"/>
        <s v="smchat sm socialmedia worktrends diversity"/>
        <s v="smchat sm socialmedia coronavirus covid19"/>
        <s v="smchat sm socialmedia coronavirus"/>
        <s v="smchat sm socialmedia covid19 cybersecurity"/>
        <s v="smchat sm socialmedia gettingto5050 dataviz"/>
        <s v="smchat sm socialmedia hr veteransagainsttrump"/>
        <s v="smchat sm socialmedia ai"/>
        <s v="smchat sm socialmedia hiring recruiting"/>
        <s v="smchat sm socialmedia coronavirus leadership"/>
        <s v="smchat sm socialmedia diversity workplace"/>
        <s v="smchat sm socialmedia hr recruiting"/>
        <s v="smchat sm socialmedia worktrends employeeengagement"/>
        <s v="smchat sm socialmedia genz employeeexperience"/>
        <s v="smchat sm socialmedia leaders disruption"/>
        <s v="smchat sm socialmedia hr remoteworking"/>
        <s v="smchat sm socialmedia futureofwork ai"/>
        <s v="smchat sm socialmedia ethics digitaltransformation"/>
        <s v="smchat sm socialmedia nationallibraryweek"/>
        <s v="smchat sm socialmedia earthday2020 art"/>
        <s v="smchat sm socialmedia coronavirus futureofwork"/>
        <s v="smchat sm socialmedia covid19 iamlunayou"/>
        <s v="smchat sm socialmedia ai technology"/>
        <s v="smchat sm socialmedia thursdaymotivation coronavirus"/>
        <s v="smchat sm socialmedia futureofwork coronavirus"/>
        <s v="smchat sm socialmedia worktrends coronavirus"/>
        <s v="smchat sm socialmedia emergingtech"/>
        <s v="smchat sm socialmedia covid innovation"/>
        <s v="smchat sm socialmedia cybersecurity automation"/>
        <s v="smchat sm socialmedia disabledtwitter disabilitytwitter"/>
        <s v="yoochat geldherr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8">
        <d v="2020-03-12T21:53:35.000"/>
        <d v="2020-03-19T08:35:54.000"/>
        <d v="2020-03-20T18:21:59.000"/>
        <d v="2020-03-20T19:39:20.000"/>
        <d v="2020-03-25T17:09:08.000"/>
        <d v="2020-03-26T22:01:08.000"/>
        <d v="2020-03-27T03:03:18.000"/>
        <d v="2020-03-29T16:01:35.000"/>
        <d v="2020-03-26T13:46:55.000"/>
        <d v="2020-03-28T21:34:00.000"/>
        <d v="2020-03-30T22:50:00.000"/>
        <d v="2020-04-01T12:15:12.000"/>
        <d v="2020-04-08T16:43:33.000"/>
        <d v="2020-04-15T10:05:46.000"/>
        <d v="2020-04-22T00:41:02.000"/>
        <d v="2020-04-16T01:40:04.000"/>
        <d v="2020-04-22T08:45:29.000"/>
        <d v="2020-04-15T17:49:20.000"/>
        <d v="2020-04-22T00:34:02.000"/>
        <d v="2020-04-29T01:06:08.000"/>
        <d v="2020-04-29T04:19:22.000"/>
        <d v="2020-05-01T18:03:29.000"/>
        <d v="2020-05-01T17:02:13.000"/>
        <d v="2020-05-04T14:58:17.000"/>
        <d v="2020-03-10T17:27:07.000"/>
        <d v="2020-03-11T05:27:04.000"/>
        <d v="2020-03-15T05:27:01.000"/>
        <d v="2020-03-16T17:27:06.000"/>
        <d v="2020-03-18T17:27:03.000"/>
        <d v="2020-03-20T05:27:02.000"/>
        <d v="2020-03-12T17:27:10.000"/>
        <d v="2020-03-25T17:27:03.000"/>
        <d v="2020-03-27T17:27:10.000"/>
        <d v="2020-03-28T05:27:01.000"/>
        <d v="2020-03-21T05:27:02.000"/>
        <d v="2020-04-05T05:27:01.000"/>
        <d v="2020-03-19T05:27:03.000"/>
        <d v="2020-04-06T05:27:04.000"/>
        <d v="2020-04-06T17:27:05.000"/>
        <d v="2020-04-09T05:27:02.000"/>
        <d v="2020-04-11T05:27:06.000"/>
        <d v="2020-04-14T05:27:01.000"/>
        <d v="2020-03-26T05:27:02.000"/>
        <d v="2020-04-14T17:27:48.000"/>
        <d v="2020-03-08T17:27:06.000"/>
        <d v="2020-04-15T17:27:05.000"/>
        <d v="2020-03-14T05:27:00.000"/>
        <d v="2020-04-16T05:27:01.000"/>
        <d v="2020-04-16T17:27:05.000"/>
        <d v="2020-04-13T05:27:29.000"/>
        <d v="2020-04-19T05:27:24.000"/>
        <d v="2020-03-17T17:27:08.000"/>
        <d v="2020-03-23T17:27:05.000"/>
        <d v="2020-03-12T05:27:04.000"/>
        <d v="2020-04-03T17:27:05.000"/>
        <d v="2020-04-05T17:27:07.000"/>
        <d v="2020-04-20T17:27:38.000"/>
        <d v="2020-04-25T05:27:06.000"/>
        <d v="2020-04-27T17:27:04.000"/>
        <d v="2020-04-29T17:27:04.000"/>
        <d v="2020-03-18T05:27:00.000"/>
        <d v="2020-04-28T05:27:02.000"/>
        <d v="2020-04-30T05:27:06.000"/>
        <d v="2020-05-02T05:27:03.000"/>
        <d v="2020-03-08T05:27:02.000"/>
        <d v="2020-03-09T05:27:01.000"/>
        <d v="2020-03-09T17:27:08.000"/>
        <d v="2020-03-10T05:27:04.000"/>
        <d v="2020-03-11T17:27:05.000"/>
        <d v="2020-03-13T05:27:01.000"/>
        <d v="2020-03-13T17:27:07.000"/>
        <d v="2020-03-15T17:27:03.000"/>
        <d v="2020-03-16T05:27:01.000"/>
        <d v="2020-03-17T05:27:30.000"/>
        <d v="2020-03-19T17:27:08.000"/>
        <d v="2020-03-20T17:27:07.000"/>
        <d v="2020-03-22T17:27:05.000"/>
        <d v="2020-03-23T05:27:04.000"/>
        <d v="2020-03-24T05:27:26.000"/>
        <d v="2020-03-24T17:27:04.000"/>
        <d v="2020-03-25T05:27:02.000"/>
        <d v="2020-03-26T17:27:08.000"/>
        <d v="2020-03-27T05:27:02.000"/>
        <d v="2020-04-02T17:27:06.000"/>
        <d v="2020-04-03T05:27:01.000"/>
        <d v="2020-04-04T05:27:01.000"/>
        <d v="2020-04-07T05:27:18.000"/>
        <d v="2020-04-07T17:27:06.000"/>
        <d v="2020-04-08T05:27:01.000"/>
        <d v="2020-04-08T17:27:07.000"/>
        <d v="2020-04-09T17:27:07.000"/>
        <d v="2020-04-10T05:27:03.000"/>
        <d v="2020-04-10T17:27:30.000"/>
        <d v="2020-04-12T05:27:02.000"/>
        <d v="2020-04-12T17:27:12.000"/>
        <d v="2020-04-13T17:27:38.000"/>
        <d v="2020-04-15T05:27:06.000"/>
        <d v="2020-04-17T05:27:01.000"/>
        <d v="2020-04-17T17:27:05.000"/>
        <d v="2020-04-18T05:27:07.000"/>
        <d v="2020-04-19T17:27:32.000"/>
        <d v="2020-04-20T05:27:53.000"/>
        <d v="2020-04-21T05:27:02.000"/>
        <d v="2020-04-21T17:27:16.000"/>
        <d v="2020-04-22T05:27:09.000"/>
        <d v="2020-04-22T17:27:07.000"/>
        <d v="2020-04-23T05:27:01.000"/>
        <d v="2020-04-24T05:27:00.000"/>
        <d v="2020-04-24T17:27:05.000"/>
        <d v="2020-04-26T17:27:07.000"/>
        <d v="2020-04-27T05:27:04.000"/>
        <d v="2020-04-28T17:27:05.000"/>
        <d v="2020-04-29T05:27:05.000"/>
        <d v="2020-04-30T17:27:06.000"/>
        <d v="2020-05-01T05:27:05.000"/>
        <d v="2020-05-01T17:27:07.000"/>
        <d v="2020-05-09T05:27:05.000"/>
        <d v="2020-05-12T05:50:56.000"/>
      </sharedItems>
      <fieldGroup par="59" base="22">
        <rangePr groupBy="hours" autoEnd="1" autoStart="1" startDate="2020-03-08T05:27:02.000" endDate="2020-05-12T05:50:56.000"/>
        <groupItems count="26">
          <s v="&lt;3/8/2020"/>
          <s v="12 AM"/>
          <s v="1 AM"/>
          <s v="2 AM"/>
          <s v="3 AM"/>
          <s v="4 AM"/>
          <s v="5 AM"/>
          <s v="6 AM"/>
          <s v="7 AM"/>
          <s v="8 AM"/>
          <s v="9 AM"/>
          <s v="10 AM"/>
          <s v="11 AM"/>
          <s v="12 PM"/>
          <s v="1 PM"/>
          <s v="2 PM"/>
          <s v="3 PM"/>
          <s v="4 PM"/>
          <s v="5 PM"/>
          <s v="6 PM"/>
          <s v="7 PM"/>
          <s v="8 PM"/>
          <s v="9 PM"/>
          <s v="10 PM"/>
          <s v="11 PM"/>
          <s v="&gt;5/1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Days" databaseField="0">
      <sharedItems containsMixedTypes="0" count="0"/>
      <fieldGroup base="22">
        <rangePr groupBy="days" autoEnd="1" autoStart="1" startDate="2020-03-08T05:27:02.000" endDate="2020-05-12T05:50:56.000"/>
        <groupItems count="368">
          <s v="&lt;3/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12/2020"/>
        </groupItems>
      </fieldGroup>
    </cacheField>
    <cacheField name="Months" databaseField="0">
      <sharedItems containsMixedTypes="0" count="0"/>
      <fieldGroup base="22">
        <rangePr groupBy="months" autoEnd="1" autoStart="1" startDate="2020-03-08T05:27:02.000" endDate="2020-05-12T05:50:56.000"/>
        <groupItems count="14">
          <s v="&lt;3/8/2020"/>
          <s v="Jan"/>
          <s v="Feb"/>
          <s v="Mar"/>
          <s v="Apr"/>
          <s v="May"/>
          <s v="Jun"/>
          <s v="Jul"/>
          <s v="Aug"/>
          <s v="Sep"/>
          <s v="Oct"/>
          <s v="Nov"/>
          <s v="Dec"/>
          <s v="&gt;5/12/2020"/>
        </groupItems>
      </fieldGroup>
    </cacheField>
    <cacheField name="Years" databaseField="0">
      <sharedItems containsMixedTypes="0" count="0"/>
      <fieldGroup base="22">
        <rangePr groupBy="years" autoEnd="1" autoStart="1" startDate="2020-03-08T05:27:02.000" endDate="2020-05-12T05:50:56.000"/>
        <groupItems count="3">
          <s v="&lt;3/8/2020"/>
          <s v="2020"/>
          <s v="&gt;5/1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thomchesney"/>
    <s v="thomchesney"/>
    <m/>
    <m/>
    <m/>
    <m/>
    <m/>
    <m/>
    <m/>
    <m/>
    <s v="No"/>
    <n v="3"/>
    <m/>
    <m/>
    <x v="0"/>
    <d v="2020-03-12T21:53:35.000"/>
    <s v="To all my #highered friends who have March-May #givingday social media &amp;amp; other spring alumni &amp;amp; donor messaging all… https://t.co/3RiRwax52p"/>
    <s v="https://twitter.com/i/web/status/1238221627516731392"/>
    <s v="twitter.com"/>
    <x v="0"/>
    <m/>
    <s v="http://pbs.twimg.com/profile_images/1190305734933782533/nMCNxPE6_normal.jpg"/>
    <x v="0"/>
    <d v="2020-03-12T00:00:00.000"/>
    <s v="21:53:35"/>
    <s v="https://twitter.com/#!/thomchesney/status/1238221627516731392"/>
    <m/>
    <m/>
    <s v="1238221627516731392"/>
    <m/>
    <b v="0"/>
    <n v="0"/>
    <s v=""/>
    <b v="0"/>
    <s v="en"/>
    <m/>
    <s v=""/>
    <b v="0"/>
    <n v="0"/>
    <s v=""/>
    <s v="Twitter Web App"/>
    <b v="1"/>
    <s v="1238221627516731392"/>
    <s v="Tweet"/>
    <n v="0"/>
    <n v="0"/>
    <m/>
    <m/>
    <m/>
    <m/>
    <m/>
    <m/>
    <m/>
    <m/>
    <n v="1"/>
    <s v="3"/>
    <s v="3"/>
  </r>
  <r>
    <s v="chiew_pang"/>
    <s v="whatsapp"/>
    <m/>
    <m/>
    <m/>
    <m/>
    <m/>
    <m/>
    <m/>
    <m/>
    <s v="No"/>
    <n v="4"/>
    <m/>
    <m/>
    <x v="1"/>
    <d v="2020-03-19T08:35:54.000"/>
    <s v="Does anyone just hate the double notifications from @WhatsApp ? Once is ENOUGH! #bugbear #pethate #smchat"/>
    <m/>
    <m/>
    <x v="1"/>
    <m/>
    <s v="http://pbs.twimg.com/profile_images/1113760044741464065/ogJ7J9yv_normal.png"/>
    <x v="1"/>
    <d v="2020-03-19T00:00:00.000"/>
    <s v="08:35:54"/>
    <s v="https://twitter.com/#!/chiew_pang/status/1240557597293457409"/>
    <m/>
    <m/>
    <s v="1240557597293457409"/>
    <m/>
    <b v="0"/>
    <n v="0"/>
    <s v=""/>
    <b v="0"/>
    <s v="en"/>
    <m/>
    <s v=""/>
    <b v="0"/>
    <n v="0"/>
    <s v=""/>
    <s v="Twitter Web App"/>
    <b v="0"/>
    <s v="1240557597293457409"/>
    <s v="Tweet"/>
    <n v="0"/>
    <n v="0"/>
    <m/>
    <m/>
    <m/>
    <m/>
    <m/>
    <m/>
    <m/>
    <m/>
    <n v="1"/>
    <s v="9"/>
    <s v="9"/>
  </r>
  <r>
    <s v="cacpgt_wrerc"/>
    <s v="cacpgt_wrerc"/>
    <m/>
    <m/>
    <m/>
    <m/>
    <m/>
    <m/>
    <m/>
    <m/>
    <s v="No"/>
    <n v="5"/>
    <m/>
    <m/>
    <x v="0"/>
    <d v="2020-03-20T18:21:59.000"/>
    <s v="Organizations Work to Make Social Media More Accessible to Those with Disabilities  https://t.co/EPHJ6C8HvV #SocMed… https://t.co/EUvZJFS1gR"/>
    <s v="https://www.fox21online.com/2020/03/09/organizations-work-to-make-social-media-more-accessible-to-those-with-disabilities/ https://twitter.com/i/web/status/1241067476739330049"/>
    <s v="fox21online.com twitter.com"/>
    <x v="2"/>
    <m/>
    <s v="http://pbs.twimg.com/profile_images/1240257079182602242/cio3MasT_normal.jpg"/>
    <x v="2"/>
    <d v="2020-03-20T00:00:00.000"/>
    <s v="18:21:59"/>
    <s v="https://twitter.com/#!/cacpgt_wrerc/status/1241067476739330049"/>
    <m/>
    <m/>
    <s v="1241067476739330049"/>
    <m/>
    <b v="0"/>
    <n v="0"/>
    <s v=""/>
    <b v="0"/>
    <s v="en"/>
    <m/>
    <s v=""/>
    <b v="0"/>
    <n v="0"/>
    <s v=""/>
    <s v="Twitter Web Client"/>
    <b v="1"/>
    <s v="1241067476739330049"/>
    <s v="Tweet"/>
    <n v="0"/>
    <n v="0"/>
    <m/>
    <m/>
    <m/>
    <m/>
    <m/>
    <m/>
    <m/>
    <m/>
    <n v="1"/>
    <s v="3"/>
    <s v="3"/>
  </r>
  <r>
    <s v="cacpgt"/>
    <s v="cacpgt"/>
    <m/>
    <m/>
    <m/>
    <m/>
    <m/>
    <m/>
    <m/>
    <m/>
    <s v="No"/>
    <n v="6"/>
    <m/>
    <m/>
    <x v="0"/>
    <d v="2020-03-20T19:39:20.000"/>
    <s v="Organizations Work to Make #Social Media More Accessible to Those with #Disabilities https://t.co/uIIOwTXZTk… https://t.co/Hax0Pd0nGh"/>
    <s v="https://www.fox21online.com/2020/03/09/organizations-work-to-make-social-media-more-accessible-to-those-with-disabilities/ https://twitter.com/i/web/status/1241086946165829632"/>
    <s v="fox21online.com twitter.com"/>
    <x v="3"/>
    <m/>
    <s v="http://pbs.twimg.com/profile_images/1160996327578226688/sOsN-QNd_normal.jpg"/>
    <x v="3"/>
    <d v="2020-03-20T00:00:00.000"/>
    <s v="19:39:20"/>
    <s v="https://twitter.com/#!/cacpgt/status/1241086946165829632"/>
    <m/>
    <m/>
    <s v="1241086946165829632"/>
    <m/>
    <b v="0"/>
    <n v="0"/>
    <s v=""/>
    <b v="0"/>
    <s v="en"/>
    <m/>
    <s v=""/>
    <b v="0"/>
    <n v="0"/>
    <s v=""/>
    <s v="Hootsuite Inc."/>
    <b v="1"/>
    <s v="1241086946165829632"/>
    <s v="Tweet"/>
    <n v="0"/>
    <n v="0"/>
    <m/>
    <m/>
    <m/>
    <m/>
    <m/>
    <m/>
    <m/>
    <m/>
    <n v="1"/>
    <s v="3"/>
    <s v="3"/>
  </r>
  <r>
    <s v="janicemandel"/>
    <s v="bonniestern"/>
    <m/>
    <m/>
    <m/>
    <m/>
    <m/>
    <m/>
    <m/>
    <m/>
    <s v="No"/>
    <n v="7"/>
    <m/>
    <m/>
    <x v="1"/>
    <d v="2020-03-25T17:09:08.000"/>
    <s v="@SMExaminer Icebreaker:  Mostly cooking! _x000a__x000a_@inagarten and @bonniestern on Insta. Both great cooks and posting recipes everyday. _x000a__x000a_#smchat"/>
    <m/>
    <m/>
    <x v="4"/>
    <m/>
    <s v="http://pbs.twimg.com/profile_images/927916907956703234/l0rZdlgL_normal.jpg"/>
    <x v="4"/>
    <d v="2020-03-25T00:00:00.000"/>
    <s v="17:09:08"/>
    <s v="https://twitter.com/#!/janicemandel/status/1242861083532107776"/>
    <m/>
    <m/>
    <s v="1242861083532107776"/>
    <s v="1242860595214516226"/>
    <b v="0"/>
    <n v="0"/>
    <s v="53925101"/>
    <b v="0"/>
    <s v="en"/>
    <m/>
    <s v=""/>
    <b v="0"/>
    <n v="0"/>
    <s v=""/>
    <s v="Twitter Web App"/>
    <b v="0"/>
    <s v="1242860595214516226"/>
    <s v="Tweet"/>
    <n v="0"/>
    <n v="0"/>
    <m/>
    <m/>
    <m/>
    <m/>
    <m/>
    <m/>
    <m/>
    <m/>
    <n v="1"/>
    <s v="4"/>
    <s v="4"/>
  </r>
  <r>
    <s v="drmichaelmoody"/>
    <s v="edutopia"/>
    <m/>
    <m/>
    <m/>
    <m/>
    <m/>
    <m/>
    <m/>
    <m/>
    <s v="No"/>
    <n v="10"/>
    <m/>
    <m/>
    <x v="2"/>
    <d v="2020-03-26T22:01:08.000"/>
    <s v="RT @DRescigno: JOIN US: Really excited about next week's #ADVANCEchat. I've known @ElanaLeoni since early @Edutopia days where she helped b…"/>
    <m/>
    <m/>
    <x v="5"/>
    <m/>
    <s v="http://pbs.twimg.com/profile_images/378800000435653585/f90322b41baf63d7f0ff696e3e579e41_normal.jpeg"/>
    <x v="5"/>
    <d v="2020-03-26T00:00:00.000"/>
    <s v="22:01:08"/>
    <s v="https://twitter.com/#!/drmichaelmoody/status/1243296956698386432"/>
    <m/>
    <m/>
    <s v="1243296956698386432"/>
    <m/>
    <b v="0"/>
    <n v="0"/>
    <s v=""/>
    <b v="1"/>
    <s v="en"/>
    <m/>
    <s v="1243168325884162048"/>
    <b v="0"/>
    <n v="1"/>
    <s v="1243172581865402375"/>
    <s v="Twitter Web App"/>
    <b v="0"/>
    <s v="1243172581865402375"/>
    <s v="Tweet"/>
    <n v="0"/>
    <n v="0"/>
    <m/>
    <m/>
    <m/>
    <m/>
    <m/>
    <m/>
    <m/>
    <m/>
    <n v="1"/>
    <s v="2"/>
    <s v="2"/>
  </r>
  <r>
    <s v="teachwithsoul"/>
    <s v="edutopia"/>
    <m/>
    <m/>
    <m/>
    <m/>
    <m/>
    <m/>
    <m/>
    <m/>
    <s v="No"/>
    <n v="14"/>
    <m/>
    <m/>
    <x v="2"/>
    <d v="2020-03-27T03:03:18.000"/>
    <s v="RT @DRescigno: JOIN US: Really excited about next week's #ADVANCEchat. I've known @ElanaLeoni since early @Edutopia days where she helped b…"/>
    <m/>
    <m/>
    <x v="5"/>
    <m/>
    <s v="http://pbs.twimg.com/profile_images/1141899184108257280/YAGUOok1_normal.png"/>
    <x v="6"/>
    <d v="2020-03-27T00:00:00.000"/>
    <s v="03:03:18"/>
    <s v="https://twitter.com/#!/teachwithsoul/status/1243373000595914752"/>
    <m/>
    <m/>
    <s v="1243373000595914752"/>
    <m/>
    <b v="0"/>
    <n v="0"/>
    <s v=""/>
    <b v="1"/>
    <s v="en"/>
    <m/>
    <s v="1243168325884162048"/>
    <b v="0"/>
    <n v="2"/>
    <s v="1243172581865402375"/>
    <s v="Twitter for iPhone"/>
    <b v="0"/>
    <s v="1243172581865402375"/>
    <s v="Tweet"/>
    <n v="0"/>
    <n v="0"/>
    <m/>
    <m/>
    <m/>
    <m/>
    <m/>
    <m/>
    <m/>
    <m/>
    <n v="1"/>
    <s v="2"/>
    <s v="2"/>
  </r>
  <r>
    <s v="lachesschesser"/>
    <s v="edutopia"/>
    <m/>
    <m/>
    <m/>
    <m/>
    <m/>
    <m/>
    <m/>
    <m/>
    <s v="No"/>
    <n v="18"/>
    <m/>
    <m/>
    <x v="2"/>
    <d v="2020-03-29T16:01:35.000"/>
    <s v="RT @DRescigno: JOIN US: Really excited about next week's #ADVANCEchat. I've known @ElanaLeoni since early @Edutopia days where she helped bâ€¦"/>
    <m/>
    <m/>
    <x v="5"/>
    <m/>
    <s v="http://pbs.twimg.com/profile_images/908063926591651840/2NjE-cli_normal.jpg"/>
    <x v="7"/>
    <d v="2020-03-29T00:00:00.000"/>
    <s v="16:01:35"/>
    <s v="https://twitter.com/#!/lachesschesser/status/1244293635115569152"/>
    <m/>
    <m/>
    <s v="1244293635115569152"/>
    <m/>
    <b v="0"/>
    <n v="0"/>
    <s v=""/>
    <b v="1"/>
    <s v="en"/>
    <m/>
    <s v="1243168325884162048"/>
    <b v="0"/>
    <n v="4"/>
    <s v="1243172581865402375"/>
    <s v="Twitter Web App"/>
    <b v="0"/>
    <s v="1243172581865402375"/>
    <s v="Tweet"/>
    <n v="0"/>
    <n v="0"/>
    <m/>
    <m/>
    <m/>
    <m/>
    <m/>
    <m/>
    <m/>
    <m/>
    <n v="1"/>
    <s v="2"/>
    <s v="2"/>
  </r>
  <r>
    <s v="drescigno"/>
    <s v="edutopia"/>
    <m/>
    <m/>
    <m/>
    <m/>
    <m/>
    <m/>
    <m/>
    <m/>
    <s v="No"/>
    <n v="22"/>
    <m/>
    <m/>
    <x v="1"/>
    <d v="2020-03-26T13:46:55.000"/>
    <s v="JOIN US: Really excited about next week's #ADVANCEchat. I've known @ElanaLeoni since early @Edutopia days where she… https://t.co/FsZeo6apUj"/>
    <s v="https://twitter.com/i/web/status/1243172581865402375"/>
    <s v="twitter.com"/>
    <x v="5"/>
    <m/>
    <s v="http://pbs.twimg.com/profile_images/694185183357091841/YWaSsxZm_normal.jpg"/>
    <x v="8"/>
    <d v="2020-03-26T00:00:00.000"/>
    <s v="13:46:55"/>
    <s v="https://twitter.com/#!/drescigno/status/1243172581865402375"/>
    <m/>
    <m/>
    <s v="1243172581865402375"/>
    <m/>
    <b v="0"/>
    <n v="0"/>
    <s v=""/>
    <b v="1"/>
    <s v="en"/>
    <m/>
    <s v="1243168325884162048"/>
    <b v="0"/>
    <n v="0"/>
    <s v=""/>
    <s v="Twitter Web App"/>
    <b v="1"/>
    <s v="1243172581865402375"/>
    <s v="Tweet"/>
    <n v="0"/>
    <n v="0"/>
    <m/>
    <m/>
    <m/>
    <m/>
    <m/>
    <m/>
    <m/>
    <m/>
    <n v="1"/>
    <s v="2"/>
    <s v="2"/>
  </r>
  <r>
    <s v="elanaleoni"/>
    <s v="edutopia"/>
    <m/>
    <m/>
    <m/>
    <m/>
    <m/>
    <m/>
    <m/>
    <m/>
    <s v="No"/>
    <n v="23"/>
    <m/>
    <m/>
    <x v="2"/>
    <d v="2020-03-28T21:34:00.000"/>
    <s v="RT @DRescigno: JOIN US: Really excited about next week's #ADVANCEchat. I've known @ElanaLeoni since early @Edutopia days where she helped bâ€¦"/>
    <m/>
    <m/>
    <x v="5"/>
    <m/>
    <s v="http://pbs.twimg.com/profile_images/1113853939508633600/uWFb4SLE_normal.png"/>
    <x v="9"/>
    <d v="2020-03-28T00:00:00.000"/>
    <s v="21:34:00"/>
    <s v="https://twitter.com/#!/elanaleoni/status/1244014906082570241"/>
    <m/>
    <m/>
    <s v="1244014906082570241"/>
    <m/>
    <b v="0"/>
    <n v="0"/>
    <s v=""/>
    <b v="1"/>
    <s v="en"/>
    <m/>
    <s v="1243168325884162048"/>
    <b v="0"/>
    <n v="3"/>
    <s v="1243172581865402375"/>
    <s v="Buffer"/>
    <b v="0"/>
    <s v="1243172581865402375"/>
    <s v="Tweet"/>
    <n v="0"/>
    <n v="0"/>
    <m/>
    <m/>
    <m/>
    <m/>
    <m/>
    <m/>
    <m/>
    <m/>
    <n v="1"/>
    <s v="2"/>
    <s v="2"/>
  </r>
  <r>
    <s v="insightadvance"/>
    <s v="edutopia"/>
    <m/>
    <m/>
    <m/>
    <m/>
    <m/>
    <m/>
    <m/>
    <m/>
    <s v="No"/>
    <n v="24"/>
    <m/>
    <m/>
    <x v="2"/>
    <d v="2020-03-30T22:50:00.000"/>
    <s v="RT @DRescigno: JOIN US: Really excited about next week's #ADVANCEchat. I've known @ElanaLeoni since early @Edutopia days where she helped bâ€¦"/>
    <m/>
    <m/>
    <x v="5"/>
    <m/>
    <s v="http://pbs.twimg.com/profile_images/697806714029137921/tpVC55xu_normal.png"/>
    <x v="10"/>
    <d v="2020-03-30T00:00:00.000"/>
    <s v="22:50:00"/>
    <s v="https://twitter.com/#!/insightadvance/status/1244758806606893058"/>
    <m/>
    <m/>
    <s v="1244758806606893058"/>
    <m/>
    <b v="0"/>
    <n v="0"/>
    <s v=""/>
    <b v="1"/>
    <s v="en"/>
    <m/>
    <s v="1243168325884162048"/>
    <b v="0"/>
    <n v="5"/>
    <s v="1243172581865402375"/>
    <s v="Buffer"/>
    <b v="0"/>
    <s v="1243172581865402375"/>
    <s v="Tweet"/>
    <n v="0"/>
    <n v="0"/>
    <m/>
    <m/>
    <m/>
    <m/>
    <m/>
    <m/>
    <m/>
    <m/>
    <n v="1"/>
    <s v="2"/>
    <s v="2"/>
  </r>
  <r>
    <s v="youngcuckoldre1"/>
    <s v="youngcuckoldre1"/>
    <m/>
    <m/>
    <m/>
    <m/>
    <m/>
    <m/>
    <m/>
    <m/>
    <s v="No"/>
    <n v="31"/>
    <m/>
    <m/>
    <x v="0"/>
    <d v="2020-04-01T12:15:12.000"/>
    <s v="Hi my cuck, want to listen to my seductive voice in cantonese/mandarin/english？_x000a_several slots for phone sessions are available_x000a_DM for payment details_x000a__x000a_#phonesession #phonesex #chat #voicechat #smchat #voiceonline #training https://t.co/umH4b3b8TZ"/>
    <m/>
    <m/>
    <x v="6"/>
    <s v="https://pbs.twimg.com/media/EUhHWbAUcAEpxpo.jpg"/>
    <s v="https://pbs.twimg.com/media/EUhHWbAUcAEpxpo.jpg"/>
    <x v="11"/>
    <d v="2020-04-01T00:00:00.000"/>
    <s v="12:15:12"/>
    <s v="https://twitter.com/#!/youngcuckoldre1/status/1245323829569826817"/>
    <m/>
    <m/>
    <s v="1245323829569826817"/>
    <m/>
    <b v="0"/>
    <n v="0"/>
    <s v=""/>
    <b v="0"/>
    <s v="en"/>
    <m/>
    <s v=""/>
    <b v="0"/>
    <n v="0"/>
    <s v=""/>
    <s v="Twitter Web App"/>
    <b v="0"/>
    <s v="1245323829569826817"/>
    <s v="Tweet"/>
    <n v="0"/>
    <n v="0"/>
    <m/>
    <m/>
    <m/>
    <m/>
    <m/>
    <m/>
    <m/>
    <m/>
    <n v="1"/>
    <s v="3"/>
    <s v="3"/>
  </r>
  <r>
    <s v="silasairkingiv"/>
    <s v="silasairkingiv"/>
    <m/>
    <m/>
    <m/>
    <m/>
    <m/>
    <m/>
    <m/>
    <m/>
    <s v="No"/>
    <n v="32"/>
    <m/>
    <m/>
    <x v="0"/>
    <d v="2020-04-08T16:43:33.000"/>
    <s v="https://t.co/Dad2xdrJfz #SEMrushchat #ChatSnap #BufferChat #SproutChat #SMChat #PinChat #SmallBizChat_x000a_ _x000a_the First a… https://t.co/iOobldqE4L"/>
    <s v="https://y7eRGQbqUuPwZdv5KWZRg.now8.site https://twitter.com/i/web/status/1247928077793087494"/>
    <s v="now8.site twitter.com"/>
    <x v="7"/>
    <m/>
    <s v="http://pbs.twimg.com/profile_images/1243591853737459713/5LuWzeUO_normal.jpg"/>
    <x v="12"/>
    <d v="2020-04-08T00:00:00.000"/>
    <s v="16:43:33"/>
    <s v="https://twitter.com/#!/silasairkingiv/status/1247928077793087494"/>
    <m/>
    <m/>
    <s v="1247928077793087494"/>
    <m/>
    <b v="0"/>
    <n v="0"/>
    <s v=""/>
    <b v="0"/>
    <s v="en"/>
    <m/>
    <s v=""/>
    <b v="0"/>
    <n v="0"/>
    <s v=""/>
    <s v="Twitter Web Client"/>
    <b v="1"/>
    <s v="1247928077793087494"/>
    <s v="Tweet"/>
    <n v="0"/>
    <n v="0"/>
    <m/>
    <m/>
    <m/>
    <m/>
    <m/>
    <m/>
    <m/>
    <m/>
    <n v="1"/>
    <s v="3"/>
    <s v="3"/>
  </r>
  <r>
    <s v="heazysa"/>
    <s v="bonganiurban"/>
    <m/>
    <m/>
    <m/>
    <m/>
    <m/>
    <m/>
    <m/>
    <m/>
    <s v="No"/>
    <n v="33"/>
    <m/>
    <m/>
    <x v="1"/>
    <d v="2020-04-15T10:05:46.000"/>
    <s v="#SMchat last night was one for the books, shout out to @bonganiurban for coming through and dropping some gems.. I… https://t.co/d5ZdV7Rbir"/>
    <s v="https://twitter.com/i/web/status/1250364686316511233"/>
    <s v="twitter.com"/>
    <x v="4"/>
    <m/>
    <s v="http://pbs.twimg.com/profile_images/1244611365769224193/ItI5YwY3_normal.jpg"/>
    <x v="13"/>
    <d v="2020-04-15T00:00:00.000"/>
    <s v="10:05:46"/>
    <s v="https://twitter.com/#!/heazysa/status/1250364686316511233"/>
    <n v="-29.71838"/>
    <n v="31.05503"/>
    <s v="1250364686316511233"/>
    <m/>
    <b v="0"/>
    <n v="0"/>
    <s v=""/>
    <b v="0"/>
    <s v="en"/>
    <m/>
    <s v=""/>
    <b v="0"/>
    <n v="0"/>
    <s v=""/>
    <s v="Instagram"/>
    <b v="1"/>
    <s v="1250364686316511233"/>
    <s v="Tweet"/>
    <n v="0"/>
    <n v="0"/>
    <s v="31.006295,-29.747277 _x000a_31.006295,-29.687528 _x000a_31.061177,-29.687528 _x000a_31.061177,-29.747277"/>
    <s v="South Africa"/>
    <s v="ZA"/>
    <s v="Mount Edgecombe, South Africa"/>
    <s v="f18b2ca47e8f60b5"/>
    <s v="Mount Edgecombe"/>
    <s v="city"/>
    <s v="https://api.twitter.com/1.1/geo/id/f18b2ca47e8f60b5.json"/>
    <n v="1"/>
    <s v="8"/>
    <s v="8"/>
  </r>
  <r>
    <s v="mariodeniro"/>
    <s v="sordo_madaleno"/>
    <m/>
    <m/>
    <m/>
    <m/>
    <m/>
    <m/>
    <m/>
    <m/>
    <s v="No"/>
    <n v="34"/>
    <m/>
    <m/>
    <x v="2"/>
    <d v="2020-04-22T00:41:02.000"/>
    <s v="RT @Sordo_Madaleno: #SMChat: Ante la crisis médica por el COVID-19, ¿qué podríamos aportar como comunidad, utilizando la creatividad y el d…"/>
    <m/>
    <m/>
    <x v="4"/>
    <m/>
    <s v="http://pbs.twimg.com/profile_images/1220487205212377090/H0kj0vO8_normal.jpg"/>
    <x v="14"/>
    <d v="2020-04-22T00:00:00.000"/>
    <s v="00:41:02"/>
    <s v="https://twitter.com/#!/mariodeniro/status/1252759279687344128"/>
    <m/>
    <m/>
    <s v="1252759279687344128"/>
    <m/>
    <b v="0"/>
    <n v="0"/>
    <s v=""/>
    <b v="0"/>
    <s v="es"/>
    <m/>
    <s v=""/>
    <b v="0"/>
    <n v="0"/>
    <s v="1252757519480610820"/>
    <s v="Twitter for Android"/>
    <b v="0"/>
    <s v="1252757519480610820"/>
    <s v="Tweet"/>
    <n v="0"/>
    <n v="0"/>
    <m/>
    <m/>
    <m/>
    <m/>
    <m/>
    <m/>
    <m/>
    <m/>
    <n v="1"/>
    <s v="6"/>
    <s v="6"/>
  </r>
  <r>
    <s v="nico_1199_"/>
    <s v="nico_1199_"/>
    <m/>
    <m/>
    <m/>
    <m/>
    <m/>
    <m/>
    <m/>
    <m/>
    <s v="No"/>
    <n v="36"/>
    <m/>
    <m/>
    <x v="0"/>
    <d v="2020-04-16T01:40:04.000"/>
    <s v="Twitter chats utiles para el marketing:_x000a_Today's #SocialMedia and #Marketing #twitterchat list for Wednesday:… https://t.co/1XImfFeJEE"/>
    <s v="https://twitter.com/i/web/status/1250599809540657153"/>
    <s v="twitter.com"/>
    <x v="8"/>
    <m/>
    <s v="http://pbs.twimg.com/profile_images/963236604436516864/BZoDxw--_normal.jpg"/>
    <x v="15"/>
    <d v="2020-04-16T00:00:00.000"/>
    <s v="01:40:04"/>
    <s v="https://twitter.com/#!/nico_1199_/status/1250599809540657153"/>
    <m/>
    <m/>
    <s v="1250599809540657153"/>
    <m/>
    <b v="0"/>
    <n v="0"/>
    <s v=""/>
    <b v="0"/>
    <s v="en"/>
    <m/>
    <s v=""/>
    <b v="0"/>
    <n v="0"/>
    <s v=""/>
    <s v="Hootsuite Inc."/>
    <b v="1"/>
    <s v="1250599809540657153"/>
    <s v="Tweet"/>
    <n v="0"/>
    <n v="0"/>
    <m/>
    <m/>
    <m/>
    <m/>
    <m/>
    <m/>
    <m/>
    <m/>
    <n v="1"/>
    <s v="7"/>
    <s v="7"/>
  </r>
  <r>
    <s v="cyberzizo"/>
    <s v="nico_1199_"/>
    <m/>
    <m/>
    <m/>
    <m/>
    <m/>
    <m/>
    <m/>
    <m/>
    <s v="No"/>
    <n v="37"/>
    <m/>
    <m/>
    <x v="2"/>
    <d v="2020-04-22T08:45:29.000"/>
    <s v="RT @Nico_1199_: Twitter chats utiles para el marketing:_x000a_Today's #SocialMedia and #Marketing #twitterchat list for Wednesday:_x000a__x000a_#BrandChat_x000a_#S…"/>
    <m/>
    <m/>
    <x v="9"/>
    <m/>
    <s v="http://pbs.twimg.com/profile_images/1214098286740738048/BA-hvawT_normal.jpg"/>
    <x v="16"/>
    <d v="2020-04-22T00:00:00.000"/>
    <s v="08:45:29"/>
    <s v="https://twitter.com/#!/cyberzizo/status/1252881199288090624"/>
    <m/>
    <m/>
    <s v="1252881199288090624"/>
    <m/>
    <b v="0"/>
    <n v="0"/>
    <s v=""/>
    <b v="0"/>
    <s v="en"/>
    <m/>
    <s v=""/>
    <b v="0"/>
    <n v="1"/>
    <s v="1250599809540657153"/>
    <s v="Twitter Web App"/>
    <b v="0"/>
    <s v="1250599809540657153"/>
    <s v="Tweet"/>
    <n v="0"/>
    <n v="0"/>
    <m/>
    <m/>
    <m/>
    <m/>
    <m/>
    <m/>
    <m/>
    <m/>
    <n v="1"/>
    <s v="7"/>
    <s v="7"/>
  </r>
  <r>
    <s v="sordo_madaleno"/>
    <s v="sordo_madaleno"/>
    <m/>
    <m/>
    <m/>
    <m/>
    <m/>
    <m/>
    <m/>
    <m/>
    <s v="No"/>
    <n v="39"/>
    <m/>
    <m/>
    <x v="0"/>
    <d v="2020-04-15T17:49:20.000"/>
    <s v="#SMChat: Con el ánimo de crear un espacio de diálogo, nos gustaría preguntar a nuestros seguidores: ¿Qué podríamos… https://t.co/tDrn2uj9w2"/>
    <s v="https://twitter.com/i/web/status/1250481346952257537"/>
    <s v="twitter.com"/>
    <x v="4"/>
    <m/>
    <s v="http://pbs.twimg.com/profile_images/615964064028602368/1VqWPxFH_normal.jpg"/>
    <x v="17"/>
    <d v="2020-04-15T00:00:00.000"/>
    <s v="17:49:20"/>
    <s v="https://twitter.com/#!/sordo_madaleno/status/1250481346952257537"/>
    <m/>
    <m/>
    <s v="1250481346952257537"/>
    <m/>
    <b v="0"/>
    <n v="0"/>
    <s v=""/>
    <b v="0"/>
    <s v="es"/>
    <m/>
    <s v=""/>
    <b v="0"/>
    <n v="0"/>
    <s v=""/>
    <s v="Twitter Web App"/>
    <b v="1"/>
    <s v="1250481346952257537"/>
    <s v="Tweet"/>
    <n v="0"/>
    <n v="0"/>
    <m/>
    <m/>
    <m/>
    <m/>
    <m/>
    <m/>
    <m/>
    <m/>
    <n v="3"/>
    <s v="6"/>
    <s v="6"/>
  </r>
  <r>
    <s v="sordo_madaleno"/>
    <s v="sordo_madaleno"/>
    <m/>
    <m/>
    <m/>
    <m/>
    <m/>
    <m/>
    <m/>
    <m/>
    <s v="No"/>
    <n v="40"/>
    <m/>
    <m/>
    <x v="0"/>
    <d v="2020-04-22T00:34:02.000"/>
    <s v="#SMChat: Ante la crisis médica por el COVID-19, ¿qué podríamos aportar como comunidad, utilizando la creatividad y… https://t.co/v0UHbzKgAU"/>
    <s v="https://twitter.com/i/web/status/1252757519480610820"/>
    <s v="twitter.com"/>
    <x v="4"/>
    <m/>
    <s v="http://pbs.twimg.com/profile_images/615964064028602368/1VqWPxFH_normal.jpg"/>
    <x v="18"/>
    <d v="2020-04-22T00:00:00.000"/>
    <s v="00:34:02"/>
    <s v="https://twitter.com/#!/sordo_madaleno/status/1252757519480610820"/>
    <m/>
    <m/>
    <s v="1252757519480610820"/>
    <m/>
    <b v="0"/>
    <n v="0"/>
    <s v=""/>
    <b v="0"/>
    <s v="es"/>
    <m/>
    <s v=""/>
    <b v="0"/>
    <n v="0"/>
    <s v=""/>
    <s v="Twitter Web App"/>
    <b v="1"/>
    <s v="1252757519480610820"/>
    <s v="Tweet"/>
    <n v="0"/>
    <n v="0"/>
    <m/>
    <m/>
    <m/>
    <m/>
    <m/>
    <m/>
    <m/>
    <m/>
    <n v="3"/>
    <s v="6"/>
    <s v="6"/>
  </r>
  <r>
    <s v="sordo_madaleno"/>
    <s v="sordo_madaleno"/>
    <m/>
    <m/>
    <m/>
    <m/>
    <m/>
    <m/>
    <m/>
    <m/>
    <s v="No"/>
    <n v="41"/>
    <m/>
    <m/>
    <x v="0"/>
    <d v="2020-04-29T01:06:08.000"/>
    <s v="#SMChat: Buscamos respuestas creativas para atender el aislamiento en casa y saber cómo el diseño nos puede animar… https://t.co/UdcvhCfa5h"/>
    <s v="https://twitter.com/i/web/status/1255302314807693313"/>
    <s v="twitter.com"/>
    <x v="4"/>
    <m/>
    <s v="http://pbs.twimg.com/profile_images/615964064028602368/1VqWPxFH_normal.jpg"/>
    <x v="19"/>
    <d v="2020-04-29T00:00:00.000"/>
    <s v="01:06:08"/>
    <s v="https://twitter.com/#!/sordo_madaleno/status/1255302314807693313"/>
    <m/>
    <m/>
    <s v="1255302314807693313"/>
    <m/>
    <b v="0"/>
    <n v="0"/>
    <s v=""/>
    <b v="0"/>
    <s v="es"/>
    <m/>
    <s v=""/>
    <b v="0"/>
    <n v="0"/>
    <s v=""/>
    <s v="Twitter Web App"/>
    <b v="1"/>
    <s v="1255302314807693313"/>
    <s v="Tweet"/>
    <n v="0"/>
    <n v="0"/>
    <m/>
    <m/>
    <m/>
    <m/>
    <m/>
    <m/>
    <m/>
    <m/>
    <n v="3"/>
    <s v="6"/>
    <s v="6"/>
  </r>
  <r>
    <s v="sordoana"/>
    <s v="sordo_madaleno"/>
    <m/>
    <m/>
    <m/>
    <m/>
    <m/>
    <m/>
    <m/>
    <m/>
    <s v="No"/>
    <n v="42"/>
    <m/>
    <m/>
    <x v="2"/>
    <d v="2020-04-29T04:19:22.000"/>
    <s v="RT @Sordo_Madaleno: #SMChat: Buscamos respuestas creativas para atender el aislamiento en casa y saber cómo el diseño nos puede animar en e…"/>
    <m/>
    <m/>
    <x v="4"/>
    <m/>
    <s v="http://pbs.twimg.com/profile_images/1255912547393220611/-GLV8Nf7_normal.jpg"/>
    <x v="20"/>
    <d v="2020-04-29T00:00:00.000"/>
    <s v="04:19:22"/>
    <s v="https://twitter.com/#!/sordoana/status/1255350942788190208"/>
    <m/>
    <m/>
    <s v="1255350942788190208"/>
    <m/>
    <b v="0"/>
    <n v="0"/>
    <s v=""/>
    <b v="0"/>
    <s v="es"/>
    <m/>
    <s v=""/>
    <b v="0"/>
    <n v="0"/>
    <s v="1255302314807693313"/>
    <s v="Twitter for Android"/>
    <b v="0"/>
    <s v="1255302314807693313"/>
    <s v="Tweet"/>
    <n v="0"/>
    <n v="0"/>
    <m/>
    <m/>
    <m/>
    <m/>
    <m/>
    <m/>
    <m/>
    <m/>
    <n v="1"/>
    <s v="6"/>
    <s v="6"/>
  </r>
  <r>
    <s v="sourcepov"/>
    <s v="johnwlewis"/>
    <m/>
    <m/>
    <m/>
    <m/>
    <m/>
    <m/>
    <m/>
    <m/>
    <s v="No"/>
    <n v="44"/>
    <m/>
    <m/>
    <x v="1"/>
    <d v="2020-05-01T18:03:29.000"/>
    <s v="@autom8 @JohnWLewis I am well Autom and John, I hope you are faring okay !? I have been away from Twitter for far t… https://t.co/2piTx0ftKz"/>
    <s v="https://twitter.com/i/web/status/1256283112176332800"/>
    <s v="twitter.com"/>
    <x v="10"/>
    <m/>
    <s v="http://pbs.twimg.com/profile_images/378800000754819969/3e583b99b8930159a50b93171790080d_normal.jpeg"/>
    <x v="21"/>
    <d v="2020-05-01T00:00:00.000"/>
    <s v="18:03:29"/>
    <s v="https://twitter.com/#!/sourcepov/status/1256283112176332800"/>
    <m/>
    <m/>
    <s v="1256283112176332800"/>
    <s v="1256267694854287361"/>
    <b v="0"/>
    <n v="0"/>
    <s v="18449772"/>
    <b v="0"/>
    <s v="en"/>
    <m/>
    <s v=""/>
    <b v="0"/>
    <n v="0"/>
    <s v=""/>
    <s v="Twitter Web App"/>
    <b v="1"/>
    <s v="1256267694854287361"/>
    <s v="Tweet"/>
    <n v="0"/>
    <n v="0"/>
    <m/>
    <m/>
    <m/>
    <m/>
    <m/>
    <m/>
    <m/>
    <m/>
    <n v="1"/>
    <s v="5"/>
    <s v="5"/>
  </r>
  <r>
    <s v="autom8"/>
    <s v="johnwlewis"/>
    <m/>
    <m/>
    <m/>
    <m/>
    <m/>
    <m/>
    <m/>
    <m/>
    <s v="No"/>
    <n v="45"/>
    <m/>
    <m/>
    <x v="1"/>
    <d v="2020-05-01T17:02:13.000"/>
    <s v="@sourcePOV @JohnWLewis hello ol' friend ... was randomly reminiscing on #smchat and then caught this ... how are you"/>
    <m/>
    <m/>
    <x v="4"/>
    <m/>
    <s v="http://pbs.twimg.com/profile_images/796926295687004160/Yg-a35cR_normal.jpg"/>
    <x v="22"/>
    <d v="2020-05-01T00:00:00.000"/>
    <s v="17:02:13"/>
    <s v="https://twitter.com/#!/autom8/status/1256267694854287361"/>
    <m/>
    <m/>
    <s v="1256267694854287361"/>
    <s v="1132280216477458433"/>
    <b v="0"/>
    <n v="0"/>
    <s v="20545925"/>
    <b v="0"/>
    <s v="en"/>
    <m/>
    <s v=""/>
    <b v="0"/>
    <n v="0"/>
    <s v=""/>
    <s v="Twitter Web App"/>
    <b v="0"/>
    <s v="1132280216477458433"/>
    <s v="Tweet"/>
    <n v="0"/>
    <n v="0"/>
    <m/>
    <m/>
    <m/>
    <m/>
    <m/>
    <m/>
    <m/>
    <m/>
    <n v="2"/>
    <s v="5"/>
    <s v="5"/>
  </r>
  <r>
    <s v="autom8"/>
    <s v="johnwlewis"/>
    <m/>
    <m/>
    <m/>
    <m/>
    <m/>
    <m/>
    <m/>
    <m/>
    <s v="No"/>
    <n v="46"/>
    <m/>
    <m/>
    <x v="1"/>
    <d v="2020-05-04T14:58:17.000"/>
    <s v="@sourcePOV @JohnWLewis Funny you should mention that, Chris. A random search of the #smchat hashtag will show you how it's being used indiscriminately along with other tags lol ... ever thought of jumpstarting it again (?) #jesscurious _x000a__x000a_John! thanks for that. Will keep an eye out for it ;)"/>
    <m/>
    <m/>
    <x v="11"/>
    <m/>
    <s v="http://pbs.twimg.com/profile_images/796926295687004160/Yg-a35cR_normal.jpg"/>
    <x v="23"/>
    <d v="2020-05-04T00:00:00.000"/>
    <s v="14:58:17"/>
    <s v="https://twitter.com/#!/autom8/status/1257323670122295296"/>
    <m/>
    <m/>
    <s v="1257323670122295296"/>
    <s v="1256283112176332800"/>
    <b v="0"/>
    <n v="0"/>
    <s v="20545925"/>
    <b v="0"/>
    <s v="en"/>
    <m/>
    <s v=""/>
    <b v="0"/>
    <n v="0"/>
    <s v=""/>
    <s v="Twitter Web App"/>
    <b v="0"/>
    <s v="1256283112176332800"/>
    <s v="Tweet"/>
    <n v="0"/>
    <n v="0"/>
    <m/>
    <m/>
    <m/>
    <m/>
    <m/>
    <m/>
    <m/>
    <m/>
    <n v="2"/>
    <s v="5"/>
    <s v="5"/>
  </r>
  <r>
    <s v="creativesage"/>
    <s v="johncloonan"/>
    <m/>
    <m/>
    <m/>
    <m/>
    <m/>
    <m/>
    <m/>
    <m/>
    <s v="No"/>
    <n v="50"/>
    <m/>
    <m/>
    <x v="1"/>
    <d v="2020-03-10T17:27:07.000"/>
    <s v="The latest The @CreativeSage/SMchat* Daily/ #smchat #SM #socialmedia! https://t.co/f6b3GBcIoh Thanks to @johncloonan #podcast #marketing"/>
    <s v="https://paper.li/CreativeSage/SMchat?edition_id=5d31aba0-62f4-11ea-893a-0cc47a0d15fd"/>
    <s v="paper.li"/>
    <x v="12"/>
    <m/>
    <s v="http://pbs.twimg.com/profile_images/1072458281174659073/hOF3yEhz_normal.jpg"/>
    <x v="24"/>
    <d v="2020-03-10T00:00:00.000"/>
    <s v="17:27:07"/>
    <s v="https://twitter.com/#!/creativesage/status/1237429792561127425"/>
    <m/>
    <m/>
    <s v="1237429792561127425"/>
    <m/>
    <b v="0"/>
    <n v="0"/>
    <s v=""/>
    <b v="0"/>
    <s v="en"/>
    <m/>
    <s v=""/>
    <b v="0"/>
    <n v="0"/>
    <s v=""/>
    <s v="Paper.li"/>
    <b v="0"/>
    <s v="1237429792561127425"/>
    <s v="Tweet"/>
    <n v="0"/>
    <n v="0"/>
    <m/>
    <m/>
    <m/>
    <m/>
    <m/>
    <m/>
    <m/>
    <m/>
    <n v="1"/>
    <s v="1"/>
    <s v="1"/>
  </r>
  <r>
    <s v="creativesage"/>
    <s v="ellenafeldman"/>
    <m/>
    <m/>
    <m/>
    <m/>
    <m/>
    <m/>
    <m/>
    <m/>
    <s v="No"/>
    <n v="51"/>
    <m/>
    <m/>
    <x v="1"/>
    <d v="2020-03-11T05:27:04.000"/>
    <s v="The latest The @CreativeSage/SMchat* Daily/ #smchat #SM #socialmedia! https://t.co/iyiCLYsiAP Thanks to @EllenAFeldman"/>
    <s v="https://paper.li/CreativeSage/SMchat?edition_id=ef1b3130-6358-11ea-893a-0cc47a0d15fd"/>
    <s v="paper.li"/>
    <x v="13"/>
    <m/>
    <s v="http://pbs.twimg.com/profile_images/1072458281174659073/hOF3yEhz_normal.jpg"/>
    <x v="25"/>
    <d v="2020-03-11T00:00:00.000"/>
    <s v="05:27:04"/>
    <s v="https://twitter.com/#!/creativesage/status/1237610974422519808"/>
    <m/>
    <m/>
    <s v="1237610974422519808"/>
    <m/>
    <b v="0"/>
    <n v="0"/>
    <s v=""/>
    <b v="0"/>
    <s v="en"/>
    <m/>
    <s v=""/>
    <b v="0"/>
    <n v="0"/>
    <s v=""/>
    <s v="Paper.li"/>
    <b v="0"/>
    <s v="1237610974422519808"/>
    <s v="Tweet"/>
    <n v="0"/>
    <n v="0"/>
    <m/>
    <m/>
    <m/>
    <m/>
    <m/>
    <m/>
    <m/>
    <m/>
    <n v="1"/>
    <s v="1"/>
    <s v="1"/>
  </r>
  <r>
    <s v="creativesage"/>
    <s v="disasteraccount"/>
    <m/>
    <m/>
    <m/>
    <m/>
    <m/>
    <m/>
    <m/>
    <m/>
    <s v="No"/>
    <n v="52"/>
    <m/>
    <m/>
    <x v="1"/>
    <d v="2020-03-15T05:27:01.000"/>
    <s v="The latest The @CreativeSage/SMchat* Daily/ #smchat #SM #socialmedia! https://t.co/3hmywtcfCk Thanks to @disasteraccount"/>
    <s v="https://paper.li/CreativeSage/SMchat?edition_id=984d7660-667d-11ea-893a-0cc47a0d15fd"/>
    <s v="paper.li"/>
    <x v="13"/>
    <m/>
    <s v="http://pbs.twimg.com/profile_images/1072458281174659073/hOF3yEhz_normal.jpg"/>
    <x v="26"/>
    <d v="2020-03-15T00:00:00.000"/>
    <s v="05:27:01"/>
    <s v="https://twitter.com/#!/creativesage/status/1239060513348345856"/>
    <m/>
    <m/>
    <s v="1239060513348345856"/>
    <m/>
    <b v="0"/>
    <n v="0"/>
    <s v=""/>
    <b v="0"/>
    <s v="en"/>
    <m/>
    <s v=""/>
    <b v="0"/>
    <n v="0"/>
    <s v=""/>
    <s v="Paper.li"/>
    <b v="0"/>
    <s v="1239060513348345856"/>
    <s v="Tweet"/>
    <n v="0"/>
    <n v="0"/>
    <m/>
    <m/>
    <m/>
    <m/>
    <m/>
    <m/>
    <m/>
    <m/>
    <n v="1"/>
    <s v="1"/>
    <s v="1"/>
  </r>
  <r>
    <s v="creativesage"/>
    <s v="paulellisuk"/>
    <m/>
    <m/>
    <m/>
    <m/>
    <m/>
    <m/>
    <m/>
    <m/>
    <s v="No"/>
    <n v="53"/>
    <m/>
    <m/>
    <x v="1"/>
    <d v="2020-03-16T17:27:06.000"/>
    <s v="The latest The @CreativeSage/SMchat* Daily/ #smchat #SM #socialmedia! https://t.co/mka4d7Q1pO Thanks to @PaulEllisUK #covidー19uk"/>
    <s v="https://paper.li/CreativeSage/SMchat?edition_id=5a4548a0-67ab-11ea-893a-0cc47a0d15fd"/>
    <s v="paper.li"/>
    <x v="14"/>
    <m/>
    <s v="http://pbs.twimg.com/profile_images/1072458281174659073/hOF3yEhz_normal.jpg"/>
    <x v="27"/>
    <d v="2020-03-16T00:00:00.000"/>
    <s v="17:27:06"/>
    <s v="https://twitter.com/#!/creativesage/status/1239604117288484864"/>
    <m/>
    <m/>
    <s v="1239604117288484864"/>
    <m/>
    <b v="0"/>
    <n v="0"/>
    <s v=""/>
    <b v="0"/>
    <s v="en"/>
    <m/>
    <s v=""/>
    <b v="0"/>
    <n v="0"/>
    <s v=""/>
    <s v="Paper.li"/>
    <b v="0"/>
    <s v="1239604117288484864"/>
    <s v="Tweet"/>
    <n v="0"/>
    <n v="0"/>
    <m/>
    <m/>
    <m/>
    <m/>
    <m/>
    <m/>
    <m/>
    <m/>
    <n v="1"/>
    <s v="1"/>
    <s v="1"/>
  </r>
  <r>
    <s v="creativesage"/>
    <s v="joshuawaldman"/>
    <m/>
    <m/>
    <m/>
    <m/>
    <m/>
    <m/>
    <m/>
    <m/>
    <s v="No"/>
    <n v="54"/>
    <m/>
    <m/>
    <x v="1"/>
    <d v="2020-03-18T17:27:03.000"/>
    <s v="The latest The @CreativeSage/SMchat* Daily/ #smchat #SM #socialmedia! https://t.co/B0hVSH4XXK Thanks to @JoshuaWaldman #worktrends #video"/>
    <s v="https://paper.li/CreativeSage/SMchat?edition_id=ae345c10-693d-11ea-893a-0cc47a0d15fd"/>
    <s v="paper.li"/>
    <x v="15"/>
    <m/>
    <s v="http://pbs.twimg.com/profile_images/1072458281174659073/hOF3yEhz_normal.jpg"/>
    <x v="28"/>
    <d v="2020-03-18T00:00:00.000"/>
    <s v="17:27:03"/>
    <s v="https://twitter.com/#!/creativesage/status/1240328877249114120"/>
    <m/>
    <m/>
    <s v="1240328877249114120"/>
    <m/>
    <b v="0"/>
    <n v="0"/>
    <s v=""/>
    <b v="0"/>
    <s v="en"/>
    <m/>
    <s v=""/>
    <b v="0"/>
    <n v="0"/>
    <s v=""/>
    <s v="Paper.li"/>
    <b v="0"/>
    <s v="1240328877249114120"/>
    <s v="Tweet"/>
    <n v="0"/>
    <n v="0"/>
    <m/>
    <m/>
    <m/>
    <m/>
    <m/>
    <m/>
    <m/>
    <m/>
    <n v="1"/>
    <s v="1"/>
    <s v="1"/>
  </r>
  <r>
    <s v="creativesage"/>
    <s v="innovate"/>
    <m/>
    <m/>
    <m/>
    <m/>
    <m/>
    <m/>
    <m/>
    <m/>
    <s v="No"/>
    <n v="55"/>
    <m/>
    <m/>
    <x v="1"/>
    <d v="2020-03-20T05:27:02.000"/>
    <s v="The latest The @CreativeSage/SMchat* Daily/ #smchat #SM #socialmedia! https://t.co/ll2wv9ZcGi Thanks to @cacildanc @AlexSchleber @innovate"/>
    <s v="https://paper.li/CreativeSage/SMchat?edition_id=6c7d3010-6a6b-11ea-8843-0cc47a0d15fd"/>
    <s v="paper.li"/>
    <x v="13"/>
    <m/>
    <s v="http://pbs.twimg.com/profile_images/1072458281174659073/hOF3yEhz_normal.jpg"/>
    <x v="29"/>
    <d v="2020-03-20T00:00:00.000"/>
    <s v="05:27:02"/>
    <s v="https://twitter.com/#!/creativesage/status/1240872457210335232"/>
    <m/>
    <m/>
    <s v="1240872457210335232"/>
    <m/>
    <b v="0"/>
    <n v="0"/>
    <s v=""/>
    <b v="0"/>
    <s v="en"/>
    <m/>
    <s v=""/>
    <b v="0"/>
    <n v="0"/>
    <s v=""/>
    <s v="Paper.li"/>
    <b v="0"/>
    <s v="1240872457210335232"/>
    <s v="Tweet"/>
    <n v="0"/>
    <n v="0"/>
    <m/>
    <m/>
    <m/>
    <m/>
    <m/>
    <m/>
    <m/>
    <m/>
    <n v="1"/>
    <s v="1"/>
    <s v="1"/>
  </r>
  <r>
    <s v="creativesage"/>
    <s v="alexschleber"/>
    <m/>
    <m/>
    <m/>
    <m/>
    <m/>
    <m/>
    <m/>
    <m/>
    <s v="No"/>
    <n v="56"/>
    <m/>
    <m/>
    <x v="1"/>
    <d v="2020-03-12T17:27:10.000"/>
    <s v="The latest The @CreativeSage/SMchat* Daily/ #smchat #SM #socialmedia! https://t.co/G8tqI0CaBO Thanks to @AlexSchleber #covid19"/>
    <s v="https://paper.li/CreativeSage/SMchat?edition_id=b2489d40-6486-11ea-893a-0cc47a0d15fd"/>
    <s v="paper.li"/>
    <x v="16"/>
    <m/>
    <s v="http://pbs.twimg.com/profile_images/1072458281174659073/hOF3yEhz_normal.jpg"/>
    <x v="30"/>
    <d v="2020-03-12T00:00:00.000"/>
    <s v="17:27:10"/>
    <s v="https://twitter.com/#!/creativesage/status/1238154582112468993"/>
    <m/>
    <m/>
    <s v="1238154582112468993"/>
    <m/>
    <b v="0"/>
    <n v="0"/>
    <s v=""/>
    <b v="0"/>
    <s v="en"/>
    <m/>
    <s v=""/>
    <b v="0"/>
    <n v="0"/>
    <s v=""/>
    <s v="Paper.li"/>
    <b v="0"/>
    <s v="1238154582112468993"/>
    <s v="Tweet"/>
    <n v="0"/>
    <n v="0"/>
    <m/>
    <m/>
    <m/>
    <m/>
    <m/>
    <m/>
    <m/>
    <m/>
    <n v="2"/>
    <s v="1"/>
    <s v="1"/>
  </r>
  <r>
    <s v="creativesage"/>
    <s v="metameerkat"/>
    <m/>
    <m/>
    <m/>
    <m/>
    <m/>
    <m/>
    <m/>
    <m/>
    <s v="No"/>
    <n v="58"/>
    <m/>
    <m/>
    <x v="1"/>
    <d v="2020-03-25T17:27:03.000"/>
    <s v="The latest The @CreativeSage/SMchat* Daily/ #smchat #SM #socialmedia! https://t.co/HHIvayJ0aF Thanks to @metaMeerkat #breaking #coronovirus"/>
    <s v="https://paper.li/CreativeSage/SMchat?edition_id=d70450c0-6ebd-11ea-b977-0cc47a0d15fd"/>
    <s v="paper.li"/>
    <x v="17"/>
    <m/>
    <s v="http://pbs.twimg.com/profile_images/1072458281174659073/hOF3yEhz_normal.jpg"/>
    <x v="31"/>
    <d v="2020-03-25T00:00:00.000"/>
    <s v="17:27:03"/>
    <s v="https://twitter.com/#!/creativesage/status/1242865594057326593"/>
    <m/>
    <m/>
    <s v="1242865594057326593"/>
    <m/>
    <b v="0"/>
    <n v="0"/>
    <s v=""/>
    <b v="0"/>
    <s v="en"/>
    <m/>
    <s v=""/>
    <b v="0"/>
    <n v="0"/>
    <s v=""/>
    <s v="Paper.li"/>
    <b v="0"/>
    <s v="1242865594057326593"/>
    <s v="Tweet"/>
    <n v="0"/>
    <n v="0"/>
    <m/>
    <m/>
    <m/>
    <m/>
    <m/>
    <m/>
    <m/>
    <m/>
    <n v="1"/>
    <s v="1"/>
    <s v="1"/>
  </r>
  <r>
    <s v="creativesage"/>
    <s v="ambercadabra"/>
    <m/>
    <m/>
    <m/>
    <m/>
    <m/>
    <m/>
    <m/>
    <m/>
    <s v="No"/>
    <n v="59"/>
    <m/>
    <m/>
    <x v="1"/>
    <d v="2020-03-27T17:27:10.000"/>
    <s v="The latest The @CreativeSage/SMchat* Daily/ #smchat #SM #socialmedia! https://t.co/h3PnmUD5uK Thanks to @AmberCadabra"/>
    <s v="https://paper.li/CreativeSage/SMchat?edition_id=2ed02930-7050-11ea-b977-0cc47a0d15fd"/>
    <s v="paper.li"/>
    <x v="13"/>
    <m/>
    <s v="http://pbs.twimg.com/profile_images/1072458281174659073/hOF3yEhz_normal.jpg"/>
    <x v="32"/>
    <d v="2020-03-27T00:00:00.000"/>
    <s v="17:27:10"/>
    <s v="https://twitter.com/#!/creativesage/status/1243590397999353858"/>
    <m/>
    <m/>
    <s v="1243590397999353858"/>
    <m/>
    <b v="0"/>
    <n v="0"/>
    <s v=""/>
    <b v="0"/>
    <s v="en"/>
    <m/>
    <s v=""/>
    <b v="0"/>
    <n v="0"/>
    <s v=""/>
    <s v="Paper.li"/>
    <b v="0"/>
    <s v="1243590397999353858"/>
    <s v="Tweet"/>
    <n v="0"/>
    <n v="0"/>
    <m/>
    <m/>
    <m/>
    <m/>
    <m/>
    <m/>
    <m/>
    <m/>
    <n v="1"/>
    <s v="1"/>
    <s v="1"/>
  </r>
  <r>
    <s v="creativesage"/>
    <s v="cathrynhrudicka"/>
    <m/>
    <m/>
    <m/>
    <m/>
    <m/>
    <m/>
    <m/>
    <m/>
    <s v="No"/>
    <n v="60"/>
    <m/>
    <m/>
    <x v="1"/>
    <d v="2020-03-28T05:27:01.000"/>
    <s v="The latest The @CreativeSage/SMchat* Daily/ #smchat #SM #socialmedia! https://t.co/pE9BstapE9 Thanks to @CathrynHrudicka #timesupbiden"/>
    <s v="https://paper.li/CreativeSage/SMchat?edition_id=bffcc760-70b4-11ea-b977-0cc47a0d15fd"/>
    <s v="paper.li"/>
    <x v="18"/>
    <m/>
    <s v="http://pbs.twimg.com/profile_images/1072458281174659073/hOF3yEhz_normal.jpg"/>
    <x v="33"/>
    <d v="2020-03-28T00:00:00.000"/>
    <s v="05:27:01"/>
    <s v="https://twitter.com/#!/creativesage/status/1243771555836039169"/>
    <m/>
    <m/>
    <s v="1243771555836039169"/>
    <m/>
    <b v="0"/>
    <n v="0"/>
    <s v=""/>
    <b v="0"/>
    <s v="en"/>
    <m/>
    <s v=""/>
    <b v="0"/>
    <n v="0"/>
    <s v=""/>
    <s v="Paper.li"/>
    <b v="0"/>
    <s v="1243771555836039169"/>
    <s v="Tweet"/>
    <n v="0"/>
    <n v="0"/>
    <m/>
    <m/>
    <m/>
    <m/>
    <m/>
    <m/>
    <m/>
    <m/>
    <n v="1"/>
    <s v="1"/>
    <s v="1"/>
  </r>
  <r>
    <s v="creativesage"/>
    <s v="digitalsista"/>
    <m/>
    <m/>
    <m/>
    <m/>
    <m/>
    <m/>
    <m/>
    <m/>
    <s v="No"/>
    <n v="61"/>
    <m/>
    <m/>
    <x v="1"/>
    <d v="2020-03-21T05:27:02.000"/>
    <s v="The latest The @CreativeSage/SMchat* Daily/ #smchat #SM #socialmedia! https://t.co/C4zsgSyRQD Thanks to @digitalsista #covid19"/>
    <s v="https://paper.li/CreativeSage/SMchat?edition_id=96b8db30-6b34-11ea-8843-0cc47a0d15fd"/>
    <s v="paper.li"/>
    <x v="16"/>
    <m/>
    <s v="http://pbs.twimg.com/profile_images/1072458281174659073/hOF3yEhz_normal.jpg"/>
    <x v="34"/>
    <d v="2020-03-21T00:00:00.000"/>
    <s v="05:27:02"/>
    <s v="https://twitter.com/#!/creativesage/status/1241234844861988866"/>
    <m/>
    <m/>
    <s v="1241234844861988866"/>
    <m/>
    <b v="0"/>
    <n v="0"/>
    <s v=""/>
    <b v="0"/>
    <s v="en"/>
    <m/>
    <s v=""/>
    <b v="0"/>
    <n v="0"/>
    <s v=""/>
    <s v="Paper.li"/>
    <b v="0"/>
    <s v="1241234844861988866"/>
    <s v="Tweet"/>
    <n v="0"/>
    <n v="0"/>
    <m/>
    <m/>
    <m/>
    <m/>
    <m/>
    <m/>
    <m/>
    <m/>
    <n v="2"/>
    <s v="1"/>
    <s v="1"/>
  </r>
  <r>
    <s v="creativesage"/>
    <s v="digitalsista"/>
    <m/>
    <m/>
    <m/>
    <m/>
    <m/>
    <m/>
    <m/>
    <m/>
    <s v="No"/>
    <n v="62"/>
    <m/>
    <m/>
    <x v="1"/>
    <d v="2020-04-05T05:27:01.000"/>
    <s v="The latest The @CreativeSage/SMchat* Daily/ #smchat #SM #socialmedia! https://t.co/O5KMaP4rch Thanks to @digitalsista #ai #healthcare"/>
    <s v="https://paper.li/CreativeSage/SMchat?edition_id=13362df0-76fe-11ea-b977-0cc47a0d15fd"/>
    <s v="paper.li"/>
    <x v="19"/>
    <m/>
    <s v="http://pbs.twimg.com/profile_images/1072458281174659073/hOF3yEhz_normal.jpg"/>
    <x v="35"/>
    <d v="2020-04-05T00:00:00.000"/>
    <s v="05:27:01"/>
    <s v="https://twitter.com/#!/creativesage/status/1246670658228101120"/>
    <m/>
    <m/>
    <s v="1246670658228101120"/>
    <m/>
    <b v="0"/>
    <n v="0"/>
    <s v=""/>
    <b v="0"/>
    <s v="en"/>
    <m/>
    <s v=""/>
    <b v="0"/>
    <n v="0"/>
    <s v=""/>
    <s v="Paper.li"/>
    <b v="0"/>
    <s v="1246670658228101120"/>
    <s v="Tweet"/>
    <n v="0"/>
    <n v="0"/>
    <m/>
    <m/>
    <m/>
    <m/>
    <m/>
    <m/>
    <m/>
    <m/>
    <n v="2"/>
    <s v="1"/>
    <s v="1"/>
  </r>
  <r>
    <s v="creativesage"/>
    <s v="joekikta"/>
    <m/>
    <m/>
    <m/>
    <m/>
    <m/>
    <m/>
    <m/>
    <m/>
    <s v="No"/>
    <n v="63"/>
    <m/>
    <m/>
    <x v="1"/>
    <d v="2020-03-19T05:27:03.000"/>
    <s v="The latest The @CreativeSage/SMchat* Daily/ #smchat #SM #socialmedia! https://t.co/Q3DLQocc0t Thanks to @JoeKikta"/>
    <s v="https://paper.li/CreativeSage/SMchat?edition_id=42276d40-69a2-11ea-893a-0cc47a0d15fd"/>
    <s v="paper.li"/>
    <x v="13"/>
    <m/>
    <s v="http://pbs.twimg.com/profile_images/1072458281174659073/hOF3yEhz_normal.jpg"/>
    <x v="36"/>
    <d v="2020-03-19T00:00:00.000"/>
    <s v="05:27:03"/>
    <s v="https://twitter.com/#!/creativesage/status/1240510072565923841"/>
    <m/>
    <m/>
    <s v="1240510072565923841"/>
    <m/>
    <b v="0"/>
    <n v="0"/>
    <s v=""/>
    <b v="0"/>
    <s v="en"/>
    <m/>
    <s v=""/>
    <b v="0"/>
    <n v="0"/>
    <s v=""/>
    <s v="Paper.li"/>
    <b v="0"/>
    <s v="1240510072565923841"/>
    <s v="Tweet"/>
    <n v="0"/>
    <n v="0"/>
    <m/>
    <m/>
    <m/>
    <m/>
    <m/>
    <m/>
    <m/>
    <m/>
    <n v="2"/>
    <s v="1"/>
    <s v="1"/>
  </r>
  <r>
    <s v="creativesage"/>
    <s v="joekikta"/>
    <m/>
    <m/>
    <m/>
    <m/>
    <m/>
    <m/>
    <m/>
    <m/>
    <s v="No"/>
    <n v="64"/>
    <m/>
    <m/>
    <x v="1"/>
    <d v="2020-04-06T05:27:04.000"/>
    <s v="The latest The @CreativeSage/SMchat* Daily/ #smchat #SM #socialmedia! https://t.co/zM2OZoBSD2 Thanks to @JoeKikta #hr #coronavirus"/>
    <s v="https://paper.li/CreativeSage/SMchat?edition_id=3f115840-77c7-11ea-b977-0cc47a0d15fd"/>
    <s v="paper.li"/>
    <x v="20"/>
    <m/>
    <s v="http://pbs.twimg.com/profile_images/1072458281174659073/hOF3yEhz_normal.jpg"/>
    <x v="37"/>
    <d v="2020-04-06T00:00:00.000"/>
    <s v="05:27:04"/>
    <s v="https://twitter.com/#!/creativesage/status/1247033059398033410"/>
    <m/>
    <m/>
    <s v="1247033059398033410"/>
    <m/>
    <b v="0"/>
    <n v="0"/>
    <s v=""/>
    <b v="0"/>
    <s v="en"/>
    <m/>
    <s v=""/>
    <b v="0"/>
    <n v="0"/>
    <s v=""/>
    <s v="Paper.li"/>
    <b v="0"/>
    <s v="1247033059398033410"/>
    <s v="Tweet"/>
    <n v="0"/>
    <n v="0"/>
    <m/>
    <m/>
    <m/>
    <m/>
    <m/>
    <m/>
    <m/>
    <m/>
    <n v="2"/>
    <s v="1"/>
    <s v="1"/>
  </r>
  <r>
    <s v="creativesage"/>
    <s v="dc2fla"/>
    <m/>
    <m/>
    <m/>
    <m/>
    <m/>
    <m/>
    <m/>
    <m/>
    <s v="No"/>
    <n v="65"/>
    <m/>
    <m/>
    <x v="1"/>
    <d v="2020-04-06T17:27:05.000"/>
    <s v="The latest The @CreativeSage/SMchat* Daily/ #smchat #SM #socialmedia! https://t.co/0OL8Qw0KE2 Thanks to @dc2fla #cybersecurity #cloud"/>
    <s v="https://paper.li/CreativeSage/SMchat?edition_id=d3e309a0-782b-11ea-b977-0cc47a0d15fd"/>
    <s v="paper.li"/>
    <x v="21"/>
    <m/>
    <s v="http://pbs.twimg.com/profile_images/1072458281174659073/hOF3yEhz_normal.jpg"/>
    <x v="38"/>
    <d v="2020-04-06T00:00:00.000"/>
    <s v="17:27:05"/>
    <s v="https://twitter.com/#!/creativesage/status/1247214256740880396"/>
    <m/>
    <m/>
    <s v="1247214256740880396"/>
    <m/>
    <b v="0"/>
    <n v="0"/>
    <s v=""/>
    <b v="0"/>
    <s v="en"/>
    <m/>
    <s v=""/>
    <b v="0"/>
    <n v="0"/>
    <s v=""/>
    <s v="Paper.li"/>
    <b v="0"/>
    <s v="1247214256740880396"/>
    <s v="Tweet"/>
    <n v="0"/>
    <n v="0"/>
    <m/>
    <m/>
    <m/>
    <m/>
    <m/>
    <m/>
    <m/>
    <m/>
    <n v="3"/>
    <s v="1"/>
    <s v="1"/>
  </r>
  <r>
    <s v="creativesage"/>
    <s v="dc2fla"/>
    <m/>
    <m/>
    <m/>
    <m/>
    <m/>
    <m/>
    <m/>
    <m/>
    <s v="No"/>
    <n v="66"/>
    <m/>
    <m/>
    <x v="1"/>
    <d v="2020-04-09T05:27:02.000"/>
    <s v="The latest The @CreativeSage/SMchat* Daily/ #smchat #SM #socialmedia! https://t.co/Pixq2AA6sY Thanks to @dc2fla… https://t.co/NIA2mqyZpS"/>
    <s v="https://paper.li/CreativeSage/SMchat?edition_id=bcb22650-7a22-11ea-ab4f-0cc47a0d15fd https://twitter.com/i/web/status/1248120212983087104"/>
    <s v="paper.li twitter.com"/>
    <x v="13"/>
    <m/>
    <s v="http://pbs.twimg.com/profile_images/1072458281174659073/hOF3yEhz_normal.jpg"/>
    <x v="39"/>
    <d v="2020-04-09T00:00:00.000"/>
    <s v="05:27:02"/>
    <s v="https://twitter.com/#!/creativesage/status/1248120212983087104"/>
    <m/>
    <m/>
    <s v="1248120212983087104"/>
    <m/>
    <b v="0"/>
    <n v="0"/>
    <s v=""/>
    <b v="0"/>
    <s v="en"/>
    <m/>
    <s v=""/>
    <b v="0"/>
    <n v="0"/>
    <s v=""/>
    <s v="Paper.li"/>
    <b v="1"/>
    <s v="1248120212983087104"/>
    <s v="Tweet"/>
    <n v="0"/>
    <n v="0"/>
    <m/>
    <m/>
    <m/>
    <m/>
    <m/>
    <m/>
    <m/>
    <m/>
    <n v="3"/>
    <s v="1"/>
    <s v="1"/>
  </r>
  <r>
    <s v="creativesage"/>
    <s v="dc2fla"/>
    <m/>
    <m/>
    <m/>
    <m/>
    <m/>
    <m/>
    <m/>
    <m/>
    <s v="No"/>
    <n v="67"/>
    <m/>
    <m/>
    <x v="1"/>
    <d v="2020-04-11T05:27:06.000"/>
    <s v="The latest The @CreativeSage/SMchat* Daily/ #smchat #SM #socialmedia! https://t.co/E4D4ZSzK5A Thanks to @dc2fla #scifichat"/>
    <s v="https://paper.li/CreativeSage/SMchat?edition_id=14b0f5a0-7bb5-11ea-ab4f-0cc47a0d15fd"/>
    <s v="paper.li"/>
    <x v="22"/>
    <m/>
    <s v="http://pbs.twimg.com/profile_images/1072458281174659073/hOF3yEhz_normal.jpg"/>
    <x v="40"/>
    <d v="2020-04-11T00:00:00.000"/>
    <s v="05:27:06"/>
    <s v="https://twitter.com/#!/creativesage/status/1248845006686826498"/>
    <m/>
    <m/>
    <s v="1248845006686826498"/>
    <m/>
    <b v="0"/>
    <n v="0"/>
    <s v=""/>
    <b v="0"/>
    <s v="en"/>
    <m/>
    <s v=""/>
    <b v="0"/>
    <n v="0"/>
    <s v=""/>
    <s v="Paper.li"/>
    <b v="0"/>
    <s v="1248845006686826498"/>
    <s v="Tweet"/>
    <n v="0"/>
    <n v="0"/>
    <m/>
    <m/>
    <m/>
    <m/>
    <m/>
    <m/>
    <m/>
    <m/>
    <n v="3"/>
    <s v="1"/>
    <s v="1"/>
  </r>
  <r>
    <s v="creativesage"/>
    <s v="phylliskhare"/>
    <m/>
    <m/>
    <m/>
    <m/>
    <m/>
    <m/>
    <m/>
    <m/>
    <s v="No"/>
    <n v="68"/>
    <m/>
    <m/>
    <x v="1"/>
    <d v="2020-04-14T05:27:01.000"/>
    <s v="The latest The @CreativeSage/SMchat* Daily/ #smchat #SM #socialmedia! https://t.co/R3N7Xwpwdj Thanks to @PhyllisKhare #coronavirus #vr"/>
    <s v="https://paper.li/CreativeSage/SMchat?edition_id=90f519e0-7e10-11ea-ab4f-0cc47a0d15fd"/>
    <s v="paper.li"/>
    <x v="23"/>
    <m/>
    <s v="http://pbs.twimg.com/profile_images/1072458281174659073/hOF3yEhz_normal.jpg"/>
    <x v="41"/>
    <d v="2020-04-14T00:00:00.000"/>
    <s v="05:27:01"/>
    <s v="https://twitter.com/#!/creativesage/status/1249932148192219136"/>
    <m/>
    <m/>
    <s v="1249932148192219136"/>
    <m/>
    <b v="0"/>
    <n v="0"/>
    <s v=""/>
    <b v="0"/>
    <s v="en"/>
    <m/>
    <s v=""/>
    <b v="0"/>
    <n v="0"/>
    <s v=""/>
    <s v="Paper.li"/>
    <b v="0"/>
    <s v="1249932148192219136"/>
    <s v="Tweet"/>
    <n v="0"/>
    <n v="0"/>
    <m/>
    <m/>
    <m/>
    <m/>
    <m/>
    <m/>
    <m/>
    <m/>
    <n v="1"/>
    <s v="1"/>
    <s v="1"/>
  </r>
  <r>
    <s v="creativesage"/>
    <s v="rebeccabardess"/>
    <m/>
    <m/>
    <m/>
    <m/>
    <m/>
    <m/>
    <m/>
    <m/>
    <s v="No"/>
    <n v="69"/>
    <m/>
    <m/>
    <x v="1"/>
    <d v="2020-03-26T05:27:02.000"/>
    <s v="The latest The @CreativeSage/SMchat* Daily/ #smchat #SM #socialmedia! https://t.co/tkJtZsL72h Thanks to @rebeccabardess"/>
    <s v="https://paper.li/CreativeSage/SMchat?edition_id=6add9860-6f22-11ea-b977-0cc47a0d15fd"/>
    <s v="paper.li"/>
    <x v="13"/>
    <m/>
    <s v="http://pbs.twimg.com/profile_images/1072458281174659073/hOF3yEhz_normal.jpg"/>
    <x v="42"/>
    <d v="2020-03-26T00:00:00.000"/>
    <s v="05:27:02"/>
    <s v="https://twitter.com/#!/creativesage/status/1243046781442764802"/>
    <m/>
    <m/>
    <s v="1243046781442764802"/>
    <m/>
    <b v="0"/>
    <n v="0"/>
    <s v=""/>
    <b v="0"/>
    <s v="en"/>
    <m/>
    <s v=""/>
    <b v="0"/>
    <n v="0"/>
    <s v=""/>
    <s v="Paper.li"/>
    <b v="0"/>
    <s v="1243046781442764802"/>
    <s v="Tweet"/>
    <n v="0"/>
    <n v="0"/>
    <m/>
    <m/>
    <m/>
    <m/>
    <m/>
    <m/>
    <m/>
    <m/>
    <n v="2"/>
    <s v="1"/>
    <s v="1"/>
  </r>
  <r>
    <s v="creativesage"/>
    <s v="rebeccabardess"/>
    <m/>
    <m/>
    <m/>
    <m/>
    <m/>
    <m/>
    <m/>
    <m/>
    <s v="No"/>
    <n v="70"/>
    <m/>
    <m/>
    <x v="1"/>
    <d v="2020-04-14T17:27:48.000"/>
    <s v="The latest The @CreativeSage/SMchat* Daily/ #smchat #SM #socialmedia! https://t.co/MiXUMGhLcI Thanks to @rebeccabardess"/>
    <s v="https://paper.li/CreativeSage/SMchat?edition_id=42229ee0-7e75-11ea-ab4f-0cc47a0d15fd"/>
    <s v="paper.li"/>
    <x v="13"/>
    <m/>
    <s v="http://pbs.twimg.com/profile_images/1072458281174659073/hOF3yEhz_normal.jpg"/>
    <x v="43"/>
    <d v="2020-04-14T00:00:00.000"/>
    <s v="17:27:48"/>
    <s v="https://twitter.com/#!/creativesage/status/1250113541400657922"/>
    <m/>
    <m/>
    <s v="1250113541400657922"/>
    <m/>
    <b v="0"/>
    <n v="0"/>
    <s v=""/>
    <b v="0"/>
    <s v="en"/>
    <m/>
    <s v=""/>
    <b v="0"/>
    <n v="0"/>
    <s v=""/>
    <s v="Paper.li"/>
    <b v="0"/>
    <s v="1250113541400657922"/>
    <s v="Tweet"/>
    <n v="0"/>
    <n v="0"/>
    <m/>
    <m/>
    <m/>
    <m/>
    <m/>
    <m/>
    <m/>
    <m/>
    <n v="2"/>
    <s v="1"/>
    <s v="1"/>
  </r>
  <r>
    <s v="creativesage"/>
    <s v="ideasurge"/>
    <m/>
    <m/>
    <m/>
    <m/>
    <m/>
    <m/>
    <m/>
    <m/>
    <s v="No"/>
    <n v="71"/>
    <m/>
    <m/>
    <x v="1"/>
    <d v="2020-03-08T17:27:06.000"/>
    <s v="The latest The @CreativeSage/SMchat* Daily/ #smchat #SM #socialmedia! https://t.co/L5MzU6Mlcz Thanks to @ideasurge #coronavirus #hr"/>
    <s v="https://paper.li/CreativeSage/SMchat?edition_id=0623a4f0-6162-11ea-893a-0cc47a0d15fd"/>
    <s v="paper.li"/>
    <x v="24"/>
    <m/>
    <s v="http://pbs.twimg.com/profile_images/1072458281174659073/hOF3yEhz_normal.jpg"/>
    <x v="44"/>
    <d v="2020-03-08T00:00:00.000"/>
    <s v="17:27:06"/>
    <s v="https://twitter.com/#!/creativesage/status/1236705011515752449"/>
    <m/>
    <m/>
    <s v="1236705011515752449"/>
    <m/>
    <b v="0"/>
    <n v="0"/>
    <s v=""/>
    <b v="0"/>
    <s v="en"/>
    <m/>
    <s v=""/>
    <b v="0"/>
    <n v="0"/>
    <s v=""/>
    <s v="Paper.li"/>
    <b v="0"/>
    <s v="1236705011515752449"/>
    <s v="Tweet"/>
    <n v="0"/>
    <n v="0"/>
    <m/>
    <m/>
    <m/>
    <m/>
    <m/>
    <m/>
    <m/>
    <m/>
    <n v="2"/>
    <s v="1"/>
    <s v="1"/>
  </r>
  <r>
    <s v="creativesage"/>
    <s v="ideasurge"/>
    <m/>
    <m/>
    <m/>
    <m/>
    <m/>
    <m/>
    <m/>
    <m/>
    <s v="No"/>
    <n v="72"/>
    <m/>
    <m/>
    <x v="1"/>
    <d v="2020-04-15T17:27:05.000"/>
    <s v="The latest The @CreativeSage/SMchat* Daily/ #smchat #SM #socialmedia! https://t.co/D6hE0nINAV Thanks to @ideasurge #onevoice1 #fresh"/>
    <s v="https://paper.li/CreativeSage/SMchat?edition_id=52faf5e0-7f3e-11ea-ab4f-0cc47a0d15fd"/>
    <s v="paper.li"/>
    <x v="25"/>
    <m/>
    <s v="http://pbs.twimg.com/profile_images/1072458281174659073/hOF3yEhz_normal.jpg"/>
    <x v="45"/>
    <d v="2020-04-15T00:00:00.000"/>
    <s v="17:27:05"/>
    <s v="https://twitter.com/#!/creativesage/status/1250475747946438656"/>
    <m/>
    <m/>
    <s v="1250475747946438656"/>
    <m/>
    <b v="0"/>
    <n v="0"/>
    <s v=""/>
    <b v="0"/>
    <s v="en"/>
    <m/>
    <s v=""/>
    <b v="0"/>
    <n v="0"/>
    <s v=""/>
    <s v="Paper.li"/>
    <b v="0"/>
    <s v="1250475747946438656"/>
    <s v="Tweet"/>
    <n v="0"/>
    <n v="0"/>
    <m/>
    <m/>
    <m/>
    <m/>
    <m/>
    <m/>
    <m/>
    <m/>
    <n v="2"/>
    <s v="1"/>
    <s v="1"/>
  </r>
  <r>
    <s v="creativesage"/>
    <s v="jimsterne"/>
    <m/>
    <m/>
    <m/>
    <m/>
    <m/>
    <m/>
    <m/>
    <m/>
    <s v="No"/>
    <n v="73"/>
    <m/>
    <m/>
    <x v="1"/>
    <d v="2020-03-14T05:27:00.000"/>
    <s v="The latest The @CreativeSage/SMchat* Daily/ #smchat #SM #socialmedia! https://t.co/hcyNcbVf1G Thanks to @jimsterne #genz #recruiting"/>
    <s v="https://paper.li/CreativeSage/SMchat?edition_id=6db9e740-65b4-11ea-893a-0cc47a0d15fd"/>
    <s v="paper.li"/>
    <x v="26"/>
    <m/>
    <s v="http://pbs.twimg.com/profile_images/1072458281174659073/hOF3yEhz_normal.jpg"/>
    <x v="46"/>
    <d v="2020-03-14T00:00:00.000"/>
    <s v="05:27:00"/>
    <s v="https://twitter.com/#!/creativesage/status/1238698121993113600"/>
    <m/>
    <m/>
    <s v="1238698121993113600"/>
    <m/>
    <b v="0"/>
    <n v="0"/>
    <s v=""/>
    <b v="0"/>
    <s v="en"/>
    <m/>
    <s v=""/>
    <b v="0"/>
    <n v="0"/>
    <s v=""/>
    <s v="Paper.li"/>
    <b v="0"/>
    <s v="1238698121993113600"/>
    <s v="Tweet"/>
    <n v="0"/>
    <n v="0"/>
    <m/>
    <m/>
    <m/>
    <m/>
    <m/>
    <m/>
    <m/>
    <m/>
    <n v="2"/>
    <s v="1"/>
    <s v="1"/>
  </r>
  <r>
    <s v="creativesage"/>
    <s v="jimsterne"/>
    <m/>
    <m/>
    <m/>
    <m/>
    <m/>
    <m/>
    <m/>
    <m/>
    <s v="No"/>
    <n v="74"/>
    <m/>
    <m/>
    <x v="1"/>
    <d v="2020-04-16T05:27:01.000"/>
    <s v="The latest The @CreativeSage/SMchat* Daily/ #smchat #SM #socialmedia! https://t.co/1dFNJZi6AY Thanks to @jimsterne… https://t.co/yV4K9QfZ1v"/>
    <s v="https://paper.li/CreativeSage/SMchat?edition_id=e5620fe0-7fa2-11ea-ab4f-0cc47a0d15fd https://twitter.com/i/web/status/1250656925630509058"/>
    <s v="paper.li twitter.com"/>
    <x v="13"/>
    <m/>
    <s v="http://pbs.twimg.com/profile_images/1072458281174659073/hOF3yEhz_normal.jpg"/>
    <x v="47"/>
    <d v="2020-04-16T00:00:00.000"/>
    <s v="05:27:01"/>
    <s v="https://twitter.com/#!/creativesage/status/1250656925630509058"/>
    <m/>
    <m/>
    <s v="1250656925630509058"/>
    <m/>
    <b v="0"/>
    <n v="0"/>
    <s v=""/>
    <b v="0"/>
    <s v="en"/>
    <m/>
    <s v=""/>
    <b v="0"/>
    <n v="0"/>
    <s v=""/>
    <s v="Paper.li"/>
    <b v="1"/>
    <s v="1250656925630509058"/>
    <s v="Tweet"/>
    <n v="0"/>
    <n v="0"/>
    <m/>
    <m/>
    <m/>
    <m/>
    <m/>
    <m/>
    <m/>
    <m/>
    <n v="2"/>
    <s v="1"/>
    <s v="1"/>
  </r>
  <r>
    <s v="creativesage"/>
    <s v="virtualmrx"/>
    <m/>
    <m/>
    <m/>
    <m/>
    <m/>
    <m/>
    <m/>
    <m/>
    <s v="No"/>
    <n v="75"/>
    <m/>
    <m/>
    <x v="1"/>
    <d v="2020-04-16T17:27:05.000"/>
    <s v="The latest The @CreativeSage/SMchat* Daily/ #smchat #SM #socialmedia! https://t.co/cv4aVa1azw Thanks to @VirtualMRX… https://t.co/1c8LMrirot"/>
    <s v="https://paper.li/CreativeSage/SMchat?edition_id=7d3e1b10-8007-11ea-ab4f-0cc47a0d15fd https://twitter.com/i/web/status/1250838136722206720"/>
    <s v="paper.li twitter.com"/>
    <x v="13"/>
    <m/>
    <s v="http://pbs.twimg.com/profile_images/1072458281174659073/hOF3yEhz_normal.jpg"/>
    <x v="48"/>
    <d v="2020-04-16T00:00:00.000"/>
    <s v="17:27:05"/>
    <s v="https://twitter.com/#!/creativesage/status/1250838136722206720"/>
    <m/>
    <m/>
    <s v="1250838136722206720"/>
    <m/>
    <b v="0"/>
    <n v="0"/>
    <s v=""/>
    <b v="0"/>
    <s v="en"/>
    <m/>
    <s v=""/>
    <b v="0"/>
    <n v="0"/>
    <s v=""/>
    <s v="Paper.li"/>
    <b v="1"/>
    <s v="1250838136722206720"/>
    <s v="Tweet"/>
    <n v="0"/>
    <n v="0"/>
    <m/>
    <m/>
    <m/>
    <m/>
    <m/>
    <m/>
    <m/>
    <m/>
    <n v="1"/>
    <s v="1"/>
    <s v="1"/>
  </r>
  <r>
    <s v="creativesage"/>
    <s v="bstorax"/>
    <m/>
    <m/>
    <m/>
    <m/>
    <m/>
    <m/>
    <m/>
    <m/>
    <s v="No"/>
    <n v="76"/>
    <m/>
    <m/>
    <x v="1"/>
    <d v="2020-04-13T05:27:29.000"/>
    <s v="The latest The @CreativeSage/SMchat* Daily/ #smchat #SM #socialmedia! https://t.co/IDVQWi1GOe Thanks to @bstorax… https://t.co/a5V0RtlGmB"/>
    <s v="https://paper.li/CreativeSage/SMchat?edition_id=774d5c10-7d47-11ea-ab4f-0cc47a0d15fd https://twitter.com/i/web/status/1249569877486112768"/>
    <s v="paper.li twitter.com"/>
    <x v="13"/>
    <m/>
    <s v="http://pbs.twimg.com/profile_images/1072458281174659073/hOF3yEhz_normal.jpg"/>
    <x v="49"/>
    <d v="2020-04-13T00:00:00.000"/>
    <s v="05:27:29"/>
    <s v="https://twitter.com/#!/creativesage/status/1249569877486112768"/>
    <m/>
    <m/>
    <s v="1249569877486112768"/>
    <m/>
    <b v="0"/>
    <n v="0"/>
    <s v=""/>
    <b v="0"/>
    <s v="en"/>
    <m/>
    <s v=""/>
    <b v="0"/>
    <n v="0"/>
    <s v=""/>
    <s v="Paper.li"/>
    <b v="1"/>
    <s v="1249569877486112768"/>
    <s v="Tweet"/>
    <n v="0"/>
    <n v="0"/>
    <m/>
    <m/>
    <m/>
    <m/>
    <m/>
    <m/>
    <m/>
    <m/>
    <n v="2"/>
    <s v="1"/>
    <s v="1"/>
  </r>
  <r>
    <s v="creativesage"/>
    <s v="bstorax"/>
    <m/>
    <m/>
    <m/>
    <m/>
    <m/>
    <m/>
    <m/>
    <m/>
    <s v="No"/>
    <n v="77"/>
    <m/>
    <m/>
    <x v="1"/>
    <d v="2020-04-19T05:27:24.000"/>
    <s v="The latest The @CreativeSage/SMchat* Daily/ #smchat #SM #socialmedia! https://t.co/rDARStNXTU Thanks to @krcraft @bstorax #ai #futureofwork"/>
    <s v="https://paper.li/CreativeSage/SMchat?edition_id=724bada0-81fe-11ea-ab4f-0cc47a0d15fd"/>
    <s v="paper.li"/>
    <x v="27"/>
    <m/>
    <s v="http://pbs.twimg.com/profile_images/1072458281174659073/hOF3yEhz_normal.jpg"/>
    <x v="50"/>
    <d v="2020-04-19T00:00:00.000"/>
    <s v="05:27:24"/>
    <s v="https://twitter.com/#!/creativesage/status/1251744182751899660"/>
    <m/>
    <m/>
    <s v="1251744182751899660"/>
    <m/>
    <b v="0"/>
    <n v="0"/>
    <s v=""/>
    <b v="0"/>
    <s v="en"/>
    <m/>
    <s v=""/>
    <b v="0"/>
    <n v="0"/>
    <s v=""/>
    <s v="Paper.li"/>
    <b v="0"/>
    <s v="1251744182751899660"/>
    <s v="Tweet"/>
    <n v="0"/>
    <n v="0"/>
    <m/>
    <m/>
    <m/>
    <m/>
    <m/>
    <m/>
    <m/>
    <m/>
    <n v="2"/>
    <s v="1"/>
    <s v="1"/>
  </r>
  <r>
    <s v="creativesage"/>
    <s v="krcraft"/>
    <m/>
    <m/>
    <m/>
    <m/>
    <m/>
    <m/>
    <m/>
    <m/>
    <s v="No"/>
    <n v="78"/>
    <m/>
    <m/>
    <x v="1"/>
    <d v="2020-03-17T17:27:08.000"/>
    <s v="The latest The @CreativeSage/SMchat* Daily/ #smchat #SM #socialmedia! https://t.co/zNGE8RqS2v Thanks to @krcraft #caremongering #covidー19"/>
    <s v="https://paper.li/CreativeSage/SMchat?edition_id=8603c330-6874-11ea-893a-0cc47a0d15fd"/>
    <s v="paper.li"/>
    <x v="28"/>
    <m/>
    <s v="http://pbs.twimg.com/profile_images/1072458281174659073/hOF3yEhz_normal.jpg"/>
    <x v="51"/>
    <d v="2020-03-17T00:00:00.000"/>
    <s v="17:27:08"/>
    <s v="https://twitter.com/#!/creativesage/status/1239966510132551681"/>
    <m/>
    <m/>
    <s v="1239966510132551681"/>
    <m/>
    <b v="0"/>
    <n v="0"/>
    <s v=""/>
    <b v="0"/>
    <s v="en"/>
    <m/>
    <s v=""/>
    <b v="0"/>
    <n v="0"/>
    <s v=""/>
    <s v="Paper.li"/>
    <b v="0"/>
    <s v="1239966510132551681"/>
    <s v="Tweet"/>
    <n v="0"/>
    <n v="0"/>
    <m/>
    <m/>
    <m/>
    <m/>
    <m/>
    <m/>
    <m/>
    <m/>
    <n v="3"/>
    <s v="1"/>
    <s v="1"/>
  </r>
  <r>
    <s v="creativesage"/>
    <s v="krcraft"/>
    <m/>
    <m/>
    <m/>
    <m/>
    <m/>
    <m/>
    <m/>
    <m/>
    <s v="No"/>
    <n v="79"/>
    <m/>
    <m/>
    <x v="1"/>
    <d v="2020-03-23T17:27:05.000"/>
    <s v="The latest The @CreativeSage/SMchat* Daily/ #smchat #SM #socialmedia! https://t.co/XaGovKpDGo Thanks to @krcraft"/>
    <s v="https://paper.li/CreativeSage/SMchat?edition_id=834f1200-6d2b-11ea-8843-0cc47a0d15fd"/>
    <s v="paper.li"/>
    <x v="13"/>
    <m/>
    <s v="http://pbs.twimg.com/profile_images/1072458281174659073/hOF3yEhz_normal.jpg"/>
    <x v="52"/>
    <d v="2020-03-23T00:00:00.000"/>
    <s v="17:27:05"/>
    <s v="https://twitter.com/#!/creativesage/status/1242140827478118402"/>
    <m/>
    <m/>
    <s v="1242140827478118402"/>
    <m/>
    <b v="0"/>
    <n v="0"/>
    <s v=""/>
    <b v="0"/>
    <s v="en"/>
    <m/>
    <s v=""/>
    <b v="0"/>
    <n v="0"/>
    <s v=""/>
    <s v="Paper.li"/>
    <b v="0"/>
    <s v="1242140827478118402"/>
    <s v="Tweet"/>
    <n v="0"/>
    <n v="0"/>
    <m/>
    <m/>
    <m/>
    <m/>
    <m/>
    <m/>
    <m/>
    <m/>
    <n v="3"/>
    <s v="1"/>
    <s v="1"/>
  </r>
  <r>
    <s v="creativesage"/>
    <s v="atownley"/>
    <m/>
    <m/>
    <m/>
    <m/>
    <m/>
    <m/>
    <m/>
    <m/>
    <s v="No"/>
    <n v="81"/>
    <m/>
    <m/>
    <x v="1"/>
    <d v="2020-03-12T05:27:04.000"/>
    <s v="The latest The @CreativeSage/SMchat* Daily/ #smchat #SM #socialmedia! https://t.co/RudQo4JGHM Thanks to @atownley #cybersecurity #iceland"/>
    <s v="https://paper.li/CreativeSage/SMchat?edition_id=195fb5f0-6422-11ea-893a-0cc47a0d15fd"/>
    <s v="paper.li"/>
    <x v="29"/>
    <m/>
    <s v="http://pbs.twimg.com/profile_images/1072458281174659073/hOF3yEhz_normal.jpg"/>
    <x v="53"/>
    <d v="2020-03-12T00:00:00.000"/>
    <s v="05:27:04"/>
    <s v="https://twitter.com/#!/creativesage/status/1237973361919131649"/>
    <m/>
    <m/>
    <s v="1237973361919131649"/>
    <m/>
    <b v="0"/>
    <n v="0"/>
    <s v=""/>
    <b v="0"/>
    <s v="en"/>
    <m/>
    <s v=""/>
    <b v="0"/>
    <n v="0"/>
    <s v=""/>
    <s v="Paper.li"/>
    <b v="0"/>
    <s v="1237973361919131649"/>
    <s v="Tweet"/>
    <n v="0"/>
    <n v="0"/>
    <m/>
    <m/>
    <m/>
    <m/>
    <m/>
    <m/>
    <m/>
    <m/>
    <n v="4"/>
    <s v="1"/>
    <s v="1"/>
  </r>
  <r>
    <s v="creativesage"/>
    <s v="atownley"/>
    <m/>
    <m/>
    <m/>
    <m/>
    <m/>
    <m/>
    <m/>
    <m/>
    <s v="No"/>
    <n v="82"/>
    <m/>
    <m/>
    <x v="1"/>
    <d v="2020-04-03T17:27:05.000"/>
    <s v="The latest The @CreativeSage/SMchat* Daily/ #smchat #SM #socialmedia! https://t.co/ypXwJ9wZWl Thanks to @atownley #cybersecurity #infosec"/>
    <s v="https://paper.li/CreativeSage/SMchat?edition_id=561426b0-75d0-11ea-b977-0cc47a0d15fd"/>
    <s v="paper.li"/>
    <x v="30"/>
    <m/>
    <s v="http://pbs.twimg.com/profile_images/1072458281174659073/hOF3yEhz_normal.jpg"/>
    <x v="54"/>
    <d v="2020-04-03T00:00:00.000"/>
    <s v="17:27:05"/>
    <s v="https://twitter.com/#!/creativesage/status/1246127094297497600"/>
    <m/>
    <m/>
    <s v="1246127094297497600"/>
    <m/>
    <b v="0"/>
    <n v="0"/>
    <s v=""/>
    <b v="0"/>
    <s v="en"/>
    <m/>
    <s v=""/>
    <b v="0"/>
    <n v="0"/>
    <s v=""/>
    <s v="Paper.li"/>
    <b v="0"/>
    <s v="1246127094297497600"/>
    <s v="Tweet"/>
    <n v="0"/>
    <n v="0"/>
    <m/>
    <m/>
    <m/>
    <m/>
    <m/>
    <m/>
    <m/>
    <m/>
    <n v="4"/>
    <s v="1"/>
    <s v="1"/>
  </r>
  <r>
    <s v="creativesage"/>
    <s v="atownley"/>
    <m/>
    <m/>
    <m/>
    <m/>
    <m/>
    <m/>
    <m/>
    <m/>
    <s v="No"/>
    <n v="83"/>
    <m/>
    <m/>
    <x v="1"/>
    <d v="2020-04-05T17:27:07.000"/>
    <s v="The latest The @CreativeSage/SMchat* Daily/ #smchat #SM #socialmedia! https://t.co/RvnXasJVxg Thanks to @atownley… https://t.co/rTtaeHvioR"/>
    <s v="https://paper.li/CreativeSage/SMchat?edition_id=aaa371c0-7762-11ea-b977-0cc47a0d15fd https://twitter.com/i/web/status/1246851875791568903"/>
    <s v="paper.li twitter.com"/>
    <x v="13"/>
    <m/>
    <s v="http://pbs.twimg.com/profile_images/1072458281174659073/hOF3yEhz_normal.jpg"/>
    <x v="55"/>
    <d v="2020-04-05T00:00:00.000"/>
    <s v="17:27:07"/>
    <s v="https://twitter.com/#!/creativesage/status/1246851875791568903"/>
    <m/>
    <m/>
    <s v="1246851875791568903"/>
    <m/>
    <b v="0"/>
    <n v="0"/>
    <s v=""/>
    <b v="0"/>
    <s v="en"/>
    <m/>
    <s v=""/>
    <b v="0"/>
    <n v="0"/>
    <s v=""/>
    <s v="Paper.li"/>
    <b v="1"/>
    <s v="1246851875791568903"/>
    <s v="Tweet"/>
    <n v="0"/>
    <n v="0"/>
    <m/>
    <m/>
    <m/>
    <m/>
    <m/>
    <m/>
    <m/>
    <m/>
    <n v="4"/>
    <s v="1"/>
    <s v="1"/>
  </r>
  <r>
    <s v="creativesage"/>
    <s v="atownley"/>
    <m/>
    <m/>
    <m/>
    <m/>
    <m/>
    <m/>
    <m/>
    <m/>
    <s v="No"/>
    <n v="84"/>
    <m/>
    <m/>
    <x v="1"/>
    <d v="2020-04-20T17:27:38.000"/>
    <s v="The latest The @CreativeSage/SMchat* Daily/ #smchat #SM #socialmedia! https://t.co/TEhYnHUojp Thanks to @atownley #cybersecurity #infosec"/>
    <s v="https://paper.li/CreativeSage/SMchat?edition_id=3a6308f0-832c-11ea-9b87-0cc47a0d15fd"/>
    <s v="paper.li"/>
    <x v="30"/>
    <m/>
    <s v="http://pbs.twimg.com/profile_images/1072458281174659073/hOF3yEhz_normal.jpg"/>
    <x v="56"/>
    <d v="2020-04-20T00:00:00.000"/>
    <s v="17:27:38"/>
    <s v="https://twitter.com/#!/creativesage/status/1252287825275428864"/>
    <m/>
    <m/>
    <s v="1252287825275428864"/>
    <m/>
    <b v="0"/>
    <n v="0"/>
    <s v=""/>
    <b v="0"/>
    <s v="en"/>
    <m/>
    <s v=""/>
    <b v="0"/>
    <n v="0"/>
    <s v=""/>
    <s v="Paper.li"/>
    <b v="0"/>
    <s v="1252287825275428864"/>
    <s v="Tweet"/>
    <n v="0"/>
    <n v="0"/>
    <m/>
    <m/>
    <m/>
    <m/>
    <m/>
    <m/>
    <m/>
    <m/>
    <n v="4"/>
    <s v="1"/>
    <s v="1"/>
  </r>
  <r>
    <s v="creativesage"/>
    <s v="kltaggart"/>
    <m/>
    <m/>
    <m/>
    <m/>
    <m/>
    <m/>
    <m/>
    <m/>
    <s v="No"/>
    <n v="85"/>
    <m/>
    <m/>
    <x v="1"/>
    <d v="2020-04-25T05:27:06.000"/>
    <s v="The latest The @CreativeSage/SMchat* Daily/ #smchat #SM #socialmedia! https://t.co/OoEaWSIb5W Thanks to @KLTaggart… https://t.co/v1kFXvMEY1"/>
    <s v="https://paper.li/CreativeSage/SMchat?edition_id=665f8500-86b5-11ea-9b87-0cc47a0d15fd https://twitter.com/i/web/status/1253918435861573632"/>
    <s v="paper.li twitter.com"/>
    <x v="13"/>
    <m/>
    <s v="http://pbs.twimg.com/profile_images/1072458281174659073/hOF3yEhz_normal.jpg"/>
    <x v="57"/>
    <d v="2020-04-25T00:00:00.000"/>
    <s v="05:27:06"/>
    <s v="https://twitter.com/#!/creativesage/status/1253918435861573632"/>
    <m/>
    <m/>
    <s v="1253918435861573632"/>
    <m/>
    <b v="0"/>
    <n v="0"/>
    <s v=""/>
    <b v="0"/>
    <s v="en"/>
    <m/>
    <s v=""/>
    <b v="0"/>
    <n v="0"/>
    <s v=""/>
    <s v="Paper.li"/>
    <b v="1"/>
    <s v="1253918435861573632"/>
    <s v="Tweet"/>
    <n v="0"/>
    <n v="0"/>
    <m/>
    <m/>
    <m/>
    <m/>
    <m/>
    <m/>
    <m/>
    <m/>
    <n v="2"/>
    <s v="1"/>
    <s v="1"/>
  </r>
  <r>
    <s v="creativesage"/>
    <s v="kltaggart"/>
    <m/>
    <m/>
    <m/>
    <m/>
    <m/>
    <m/>
    <m/>
    <m/>
    <s v="No"/>
    <n v="86"/>
    <m/>
    <m/>
    <x v="1"/>
    <d v="2020-04-27T17:27:04.000"/>
    <s v="The latest The @CreativeSage/SMchat* Daily/ #smchat #SM #socialmedia! https://t.co/OJSFzc0fKd Thanks to @KLTaggart… https://t.co/yMEpmk4fgN"/>
    <s v="https://paper.li/CreativeSage/SMchat?edition_id=4eb9e6e0-88ac-11ea-9b87-0cc47a0d15fd https://twitter.com/i/web/status/1254824397279571969"/>
    <s v="paper.li twitter.com"/>
    <x v="13"/>
    <m/>
    <s v="http://pbs.twimg.com/profile_images/1072458281174659073/hOF3yEhz_normal.jpg"/>
    <x v="58"/>
    <d v="2020-04-27T00:00:00.000"/>
    <s v="17:27:04"/>
    <s v="https://twitter.com/#!/creativesage/status/1254824397279571969"/>
    <m/>
    <m/>
    <s v="1254824397279571969"/>
    <m/>
    <b v="0"/>
    <n v="0"/>
    <s v=""/>
    <b v="0"/>
    <s v="en"/>
    <m/>
    <s v=""/>
    <b v="0"/>
    <n v="0"/>
    <s v=""/>
    <s v="Paper.li"/>
    <b v="1"/>
    <s v="1254824397279571969"/>
    <s v="Tweet"/>
    <n v="0"/>
    <n v="0"/>
    <m/>
    <m/>
    <m/>
    <m/>
    <m/>
    <m/>
    <m/>
    <m/>
    <n v="2"/>
    <s v="1"/>
    <s v="1"/>
  </r>
  <r>
    <s v="creativesage"/>
    <s v="youloveclarissa"/>
    <m/>
    <m/>
    <m/>
    <m/>
    <m/>
    <m/>
    <m/>
    <m/>
    <s v="No"/>
    <n v="87"/>
    <m/>
    <m/>
    <x v="1"/>
    <d v="2020-04-29T17:27:04.000"/>
    <s v="The latest The @CreativeSage/SMchat* Daily/ #smchat #SM #socialmedia! https://t.co/E0tbUaUCmN Thanks to @youloveclarissa #a11y #axschat"/>
    <s v="https://paper.li/CreativeSage/SMchat?edition_id=a46d66a0-8a3e-11ea-9b87-0cc47a0d15fd"/>
    <s v="paper.li"/>
    <x v="31"/>
    <m/>
    <s v="http://pbs.twimg.com/profile_images/1072458281174659073/hOF3yEhz_normal.jpg"/>
    <x v="59"/>
    <d v="2020-04-29T00:00:00.000"/>
    <s v="17:27:04"/>
    <s v="https://twitter.com/#!/creativesage/status/1255549174986219520"/>
    <m/>
    <m/>
    <s v="1255549174986219520"/>
    <m/>
    <b v="0"/>
    <n v="0"/>
    <s v=""/>
    <b v="0"/>
    <s v="en"/>
    <m/>
    <s v=""/>
    <b v="0"/>
    <n v="0"/>
    <s v=""/>
    <s v="Paper.li"/>
    <b v="0"/>
    <s v="1255549174986219520"/>
    <s v="Tweet"/>
    <n v="0"/>
    <n v="0"/>
    <m/>
    <m/>
    <m/>
    <m/>
    <m/>
    <m/>
    <m/>
    <m/>
    <n v="1"/>
    <s v="1"/>
    <s v="1"/>
  </r>
  <r>
    <s v="creativesage"/>
    <s v="cacildanc"/>
    <m/>
    <m/>
    <m/>
    <m/>
    <m/>
    <m/>
    <m/>
    <m/>
    <s v="No"/>
    <n v="88"/>
    <m/>
    <m/>
    <x v="1"/>
    <d v="2020-03-18T05:27:00.000"/>
    <s v="The latest The @CreativeSage/SMchat* Daily/ #smchat #SM #socialmedia! https://t.co/VLTXg8Pb6b Thanks to @cacildanc… https://t.co/AFf7LgDHz4"/>
    <s v="https://paper.li/CreativeSage/SMchat?edition_id=17c32b80-68d9-11ea-893a-0cc47a0d15fd https://twitter.com/i/web/status/1240147673522614274"/>
    <s v="paper.li twitter.com"/>
    <x v="13"/>
    <m/>
    <s v="http://pbs.twimg.com/profile_images/1072458281174659073/hOF3yEhz_normal.jpg"/>
    <x v="60"/>
    <d v="2020-03-18T00:00:00.000"/>
    <s v="05:27:00"/>
    <s v="https://twitter.com/#!/creativesage/status/1240147673522614274"/>
    <m/>
    <m/>
    <s v="1240147673522614274"/>
    <m/>
    <b v="0"/>
    <n v="0"/>
    <s v=""/>
    <b v="0"/>
    <s v="en"/>
    <m/>
    <s v=""/>
    <b v="0"/>
    <n v="0"/>
    <s v=""/>
    <s v="Paper.li"/>
    <b v="1"/>
    <s v="1240147673522614274"/>
    <s v="Tweet"/>
    <n v="0"/>
    <n v="0"/>
    <m/>
    <m/>
    <m/>
    <m/>
    <m/>
    <m/>
    <m/>
    <m/>
    <n v="4"/>
    <s v="1"/>
    <s v="1"/>
  </r>
  <r>
    <s v="creativesage"/>
    <s v="cacildanc"/>
    <m/>
    <m/>
    <m/>
    <m/>
    <m/>
    <m/>
    <m/>
    <m/>
    <s v="No"/>
    <n v="90"/>
    <m/>
    <m/>
    <x v="1"/>
    <d v="2020-04-28T05:27:02.000"/>
    <s v="The latest The @CreativeSage/SMchat* Daily/ #smchat #SM #socialmedia! https://t.co/YiB2svmaXh Thanks to @cacildanc… https://t.co/CcqsmNXHA3"/>
    <s v="https://paper.li/CreativeSage/SMchat?edition_id=e2500b00-8910-11ea-9b87-0cc47a0d15fd https://twitter.com/i/web/status/1255005582827937792"/>
    <s v="paper.li twitter.com"/>
    <x v="13"/>
    <m/>
    <s v="http://pbs.twimg.com/profile_images/1072458281174659073/hOF3yEhz_normal.jpg"/>
    <x v="61"/>
    <d v="2020-04-28T00:00:00.000"/>
    <s v="05:27:02"/>
    <s v="https://twitter.com/#!/creativesage/status/1255005582827937792"/>
    <m/>
    <m/>
    <s v="1255005582827937792"/>
    <m/>
    <b v="0"/>
    <n v="0"/>
    <s v=""/>
    <b v="0"/>
    <s v="en"/>
    <m/>
    <s v=""/>
    <b v="0"/>
    <n v="0"/>
    <s v=""/>
    <s v="Paper.li"/>
    <b v="1"/>
    <s v="1255005582827937792"/>
    <s v="Tweet"/>
    <n v="0"/>
    <n v="0"/>
    <m/>
    <m/>
    <m/>
    <m/>
    <m/>
    <m/>
    <m/>
    <m/>
    <n v="4"/>
    <s v="1"/>
    <s v="1"/>
  </r>
  <r>
    <s v="creativesage"/>
    <s v="cacildanc"/>
    <m/>
    <m/>
    <m/>
    <m/>
    <m/>
    <m/>
    <m/>
    <m/>
    <s v="No"/>
    <n v="91"/>
    <m/>
    <m/>
    <x v="1"/>
    <d v="2020-04-30T05:27:06.000"/>
    <s v="The latest The @CreativeSage/SMchat* Daily/ #smchat #SM #socialmedia! https://t.co/vhH48OXQKd Thanks to @cacildanc #worktrends"/>
    <s v="https://paper.li/CreativeSage/SMchat?edition_id=3a785b50-8aa3-11ea-9b87-0cc47a0d15fd"/>
    <s v="paper.li"/>
    <x v="32"/>
    <m/>
    <s v="http://pbs.twimg.com/profile_images/1072458281174659073/hOF3yEhz_normal.jpg"/>
    <x v="62"/>
    <d v="2020-04-30T00:00:00.000"/>
    <s v="05:27:06"/>
    <s v="https://twitter.com/#!/creativesage/status/1255730376485621763"/>
    <m/>
    <m/>
    <s v="1255730376485621763"/>
    <m/>
    <b v="0"/>
    <n v="0"/>
    <s v=""/>
    <b v="0"/>
    <s v="en"/>
    <m/>
    <s v=""/>
    <b v="0"/>
    <n v="0"/>
    <s v=""/>
    <s v="Paper.li"/>
    <b v="0"/>
    <s v="1255730376485621763"/>
    <s v="Tweet"/>
    <n v="0"/>
    <n v="0"/>
    <m/>
    <m/>
    <m/>
    <m/>
    <m/>
    <m/>
    <m/>
    <m/>
    <n v="4"/>
    <s v="1"/>
    <s v="1"/>
  </r>
  <r>
    <s v="creativesage"/>
    <s v="robynmcintyre"/>
    <m/>
    <m/>
    <m/>
    <m/>
    <m/>
    <m/>
    <m/>
    <m/>
    <s v="No"/>
    <n v="92"/>
    <m/>
    <m/>
    <x v="1"/>
    <d v="2020-05-02T05:27:03.000"/>
    <s v="The latest The @CreativeSage/SMchat* Daily/ #smchat #SM #socialmedia! https://t.co/phvsUao8vl Thanks to @robynmcintyre #covid_19 #covid19"/>
    <s v="https://paper.li/CreativeSage/SMchat?edition_id=8e172be0-8c35-11ea-9b87-0cc47a0d15fd"/>
    <s v="paper.li"/>
    <x v="33"/>
    <m/>
    <s v="http://pbs.twimg.com/profile_images/1072458281174659073/hOF3yEhz_normal.jpg"/>
    <x v="63"/>
    <d v="2020-05-02T00:00:00.000"/>
    <s v="05:27:03"/>
    <s v="https://twitter.com/#!/creativesage/status/1256455139914919937"/>
    <m/>
    <m/>
    <s v="1256455139914919937"/>
    <m/>
    <b v="0"/>
    <n v="0"/>
    <s v=""/>
    <b v="0"/>
    <s v="en"/>
    <m/>
    <s v=""/>
    <b v="0"/>
    <n v="0"/>
    <s v=""/>
    <s v="Paper.li"/>
    <b v="0"/>
    <s v="1256455139914919937"/>
    <s v="Tweet"/>
    <n v="0"/>
    <n v="0"/>
    <m/>
    <m/>
    <m/>
    <m/>
    <m/>
    <m/>
    <m/>
    <m/>
    <n v="1"/>
    <s v="1"/>
    <s v="1"/>
  </r>
  <r>
    <s v="creativesage"/>
    <s v="creativesage"/>
    <m/>
    <m/>
    <m/>
    <m/>
    <m/>
    <m/>
    <m/>
    <m/>
    <s v="No"/>
    <n v="93"/>
    <m/>
    <m/>
    <x v="0"/>
    <d v="2020-03-08T05:27:02.000"/>
    <s v="The latest The @CreativeSage/SMchat* Daily/ #smchat #SM #socialmedia! https://t.co/BVxoFFgDmi"/>
    <s v="https://paper.li/CreativeSage/SMchat?edition_id=6f503020-60fd-11ea-893a-0cc47a0d15fd"/>
    <s v="paper.li"/>
    <x v="13"/>
    <m/>
    <s v="http://pbs.twimg.com/profile_images/1072458281174659073/hOF3yEhz_normal.jpg"/>
    <x v="64"/>
    <d v="2020-03-08T00:00:00.000"/>
    <s v="05:27:02"/>
    <s v="https://twitter.com/#!/creativesage/status/1236523799731986432"/>
    <m/>
    <m/>
    <s v="1236523799731986432"/>
    <m/>
    <b v="0"/>
    <n v="0"/>
    <s v=""/>
    <b v="0"/>
    <s v="en"/>
    <m/>
    <s v=""/>
    <b v="0"/>
    <n v="0"/>
    <s v=""/>
    <s v="Paper.li"/>
    <b v="0"/>
    <s v="1236523799731986432"/>
    <s v="Tweet"/>
    <n v="0"/>
    <n v="0"/>
    <m/>
    <m/>
    <m/>
    <m/>
    <m/>
    <m/>
    <m/>
    <m/>
    <n v="53"/>
    <s v="1"/>
    <s v="1"/>
  </r>
  <r>
    <s v="creativesage"/>
    <s v="creativesage"/>
    <m/>
    <m/>
    <m/>
    <m/>
    <m/>
    <m/>
    <m/>
    <m/>
    <s v="No"/>
    <n v="94"/>
    <m/>
    <m/>
    <x v="0"/>
    <d v="2020-03-09T05:27:01.000"/>
    <s v="The latest The @CreativeSage/SMchat* Daily/ #smchat #SM #socialmedia! https://t.co/48XMBNlHyQ Thanks to… https://t.co/aR3cZ0Svih"/>
    <s v="https://paper.li/CreativeSage/SMchat?edition_id=9a01f5a0-61c6-11ea-893a-0cc47a0d15fd https://twitter.com/i/web/status/1236886185487806464"/>
    <s v="paper.li twitter.com"/>
    <x v="13"/>
    <m/>
    <s v="http://pbs.twimg.com/profile_images/1072458281174659073/hOF3yEhz_normal.jpg"/>
    <x v="65"/>
    <d v="2020-03-09T00:00:00.000"/>
    <s v="05:27:01"/>
    <s v="https://twitter.com/#!/creativesage/status/1236886185487806464"/>
    <m/>
    <m/>
    <s v="1236886185487806464"/>
    <m/>
    <b v="0"/>
    <n v="0"/>
    <s v=""/>
    <b v="0"/>
    <s v="en"/>
    <m/>
    <s v=""/>
    <b v="0"/>
    <n v="0"/>
    <s v=""/>
    <s v="Paper.li"/>
    <b v="1"/>
    <s v="1236886185487806464"/>
    <s v="Tweet"/>
    <n v="0"/>
    <n v="0"/>
    <m/>
    <m/>
    <m/>
    <m/>
    <m/>
    <m/>
    <m/>
    <m/>
    <n v="53"/>
    <s v="1"/>
    <s v="1"/>
  </r>
  <r>
    <s v="creativesage"/>
    <s v="creativesage"/>
    <m/>
    <m/>
    <m/>
    <m/>
    <m/>
    <m/>
    <m/>
    <m/>
    <s v="No"/>
    <n v="95"/>
    <m/>
    <m/>
    <x v="0"/>
    <d v="2020-03-09T17:27:08.000"/>
    <s v="The latest The @CreativeSage/SMchat* Daily/ #smchat #SM #socialmedia! https://t.co/GYBG1bBYmq #some2020"/>
    <s v="https://paper.li/CreativeSage/SMchat?edition_id=31cd5f00-622b-11ea-893a-0cc47a0d15fd"/>
    <s v="paper.li"/>
    <x v="34"/>
    <m/>
    <s v="http://pbs.twimg.com/profile_images/1072458281174659073/hOF3yEhz_normal.jpg"/>
    <x v="66"/>
    <d v="2020-03-09T00:00:00.000"/>
    <s v="17:27:08"/>
    <s v="https://twitter.com/#!/creativesage/status/1237067407287615489"/>
    <m/>
    <m/>
    <s v="1237067407287615489"/>
    <m/>
    <b v="0"/>
    <n v="0"/>
    <s v=""/>
    <b v="0"/>
    <s v="en"/>
    <m/>
    <s v=""/>
    <b v="0"/>
    <n v="0"/>
    <s v=""/>
    <s v="Paper.li"/>
    <b v="0"/>
    <s v="1237067407287615489"/>
    <s v="Tweet"/>
    <n v="0"/>
    <n v="0"/>
    <m/>
    <m/>
    <m/>
    <m/>
    <m/>
    <m/>
    <m/>
    <m/>
    <n v="53"/>
    <s v="1"/>
    <s v="1"/>
  </r>
  <r>
    <s v="creativesage"/>
    <s v="creativesage"/>
    <m/>
    <m/>
    <m/>
    <m/>
    <m/>
    <m/>
    <m/>
    <m/>
    <s v="No"/>
    <n v="96"/>
    <m/>
    <m/>
    <x v="0"/>
    <d v="2020-03-10T05:27:04.000"/>
    <s v="The latest The @CreativeSage/SMchat* Daily/ #smchat #SM #socialmedia! https://t.co/UYICkjOl6k #coronavirus #hypothesis"/>
    <s v="https://paper.li/CreativeSage/SMchat?edition_id=c4a0f670-628f-11ea-893a-0cc47a0d15fd"/>
    <s v="paper.li"/>
    <x v="35"/>
    <m/>
    <s v="http://pbs.twimg.com/profile_images/1072458281174659073/hOF3yEhz_normal.jpg"/>
    <x v="67"/>
    <d v="2020-03-10T00:00:00.000"/>
    <s v="05:27:04"/>
    <s v="https://twitter.com/#!/creativesage/status/1237248586053804033"/>
    <m/>
    <m/>
    <s v="1237248586053804033"/>
    <m/>
    <b v="0"/>
    <n v="0"/>
    <s v=""/>
    <b v="0"/>
    <s v="en"/>
    <m/>
    <s v=""/>
    <b v="0"/>
    <n v="0"/>
    <s v=""/>
    <s v="Paper.li"/>
    <b v="0"/>
    <s v="1237248586053804033"/>
    <s v="Tweet"/>
    <n v="0"/>
    <n v="0"/>
    <m/>
    <m/>
    <m/>
    <m/>
    <m/>
    <m/>
    <m/>
    <m/>
    <n v="53"/>
    <s v="1"/>
    <s v="1"/>
  </r>
  <r>
    <s v="creativesage"/>
    <s v="creativesage"/>
    <m/>
    <m/>
    <m/>
    <m/>
    <m/>
    <m/>
    <m/>
    <m/>
    <s v="No"/>
    <n v="97"/>
    <m/>
    <m/>
    <x v="0"/>
    <d v="2020-03-11T17:27:05.000"/>
    <s v="The latest The @CreativeSage/SMchat* Daily/ #smchat #SM #socialmedia! https://t.co/qeNui0JkXl #worktrends #hr"/>
    <s v="https://paper.li/CreativeSage/SMchat?edition_id=85077a50-63bd-11ea-893a-0cc47a0d15fd"/>
    <s v="paper.li"/>
    <x v="36"/>
    <m/>
    <s v="http://pbs.twimg.com/profile_images/1072458281174659073/hOF3yEhz_normal.jpg"/>
    <x v="68"/>
    <d v="2020-03-11T00:00:00.000"/>
    <s v="17:27:05"/>
    <s v="https://twitter.com/#!/creativesage/status/1237792172625334272"/>
    <m/>
    <m/>
    <s v="1237792172625334272"/>
    <m/>
    <b v="0"/>
    <n v="0"/>
    <s v=""/>
    <b v="0"/>
    <s v="en"/>
    <m/>
    <s v=""/>
    <b v="0"/>
    <n v="0"/>
    <s v=""/>
    <s v="Paper.li"/>
    <b v="0"/>
    <s v="1237792172625334272"/>
    <s v="Tweet"/>
    <n v="0"/>
    <n v="0"/>
    <m/>
    <m/>
    <m/>
    <m/>
    <m/>
    <m/>
    <m/>
    <m/>
    <n v="53"/>
    <s v="1"/>
    <s v="1"/>
  </r>
  <r>
    <s v="creativesage"/>
    <s v="creativesage"/>
    <m/>
    <m/>
    <m/>
    <m/>
    <m/>
    <m/>
    <m/>
    <m/>
    <s v="No"/>
    <n v="98"/>
    <m/>
    <m/>
    <x v="0"/>
    <d v="2020-03-13T05:27:01.000"/>
    <s v="The latest The @CreativeSage/SMchat* Daily/ #smchat #SM #socialmedia! https://t.co/ajOEim9wRq #cybersecurity #infosec"/>
    <s v="https://paper.li/CreativeSage/SMchat?edition_id=43e84890-64eb-11ea-893a-0cc47a0d15fd"/>
    <s v="paper.li"/>
    <x v="30"/>
    <m/>
    <s v="http://pbs.twimg.com/profile_images/1072458281174659073/hOF3yEhz_normal.jpg"/>
    <x v="69"/>
    <d v="2020-03-13T00:00:00.000"/>
    <s v="05:27:01"/>
    <s v="https://twitter.com/#!/creativesage/status/1238335737126363138"/>
    <m/>
    <m/>
    <s v="1238335737126363138"/>
    <m/>
    <b v="0"/>
    <n v="0"/>
    <s v=""/>
    <b v="0"/>
    <s v="en"/>
    <m/>
    <s v=""/>
    <b v="0"/>
    <n v="0"/>
    <s v=""/>
    <s v="Paper.li"/>
    <b v="0"/>
    <s v="1238335737126363138"/>
    <s v="Tweet"/>
    <n v="0"/>
    <n v="0"/>
    <m/>
    <m/>
    <m/>
    <m/>
    <m/>
    <m/>
    <m/>
    <m/>
    <n v="53"/>
    <s v="1"/>
    <s v="1"/>
  </r>
  <r>
    <s v="creativesage"/>
    <s v="creativesage"/>
    <m/>
    <m/>
    <m/>
    <m/>
    <m/>
    <m/>
    <m/>
    <m/>
    <s v="No"/>
    <n v="99"/>
    <m/>
    <m/>
    <x v="0"/>
    <d v="2020-03-13T17:27:07.000"/>
    <s v="The latest The @CreativeSage/SMchat* Daily/ #smchat #SM #socialmedia! https://t.co/1eeU4znhQA #sabsa #cybersecurity"/>
    <s v="https://paper.li/CreativeSage/SMchat?edition_id=db6e92a0-654f-11ea-893a-0cc47a0d15fd"/>
    <s v="paper.li"/>
    <x v="37"/>
    <m/>
    <s v="http://pbs.twimg.com/profile_images/1072458281174659073/hOF3yEhz_normal.jpg"/>
    <x v="70"/>
    <d v="2020-03-13T00:00:00.000"/>
    <s v="17:27:07"/>
    <s v="https://twitter.com/#!/creativesage/status/1238516956946456578"/>
    <m/>
    <m/>
    <s v="1238516956946456578"/>
    <m/>
    <b v="0"/>
    <n v="0"/>
    <s v=""/>
    <b v="0"/>
    <s v="en"/>
    <m/>
    <s v=""/>
    <b v="0"/>
    <n v="0"/>
    <s v=""/>
    <s v="Paper.li"/>
    <b v="0"/>
    <s v="1238516956946456578"/>
    <s v="Tweet"/>
    <n v="0"/>
    <n v="0"/>
    <m/>
    <m/>
    <m/>
    <m/>
    <m/>
    <m/>
    <m/>
    <m/>
    <n v="53"/>
    <s v="1"/>
    <s v="1"/>
  </r>
  <r>
    <s v="creativesage"/>
    <s v="creativesage"/>
    <m/>
    <m/>
    <m/>
    <m/>
    <m/>
    <m/>
    <m/>
    <m/>
    <s v="No"/>
    <n v="100"/>
    <m/>
    <m/>
    <x v="0"/>
    <d v="2020-03-15T17:27:03.000"/>
    <s v="The latest The @CreativeSage/SMchat* Daily/ #smchat #SM #socialmedia! https://t.co/7c75xewTvu #coronavirus #socialdistance"/>
    <s v="https://paper.li/CreativeSage/SMchat?edition_id=2ea8adf0-66e2-11ea-893a-0cc47a0d15fd"/>
    <s v="paper.li"/>
    <x v="38"/>
    <m/>
    <s v="http://pbs.twimg.com/profile_images/1072458281174659073/hOF3yEhz_normal.jpg"/>
    <x v="71"/>
    <d v="2020-03-15T00:00:00.000"/>
    <s v="17:27:03"/>
    <s v="https://twitter.com/#!/creativesage/status/1239241714503692288"/>
    <m/>
    <m/>
    <s v="1239241714503692288"/>
    <m/>
    <b v="0"/>
    <n v="0"/>
    <s v=""/>
    <b v="0"/>
    <s v="en"/>
    <m/>
    <s v=""/>
    <b v="0"/>
    <n v="0"/>
    <s v=""/>
    <s v="Paper.li"/>
    <b v="0"/>
    <s v="1239241714503692288"/>
    <s v="Tweet"/>
    <n v="0"/>
    <n v="0"/>
    <m/>
    <m/>
    <m/>
    <m/>
    <m/>
    <m/>
    <m/>
    <m/>
    <n v="53"/>
    <s v="1"/>
    <s v="1"/>
  </r>
  <r>
    <s v="creativesage"/>
    <s v="creativesage"/>
    <m/>
    <m/>
    <m/>
    <m/>
    <m/>
    <m/>
    <m/>
    <m/>
    <s v="No"/>
    <n v="101"/>
    <m/>
    <m/>
    <x v="0"/>
    <d v="2020-03-16T05:27:01.000"/>
    <s v="The latest The @CreativeSage/SMchat* Daily/ #smchat #SM #socialmedia! https://t.co/5M9FvEOWRj"/>
    <s v="https://paper.li/CreativeSage/SMchat?edition_id=c2dbfc70-6746-11ea-893a-0cc47a0d15fd"/>
    <s v="paper.li"/>
    <x v="13"/>
    <m/>
    <s v="http://pbs.twimg.com/profile_images/1072458281174659073/hOF3yEhz_normal.jpg"/>
    <x v="72"/>
    <d v="2020-03-16T00:00:00.000"/>
    <s v="05:27:01"/>
    <s v="https://twitter.com/#!/creativesage/status/1239422900236619776"/>
    <m/>
    <m/>
    <s v="1239422900236619776"/>
    <m/>
    <b v="0"/>
    <n v="0"/>
    <s v=""/>
    <b v="0"/>
    <s v="en"/>
    <m/>
    <s v=""/>
    <b v="0"/>
    <n v="0"/>
    <s v=""/>
    <s v="Paper.li"/>
    <b v="0"/>
    <s v="1239422900236619776"/>
    <s v="Tweet"/>
    <n v="0"/>
    <n v="0"/>
    <m/>
    <m/>
    <m/>
    <m/>
    <m/>
    <m/>
    <m/>
    <m/>
    <n v="53"/>
    <s v="1"/>
    <s v="1"/>
  </r>
  <r>
    <s v="creativesage"/>
    <s v="creativesage"/>
    <m/>
    <m/>
    <m/>
    <m/>
    <m/>
    <m/>
    <m/>
    <m/>
    <s v="No"/>
    <n v="102"/>
    <m/>
    <m/>
    <x v="0"/>
    <d v="2020-03-17T05:27:30.000"/>
    <s v="The latest The @CreativeSage/SMchat* Daily/ #smchat #SM #socialmedia! https://t.co/aBBwlwW0vv #worktrends #diversity"/>
    <s v="https://paper.li/CreativeSage/SMchat?edition_id=ff253c90-680f-11ea-893a-0cc47a0d15fd"/>
    <s v="paper.li"/>
    <x v="39"/>
    <m/>
    <s v="http://pbs.twimg.com/profile_images/1072458281174659073/hOF3yEhz_normal.jpg"/>
    <x v="73"/>
    <d v="2020-03-17T00:00:00.000"/>
    <s v="05:27:30"/>
    <s v="https://twitter.com/#!/creativesage/status/1239785411666423808"/>
    <m/>
    <m/>
    <s v="1239785411666423808"/>
    <m/>
    <b v="0"/>
    <n v="0"/>
    <s v=""/>
    <b v="0"/>
    <s v="en"/>
    <m/>
    <s v=""/>
    <b v="0"/>
    <n v="0"/>
    <s v=""/>
    <s v="Paper.li"/>
    <b v="0"/>
    <s v="1239785411666423808"/>
    <s v="Tweet"/>
    <n v="0"/>
    <n v="0"/>
    <m/>
    <m/>
    <m/>
    <m/>
    <m/>
    <m/>
    <m/>
    <m/>
    <n v="53"/>
    <s v="1"/>
    <s v="1"/>
  </r>
  <r>
    <s v="creativesage"/>
    <s v="creativesage"/>
    <m/>
    <m/>
    <m/>
    <m/>
    <m/>
    <m/>
    <m/>
    <m/>
    <s v="No"/>
    <n v="103"/>
    <m/>
    <m/>
    <x v="0"/>
    <d v="2020-03-19T17:27:08.000"/>
    <s v="The latest The @CreativeSage/SMchat* Daily/ #smchat #SM #socialmedia! https://t.co/MfikMiLHIn Thanks to… https://t.co/PR66PCX57t"/>
    <s v="https://paper.li/CreativeSage/SMchat?edition_id=db0509f0-6a06-11ea-8843-0cc47a0d15fd https://twitter.com/i/web/status/1240691286228656129"/>
    <s v="paper.li twitter.com"/>
    <x v="13"/>
    <m/>
    <s v="http://pbs.twimg.com/profile_images/1072458281174659073/hOF3yEhz_normal.jpg"/>
    <x v="74"/>
    <d v="2020-03-19T00:00:00.000"/>
    <s v="17:27:08"/>
    <s v="https://twitter.com/#!/creativesage/status/1240691286228656129"/>
    <m/>
    <m/>
    <s v="1240691286228656129"/>
    <m/>
    <b v="0"/>
    <n v="0"/>
    <s v=""/>
    <b v="0"/>
    <s v="en"/>
    <m/>
    <s v=""/>
    <b v="0"/>
    <n v="0"/>
    <s v=""/>
    <s v="Paper.li"/>
    <b v="1"/>
    <s v="1240691286228656129"/>
    <s v="Tweet"/>
    <n v="0"/>
    <n v="0"/>
    <m/>
    <m/>
    <m/>
    <m/>
    <m/>
    <m/>
    <m/>
    <m/>
    <n v="53"/>
    <s v="1"/>
    <s v="1"/>
  </r>
  <r>
    <s v="creativesage"/>
    <s v="creativesage"/>
    <m/>
    <m/>
    <m/>
    <m/>
    <m/>
    <m/>
    <m/>
    <m/>
    <s v="No"/>
    <n v="104"/>
    <m/>
    <m/>
    <x v="0"/>
    <d v="2020-03-20T17:27:07.000"/>
    <s v="The latest The @CreativeSage/SMchat* Daily/ #smchat #SM #socialmedia! https://t.co/9HlFbr8H7B #coronavirus #covid19"/>
    <s v="https://paper.li/CreativeSage/SMchat?edition_id=043a8fb0-6ad0-11ea-8843-0cc47a0d15fd"/>
    <s v="paper.li"/>
    <x v="40"/>
    <m/>
    <s v="http://pbs.twimg.com/profile_images/1072458281174659073/hOF3yEhz_normal.jpg"/>
    <x v="75"/>
    <d v="2020-03-20T00:00:00.000"/>
    <s v="17:27:07"/>
    <s v="https://twitter.com/#!/creativesage/status/1241053672034971650"/>
    <m/>
    <m/>
    <s v="1241053672034971650"/>
    <m/>
    <b v="0"/>
    <n v="0"/>
    <s v=""/>
    <b v="0"/>
    <s v="en"/>
    <m/>
    <s v=""/>
    <b v="0"/>
    <n v="0"/>
    <s v=""/>
    <s v="Paper.li"/>
    <b v="0"/>
    <s v="1241053672034971650"/>
    <s v="Tweet"/>
    <n v="0"/>
    <n v="0"/>
    <m/>
    <m/>
    <m/>
    <m/>
    <m/>
    <m/>
    <m/>
    <m/>
    <n v="53"/>
    <s v="1"/>
    <s v="1"/>
  </r>
  <r>
    <s v="creativesage"/>
    <s v="creativesage"/>
    <m/>
    <m/>
    <m/>
    <m/>
    <m/>
    <m/>
    <m/>
    <m/>
    <s v="No"/>
    <n v="105"/>
    <m/>
    <m/>
    <x v="0"/>
    <d v="2020-03-22T17:27:05.000"/>
    <s v="The latest The @CreativeSage/SMchat* Daily/ #smchat #SM #socialmedia! https://t.co/FZ4t9grblP #coronavirus"/>
    <s v="https://paper.li/CreativeSage/SMchat?edition_id=5780b8f0-6c62-11ea-8843-0cc47a0d15fd"/>
    <s v="paper.li"/>
    <x v="41"/>
    <m/>
    <s v="http://pbs.twimg.com/profile_images/1072458281174659073/hOF3yEhz_normal.jpg"/>
    <x v="76"/>
    <d v="2020-03-22T00:00:00.000"/>
    <s v="17:27:05"/>
    <s v="https://twitter.com/#!/creativesage/status/1241778438417121285"/>
    <m/>
    <m/>
    <s v="1241778438417121285"/>
    <m/>
    <b v="0"/>
    <n v="0"/>
    <s v=""/>
    <b v="0"/>
    <s v="en"/>
    <m/>
    <s v=""/>
    <b v="0"/>
    <n v="0"/>
    <s v=""/>
    <s v="Paper.li"/>
    <b v="0"/>
    <s v="1241778438417121285"/>
    <s v="Tweet"/>
    <n v="0"/>
    <n v="0"/>
    <m/>
    <m/>
    <m/>
    <m/>
    <m/>
    <m/>
    <m/>
    <m/>
    <n v="53"/>
    <s v="1"/>
    <s v="1"/>
  </r>
  <r>
    <s v="creativesage"/>
    <s v="creativesage"/>
    <m/>
    <m/>
    <m/>
    <m/>
    <m/>
    <m/>
    <m/>
    <m/>
    <s v="No"/>
    <n v="106"/>
    <m/>
    <m/>
    <x v="0"/>
    <d v="2020-03-23T05:27:04.000"/>
    <s v="The latest The @CreativeSage/SMchat* Daily/ #smchat #SM #socialmedia! https://t.co/iad0JEJjCV"/>
    <s v="https://paper.li/CreativeSage/SMchat?edition_id=ed4dba40-6cc6-11ea-8843-0cc47a0d15fd"/>
    <s v="paper.li"/>
    <x v="13"/>
    <m/>
    <s v="http://pbs.twimg.com/profile_images/1072458281174659073/hOF3yEhz_normal.jpg"/>
    <x v="77"/>
    <d v="2020-03-23T00:00:00.000"/>
    <s v="05:27:04"/>
    <s v="https://twitter.com/#!/creativesage/status/1241959626326921216"/>
    <m/>
    <m/>
    <s v="1241959626326921216"/>
    <m/>
    <b v="0"/>
    <n v="0"/>
    <s v=""/>
    <b v="0"/>
    <s v="en"/>
    <m/>
    <s v=""/>
    <b v="0"/>
    <n v="0"/>
    <s v=""/>
    <s v="Paper.li"/>
    <b v="0"/>
    <s v="1241959626326921216"/>
    <s v="Tweet"/>
    <n v="0"/>
    <n v="0"/>
    <m/>
    <m/>
    <m/>
    <m/>
    <m/>
    <m/>
    <m/>
    <m/>
    <n v="53"/>
    <s v="1"/>
    <s v="1"/>
  </r>
  <r>
    <s v="creativesage"/>
    <s v="creativesage"/>
    <m/>
    <m/>
    <m/>
    <m/>
    <m/>
    <m/>
    <m/>
    <m/>
    <s v="No"/>
    <n v="107"/>
    <m/>
    <m/>
    <x v="0"/>
    <d v="2020-03-24T05:27:26.000"/>
    <s v="The latest The @CreativeSage/SMchat* Daily/ #smchat #SM #socialmedia! https://t.co/Pl4IdCNRTH #covid19 #cybersecurity"/>
    <s v="https://paper.li/CreativeSage/SMchat?edition_id=25410dc0-6d90-11ea-8843-0cc47a0d15fd"/>
    <s v="paper.li"/>
    <x v="42"/>
    <m/>
    <s v="http://pbs.twimg.com/profile_images/1072458281174659073/hOF3yEhz_normal.jpg"/>
    <x v="78"/>
    <d v="2020-03-24T00:00:00.000"/>
    <s v="05:27:26"/>
    <s v="https://twitter.com/#!/creativesage/status/1242322108899897345"/>
    <m/>
    <m/>
    <s v="1242322108899897345"/>
    <m/>
    <b v="0"/>
    <n v="0"/>
    <s v=""/>
    <b v="0"/>
    <s v="en"/>
    <m/>
    <s v=""/>
    <b v="0"/>
    <n v="0"/>
    <s v=""/>
    <s v="Paper.li"/>
    <b v="0"/>
    <s v="1242322108899897345"/>
    <s v="Tweet"/>
    <n v="0"/>
    <n v="0"/>
    <m/>
    <m/>
    <m/>
    <m/>
    <m/>
    <m/>
    <m/>
    <m/>
    <n v="53"/>
    <s v="1"/>
    <s v="1"/>
  </r>
  <r>
    <s v="creativesage"/>
    <s v="creativesage"/>
    <m/>
    <m/>
    <m/>
    <m/>
    <m/>
    <m/>
    <m/>
    <m/>
    <s v="No"/>
    <n v="108"/>
    <m/>
    <m/>
    <x v="0"/>
    <d v="2020-03-24T17:27:04.000"/>
    <s v="The latest The @CreativeSage/SMchat* Daily/ #smchat #SM #socialmedia! https://t.co/KsdeU82HGd #coronavirus #covid19"/>
    <s v="https://paper.li/CreativeSage/SMchat?edition_id=ad9607c0-6df4-11ea-b977-0cc47a0d15fd"/>
    <s v="paper.li"/>
    <x v="40"/>
    <m/>
    <s v="http://pbs.twimg.com/profile_images/1072458281174659073/hOF3yEhz_normal.jpg"/>
    <x v="79"/>
    <d v="2020-03-24T00:00:00.000"/>
    <s v="17:27:04"/>
    <s v="https://twitter.com/#!/creativesage/status/1242503211380064256"/>
    <m/>
    <m/>
    <s v="1242503211380064256"/>
    <m/>
    <b v="0"/>
    <n v="0"/>
    <s v=""/>
    <b v="0"/>
    <s v="en"/>
    <m/>
    <s v=""/>
    <b v="0"/>
    <n v="0"/>
    <s v=""/>
    <s v="Paper.li"/>
    <b v="0"/>
    <s v="1242503211380064256"/>
    <s v="Tweet"/>
    <n v="0"/>
    <n v="0"/>
    <m/>
    <m/>
    <m/>
    <m/>
    <m/>
    <m/>
    <m/>
    <m/>
    <n v="53"/>
    <s v="1"/>
    <s v="1"/>
  </r>
  <r>
    <s v="creativesage"/>
    <s v="creativesage"/>
    <m/>
    <m/>
    <m/>
    <m/>
    <m/>
    <m/>
    <m/>
    <m/>
    <s v="No"/>
    <n v="109"/>
    <m/>
    <m/>
    <x v="0"/>
    <d v="2020-03-25T05:27:02.000"/>
    <s v="The latest The @CreativeSage/SMchat* Daily/ #smchat #SM #socialmedia! https://t.co/qPhWPoXtW2 Thanks to… https://t.co/F0zsW5cK8s"/>
    <s v="https://paper.li/CreativeSage/SMchat?edition_id=404c0510-6e59-11ea-b977-0cc47a0d15fd https://twitter.com/i/web/status/1242684395401740291"/>
    <s v="paper.li twitter.com"/>
    <x v="13"/>
    <m/>
    <s v="http://pbs.twimg.com/profile_images/1072458281174659073/hOF3yEhz_normal.jpg"/>
    <x v="80"/>
    <d v="2020-03-25T00:00:00.000"/>
    <s v="05:27:02"/>
    <s v="https://twitter.com/#!/creativesage/status/1242684395401740291"/>
    <m/>
    <m/>
    <s v="1242684395401740291"/>
    <m/>
    <b v="0"/>
    <n v="0"/>
    <s v=""/>
    <b v="0"/>
    <s v="en"/>
    <m/>
    <s v=""/>
    <b v="0"/>
    <n v="0"/>
    <s v=""/>
    <s v="Paper.li"/>
    <b v="1"/>
    <s v="1242684395401740291"/>
    <s v="Tweet"/>
    <n v="0"/>
    <n v="0"/>
    <m/>
    <m/>
    <m/>
    <m/>
    <m/>
    <m/>
    <m/>
    <m/>
    <n v="53"/>
    <s v="1"/>
    <s v="1"/>
  </r>
  <r>
    <s v="creativesage"/>
    <s v="creativesage"/>
    <m/>
    <m/>
    <m/>
    <m/>
    <m/>
    <m/>
    <m/>
    <m/>
    <s v="No"/>
    <n v="110"/>
    <m/>
    <m/>
    <x v="0"/>
    <d v="2020-03-26T17:27:08.000"/>
    <s v="The latest The @CreativeSage/SMchat* Daily/ #smchat #SM #socialmedia! https://t.co/g2p5ivyYlu"/>
    <s v="https://paper.li/CreativeSage/SMchat?edition_id=039cd7a0-6f87-11ea-b977-0cc47a0d15fd"/>
    <s v="paper.li"/>
    <x v="13"/>
    <m/>
    <s v="http://pbs.twimg.com/profile_images/1072458281174659073/hOF3yEhz_normal.jpg"/>
    <x v="81"/>
    <d v="2020-03-26T00:00:00.000"/>
    <s v="17:27:08"/>
    <s v="https://twitter.com/#!/creativesage/status/1243228001153810432"/>
    <m/>
    <m/>
    <s v="1243228001153810432"/>
    <m/>
    <b v="0"/>
    <n v="0"/>
    <s v=""/>
    <b v="0"/>
    <s v="en"/>
    <m/>
    <s v=""/>
    <b v="0"/>
    <n v="0"/>
    <s v=""/>
    <s v="Paper.li"/>
    <b v="0"/>
    <s v="1243228001153810432"/>
    <s v="Tweet"/>
    <n v="0"/>
    <n v="0"/>
    <m/>
    <m/>
    <m/>
    <m/>
    <m/>
    <m/>
    <m/>
    <m/>
    <n v="53"/>
    <s v="1"/>
    <s v="1"/>
  </r>
  <r>
    <s v="creativesage"/>
    <s v="creativesage"/>
    <m/>
    <m/>
    <m/>
    <m/>
    <m/>
    <m/>
    <m/>
    <m/>
    <s v="No"/>
    <n v="111"/>
    <m/>
    <m/>
    <x v="0"/>
    <d v="2020-03-27T05:27:02.000"/>
    <s v="The latest The @CreativeSage/SMchat* Daily/ #smchat #SM #socialmedia! https://t.co/47oOaFAvcJ Thanks to… https://t.co/aHqUGuvux3"/>
    <s v="https://paper.li/CreativeSage/SMchat?edition_id=95ac0da0-6feb-11ea-b977-0cc47a0d15fd https://twitter.com/i/web/status/1243409172634292226"/>
    <s v="paper.li twitter.com"/>
    <x v="13"/>
    <m/>
    <s v="http://pbs.twimg.com/profile_images/1072458281174659073/hOF3yEhz_normal.jpg"/>
    <x v="82"/>
    <d v="2020-03-27T00:00:00.000"/>
    <s v="05:27:02"/>
    <s v="https://twitter.com/#!/creativesage/status/1243409172634292226"/>
    <m/>
    <m/>
    <s v="1243409172634292226"/>
    <m/>
    <b v="0"/>
    <n v="0"/>
    <s v=""/>
    <b v="0"/>
    <s v="en"/>
    <m/>
    <s v=""/>
    <b v="0"/>
    <n v="0"/>
    <s v=""/>
    <s v="Paper.li"/>
    <b v="1"/>
    <s v="1243409172634292226"/>
    <s v="Tweet"/>
    <n v="0"/>
    <n v="0"/>
    <m/>
    <m/>
    <m/>
    <m/>
    <m/>
    <m/>
    <m/>
    <m/>
    <n v="53"/>
    <s v="1"/>
    <s v="1"/>
  </r>
  <r>
    <s v="creativesage"/>
    <s v="creativesage"/>
    <m/>
    <m/>
    <m/>
    <m/>
    <m/>
    <m/>
    <m/>
    <m/>
    <s v="No"/>
    <n v="112"/>
    <m/>
    <m/>
    <x v="0"/>
    <d v="2020-04-02T17:27:06.000"/>
    <s v="The latest The @CreativeSage/SMchat* Daily/ #smchat #SM #socialmedia! https://t.co/TsMRBaiiVa #gettingto5050 #dataviz"/>
    <s v="https://paper.li/CreativeSage/SMchat?edition_id=2b6ac5a0-7507-11ea-b977-0cc47a0d15fd"/>
    <s v="paper.li"/>
    <x v="43"/>
    <m/>
    <s v="http://pbs.twimg.com/profile_images/1072458281174659073/hOF3yEhz_normal.jpg"/>
    <x v="83"/>
    <d v="2020-04-02T00:00:00.000"/>
    <s v="17:27:06"/>
    <s v="https://twitter.com/#!/creativesage/status/1245764708118007808"/>
    <m/>
    <m/>
    <s v="1245764708118007808"/>
    <m/>
    <b v="0"/>
    <n v="0"/>
    <s v=""/>
    <b v="0"/>
    <s v="en"/>
    <m/>
    <s v=""/>
    <b v="0"/>
    <n v="0"/>
    <s v=""/>
    <s v="Paper.li"/>
    <b v="0"/>
    <s v="1245764708118007808"/>
    <s v="Tweet"/>
    <n v="0"/>
    <n v="0"/>
    <m/>
    <m/>
    <m/>
    <m/>
    <m/>
    <m/>
    <m/>
    <m/>
    <n v="53"/>
    <s v="1"/>
    <s v="1"/>
  </r>
  <r>
    <s v="creativesage"/>
    <s v="creativesage"/>
    <m/>
    <m/>
    <m/>
    <m/>
    <m/>
    <m/>
    <m/>
    <m/>
    <s v="No"/>
    <n v="113"/>
    <m/>
    <m/>
    <x v="0"/>
    <d v="2020-04-03T05:27:01.000"/>
    <s v="The latest The @CreativeSage/SMchat* Daily/ #smchat #SM #socialmedia! https://t.co/vWtkAGP3Ia #hr #veteransagainsttrump"/>
    <s v="https://paper.li/CreativeSage/SMchat?edition_id=be3c3a30-756b-11ea-b977-0cc47a0d15fd"/>
    <s v="paper.li"/>
    <x v="44"/>
    <m/>
    <s v="http://pbs.twimg.com/profile_images/1072458281174659073/hOF3yEhz_normal.jpg"/>
    <x v="84"/>
    <d v="2020-04-03T00:00:00.000"/>
    <s v="05:27:01"/>
    <s v="https://twitter.com/#!/creativesage/status/1245945880726904832"/>
    <m/>
    <m/>
    <s v="1245945880726904832"/>
    <m/>
    <b v="0"/>
    <n v="0"/>
    <s v=""/>
    <b v="0"/>
    <s v="en"/>
    <m/>
    <s v=""/>
    <b v="0"/>
    <n v="0"/>
    <s v=""/>
    <s v="Paper.li"/>
    <b v="0"/>
    <s v="1245945880726904832"/>
    <s v="Tweet"/>
    <n v="0"/>
    <n v="0"/>
    <m/>
    <m/>
    <m/>
    <m/>
    <m/>
    <m/>
    <m/>
    <m/>
    <n v="53"/>
    <s v="1"/>
    <s v="1"/>
  </r>
  <r>
    <s v="creativesage"/>
    <s v="creativesage"/>
    <m/>
    <m/>
    <m/>
    <m/>
    <m/>
    <m/>
    <m/>
    <m/>
    <s v="No"/>
    <n v="114"/>
    <m/>
    <m/>
    <x v="0"/>
    <d v="2020-04-04T05:27:01.000"/>
    <s v="The latest The @CreativeSage/SMchat* Daily/ #smchat #SM #socialmedia! https://t.co/ZCewnthwIX #ai"/>
    <s v="https://paper.li/CreativeSage/SMchat?edition_id=e8cbaaa0-7634-11ea-b977-0cc47a0d15fd"/>
    <s v="paper.li"/>
    <x v="45"/>
    <m/>
    <s v="http://pbs.twimg.com/profile_images/1072458281174659073/hOF3yEhz_normal.jpg"/>
    <x v="85"/>
    <d v="2020-04-04T00:00:00.000"/>
    <s v="05:27:01"/>
    <s v="https://twitter.com/#!/creativesage/status/1246308271897657345"/>
    <m/>
    <m/>
    <s v="1246308271897657345"/>
    <m/>
    <b v="0"/>
    <n v="0"/>
    <s v=""/>
    <b v="0"/>
    <s v="en"/>
    <m/>
    <s v=""/>
    <b v="0"/>
    <n v="0"/>
    <s v=""/>
    <s v="Paper.li"/>
    <b v="0"/>
    <s v="1246308271897657345"/>
    <s v="Tweet"/>
    <n v="0"/>
    <n v="0"/>
    <m/>
    <m/>
    <m/>
    <m/>
    <m/>
    <m/>
    <m/>
    <m/>
    <n v="53"/>
    <s v="1"/>
    <s v="1"/>
  </r>
  <r>
    <s v="creativesage"/>
    <s v="creativesage"/>
    <m/>
    <m/>
    <m/>
    <m/>
    <m/>
    <m/>
    <m/>
    <m/>
    <s v="No"/>
    <n v="115"/>
    <m/>
    <m/>
    <x v="0"/>
    <d v="2020-04-07T05:27:18.000"/>
    <s v="The latest The @CreativeSage/SMchat* Daily/ #smchat #SM #socialmedia! https://t.co/KAoNBVRPuk Thanks to… https://t.co/cYIA9YiYn7"/>
    <s v="https://paper.li/CreativeSage/SMchat?edition_id=7219d221-7890-11ea-b977-0cc47a0d15fd https://twitter.com/i/web/status/1247395506294317060"/>
    <s v="paper.li twitter.com"/>
    <x v="13"/>
    <m/>
    <s v="http://pbs.twimg.com/profile_images/1072458281174659073/hOF3yEhz_normal.jpg"/>
    <x v="86"/>
    <d v="2020-04-07T00:00:00.000"/>
    <s v="05:27:18"/>
    <s v="https://twitter.com/#!/creativesage/status/1247395506294317060"/>
    <m/>
    <m/>
    <s v="1247395506294317060"/>
    <m/>
    <b v="0"/>
    <n v="0"/>
    <s v=""/>
    <b v="0"/>
    <s v="en"/>
    <m/>
    <s v=""/>
    <b v="0"/>
    <n v="0"/>
    <s v=""/>
    <s v="Paper.li"/>
    <b v="1"/>
    <s v="1247395506294317060"/>
    <s v="Tweet"/>
    <n v="0"/>
    <n v="0"/>
    <m/>
    <m/>
    <m/>
    <m/>
    <m/>
    <m/>
    <m/>
    <m/>
    <n v="53"/>
    <s v="1"/>
    <s v="1"/>
  </r>
  <r>
    <s v="creativesage"/>
    <s v="creativesage"/>
    <m/>
    <m/>
    <m/>
    <m/>
    <m/>
    <m/>
    <m/>
    <m/>
    <s v="No"/>
    <n v="116"/>
    <m/>
    <m/>
    <x v="0"/>
    <d v="2020-04-07T17:27:06.000"/>
    <s v="The latest The @CreativeSage/SMchat* Daily/ #smchat #SM #socialmedia! https://t.co/q3AIY5KMHn Thanks to… https://t.co/5Zi3wFIXna"/>
    <s v="https://paper.li/CreativeSage/SMchat?edition_id=ff4a1560-78f4-11ea-ab4f-0cc47a0d15fd https://twitter.com/i/web/status/1247576648494518273"/>
    <s v="paper.li twitter.com"/>
    <x v="13"/>
    <m/>
    <s v="http://pbs.twimg.com/profile_images/1072458281174659073/hOF3yEhz_normal.jpg"/>
    <x v="87"/>
    <d v="2020-04-07T00:00:00.000"/>
    <s v="17:27:06"/>
    <s v="https://twitter.com/#!/creativesage/status/1247576648494518273"/>
    <m/>
    <m/>
    <s v="1247576648494518273"/>
    <m/>
    <b v="0"/>
    <n v="0"/>
    <s v=""/>
    <b v="0"/>
    <s v="en"/>
    <m/>
    <s v=""/>
    <b v="0"/>
    <n v="0"/>
    <s v=""/>
    <s v="Paper.li"/>
    <b v="1"/>
    <s v="1247576648494518273"/>
    <s v="Tweet"/>
    <n v="0"/>
    <n v="0"/>
    <m/>
    <m/>
    <m/>
    <m/>
    <m/>
    <m/>
    <m/>
    <m/>
    <n v="53"/>
    <s v="1"/>
    <s v="1"/>
  </r>
  <r>
    <s v="creativesage"/>
    <s v="creativesage"/>
    <m/>
    <m/>
    <m/>
    <m/>
    <m/>
    <m/>
    <m/>
    <m/>
    <s v="No"/>
    <n v="117"/>
    <m/>
    <m/>
    <x v="0"/>
    <d v="2020-04-08T05:27:01.000"/>
    <s v="The latest The @CreativeSage/SMchat* Daily/ #smchat #SM #socialmedia! https://t.co/0oeHasKxlT #hiring #recruiting"/>
    <s v="https://paper.li/CreativeSage/SMchat?edition_id=92210830-7959-11ea-ab4f-0cc47a0d15fd"/>
    <s v="paper.li"/>
    <x v="46"/>
    <m/>
    <s v="http://pbs.twimg.com/profile_images/1072458281174659073/hOF3yEhz_normal.jpg"/>
    <x v="88"/>
    <d v="2020-04-08T00:00:00.000"/>
    <s v="05:27:01"/>
    <s v="https://twitter.com/#!/creativesage/status/1247757820734230532"/>
    <m/>
    <m/>
    <s v="1247757820734230532"/>
    <m/>
    <b v="0"/>
    <n v="0"/>
    <s v=""/>
    <b v="0"/>
    <s v="en"/>
    <m/>
    <s v=""/>
    <b v="0"/>
    <n v="0"/>
    <s v=""/>
    <s v="Paper.li"/>
    <b v="0"/>
    <s v="1247757820734230532"/>
    <s v="Tweet"/>
    <n v="0"/>
    <n v="0"/>
    <m/>
    <m/>
    <m/>
    <m/>
    <m/>
    <m/>
    <m/>
    <m/>
    <n v="53"/>
    <s v="1"/>
    <s v="1"/>
  </r>
  <r>
    <s v="creativesage"/>
    <s v="creativesage"/>
    <m/>
    <m/>
    <m/>
    <m/>
    <m/>
    <m/>
    <m/>
    <m/>
    <s v="No"/>
    <n v="118"/>
    <m/>
    <m/>
    <x v="0"/>
    <d v="2020-04-08T17:27:07.000"/>
    <s v="The latest The @CreativeSage/SMchat* Daily/ #smchat #SM #socialmedia! https://t.co/tJoGLbxUgt #covid19"/>
    <s v="https://paper.li/CreativeSage/SMchat?edition_id=2a281b00-79be-11ea-ab4f-0cc47a0d15fd"/>
    <s v="paper.li"/>
    <x v="16"/>
    <m/>
    <s v="http://pbs.twimg.com/profile_images/1072458281174659073/hOF3yEhz_normal.jpg"/>
    <x v="89"/>
    <d v="2020-04-08T00:00:00.000"/>
    <s v="17:27:07"/>
    <s v="https://twitter.com/#!/creativesage/status/1247939042181775362"/>
    <m/>
    <m/>
    <s v="1247939042181775362"/>
    <m/>
    <b v="0"/>
    <n v="0"/>
    <s v=""/>
    <b v="0"/>
    <s v="en"/>
    <m/>
    <s v=""/>
    <b v="0"/>
    <n v="0"/>
    <s v=""/>
    <s v="Paper.li"/>
    <b v="0"/>
    <s v="1247939042181775362"/>
    <s v="Tweet"/>
    <n v="0"/>
    <n v="0"/>
    <m/>
    <m/>
    <m/>
    <m/>
    <m/>
    <m/>
    <m/>
    <m/>
    <n v="53"/>
    <s v="1"/>
    <s v="1"/>
  </r>
  <r>
    <s v="creativesage"/>
    <s v="creativesage"/>
    <m/>
    <m/>
    <m/>
    <m/>
    <m/>
    <m/>
    <m/>
    <m/>
    <s v="No"/>
    <n v="119"/>
    <m/>
    <m/>
    <x v="0"/>
    <d v="2020-04-09T17:27:07.000"/>
    <s v="The latest The @CreativeSage/SMchat* Daily/ #smchat #SM #socialmedia! https://t.co/rpIw2pUdhQ #coronavirus #leadership"/>
    <s v="https://paper.li/CreativeSage/SMchat?edition_id=54978050-7a87-11ea-ab4f-0cc47a0d15fd"/>
    <s v="paper.li"/>
    <x v="47"/>
    <m/>
    <s v="http://pbs.twimg.com/profile_images/1072458281174659073/hOF3yEhz_normal.jpg"/>
    <x v="90"/>
    <d v="2020-04-09T00:00:00.000"/>
    <s v="17:27:07"/>
    <s v="https://twitter.com/#!/creativesage/status/1248301426977226753"/>
    <m/>
    <m/>
    <s v="1248301426977226753"/>
    <m/>
    <b v="0"/>
    <n v="0"/>
    <s v=""/>
    <b v="0"/>
    <s v="en"/>
    <m/>
    <s v=""/>
    <b v="0"/>
    <n v="0"/>
    <s v=""/>
    <s v="Paper.li"/>
    <b v="0"/>
    <s v="1248301426977226753"/>
    <s v="Tweet"/>
    <n v="0"/>
    <n v="0"/>
    <m/>
    <m/>
    <m/>
    <m/>
    <m/>
    <m/>
    <m/>
    <m/>
    <n v="53"/>
    <s v="1"/>
    <s v="1"/>
  </r>
  <r>
    <s v="creativesage"/>
    <s v="creativesage"/>
    <m/>
    <m/>
    <m/>
    <m/>
    <m/>
    <m/>
    <m/>
    <m/>
    <s v="No"/>
    <n v="120"/>
    <m/>
    <m/>
    <x v="0"/>
    <d v="2020-04-10T05:27:03.000"/>
    <s v="The latest The @CreativeSage/SMchat* Daily/ #smchat #SM #socialmedia! https://t.co/0HVPBIEnke #diversity #workplace"/>
    <s v="https://paper.li/CreativeSage/SMchat?edition_id=e715a4c0-7aeb-11ea-ab4f-0cc47a0d15fd"/>
    <s v="paper.li"/>
    <x v="48"/>
    <m/>
    <s v="http://pbs.twimg.com/profile_images/1072458281174659073/hOF3yEhz_normal.jpg"/>
    <x v="91"/>
    <d v="2020-04-10T00:00:00.000"/>
    <s v="05:27:03"/>
    <s v="https://twitter.com/#!/creativesage/status/1248482605466406912"/>
    <m/>
    <m/>
    <s v="1248482605466406912"/>
    <m/>
    <b v="0"/>
    <n v="0"/>
    <s v=""/>
    <b v="0"/>
    <s v="en"/>
    <m/>
    <s v=""/>
    <b v="0"/>
    <n v="0"/>
    <s v=""/>
    <s v="Paper.li"/>
    <b v="0"/>
    <s v="1248482605466406912"/>
    <s v="Tweet"/>
    <n v="0"/>
    <n v="0"/>
    <m/>
    <m/>
    <m/>
    <m/>
    <m/>
    <m/>
    <m/>
    <m/>
    <n v="53"/>
    <s v="1"/>
    <s v="1"/>
  </r>
  <r>
    <s v="creativesage"/>
    <s v="creativesage"/>
    <m/>
    <m/>
    <m/>
    <m/>
    <m/>
    <m/>
    <m/>
    <m/>
    <s v="No"/>
    <n v="121"/>
    <m/>
    <m/>
    <x v="0"/>
    <d v="2020-04-10T17:27:30.000"/>
    <s v="The latest The @CreativeSage/SMchat* Daily/ #smchat #SM #socialmedia! https://t.co/1U557fYrSJ #hr #recruiting"/>
    <s v="https://paper.li/CreativeSage/SMchat?edition_id=8db54a10-7b50-11ea-ab4f-0cc47a0d15fd"/>
    <s v="paper.li"/>
    <x v="49"/>
    <m/>
    <s v="http://pbs.twimg.com/profile_images/1072458281174659073/hOF3yEhz_normal.jpg"/>
    <x v="92"/>
    <d v="2020-04-10T00:00:00.000"/>
    <s v="17:27:30"/>
    <s v="https://twitter.com/#!/creativesage/status/1248663914411425793"/>
    <m/>
    <m/>
    <s v="1248663914411425793"/>
    <m/>
    <b v="0"/>
    <n v="0"/>
    <s v=""/>
    <b v="0"/>
    <s v="en"/>
    <m/>
    <s v=""/>
    <b v="0"/>
    <n v="0"/>
    <s v=""/>
    <s v="Paper.li"/>
    <b v="0"/>
    <s v="1248663914411425793"/>
    <s v="Tweet"/>
    <n v="0"/>
    <n v="0"/>
    <m/>
    <m/>
    <m/>
    <m/>
    <m/>
    <m/>
    <m/>
    <m/>
    <n v="53"/>
    <s v="1"/>
    <s v="1"/>
  </r>
  <r>
    <s v="creativesage"/>
    <s v="creativesage"/>
    <m/>
    <m/>
    <m/>
    <m/>
    <m/>
    <m/>
    <m/>
    <m/>
    <s v="No"/>
    <n v="122"/>
    <m/>
    <m/>
    <x v="0"/>
    <d v="2020-04-12T05:27:02.000"/>
    <s v="The latest The @CreativeSage/SMchat* Daily/ #smchat #SM #socialmedia! https://t.co/vmcJy1vIPR #worktrends #employeeengagement"/>
    <s v="https://paper.li/CreativeSage/SMchat?edition_id=3c35e530-7c7e-11ea-ab4f-0cc47a0d15fd"/>
    <s v="paper.li"/>
    <x v="50"/>
    <m/>
    <s v="http://pbs.twimg.com/profile_images/1072458281174659073/hOF3yEhz_normal.jpg"/>
    <x v="93"/>
    <d v="2020-04-12T00:00:00.000"/>
    <s v="05:27:02"/>
    <s v="https://twitter.com/#!/creativesage/status/1249207378794471425"/>
    <m/>
    <m/>
    <s v="1249207378794471425"/>
    <m/>
    <b v="0"/>
    <n v="0"/>
    <s v=""/>
    <b v="0"/>
    <s v="en"/>
    <m/>
    <s v=""/>
    <b v="0"/>
    <n v="0"/>
    <s v=""/>
    <s v="Paper.li"/>
    <b v="0"/>
    <s v="1249207378794471425"/>
    <s v="Tweet"/>
    <n v="0"/>
    <n v="0"/>
    <m/>
    <m/>
    <m/>
    <m/>
    <m/>
    <m/>
    <m/>
    <m/>
    <n v="53"/>
    <s v="1"/>
    <s v="1"/>
  </r>
  <r>
    <s v="creativesage"/>
    <s v="creativesage"/>
    <m/>
    <m/>
    <m/>
    <m/>
    <m/>
    <m/>
    <m/>
    <m/>
    <s v="No"/>
    <n v="123"/>
    <m/>
    <m/>
    <x v="0"/>
    <d v="2020-04-12T17:27:12.000"/>
    <s v="The latest The @CreativeSage/SMchat* Daily/ #smchat #SM #socialmedia! https://t.co/HscO3JAVuq #genz #employeeexperience"/>
    <s v="https://paper.li/CreativeSage/SMchat?edition_id=d654db80-7ce2-11ea-ab4f-0cc47a0d15fd"/>
    <s v="paper.li"/>
    <x v="51"/>
    <m/>
    <s v="http://pbs.twimg.com/profile_images/1072458281174659073/hOF3yEhz_normal.jpg"/>
    <x v="94"/>
    <d v="2020-04-12T00:00:00.000"/>
    <s v="17:27:12"/>
    <s v="https://twitter.com/#!/creativesage/status/1249388610983464960"/>
    <m/>
    <m/>
    <s v="1249388610983464960"/>
    <m/>
    <b v="0"/>
    <n v="0"/>
    <s v=""/>
    <b v="0"/>
    <s v="en"/>
    <m/>
    <s v=""/>
    <b v="0"/>
    <n v="0"/>
    <s v=""/>
    <s v="Paper.li"/>
    <b v="0"/>
    <s v="1249388610983464960"/>
    <s v="Tweet"/>
    <n v="0"/>
    <n v="0"/>
    <m/>
    <m/>
    <m/>
    <m/>
    <m/>
    <m/>
    <m/>
    <m/>
    <n v="53"/>
    <s v="1"/>
    <s v="1"/>
  </r>
  <r>
    <s v="creativesage"/>
    <s v="creativesage"/>
    <m/>
    <m/>
    <m/>
    <m/>
    <m/>
    <m/>
    <m/>
    <m/>
    <s v="No"/>
    <n v="124"/>
    <m/>
    <m/>
    <x v="0"/>
    <d v="2020-04-13T17:27:38.000"/>
    <s v="The latest The @CreativeSage/SMchat* Daily/ #smchat #SM #socialmedia! https://t.co/qnNUAjTwRP #leaders #disruption"/>
    <s v="https://paper.li/CreativeSage/SMchat?edition_id=10ce64b0-7dac-11ea-ab4f-0cc47a0d15fd"/>
    <s v="paper.li"/>
    <x v="52"/>
    <m/>
    <s v="http://pbs.twimg.com/profile_images/1072458281174659073/hOF3yEhz_normal.jpg"/>
    <x v="95"/>
    <d v="2020-04-13T00:00:00.000"/>
    <s v="17:27:38"/>
    <s v="https://twitter.com/#!/creativesage/status/1249751109763239937"/>
    <m/>
    <m/>
    <s v="1249751109763239937"/>
    <m/>
    <b v="0"/>
    <n v="0"/>
    <s v=""/>
    <b v="0"/>
    <s v="en"/>
    <m/>
    <s v=""/>
    <b v="0"/>
    <n v="0"/>
    <s v=""/>
    <s v="Paper.li"/>
    <b v="0"/>
    <s v="1249751109763239937"/>
    <s v="Tweet"/>
    <n v="0"/>
    <n v="0"/>
    <m/>
    <m/>
    <m/>
    <m/>
    <m/>
    <m/>
    <m/>
    <m/>
    <n v="53"/>
    <s v="1"/>
    <s v="1"/>
  </r>
  <r>
    <s v="creativesage"/>
    <s v="creativesage"/>
    <m/>
    <m/>
    <m/>
    <m/>
    <m/>
    <m/>
    <m/>
    <m/>
    <s v="No"/>
    <n v="125"/>
    <m/>
    <m/>
    <x v="0"/>
    <d v="2020-04-15T05:27:06.000"/>
    <s v="The latest The @CreativeSage/SMchat* Daily/ #smchat #SM #socialmedia! https://t.co/0p4m5hXF6G #cybersecurity #infosec"/>
    <s v="https://paper.li/CreativeSage/SMchat?edition_id=bdeb9f40-7ed9-11ea-ab4f-0cc47a0d15fd"/>
    <s v="paper.li"/>
    <x v="30"/>
    <m/>
    <s v="http://pbs.twimg.com/profile_images/1072458281174659073/hOF3yEhz_normal.jpg"/>
    <x v="96"/>
    <d v="2020-04-15T00:00:00.000"/>
    <s v="05:27:06"/>
    <s v="https://twitter.com/#!/creativesage/status/1250294555720609798"/>
    <m/>
    <m/>
    <s v="1250294555720609798"/>
    <m/>
    <b v="0"/>
    <n v="0"/>
    <s v=""/>
    <b v="0"/>
    <s v="en"/>
    <m/>
    <s v=""/>
    <b v="0"/>
    <n v="0"/>
    <s v=""/>
    <s v="Paper.li"/>
    <b v="0"/>
    <s v="1250294555720609798"/>
    <s v="Tweet"/>
    <n v="0"/>
    <n v="0"/>
    <m/>
    <m/>
    <m/>
    <m/>
    <m/>
    <m/>
    <m/>
    <m/>
    <n v="53"/>
    <s v="1"/>
    <s v="1"/>
  </r>
  <r>
    <s v="creativesage"/>
    <s v="creativesage"/>
    <m/>
    <m/>
    <m/>
    <m/>
    <m/>
    <m/>
    <m/>
    <m/>
    <s v="No"/>
    <n v="126"/>
    <m/>
    <m/>
    <x v="0"/>
    <d v="2020-04-17T05:27:01.000"/>
    <s v="The latest The @CreativeSage/SMchat* Daily/ #smchat #SM #socialmedia! https://t.co/WVAy9xFQpb #hr #remoteworking"/>
    <s v="https://paper.li/CreativeSage/SMchat?edition_id=0ffe2a80-806c-11ea-ab4f-0cc47a0d15fd"/>
    <s v="paper.li"/>
    <x v="53"/>
    <m/>
    <s v="http://pbs.twimg.com/profile_images/1072458281174659073/hOF3yEhz_normal.jpg"/>
    <x v="97"/>
    <d v="2020-04-17T00:00:00.000"/>
    <s v="05:27:01"/>
    <s v="https://twitter.com/#!/creativesage/status/1251019313630326788"/>
    <m/>
    <m/>
    <s v="1251019313630326788"/>
    <m/>
    <b v="0"/>
    <n v="0"/>
    <s v=""/>
    <b v="0"/>
    <s v="en"/>
    <m/>
    <s v=""/>
    <b v="0"/>
    <n v="0"/>
    <s v=""/>
    <s v="Paper.li"/>
    <b v="0"/>
    <s v="1251019313630326788"/>
    <s v="Tweet"/>
    <n v="0"/>
    <n v="0"/>
    <m/>
    <m/>
    <m/>
    <m/>
    <m/>
    <m/>
    <m/>
    <m/>
    <n v="53"/>
    <s v="1"/>
    <s v="1"/>
  </r>
  <r>
    <s v="creativesage"/>
    <s v="creativesage"/>
    <m/>
    <m/>
    <m/>
    <m/>
    <m/>
    <m/>
    <m/>
    <m/>
    <s v="No"/>
    <n v="127"/>
    <m/>
    <m/>
    <x v="0"/>
    <d v="2020-04-17T17:27:05.000"/>
    <s v="The latest The @CreativeSage/SMchat* Daily/ #smchat #SM #socialmedia! https://t.co/BHVLrDyjBl Thanks to… https://t.co/PH7t8lSEGr"/>
    <s v="https://paper.li/CreativeSage/SMchat?edition_id=a79cde90-80d0-11ea-ab4f-0cc47a0d15fd https://twitter.com/i/web/status/1251200523052683271"/>
    <s v="paper.li twitter.com"/>
    <x v="13"/>
    <m/>
    <s v="http://pbs.twimg.com/profile_images/1072458281174659073/hOF3yEhz_normal.jpg"/>
    <x v="98"/>
    <d v="2020-04-17T00:00:00.000"/>
    <s v="17:27:05"/>
    <s v="https://twitter.com/#!/creativesage/status/1251200523052683271"/>
    <m/>
    <m/>
    <s v="1251200523052683271"/>
    <m/>
    <b v="0"/>
    <n v="0"/>
    <s v=""/>
    <b v="0"/>
    <s v="en"/>
    <m/>
    <s v=""/>
    <b v="0"/>
    <n v="0"/>
    <s v=""/>
    <s v="Paper.li"/>
    <b v="1"/>
    <s v="1251200523052683271"/>
    <s v="Tweet"/>
    <n v="0"/>
    <n v="0"/>
    <m/>
    <m/>
    <m/>
    <m/>
    <m/>
    <m/>
    <m/>
    <m/>
    <n v="53"/>
    <s v="1"/>
    <s v="1"/>
  </r>
  <r>
    <s v="creativesage"/>
    <s v="creativesage"/>
    <m/>
    <m/>
    <m/>
    <m/>
    <m/>
    <m/>
    <m/>
    <m/>
    <s v="No"/>
    <n v="128"/>
    <m/>
    <m/>
    <x v="0"/>
    <d v="2020-04-18T05:27:07.000"/>
    <s v="The latest The @CreativeSage/SMchat* Daily/ #smchat #SM #socialmedia! https://t.co/3S7Mr0RRFE #futureofwork #ai"/>
    <s v="https://paper.li/CreativeSage/SMchat?edition_id=3d582ca0-8135-11ea-ab4f-0cc47a0d15fd"/>
    <s v="paper.li"/>
    <x v="54"/>
    <m/>
    <s v="http://pbs.twimg.com/profile_images/1072458281174659073/hOF3yEhz_normal.jpg"/>
    <x v="99"/>
    <d v="2020-04-18T00:00:00.000"/>
    <s v="05:27:07"/>
    <s v="https://twitter.com/#!/creativesage/status/1251381724761767936"/>
    <m/>
    <m/>
    <s v="1251381724761767936"/>
    <m/>
    <b v="0"/>
    <n v="0"/>
    <s v=""/>
    <b v="0"/>
    <s v="en"/>
    <m/>
    <s v=""/>
    <b v="0"/>
    <n v="0"/>
    <s v=""/>
    <s v="Paper.li"/>
    <b v="0"/>
    <s v="1251381724761767936"/>
    <s v="Tweet"/>
    <n v="0"/>
    <n v="0"/>
    <m/>
    <m/>
    <m/>
    <m/>
    <m/>
    <m/>
    <m/>
    <m/>
    <n v="53"/>
    <s v="1"/>
    <s v="1"/>
  </r>
  <r>
    <s v="creativesage"/>
    <s v="creativesage"/>
    <m/>
    <m/>
    <m/>
    <m/>
    <m/>
    <m/>
    <m/>
    <m/>
    <s v="No"/>
    <n v="129"/>
    <m/>
    <m/>
    <x v="0"/>
    <d v="2020-04-19T17:27:32.000"/>
    <s v="The latest The @CreativeSage/SMchat* Daily/ #smchat #SM #socialmedia! https://t.co/LIBcmurjcs"/>
    <s v="https://paper.li/CreativeSage/SMchat?edition_id=0cee04c0-8263-11ea-ab4f-0cc47a0d15fd"/>
    <s v="paper.li"/>
    <x v="13"/>
    <m/>
    <s v="http://pbs.twimg.com/profile_images/1072458281174659073/hOF3yEhz_normal.jpg"/>
    <x v="100"/>
    <d v="2020-04-19T00:00:00.000"/>
    <s v="17:27:32"/>
    <s v="https://twitter.com/#!/creativesage/status/1251925413925998594"/>
    <m/>
    <m/>
    <s v="1251925413925998594"/>
    <m/>
    <b v="0"/>
    <n v="0"/>
    <s v=""/>
    <b v="0"/>
    <s v="en"/>
    <m/>
    <s v=""/>
    <b v="0"/>
    <n v="0"/>
    <s v=""/>
    <s v="Paper.li"/>
    <b v="0"/>
    <s v="1251925413925998594"/>
    <s v="Tweet"/>
    <n v="0"/>
    <n v="0"/>
    <m/>
    <m/>
    <m/>
    <m/>
    <m/>
    <m/>
    <m/>
    <m/>
    <n v="53"/>
    <s v="1"/>
    <s v="1"/>
  </r>
  <r>
    <s v="creativesage"/>
    <s v="creativesage"/>
    <m/>
    <m/>
    <m/>
    <m/>
    <m/>
    <m/>
    <m/>
    <m/>
    <s v="No"/>
    <n v="130"/>
    <m/>
    <m/>
    <x v="0"/>
    <d v="2020-04-20T05:27:53.000"/>
    <s v="The latest The @CreativeSage/SMchat* Daily/ #smchat #SM #socialmedia! https://t.co/vaF50XuQe5 #ethics #digitaltransformation"/>
    <s v="https://paper.li/CreativeSage/SMchat?edition_id=ad4c4120-82c7-11ea-ab4f-0cc47a0d15fd"/>
    <s v="paper.li"/>
    <x v="55"/>
    <m/>
    <s v="http://pbs.twimg.com/profile_images/1072458281174659073/hOF3yEhz_normal.jpg"/>
    <x v="101"/>
    <d v="2020-04-20T00:00:00.000"/>
    <s v="05:27:53"/>
    <s v="https://twitter.com/#!/creativesage/status/1252106694424965122"/>
    <m/>
    <m/>
    <s v="1252106694424965122"/>
    <m/>
    <b v="0"/>
    <n v="0"/>
    <s v=""/>
    <b v="0"/>
    <s v="en"/>
    <m/>
    <s v=""/>
    <b v="0"/>
    <n v="0"/>
    <s v=""/>
    <s v="Paper.li"/>
    <b v="0"/>
    <s v="1252106694424965122"/>
    <s v="Tweet"/>
    <n v="0"/>
    <n v="0"/>
    <m/>
    <m/>
    <m/>
    <m/>
    <m/>
    <m/>
    <m/>
    <m/>
    <n v="53"/>
    <s v="1"/>
    <s v="1"/>
  </r>
  <r>
    <s v="creativesage"/>
    <s v="creativesage"/>
    <m/>
    <m/>
    <m/>
    <m/>
    <m/>
    <m/>
    <m/>
    <m/>
    <s v="No"/>
    <n v="131"/>
    <m/>
    <m/>
    <x v="0"/>
    <d v="2020-04-21T05:27:02.000"/>
    <s v="The latest The @CreativeSage/SMchat* Daily/ #smchat #SM #socialmedia! https://t.co/eIVVFdpltX #nationallibraryweek"/>
    <s v="https://paper.li/CreativeSage/SMchat?edition_id=b9912d51-8390-11ea-9b87-0cc47a0d15fd"/>
    <s v="paper.li"/>
    <x v="56"/>
    <m/>
    <s v="http://pbs.twimg.com/profile_images/1072458281174659073/hOF3yEhz_normal.jpg"/>
    <x v="102"/>
    <d v="2020-04-21T00:00:00.000"/>
    <s v="05:27:02"/>
    <s v="https://twitter.com/#!/creativesage/status/1252468866376183808"/>
    <m/>
    <m/>
    <s v="1252468866376183808"/>
    <m/>
    <b v="0"/>
    <n v="0"/>
    <s v=""/>
    <b v="0"/>
    <s v="en"/>
    <m/>
    <s v=""/>
    <b v="0"/>
    <n v="0"/>
    <s v=""/>
    <s v="Paper.li"/>
    <b v="0"/>
    <s v="1252468866376183808"/>
    <s v="Tweet"/>
    <n v="0"/>
    <n v="0"/>
    <m/>
    <m/>
    <m/>
    <m/>
    <m/>
    <m/>
    <m/>
    <m/>
    <n v="53"/>
    <s v="1"/>
    <s v="1"/>
  </r>
  <r>
    <s v="creativesage"/>
    <s v="creativesage"/>
    <m/>
    <m/>
    <m/>
    <m/>
    <m/>
    <m/>
    <m/>
    <m/>
    <s v="No"/>
    <n v="132"/>
    <m/>
    <m/>
    <x v="0"/>
    <d v="2020-04-21T17:27:16.000"/>
    <s v="The latest The @CreativeSage/SMchat* Daily/ #smchat #SM #socialmedia! https://t.co/dAB7ep0pnS #earthday2020 #art"/>
    <s v="https://paper.li/CreativeSage/SMchat?edition_id=569edf20-83f5-11ea-9b87-0cc47a0d15fd"/>
    <s v="paper.li"/>
    <x v="57"/>
    <m/>
    <s v="http://pbs.twimg.com/profile_images/1072458281174659073/hOF3yEhz_normal.jpg"/>
    <x v="103"/>
    <d v="2020-04-21T00:00:00.000"/>
    <s v="17:27:16"/>
    <s v="https://twitter.com/#!/creativesage/status/1252650119675162630"/>
    <m/>
    <m/>
    <s v="1252650119675162630"/>
    <m/>
    <b v="0"/>
    <n v="0"/>
    <s v=""/>
    <b v="0"/>
    <s v="en"/>
    <m/>
    <s v=""/>
    <b v="0"/>
    <n v="0"/>
    <s v=""/>
    <s v="Paper.li"/>
    <b v="0"/>
    <s v="1252650119675162630"/>
    <s v="Tweet"/>
    <n v="0"/>
    <n v="0"/>
    <m/>
    <m/>
    <m/>
    <m/>
    <m/>
    <m/>
    <m/>
    <m/>
    <n v="53"/>
    <s v="1"/>
    <s v="1"/>
  </r>
  <r>
    <s v="creativesage"/>
    <s v="creativesage"/>
    <m/>
    <m/>
    <m/>
    <m/>
    <m/>
    <m/>
    <m/>
    <m/>
    <s v="No"/>
    <n v="133"/>
    <m/>
    <m/>
    <x v="0"/>
    <d v="2020-04-22T05:27:09.000"/>
    <s v="The latest The @CreativeSage/SMchat* Daily/ #smchat #SM #socialmedia! https://t.co/PL7vkHtDln #coronavirus #futureofwork"/>
    <s v="https://paper.li/CreativeSage/SMchat?edition_id=e75dee70-8459-11ea-9b87-0cc47a0d15fd"/>
    <s v="paper.li"/>
    <x v="58"/>
    <m/>
    <s v="http://pbs.twimg.com/profile_images/1072458281174659073/hOF3yEhz_normal.jpg"/>
    <x v="104"/>
    <d v="2020-04-22T00:00:00.000"/>
    <s v="05:27:09"/>
    <s v="https://twitter.com/#!/creativesage/status/1252831284679733250"/>
    <m/>
    <m/>
    <s v="1252831284679733250"/>
    <m/>
    <b v="0"/>
    <n v="0"/>
    <s v=""/>
    <b v="0"/>
    <s v="en"/>
    <m/>
    <s v=""/>
    <b v="0"/>
    <n v="0"/>
    <s v=""/>
    <s v="Paper.li"/>
    <b v="0"/>
    <s v="1252831284679733250"/>
    <s v="Tweet"/>
    <n v="0"/>
    <n v="0"/>
    <m/>
    <m/>
    <m/>
    <m/>
    <m/>
    <m/>
    <m/>
    <m/>
    <n v="53"/>
    <s v="1"/>
    <s v="1"/>
  </r>
  <r>
    <s v="creativesage"/>
    <s v="creativesage"/>
    <m/>
    <m/>
    <m/>
    <m/>
    <m/>
    <m/>
    <m/>
    <m/>
    <s v="No"/>
    <n v="134"/>
    <m/>
    <m/>
    <x v="0"/>
    <d v="2020-04-22T17:27:07.000"/>
    <s v="The latest The @CreativeSage/SMchat* Daily/ #smchat #SM #socialmedia! https://t.co/q9wKwQLGVr #covid19"/>
    <s v="https://paper.li/CreativeSage/SMchat?edition_id=7bb566c0-84be-11ea-9b87-0cc47a0d15fd"/>
    <s v="paper.li"/>
    <x v="16"/>
    <m/>
    <s v="http://pbs.twimg.com/profile_images/1072458281174659073/hOF3yEhz_normal.jpg"/>
    <x v="105"/>
    <d v="2020-04-22T00:00:00.000"/>
    <s v="17:27:07"/>
    <s v="https://twitter.com/#!/creativesage/status/1253012470026899457"/>
    <m/>
    <m/>
    <s v="1253012470026899457"/>
    <m/>
    <b v="0"/>
    <n v="0"/>
    <s v=""/>
    <b v="0"/>
    <s v="en"/>
    <m/>
    <s v=""/>
    <b v="0"/>
    <n v="0"/>
    <s v=""/>
    <s v="Paper.li"/>
    <b v="0"/>
    <s v="1253012470026899457"/>
    <s v="Tweet"/>
    <n v="0"/>
    <n v="0"/>
    <m/>
    <m/>
    <m/>
    <m/>
    <m/>
    <m/>
    <m/>
    <m/>
    <n v="53"/>
    <s v="1"/>
    <s v="1"/>
  </r>
  <r>
    <s v="creativesage"/>
    <s v="creativesage"/>
    <m/>
    <m/>
    <m/>
    <m/>
    <m/>
    <m/>
    <m/>
    <m/>
    <s v="No"/>
    <n v="135"/>
    <m/>
    <m/>
    <x v="0"/>
    <d v="2020-04-23T05:27:01.000"/>
    <s v="The latest The @CreativeSage/SMchat* Daily/ #smchat #SM #socialmedia! https://t.co/4VbhC3Bvjr #covid19 #iamlunayou"/>
    <s v="https://paper.li/CreativeSage/SMchat?edition_id=0e503af0-8523-11ea-9b87-0cc47a0d15fd"/>
    <s v="paper.li"/>
    <x v="59"/>
    <m/>
    <s v="http://pbs.twimg.com/profile_images/1072458281174659073/hOF3yEhz_normal.jpg"/>
    <x v="106"/>
    <d v="2020-04-23T00:00:00.000"/>
    <s v="05:27:01"/>
    <s v="https://twitter.com/#!/creativesage/status/1253193639129427969"/>
    <m/>
    <m/>
    <s v="1253193639129427969"/>
    <m/>
    <b v="0"/>
    <n v="0"/>
    <s v=""/>
    <b v="0"/>
    <s v="en"/>
    <m/>
    <s v=""/>
    <b v="0"/>
    <n v="0"/>
    <s v=""/>
    <s v="Paper.li"/>
    <b v="0"/>
    <s v="1253193639129427969"/>
    <s v="Tweet"/>
    <n v="0"/>
    <n v="0"/>
    <m/>
    <m/>
    <m/>
    <m/>
    <m/>
    <m/>
    <m/>
    <m/>
    <n v="53"/>
    <s v="1"/>
    <s v="1"/>
  </r>
  <r>
    <s v="creativesage"/>
    <s v="creativesage"/>
    <m/>
    <m/>
    <m/>
    <m/>
    <m/>
    <m/>
    <m/>
    <m/>
    <s v="No"/>
    <n v="136"/>
    <m/>
    <m/>
    <x v="0"/>
    <d v="2020-04-24T05:27:00.000"/>
    <s v="The latest The @CreativeSage/SMchat* Daily/ #smchat #SM #socialmedia! https://t.co/zXQfTB3nsi #ai #technology"/>
    <s v="https://paper.li/CreativeSage/SMchat?edition_id=38b8e980-85ec-11ea-9b87-0cc47a0d15fd"/>
    <s v="paper.li"/>
    <x v="60"/>
    <m/>
    <s v="http://pbs.twimg.com/profile_images/1072458281174659073/hOF3yEhz_normal.jpg"/>
    <x v="107"/>
    <d v="2020-04-24T00:00:00.000"/>
    <s v="05:27:00"/>
    <s v="https://twitter.com/#!/creativesage/status/1253556022402338818"/>
    <m/>
    <m/>
    <s v="1253556022402338818"/>
    <m/>
    <b v="0"/>
    <n v="0"/>
    <s v=""/>
    <b v="0"/>
    <s v="en"/>
    <m/>
    <s v=""/>
    <b v="0"/>
    <n v="0"/>
    <s v=""/>
    <s v="Paper.li"/>
    <b v="0"/>
    <s v="1253556022402338818"/>
    <s v="Tweet"/>
    <n v="0"/>
    <n v="0"/>
    <m/>
    <m/>
    <m/>
    <m/>
    <m/>
    <m/>
    <m/>
    <m/>
    <n v="53"/>
    <s v="1"/>
    <s v="1"/>
  </r>
  <r>
    <s v="creativesage"/>
    <s v="creativesage"/>
    <m/>
    <m/>
    <m/>
    <m/>
    <m/>
    <m/>
    <m/>
    <m/>
    <s v="No"/>
    <n v="137"/>
    <m/>
    <m/>
    <x v="0"/>
    <d v="2020-04-24T17:27:05.000"/>
    <s v="The latest The @CreativeSage/SMchat* Daily/ #smchat #SM #socialmedia! https://t.co/ambFVcmdQd #thursdaymotivation #coronavirus"/>
    <s v="https://paper.li/CreativeSage/SMchat?edition_id=d0de32b0-8650-11ea-9b87-0cc47a0d15fd"/>
    <s v="paper.li"/>
    <x v="61"/>
    <m/>
    <s v="http://pbs.twimg.com/profile_images/1072458281174659073/hOF3yEhz_normal.jpg"/>
    <x v="108"/>
    <d v="2020-04-24T00:00:00.000"/>
    <s v="17:27:05"/>
    <s v="https://twitter.com/#!/creativesage/status/1253737239986819074"/>
    <m/>
    <m/>
    <s v="1253737239986819074"/>
    <m/>
    <b v="0"/>
    <n v="0"/>
    <s v=""/>
    <b v="0"/>
    <s v="en"/>
    <m/>
    <s v=""/>
    <b v="0"/>
    <n v="0"/>
    <s v=""/>
    <s v="Paper.li"/>
    <b v="0"/>
    <s v="1253737239986819074"/>
    <s v="Tweet"/>
    <n v="0"/>
    <n v="0"/>
    <m/>
    <m/>
    <m/>
    <m/>
    <m/>
    <m/>
    <m/>
    <m/>
    <n v="53"/>
    <s v="1"/>
    <s v="1"/>
  </r>
  <r>
    <s v="creativesage"/>
    <s v="creativesage"/>
    <m/>
    <m/>
    <m/>
    <m/>
    <m/>
    <m/>
    <m/>
    <m/>
    <s v="No"/>
    <n v="138"/>
    <m/>
    <m/>
    <x v="0"/>
    <d v="2020-04-26T17:27:07.000"/>
    <s v="The latest The @CreativeSage/SMchat* Daily/ #smchat #SM #socialmedia! https://t.co/gmtNO8VliJ #futureofwork #coronavirus"/>
    <s v="https://paper.li/CreativeSage/SMchat?edition_id=25352fb0-87e3-11ea-9b87-0cc47a0d15fd"/>
    <s v="paper.li"/>
    <x v="62"/>
    <m/>
    <s v="http://pbs.twimg.com/profile_images/1072458281174659073/hOF3yEhz_normal.jpg"/>
    <x v="109"/>
    <d v="2020-04-26T00:00:00.000"/>
    <s v="17:27:07"/>
    <s v="https://twitter.com/#!/creativesage/status/1254462020562366464"/>
    <m/>
    <m/>
    <s v="1254462020562366464"/>
    <m/>
    <b v="0"/>
    <n v="0"/>
    <s v=""/>
    <b v="0"/>
    <s v="en"/>
    <m/>
    <s v=""/>
    <b v="0"/>
    <n v="0"/>
    <s v=""/>
    <s v="Paper.li"/>
    <b v="0"/>
    <s v="1254462020562366464"/>
    <s v="Tweet"/>
    <n v="0"/>
    <n v="0"/>
    <m/>
    <m/>
    <m/>
    <m/>
    <m/>
    <m/>
    <m/>
    <m/>
    <n v="53"/>
    <s v="1"/>
    <s v="1"/>
  </r>
  <r>
    <s v="creativesage"/>
    <s v="creativesage"/>
    <m/>
    <m/>
    <m/>
    <m/>
    <m/>
    <m/>
    <m/>
    <m/>
    <s v="No"/>
    <n v="139"/>
    <m/>
    <m/>
    <x v="0"/>
    <d v="2020-04-27T05:27:04.000"/>
    <s v="The latest The @CreativeSage/SMchat* Daily/ #smchat #SM #socialmedia! https://t.co/rkjNkid4dr #worktrends #coronavirus"/>
    <s v="https://paper.li/CreativeSage/SMchat?edition_id=b9b6ec50-8847-11ea-9b87-0cc47a0d15fd"/>
    <s v="paper.li"/>
    <x v="63"/>
    <m/>
    <s v="http://pbs.twimg.com/profile_images/1072458281174659073/hOF3yEhz_normal.jpg"/>
    <x v="110"/>
    <d v="2020-04-27T00:00:00.000"/>
    <s v="05:27:04"/>
    <s v="https://twitter.com/#!/creativesage/status/1254643203904602112"/>
    <m/>
    <m/>
    <s v="1254643203904602112"/>
    <m/>
    <b v="0"/>
    <n v="0"/>
    <s v=""/>
    <b v="0"/>
    <s v="en"/>
    <m/>
    <s v=""/>
    <b v="0"/>
    <n v="0"/>
    <s v=""/>
    <s v="Paper.li"/>
    <b v="0"/>
    <s v="1254643203904602112"/>
    <s v="Tweet"/>
    <n v="0"/>
    <n v="0"/>
    <m/>
    <m/>
    <m/>
    <m/>
    <m/>
    <m/>
    <m/>
    <m/>
    <n v="53"/>
    <s v="1"/>
    <s v="1"/>
  </r>
  <r>
    <s v="creativesage"/>
    <s v="creativesage"/>
    <m/>
    <m/>
    <m/>
    <m/>
    <m/>
    <m/>
    <m/>
    <m/>
    <s v="No"/>
    <n v="140"/>
    <m/>
    <m/>
    <x v="0"/>
    <d v="2020-04-28T17:27:05.000"/>
    <s v="The latest The @CreativeSage/SMchat* Daily/ #smchat #SM #socialmedia! https://t.co/eYc6n6cQrk #emergingtech"/>
    <s v="https://paper.li/CreativeSage/SMchat?edition_id=7a2a4170-8975-11ea-9b87-0cc47a0d15fd"/>
    <s v="paper.li"/>
    <x v="64"/>
    <m/>
    <s v="http://pbs.twimg.com/profile_images/1072458281174659073/hOF3yEhz_normal.jpg"/>
    <x v="111"/>
    <d v="2020-04-28T00:00:00.000"/>
    <s v="17:27:05"/>
    <s v="https://twitter.com/#!/creativesage/status/1255186791398768641"/>
    <m/>
    <m/>
    <s v="1255186791398768641"/>
    <m/>
    <b v="0"/>
    <n v="0"/>
    <s v=""/>
    <b v="0"/>
    <s v="en"/>
    <m/>
    <s v=""/>
    <b v="0"/>
    <n v="0"/>
    <s v=""/>
    <s v="Paper.li"/>
    <b v="0"/>
    <s v="1255186791398768641"/>
    <s v="Tweet"/>
    <n v="0"/>
    <n v="0"/>
    <m/>
    <m/>
    <m/>
    <m/>
    <m/>
    <m/>
    <m/>
    <m/>
    <n v="53"/>
    <s v="1"/>
    <s v="1"/>
  </r>
  <r>
    <s v="creativesage"/>
    <s v="creativesage"/>
    <m/>
    <m/>
    <m/>
    <m/>
    <m/>
    <m/>
    <m/>
    <m/>
    <s v="No"/>
    <n v="141"/>
    <m/>
    <m/>
    <x v="0"/>
    <d v="2020-04-29T05:27:05.000"/>
    <s v="The latest The @CreativeSage/SMchat* Daily/ #smchat #SM #socialmedia! https://t.co/Mnjsvtzsby #covid #innovation"/>
    <s v="https://paper.li/CreativeSage/SMchat?edition_id=0ee55d90-89da-11ea-9b87-0cc47a0d15fd"/>
    <s v="paper.li"/>
    <x v="65"/>
    <m/>
    <s v="http://pbs.twimg.com/profile_images/1072458281174659073/hOF3yEhz_normal.jpg"/>
    <x v="112"/>
    <d v="2020-04-29T00:00:00.000"/>
    <s v="05:27:05"/>
    <s v="https://twitter.com/#!/creativesage/status/1255367981321932801"/>
    <m/>
    <m/>
    <s v="1255367981321932801"/>
    <m/>
    <b v="0"/>
    <n v="0"/>
    <s v=""/>
    <b v="0"/>
    <s v="en"/>
    <m/>
    <s v=""/>
    <b v="0"/>
    <n v="0"/>
    <s v=""/>
    <s v="Paper.li"/>
    <b v="0"/>
    <s v="1255367981321932801"/>
    <s v="Tweet"/>
    <n v="0"/>
    <n v="0"/>
    <m/>
    <m/>
    <m/>
    <m/>
    <m/>
    <m/>
    <m/>
    <m/>
    <n v="53"/>
    <s v="1"/>
    <s v="1"/>
  </r>
  <r>
    <s v="creativesage"/>
    <s v="creativesage"/>
    <m/>
    <m/>
    <m/>
    <m/>
    <m/>
    <m/>
    <m/>
    <m/>
    <s v="No"/>
    <n v="142"/>
    <m/>
    <m/>
    <x v="0"/>
    <d v="2020-04-30T17:27:06.000"/>
    <s v="The latest The @CreativeSage/SMchat* Daily/ #smchat #SM #socialmedia! https://t.co/6KmFbvgEBU #cybersecurity #automation"/>
    <s v="https://paper.li/CreativeSage/SMchat?edition_id=cf0b2ef0-8b07-11ea-9b87-0cc47a0d15fd"/>
    <s v="paper.li"/>
    <x v="66"/>
    <m/>
    <s v="http://pbs.twimg.com/profile_images/1072458281174659073/hOF3yEhz_normal.jpg"/>
    <x v="113"/>
    <d v="2020-04-30T00:00:00.000"/>
    <s v="17:27:06"/>
    <s v="https://twitter.com/#!/creativesage/status/1255911568509931527"/>
    <m/>
    <m/>
    <s v="1255911568509931527"/>
    <m/>
    <b v="0"/>
    <n v="0"/>
    <s v=""/>
    <b v="0"/>
    <s v="en"/>
    <m/>
    <s v=""/>
    <b v="0"/>
    <n v="0"/>
    <s v=""/>
    <s v="Paper.li"/>
    <b v="0"/>
    <s v="1255911568509931527"/>
    <s v="Tweet"/>
    <n v="0"/>
    <n v="0"/>
    <m/>
    <m/>
    <m/>
    <m/>
    <m/>
    <m/>
    <m/>
    <m/>
    <n v="53"/>
    <s v="1"/>
    <s v="1"/>
  </r>
  <r>
    <s v="creativesage"/>
    <s v="creativesage"/>
    <m/>
    <m/>
    <m/>
    <m/>
    <m/>
    <m/>
    <m/>
    <m/>
    <s v="No"/>
    <n v="143"/>
    <m/>
    <m/>
    <x v="0"/>
    <d v="2020-05-01T05:27:05.000"/>
    <s v="The latest The @CreativeSage/SMchat* Daily/ #smchat #SM #socialmedia! https://t.co/22haBBcaam #disabledtwitter #disabilitytwitter"/>
    <s v="https://paper.li/CreativeSage/SMchat?edition_id=63725eb0-8b6c-11ea-9b87-0cc47a0d15fd"/>
    <s v="paper.li"/>
    <x v="67"/>
    <m/>
    <s v="http://pbs.twimg.com/profile_images/1072458281174659073/hOF3yEhz_normal.jpg"/>
    <x v="114"/>
    <d v="2020-05-01T00:00:00.000"/>
    <s v="05:27:05"/>
    <s v="https://twitter.com/#!/creativesage/status/1256092760542765062"/>
    <m/>
    <m/>
    <s v="1256092760542765062"/>
    <m/>
    <b v="0"/>
    <n v="0"/>
    <s v=""/>
    <b v="0"/>
    <s v="en"/>
    <m/>
    <s v=""/>
    <b v="0"/>
    <n v="0"/>
    <s v=""/>
    <s v="Paper.li"/>
    <b v="0"/>
    <s v="1256092760542765062"/>
    <s v="Tweet"/>
    <n v="0"/>
    <n v="0"/>
    <m/>
    <m/>
    <m/>
    <m/>
    <m/>
    <m/>
    <m/>
    <m/>
    <n v="53"/>
    <s v="1"/>
    <s v="1"/>
  </r>
  <r>
    <s v="creativesage"/>
    <s v="creativesage"/>
    <m/>
    <m/>
    <m/>
    <m/>
    <m/>
    <m/>
    <m/>
    <m/>
    <s v="No"/>
    <n v="144"/>
    <m/>
    <m/>
    <x v="0"/>
    <d v="2020-05-01T17:27:07.000"/>
    <s v="The latest The @CreativeSage/SMchat* Daily/ #smchat #SM #socialmedia! https://t.co/Nuu2qx95bb Thanks to… https://t.co/Cgt98ibbrT"/>
    <s v="https://paper.li/CreativeSage/SMchat?edition_id=f97d0540-8bd0-11ea-9b87-0cc47a0d15fd https://twitter.com/i/web/status/1256273961261858822"/>
    <s v="paper.li twitter.com"/>
    <x v="13"/>
    <m/>
    <s v="http://pbs.twimg.com/profile_images/1072458281174659073/hOF3yEhz_normal.jpg"/>
    <x v="115"/>
    <d v="2020-05-01T00:00:00.000"/>
    <s v="17:27:07"/>
    <s v="https://twitter.com/#!/creativesage/status/1256273961261858822"/>
    <m/>
    <m/>
    <s v="1256273961261858822"/>
    <m/>
    <b v="0"/>
    <n v="0"/>
    <s v=""/>
    <b v="0"/>
    <s v="en"/>
    <m/>
    <s v=""/>
    <b v="0"/>
    <n v="0"/>
    <s v=""/>
    <s v="Paper.li"/>
    <b v="1"/>
    <s v="1256273961261858822"/>
    <s v="Tweet"/>
    <n v="0"/>
    <n v="0"/>
    <m/>
    <m/>
    <m/>
    <m/>
    <m/>
    <m/>
    <m/>
    <m/>
    <n v="53"/>
    <s v="1"/>
    <s v="1"/>
  </r>
  <r>
    <s v="creativesage"/>
    <s v="creativesage"/>
    <m/>
    <m/>
    <m/>
    <m/>
    <m/>
    <m/>
    <m/>
    <m/>
    <s v="No"/>
    <n v="145"/>
    <m/>
    <m/>
    <x v="0"/>
    <d v="2020-05-09T05:27:05.000"/>
    <s v="The latest The @CreativeSage/SMchat* Daily/ #smchat #SM #socialmedia! https://t.co/oF5DKDuxx5 #coronavirus"/>
    <s v="https://paper.li/CreativeSage/SMchat?edition_id=b6e37710-91b5-11ea-9b87-0cc47a0d15fd"/>
    <s v="paper.li"/>
    <x v="41"/>
    <m/>
    <s v="http://pbs.twimg.com/profile_images/1072458281174659073/hOF3yEhz_normal.jpg"/>
    <x v="116"/>
    <d v="2020-05-09T00:00:00.000"/>
    <s v="05:27:05"/>
    <s v="https://twitter.com/#!/creativesage/status/1258991863408844800"/>
    <m/>
    <m/>
    <s v="1258991863408844800"/>
    <m/>
    <b v="0"/>
    <n v="0"/>
    <s v=""/>
    <b v="0"/>
    <s v="en"/>
    <m/>
    <s v=""/>
    <b v="0"/>
    <n v="0"/>
    <s v=""/>
    <s v="Paper.li"/>
    <b v="0"/>
    <s v="1258991863408844800"/>
    <s v="Tweet"/>
    <n v="0"/>
    <n v="0"/>
    <m/>
    <m/>
    <m/>
    <m/>
    <m/>
    <m/>
    <m/>
    <m/>
    <n v="53"/>
    <s v="1"/>
    <s v="1"/>
  </r>
  <r>
    <s v="ladyhamburg"/>
    <s v="ladyhamburg"/>
    <m/>
    <m/>
    <m/>
    <m/>
    <m/>
    <m/>
    <m/>
    <m/>
    <s v="No"/>
    <n v="146"/>
    <m/>
    <m/>
    <x v="0"/>
    <d v="2020-05-12T05:50:56.000"/>
    <s v="Lies meinen Blogeintrag &quot;Für die Fuss-Sklaven&quot; bei Yoochat!_x000a__x000a_🔗 https://t.co/MqZrPmzypU_x000a__x000a_ #Yoochat #Geldherrin… https://t.co/mbI8xvi2T9"/>
    <s v="https://www.yoochat.net/profile/lady-tanja/blog/post/fuer-die-fuss-sklaven/ https://twitter.com/i/web/status/1260085028601696256"/>
    <s v="yoochat.net twitter.com"/>
    <x v="68"/>
    <m/>
    <s v="http://pbs.twimg.com/profile_images/1090901529261940736/YuYjxdd__normal.jpg"/>
    <x v="117"/>
    <d v="2020-05-12T00:00:00.000"/>
    <s v="05:50:56"/>
    <s v="https://twitter.com/#!/ladyhamburg/status/1260085028601696256"/>
    <m/>
    <m/>
    <s v="1260085028601696256"/>
    <m/>
    <b v="0"/>
    <n v="0"/>
    <s v=""/>
    <b v="0"/>
    <s v="de"/>
    <m/>
    <s v=""/>
    <b v="0"/>
    <n v="0"/>
    <s v=""/>
    <s v="Twitter Web Client"/>
    <b v="1"/>
    <s v="1260085028601696256"/>
    <s v="Tweet"/>
    <n v="0"/>
    <n v="0"/>
    <m/>
    <m/>
    <m/>
    <m/>
    <m/>
    <m/>
    <m/>
    <m/>
    <n v="1"/>
    <s v="3"/>
    <s v="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02" firstHeaderRow="1" firstDataRow="1" firstDataCol="1"/>
  <pivotFields count="6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59"/>
    <field x="58"/>
    <field x="57"/>
    <field x="22"/>
  </rowFields>
  <rowItems count="177">
    <i>
      <x v="1"/>
    </i>
    <i r="1">
      <x v="3"/>
    </i>
    <i r="2">
      <x v="68"/>
    </i>
    <i r="3">
      <x v="6"/>
    </i>
    <i r="3">
      <x v="18"/>
    </i>
    <i r="2">
      <x v="69"/>
    </i>
    <i r="3">
      <x v="6"/>
    </i>
    <i r="3">
      <x v="18"/>
    </i>
    <i r="2">
      <x v="70"/>
    </i>
    <i r="3">
      <x v="6"/>
    </i>
    <i r="3">
      <x v="18"/>
    </i>
    <i r="2">
      <x v="71"/>
    </i>
    <i r="3">
      <x v="6"/>
    </i>
    <i r="3">
      <x v="18"/>
    </i>
    <i r="2">
      <x v="72"/>
    </i>
    <i r="3">
      <x v="6"/>
    </i>
    <i r="3">
      <x v="18"/>
    </i>
    <i r="3">
      <x v="22"/>
    </i>
    <i r="2">
      <x v="73"/>
    </i>
    <i r="3">
      <x v="6"/>
    </i>
    <i r="3">
      <x v="18"/>
    </i>
    <i r="2">
      <x v="74"/>
    </i>
    <i r="3">
      <x v="6"/>
    </i>
    <i r="2">
      <x v="75"/>
    </i>
    <i r="3">
      <x v="6"/>
    </i>
    <i r="3">
      <x v="18"/>
    </i>
    <i r="2">
      <x v="76"/>
    </i>
    <i r="3">
      <x v="6"/>
    </i>
    <i r="3">
      <x v="18"/>
    </i>
    <i r="2">
      <x v="77"/>
    </i>
    <i r="3">
      <x v="6"/>
    </i>
    <i r="3">
      <x v="18"/>
    </i>
    <i r="2">
      <x v="78"/>
    </i>
    <i r="3">
      <x v="6"/>
    </i>
    <i r="3">
      <x v="18"/>
    </i>
    <i r="2">
      <x v="79"/>
    </i>
    <i r="3">
      <x v="6"/>
    </i>
    <i r="3">
      <x v="9"/>
    </i>
    <i r="3">
      <x v="18"/>
    </i>
    <i r="2">
      <x v="80"/>
    </i>
    <i r="3">
      <x v="6"/>
    </i>
    <i r="3">
      <x v="18"/>
    </i>
    <i r="3">
      <x v="19"/>
    </i>
    <i r="3">
      <x v="20"/>
    </i>
    <i r="2">
      <x v="81"/>
    </i>
    <i r="3">
      <x v="6"/>
    </i>
    <i r="2">
      <x v="82"/>
    </i>
    <i r="3">
      <x v="18"/>
    </i>
    <i r="2">
      <x v="83"/>
    </i>
    <i r="3">
      <x v="6"/>
    </i>
    <i r="3">
      <x v="18"/>
    </i>
    <i r="2">
      <x v="84"/>
    </i>
    <i r="3">
      <x v="6"/>
    </i>
    <i r="3">
      <x v="18"/>
    </i>
    <i r="2">
      <x v="85"/>
    </i>
    <i r="3">
      <x v="6"/>
    </i>
    <i r="3">
      <x v="18"/>
    </i>
    <i r="2">
      <x v="86"/>
    </i>
    <i r="3">
      <x v="6"/>
    </i>
    <i r="3">
      <x v="14"/>
    </i>
    <i r="3">
      <x v="18"/>
    </i>
    <i r="3">
      <x v="23"/>
    </i>
    <i r="2">
      <x v="87"/>
    </i>
    <i r="3">
      <x v="4"/>
    </i>
    <i r="3">
      <x v="6"/>
    </i>
    <i r="3">
      <x v="18"/>
    </i>
    <i r="2">
      <x v="88"/>
    </i>
    <i r="3">
      <x v="6"/>
    </i>
    <i r="3">
      <x v="22"/>
    </i>
    <i r="2">
      <x v="89"/>
    </i>
    <i r="3">
      <x v="17"/>
    </i>
    <i r="2">
      <x v="90"/>
    </i>
    <i r="3">
      <x v="23"/>
    </i>
    <i r="1">
      <x v="4"/>
    </i>
    <i r="2">
      <x v="92"/>
    </i>
    <i r="3">
      <x v="13"/>
    </i>
    <i r="2">
      <x v="93"/>
    </i>
    <i r="3">
      <x v="18"/>
    </i>
    <i r="2">
      <x v="94"/>
    </i>
    <i r="3">
      <x v="6"/>
    </i>
    <i r="3">
      <x v="18"/>
    </i>
    <i r="2">
      <x v="95"/>
    </i>
    <i r="3">
      <x v="6"/>
    </i>
    <i r="2">
      <x v="96"/>
    </i>
    <i r="3">
      <x v="6"/>
    </i>
    <i r="3">
      <x v="18"/>
    </i>
    <i r="2">
      <x v="97"/>
    </i>
    <i r="3">
      <x v="6"/>
    </i>
    <i r="3">
      <x v="18"/>
    </i>
    <i r="2">
      <x v="98"/>
    </i>
    <i r="3">
      <x v="6"/>
    </i>
    <i r="3">
      <x v="18"/>
    </i>
    <i r="2">
      <x v="99"/>
    </i>
    <i r="3">
      <x v="6"/>
    </i>
    <i r="3">
      <x v="17"/>
    </i>
    <i r="3">
      <x v="18"/>
    </i>
    <i r="2">
      <x v="100"/>
    </i>
    <i r="3">
      <x v="6"/>
    </i>
    <i r="3">
      <x v="18"/>
    </i>
    <i r="2">
      <x v="101"/>
    </i>
    <i r="3">
      <x v="6"/>
    </i>
    <i r="3">
      <x v="18"/>
    </i>
    <i r="2">
      <x v="102"/>
    </i>
    <i r="3">
      <x v="6"/>
    </i>
    <i r="2">
      <x v="103"/>
    </i>
    <i r="3">
      <x v="6"/>
    </i>
    <i r="3">
      <x v="18"/>
    </i>
    <i r="2">
      <x v="104"/>
    </i>
    <i r="3">
      <x v="6"/>
    </i>
    <i r="3">
      <x v="18"/>
    </i>
    <i r="2">
      <x v="105"/>
    </i>
    <i r="3">
      <x v="6"/>
    </i>
    <i r="3">
      <x v="18"/>
    </i>
    <i r="2">
      <x v="106"/>
    </i>
    <i r="3">
      <x v="6"/>
    </i>
    <i r="3">
      <x v="11"/>
    </i>
    <i r="3">
      <x v="18"/>
    </i>
    <i r="2">
      <x v="107"/>
    </i>
    <i r="3">
      <x v="2"/>
    </i>
    <i r="3">
      <x v="6"/>
    </i>
    <i r="3">
      <x v="18"/>
    </i>
    <i r="2">
      <x v="108"/>
    </i>
    <i r="3">
      <x v="6"/>
    </i>
    <i r="3">
      <x v="18"/>
    </i>
    <i r="2">
      <x v="109"/>
    </i>
    <i r="3">
      <x v="6"/>
    </i>
    <i r="2">
      <x v="110"/>
    </i>
    <i r="3">
      <x v="6"/>
    </i>
    <i r="3">
      <x v="18"/>
    </i>
    <i r="2">
      <x v="111"/>
    </i>
    <i r="3">
      <x v="6"/>
    </i>
    <i r="3">
      <x v="18"/>
    </i>
    <i r="2">
      <x v="112"/>
    </i>
    <i r="3">
      <x v="6"/>
    </i>
    <i r="3">
      <x v="18"/>
    </i>
    <i r="2">
      <x v="113"/>
    </i>
    <i r="3">
      <x v="1"/>
    </i>
    <i r="3">
      <x v="6"/>
    </i>
    <i r="3">
      <x v="9"/>
    </i>
    <i r="3">
      <x v="18"/>
    </i>
    <i r="2">
      <x v="114"/>
    </i>
    <i r="3">
      <x v="6"/>
    </i>
    <i r="2">
      <x v="115"/>
    </i>
    <i r="3">
      <x v="6"/>
    </i>
    <i r="3">
      <x v="18"/>
    </i>
    <i r="2">
      <x v="116"/>
    </i>
    <i r="3">
      <x v="6"/>
    </i>
    <i r="2">
      <x v="117"/>
    </i>
    <i r="3">
      <x v="18"/>
    </i>
    <i r="2">
      <x v="118"/>
    </i>
    <i r="3">
      <x v="6"/>
    </i>
    <i r="3">
      <x v="18"/>
    </i>
    <i r="2">
      <x v="119"/>
    </i>
    <i r="3">
      <x v="6"/>
    </i>
    <i r="3">
      <x v="18"/>
    </i>
    <i r="2">
      <x v="120"/>
    </i>
    <i r="3">
      <x v="2"/>
    </i>
    <i r="3">
      <x v="5"/>
    </i>
    <i r="3">
      <x v="6"/>
    </i>
    <i r="3">
      <x v="18"/>
    </i>
    <i r="2">
      <x v="121"/>
    </i>
    <i r="3">
      <x v="6"/>
    </i>
    <i r="3">
      <x v="18"/>
    </i>
    <i r="1">
      <x v="5"/>
    </i>
    <i r="2">
      <x v="122"/>
    </i>
    <i r="3">
      <x v="6"/>
    </i>
    <i r="3">
      <x v="18"/>
    </i>
    <i r="3">
      <x v="19"/>
    </i>
    <i r="2">
      <x v="123"/>
    </i>
    <i r="3">
      <x v="6"/>
    </i>
    <i r="2">
      <x v="125"/>
    </i>
    <i r="3">
      <x v="15"/>
    </i>
    <i r="2">
      <x v="130"/>
    </i>
    <i r="3">
      <x v="6"/>
    </i>
    <i r="2">
      <x v="133"/>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69">
        <i x="5" s="1"/>
        <i x="1" s="1"/>
        <i x="0" s="1"/>
        <i x="6" s="1"/>
        <i x="7" s="1"/>
        <i x="4" s="1"/>
        <i x="11" s="1"/>
        <i x="13" s="1"/>
        <i x="31" s="1"/>
        <i x="45" s="1"/>
        <i x="27" s="1"/>
        <i x="19" s="1"/>
        <i x="60" s="1"/>
        <i x="17" s="1"/>
        <i x="28" s="1"/>
        <i x="41" s="1"/>
        <i x="40" s="1"/>
        <i x="58" s="1"/>
        <i x="24" s="1"/>
        <i x="35" s="1"/>
        <i x="47" s="1"/>
        <i x="38" s="1"/>
        <i x="23" s="1"/>
        <i x="65" s="1"/>
        <i x="33" s="1"/>
        <i x="16" s="1"/>
        <i x="42" s="1"/>
        <i x="59" s="1"/>
        <i x="14" s="1"/>
        <i x="66" s="1"/>
        <i x="21" s="1"/>
        <i x="29" s="1"/>
        <i x="30" s="1"/>
        <i x="67" s="1"/>
        <i x="48" s="1"/>
        <i x="57" s="1"/>
        <i x="64" s="1"/>
        <i x="55" s="1"/>
        <i x="54" s="1"/>
        <i x="62" s="1"/>
        <i x="51" s="1"/>
        <i x="26" s="1"/>
        <i x="43" s="1"/>
        <i x="46" s="1"/>
        <i x="20" s="1"/>
        <i x="49" s="1"/>
        <i x="53" s="1"/>
        <i x="44" s="1"/>
        <i x="52" s="1"/>
        <i x="56" s="1"/>
        <i x="25" s="1"/>
        <i x="12" s="1"/>
        <i x="37" s="1"/>
        <i x="22" s="1"/>
        <i x="34" s="1"/>
        <i x="61" s="1"/>
        <i x="18" s="1"/>
        <i x="32" s="1"/>
        <i x="63" s="1"/>
        <i x="39" s="1"/>
        <i x="50" s="1"/>
        <i x="36" s="1"/>
        <i x="15" s="1"/>
        <i x="3" s="1"/>
        <i x="8" s="1"/>
        <i x="9" s="1"/>
        <i x="2" s="1"/>
        <i x="68"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146" totalsRowShown="0" headerRowDxfId="219" dataDxfId="218">
  <autoFilter ref="A2:BE146"/>
  <tableColumns count="57">
    <tableColumn id="1" name="Vertex 1" dataDxfId="217"/>
    <tableColumn id="2" name="Vertex 2" dataDxfId="216"/>
    <tableColumn id="3" name="Color" dataDxfId="215"/>
    <tableColumn id="4" name="Width" dataDxfId="214"/>
    <tableColumn id="11" name="Style" dataDxfId="213"/>
    <tableColumn id="5" name="Opacity" dataDxfId="212"/>
    <tableColumn id="6" name="Visibility" dataDxfId="211"/>
    <tableColumn id="10" name="Label" dataDxfId="210"/>
    <tableColumn id="12" name="Label Text Color" dataDxfId="209"/>
    <tableColumn id="13" name="Label Font Size" dataDxfId="208"/>
    <tableColumn id="14" name="Reciprocated?" dataDxfId="60"/>
    <tableColumn id="7" name="ID" dataDxfId="207"/>
    <tableColumn id="9" name="Dynamic Filter" dataDxfId="206"/>
    <tableColumn id="8" name="Add Your Own Columns Here" dataDxfId="205"/>
    <tableColumn id="15" name="Relationship" dataDxfId="204"/>
    <tableColumn id="16" name="Relationship Date (UTC)" dataDxfId="203"/>
    <tableColumn id="17" name="Tweet" dataDxfId="202"/>
    <tableColumn id="18" name="URLs in Tweet" dataDxfId="201"/>
    <tableColumn id="19" name="Domains in Tweet" dataDxfId="200"/>
    <tableColumn id="20" name="Hashtags in Tweet" dataDxfId="199"/>
    <tableColumn id="21" name="Media in Tweet" dataDxfId="198"/>
    <tableColumn id="22" name="Tweet Image File" dataDxfId="197"/>
    <tableColumn id="23" name="Tweet Date (UTC)" dataDxfId="196"/>
    <tableColumn id="24" name="Date" dataDxfId="195"/>
    <tableColumn id="25" name="Time" dataDxfId="194"/>
    <tableColumn id="26" name="Twitter Page for Tweet" dataDxfId="193"/>
    <tableColumn id="27" name="Latitude" dataDxfId="192"/>
    <tableColumn id="28" name="Longitude" dataDxfId="191"/>
    <tableColumn id="29" name="Imported ID" dataDxfId="190"/>
    <tableColumn id="30" name="In-Reply-To Tweet ID" dataDxfId="189"/>
    <tableColumn id="31" name="Favorited" dataDxfId="188"/>
    <tableColumn id="32" name="Favorite Count" dataDxfId="187"/>
    <tableColumn id="33" name="In-Reply-To User ID" dataDxfId="186"/>
    <tableColumn id="34" name="Is Quote Status" dataDxfId="185"/>
    <tableColumn id="35" name="Language" dataDxfId="184"/>
    <tableColumn id="36" name="Possibly Sensitive" dataDxfId="183"/>
    <tableColumn id="37" name="Quoted Status ID" dataDxfId="182"/>
    <tableColumn id="38" name="Retweeted" dataDxfId="181"/>
    <tableColumn id="39" name="Retweet Count" dataDxfId="180"/>
    <tableColumn id="40" name="Retweet ID" dataDxfId="179"/>
    <tableColumn id="41" name="Source" dataDxfId="178"/>
    <tableColumn id="42" name="Truncated" dataDxfId="177"/>
    <tableColumn id="43" name="Unified Twitter ID" dataDxfId="176"/>
    <tableColumn id="44" name="Imported Tweet Type" dataDxfId="175"/>
    <tableColumn id="45" name="Added By Extended Analysis" dataDxfId="174"/>
    <tableColumn id="46" name="Corrected By Extended Analysis" dataDxfId="173"/>
    <tableColumn id="47" name="Place Bounding Box" dataDxfId="172"/>
    <tableColumn id="48" name="Place Country" dataDxfId="171"/>
    <tableColumn id="49" name="Place Country Code" dataDxfId="170"/>
    <tableColumn id="50" name="Place Full Name" dataDxfId="169"/>
    <tableColumn id="51" name="Place ID" dataDxfId="168"/>
    <tableColumn id="52" name="Place Name" dataDxfId="167"/>
    <tableColumn id="53" name="Place Type" dataDxfId="166"/>
    <tableColumn id="54" name="Place URL" dataDxfId="165"/>
    <tableColumn id="55" name="Edge Weight"/>
    <tableColumn id="56" name="Vertex 1 Group" dataDxfId="76">
      <calculatedColumnFormula>REPLACE(INDEX(GroupVertices[Group], MATCH(Edges[[#This Row],[Vertex 1]],GroupVertices[Vertex],0)),1,1,"")</calculatedColumnFormula>
    </tableColumn>
    <tableColumn id="57" name="Vertex 2 Group" dataDxfId="75">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87">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8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Z57" totalsRowShown="0" headerRowDxfId="164" dataDxfId="163">
  <autoFilter ref="A2:AZ57"/>
  <tableColumns count="52">
    <tableColumn id="1" name="Vertex" dataDxfId="162"/>
    <tableColumn id="2" name="Color" dataDxfId="161"/>
    <tableColumn id="5" name="Shape" dataDxfId="160"/>
    <tableColumn id="6" name="Size" dataDxfId="159"/>
    <tableColumn id="4" name="Opacity" dataDxfId="158"/>
    <tableColumn id="7" name="Image File" dataDxfId="157"/>
    <tableColumn id="3" name="Visibility" dataDxfId="156"/>
    <tableColumn id="10" name="Label" dataDxfId="155"/>
    <tableColumn id="16" name="Label Fill Color" dataDxfId="154"/>
    <tableColumn id="9" name="Label Position" dataDxfId="153"/>
    <tableColumn id="8" name="Tooltip" dataDxfId="152"/>
    <tableColumn id="18" name="Layout Order" dataDxfId="151"/>
    <tableColumn id="13" name="X" dataDxfId="150"/>
    <tableColumn id="14" name="Y" dataDxfId="149"/>
    <tableColumn id="12" name="Locked?" dataDxfId="148"/>
    <tableColumn id="19" name="Polar R" dataDxfId="147"/>
    <tableColumn id="20" name="Polar Angle" dataDxfId="146"/>
    <tableColumn id="21" name="Degree" dataDxfId="145"/>
    <tableColumn id="22" name="In-Degree" dataDxfId="144"/>
    <tableColumn id="23" name="Out-Degree" dataDxfId="143"/>
    <tableColumn id="24" name="Betweenness Centrality" dataDxfId="142"/>
    <tableColumn id="25" name="Closeness Centrality" dataDxfId="141"/>
    <tableColumn id="26" name="Eigenvector Centrality" dataDxfId="140"/>
    <tableColumn id="15" name="PageRank" dataDxfId="139"/>
    <tableColumn id="27" name="Clustering Coefficient" dataDxfId="138"/>
    <tableColumn id="29" name="Reciprocated Vertex Pair Ratio" dataDxfId="137"/>
    <tableColumn id="11" name="ID" dataDxfId="136"/>
    <tableColumn id="28" name="Dynamic Filter" dataDxfId="135"/>
    <tableColumn id="17" name="Add Your Own Columns Here" dataDxfId="134"/>
    <tableColumn id="30" name="Name" dataDxfId="133"/>
    <tableColumn id="31" name="Followed" dataDxfId="132"/>
    <tableColumn id="32" name="Followers" dataDxfId="131"/>
    <tableColumn id="33" name="Tweets" dataDxfId="130"/>
    <tableColumn id="34" name="Favorites" dataDxfId="129"/>
    <tableColumn id="35" name="Time Zone UTC Offset (Seconds)" dataDxfId="128"/>
    <tableColumn id="36" name="Description" dataDxfId="127"/>
    <tableColumn id="37" name="Location" dataDxfId="126"/>
    <tableColumn id="38" name="Web" dataDxfId="125"/>
    <tableColumn id="39" name="Time Zone" dataDxfId="124"/>
    <tableColumn id="40" name="Joined Twitter Date (UTC)" dataDxfId="123"/>
    <tableColumn id="41" name="Profile Banner Url" dataDxfId="122"/>
    <tableColumn id="42" name="Default Profile" dataDxfId="121"/>
    <tableColumn id="43" name="Default Profile Image" dataDxfId="120"/>
    <tableColumn id="44" name="Geo Enabled" dataDxfId="119"/>
    <tableColumn id="45" name="Language" dataDxfId="118"/>
    <tableColumn id="46" name="Listed Count" dataDxfId="117"/>
    <tableColumn id="47" name="Profile Background Image Url" dataDxfId="116"/>
    <tableColumn id="48" name="Verified" dataDxfId="115"/>
    <tableColumn id="49" name="Custom Menu Item Text" dataDxfId="114"/>
    <tableColumn id="50" name="Custom Menu Item Action" dataDxfId="113"/>
    <tableColumn id="51" name="Tweeted Search Term?" dataDxfId="78"/>
    <tableColumn id="52" name="Vertex Group" dataDxfId="77">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11" totalsRowShown="0" headerRowDxfId="112">
  <autoFilter ref="A2:Y11"/>
  <tableColumns count="25">
    <tableColumn id="1" name="Group" dataDxfId="85"/>
    <tableColumn id="2" name="Vertex Color" dataDxfId="84"/>
    <tableColumn id="3" name="Vertex Shape" dataDxfId="82"/>
    <tableColumn id="22" name="Visibility" dataDxfId="83"/>
    <tableColumn id="4" name="Collapsed?"/>
    <tableColumn id="18" name="Label" dataDxfId="111"/>
    <tableColumn id="20" name="Collapsed X"/>
    <tableColumn id="21" name="Collapsed Y"/>
    <tableColumn id="6" name="ID" dataDxfId="110"/>
    <tableColumn id="19" name="Collapsed Properties" dataDxfId="74"/>
    <tableColumn id="5" name="Vertices" dataDxfId="73"/>
    <tableColumn id="7" name="Unique Edges" dataDxfId="72"/>
    <tableColumn id="8" name="Edges With Duplicates" dataDxfId="71"/>
    <tableColumn id="9" name="Total Edges" dataDxfId="70"/>
    <tableColumn id="10" name="Self-Loops" dataDxfId="69"/>
    <tableColumn id="24" name="Reciprocated Vertex Pair Ratio" dataDxfId="68"/>
    <tableColumn id="25" name="Reciprocated Edge Ratio" dataDxfId="67"/>
    <tableColumn id="11" name="Connected Components" dataDxfId="66"/>
    <tableColumn id="12" name="Single-Vertex Connected Components" dataDxfId="65"/>
    <tableColumn id="13" name="Maximum Vertices in a Connected Component" dataDxfId="64"/>
    <tableColumn id="14" name="Maximum Edges in a Connected Component" dataDxfId="63"/>
    <tableColumn id="15" name="Maximum Geodesic Distance (Diameter)" dataDxfId="62"/>
    <tableColumn id="16" name="Average Geodesic Distance" dataDxfId="61"/>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6" totalsRowShown="0" headerRowDxfId="109" dataDxfId="108">
  <autoFilter ref="A1:C56"/>
  <tableColumns count="3">
    <tableColumn id="1" name="Group" dataDxfId="81"/>
    <tableColumn id="2" name="Vertex" dataDxfId="80"/>
    <tableColumn id="3" name="Vertex ID" dataDxfId="7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07"/>
    <tableColumn id="2" name="Value" dataDxfId="10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105"/>
    <tableColumn id="2" name="Degree Frequency" dataDxfId="104">
      <calculatedColumnFormula>COUNTIF(Vertices[Degree], "&gt;= " &amp; D2) - COUNTIF(Vertices[Degree], "&gt;=" &amp; D3)</calculatedColumnFormula>
    </tableColumn>
    <tableColumn id="3" name="In-Degree Bin" dataDxfId="103"/>
    <tableColumn id="4" name="In-Degree Frequency" dataDxfId="102">
      <calculatedColumnFormula>COUNTIF(Vertices[In-Degree], "&gt;= " &amp; F2) - COUNTIF(Vertices[In-Degree], "&gt;=" &amp; F3)</calculatedColumnFormula>
    </tableColumn>
    <tableColumn id="5" name="Out-Degree Bin" dataDxfId="101"/>
    <tableColumn id="6" name="Out-Degree Frequency" dataDxfId="100">
      <calculatedColumnFormula>COUNTIF(Vertices[Out-Degree], "&gt;= " &amp; H2) - COUNTIF(Vertices[Out-Degree], "&gt;=" &amp; H3)</calculatedColumnFormula>
    </tableColumn>
    <tableColumn id="7" name="Betweenness Centrality Bin" dataDxfId="99"/>
    <tableColumn id="8" name="Betweenness Centrality Frequency" dataDxfId="98">
      <calculatedColumnFormula>COUNTIF(Vertices[Betweenness Centrality], "&gt;= " &amp; J2) - COUNTIF(Vertices[Betweenness Centrality], "&gt;=" &amp; J3)</calculatedColumnFormula>
    </tableColumn>
    <tableColumn id="9" name="Closeness Centrality Bin" dataDxfId="97"/>
    <tableColumn id="10" name="Closeness Centrality Frequency" dataDxfId="96">
      <calculatedColumnFormula>COUNTIF(Vertices[Closeness Centrality], "&gt;= " &amp; L2) - COUNTIF(Vertices[Closeness Centrality], "&gt;=" &amp; L3)</calculatedColumnFormula>
    </tableColumn>
    <tableColumn id="11" name="Eigenvector Centrality Bin" dataDxfId="95"/>
    <tableColumn id="12" name="Eigenvector Centrality Frequency" dataDxfId="94">
      <calculatedColumnFormula>COUNTIF(Vertices[Eigenvector Centrality], "&gt;= " &amp; N2) - COUNTIF(Vertices[Eigenvector Centrality], "&gt;=" &amp; N3)</calculatedColumnFormula>
    </tableColumn>
    <tableColumn id="18" name="PageRank Bin" dataDxfId="93"/>
    <tableColumn id="17" name="PageRank Frequency" dataDxfId="92">
      <calculatedColumnFormula>COUNTIF(Vertices[Eigenvector Centrality], "&gt;= " &amp; P2) - COUNTIF(Vertices[Eigenvector Centrality], "&gt;=" &amp; P3)</calculatedColumnFormula>
    </tableColumn>
    <tableColumn id="13" name="Clustering Coefficient Bin" dataDxfId="91"/>
    <tableColumn id="14" name="Clustering Coefficient Frequency" dataDxfId="90">
      <calculatedColumnFormula>COUNTIF(Vertices[Clustering Coefficient], "&gt;= " &amp; R2) - COUNTIF(Vertices[Clustering Coefficient], "&gt;=" &amp; R3)</calculatedColumnFormula>
    </tableColumn>
    <tableColumn id="15" name="Dynamic Filter Bin" dataDxfId="89"/>
    <tableColumn id="16" name="Dynamic Filter Frequency" dataDxfId="8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120" totalsRowShown="0" headerRowDxfId="57" dataDxfId="56">
  <autoFilter ref="A2:BE120"/>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43172581865402375" TargetMode="External" /><Relationship Id="rId4" Type="http://schemas.openxmlformats.org/officeDocument/2006/relationships/hyperlink" Target="https://twitter.com/i/web/status/1250364686316511233" TargetMode="External" /><Relationship Id="rId5" Type="http://schemas.openxmlformats.org/officeDocument/2006/relationships/hyperlink" Target="https://twitter.com/i/web/status/1250599809540657153" TargetMode="External" /><Relationship Id="rId6" Type="http://schemas.openxmlformats.org/officeDocument/2006/relationships/hyperlink" Target="https://twitter.com/i/web/status/1250481346952257537" TargetMode="External" /><Relationship Id="rId7" Type="http://schemas.openxmlformats.org/officeDocument/2006/relationships/hyperlink" Target="https://twitter.com/i/web/status/1252757519480610820" TargetMode="External" /><Relationship Id="rId8" Type="http://schemas.openxmlformats.org/officeDocument/2006/relationships/hyperlink" Target="https://twitter.com/i/web/status/1255302314807693313" TargetMode="External" /><Relationship Id="rId9" Type="http://schemas.openxmlformats.org/officeDocument/2006/relationships/hyperlink" Target="https://twitter.com/i/web/status/1256283112176332800" TargetMode="External" /><Relationship Id="rId10" Type="http://schemas.openxmlformats.org/officeDocument/2006/relationships/hyperlink" Target="https://twitter.com/i/web/status/1256283112176332800" TargetMode="External" /><Relationship Id="rId11" Type="http://schemas.openxmlformats.org/officeDocument/2006/relationships/hyperlink" Target="https://paper.li/CreativeSage/SMchat?edition_id=5d31aba0-62f4-11ea-893a-0cc47a0d15fd" TargetMode="External" /><Relationship Id="rId12" Type="http://schemas.openxmlformats.org/officeDocument/2006/relationships/hyperlink" Target="https://paper.li/CreativeSage/SMchat?edition_id=ef1b3130-6358-11ea-893a-0cc47a0d15fd" TargetMode="External" /><Relationship Id="rId13" Type="http://schemas.openxmlformats.org/officeDocument/2006/relationships/hyperlink" Target="https://paper.li/CreativeSage/SMchat?edition_id=984d7660-667d-11ea-893a-0cc47a0d15fd" TargetMode="External" /><Relationship Id="rId14" Type="http://schemas.openxmlformats.org/officeDocument/2006/relationships/hyperlink" Target="https://paper.li/CreativeSage/SMchat?edition_id=5a4548a0-67ab-11ea-893a-0cc47a0d15fd" TargetMode="External" /><Relationship Id="rId15" Type="http://schemas.openxmlformats.org/officeDocument/2006/relationships/hyperlink" Target="https://paper.li/CreativeSage/SMchat?edition_id=ae345c10-693d-11ea-893a-0cc47a0d15fd" TargetMode="External" /><Relationship Id="rId16" Type="http://schemas.openxmlformats.org/officeDocument/2006/relationships/hyperlink" Target="https://paper.li/CreativeSage/SMchat?edition_id=6c7d3010-6a6b-11ea-8843-0cc47a0d15fd" TargetMode="External" /><Relationship Id="rId17" Type="http://schemas.openxmlformats.org/officeDocument/2006/relationships/hyperlink" Target="https://paper.li/CreativeSage/SMchat?edition_id=b2489d40-6486-11ea-893a-0cc47a0d15fd" TargetMode="External" /><Relationship Id="rId18" Type="http://schemas.openxmlformats.org/officeDocument/2006/relationships/hyperlink" Target="https://paper.li/CreativeSage/SMchat?edition_id=6c7d3010-6a6b-11ea-8843-0cc47a0d15fd" TargetMode="External" /><Relationship Id="rId19" Type="http://schemas.openxmlformats.org/officeDocument/2006/relationships/hyperlink" Target="https://paper.li/CreativeSage/SMchat?edition_id=d70450c0-6ebd-11ea-b977-0cc47a0d15fd" TargetMode="External" /><Relationship Id="rId20" Type="http://schemas.openxmlformats.org/officeDocument/2006/relationships/hyperlink" Target="https://paper.li/CreativeSage/SMchat?edition_id=2ed02930-7050-11ea-b977-0cc47a0d15fd" TargetMode="External" /><Relationship Id="rId21" Type="http://schemas.openxmlformats.org/officeDocument/2006/relationships/hyperlink" Target="https://paper.li/CreativeSage/SMchat?edition_id=bffcc760-70b4-11ea-b977-0cc47a0d15fd" TargetMode="External" /><Relationship Id="rId22" Type="http://schemas.openxmlformats.org/officeDocument/2006/relationships/hyperlink" Target="https://paper.li/CreativeSage/SMchat?edition_id=96b8db30-6b34-11ea-8843-0cc47a0d15fd" TargetMode="External" /><Relationship Id="rId23" Type="http://schemas.openxmlformats.org/officeDocument/2006/relationships/hyperlink" Target="https://paper.li/CreativeSage/SMchat?edition_id=13362df0-76fe-11ea-b977-0cc47a0d15fd" TargetMode="External" /><Relationship Id="rId24" Type="http://schemas.openxmlformats.org/officeDocument/2006/relationships/hyperlink" Target="https://paper.li/CreativeSage/SMchat?edition_id=42276d40-69a2-11ea-893a-0cc47a0d15fd" TargetMode="External" /><Relationship Id="rId25" Type="http://schemas.openxmlformats.org/officeDocument/2006/relationships/hyperlink" Target="https://paper.li/CreativeSage/SMchat?edition_id=3f115840-77c7-11ea-b977-0cc47a0d15fd" TargetMode="External" /><Relationship Id="rId26" Type="http://schemas.openxmlformats.org/officeDocument/2006/relationships/hyperlink" Target="https://paper.li/CreativeSage/SMchat?edition_id=d3e309a0-782b-11ea-b977-0cc47a0d15fd" TargetMode="External" /><Relationship Id="rId27" Type="http://schemas.openxmlformats.org/officeDocument/2006/relationships/hyperlink" Target="https://paper.li/CreativeSage/SMchat?edition_id=14b0f5a0-7bb5-11ea-ab4f-0cc47a0d15fd" TargetMode="External" /><Relationship Id="rId28" Type="http://schemas.openxmlformats.org/officeDocument/2006/relationships/hyperlink" Target="https://paper.li/CreativeSage/SMchat?edition_id=90f519e0-7e10-11ea-ab4f-0cc47a0d15fd" TargetMode="External" /><Relationship Id="rId29" Type="http://schemas.openxmlformats.org/officeDocument/2006/relationships/hyperlink" Target="https://paper.li/CreativeSage/SMchat?edition_id=6add9860-6f22-11ea-b977-0cc47a0d15fd" TargetMode="External" /><Relationship Id="rId30" Type="http://schemas.openxmlformats.org/officeDocument/2006/relationships/hyperlink" Target="https://paper.li/CreativeSage/SMchat?edition_id=42229ee0-7e75-11ea-ab4f-0cc47a0d15fd" TargetMode="External" /><Relationship Id="rId31" Type="http://schemas.openxmlformats.org/officeDocument/2006/relationships/hyperlink" Target="https://paper.li/CreativeSage/SMchat?edition_id=0623a4f0-6162-11ea-893a-0cc47a0d15fd" TargetMode="External" /><Relationship Id="rId32" Type="http://schemas.openxmlformats.org/officeDocument/2006/relationships/hyperlink" Target="https://paper.li/CreativeSage/SMchat?edition_id=52faf5e0-7f3e-11ea-ab4f-0cc47a0d15fd" TargetMode="External" /><Relationship Id="rId33" Type="http://schemas.openxmlformats.org/officeDocument/2006/relationships/hyperlink" Target="https://paper.li/CreativeSage/SMchat?edition_id=6db9e740-65b4-11ea-893a-0cc47a0d15fd" TargetMode="External" /><Relationship Id="rId34" Type="http://schemas.openxmlformats.org/officeDocument/2006/relationships/hyperlink" Target="https://paper.li/CreativeSage/SMchat?edition_id=724bada0-81fe-11ea-ab4f-0cc47a0d15fd" TargetMode="External" /><Relationship Id="rId35" Type="http://schemas.openxmlformats.org/officeDocument/2006/relationships/hyperlink" Target="https://paper.li/CreativeSage/SMchat?edition_id=8603c330-6874-11ea-893a-0cc47a0d15fd" TargetMode="External" /><Relationship Id="rId36" Type="http://schemas.openxmlformats.org/officeDocument/2006/relationships/hyperlink" Target="https://paper.li/CreativeSage/SMchat?edition_id=834f1200-6d2b-11ea-8843-0cc47a0d15fd" TargetMode="External" /><Relationship Id="rId37" Type="http://schemas.openxmlformats.org/officeDocument/2006/relationships/hyperlink" Target="https://paper.li/CreativeSage/SMchat?edition_id=724bada0-81fe-11ea-ab4f-0cc47a0d15fd" TargetMode="External" /><Relationship Id="rId38" Type="http://schemas.openxmlformats.org/officeDocument/2006/relationships/hyperlink" Target="https://paper.li/CreativeSage/SMchat?edition_id=195fb5f0-6422-11ea-893a-0cc47a0d15fd" TargetMode="External" /><Relationship Id="rId39" Type="http://schemas.openxmlformats.org/officeDocument/2006/relationships/hyperlink" Target="https://paper.li/CreativeSage/SMchat?edition_id=561426b0-75d0-11ea-b977-0cc47a0d15fd" TargetMode="External" /><Relationship Id="rId40" Type="http://schemas.openxmlformats.org/officeDocument/2006/relationships/hyperlink" Target="https://paper.li/CreativeSage/SMchat?edition_id=3a6308f0-832c-11ea-9b87-0cc47a0d15fd" TargetMode="External" /><Relationship Id="rId41" Type="http://schemas.openxmlformats.org/officeDocument/2006/relationships/hyperlink" Target="https://paper.li/CreativeSage/SMchat?edition_id=a46d66a0-8a3e-11ea-9b87-0cc47a0d15fd" TargetMode="External" /><Relationship Id="rId42" Type="http://schemas.openxmlformats.org/officeDocument/2006/relationships/hyperlink" Target="https://paper.li/CreativeSage/SMchat?edition_id=6c7d3010-6a6b-11ea-8843-0cc47a0d15fd" TargetMode="External" /><Relationship Id="rId43" Type="http://schemas.openxmlformats.org/officeDocument/2006/relationships/hyperlink" Target="https://paper.li/CreativeSage/SMchat?edition_id=3a785b50-8aa3-11ea-9b87-0cc47a0d15fd" TargetMode="External" /><Relationship Id="rId44" Type="http://schemas.openxmlformats.org/officeDocument/2006/relationships/hyperlink" Target="https://paper.li/CreativeSage/SMchat?edition_id=8e172be0-8c35-11ea-9b87-0cc47a0d15fd" TargetMode="External" /><Relationship Id="rId45" Type="http://schemas.openxmlformats.org/officeDocument/2006/relationships/hyperlink" Target="https://paper.li/CreativeSage/SMchat?edition_id=6f503020-60fd-11ea-893a-0cc47a0d15fd" TargetMode="External" /><Relationship Id="rId46" Type="http://schemas.openxmlformats.org/officeDocument/2006/relationships/hyperlink" Target="https://paper.li/CreativeSage/SMchat?edition_id=31cd5f00-622b-11ea-893a-0cc47a0d15fd" TargetMode="External" /><Relationship Id="rId47" Type="http://schemas.openxmlformats.org/officeDocument/2006/relationships/hyperlink" Target="https://paper.li/CreativeSage/SMchat?edition_id=c4a0f670-628f-11ea-893a-0cc47a0d15fd" TargetMode="External" /><Relationship Id="rId48" Type="http://schemas.openxmlformats.org/officeDocument/2006/relationships/hyperlink" Target="https://paper.li/CreativeSage/SMchat?edition_id=85077a50-63bd-11ea-893a-0cc47a0d15fd" TargetMode="External" /><Relationship Id="rId49" Type="http://schemas.openxmlformats.org/officeDocument/2006/relationships/hyperlink" Target="https://paper.li/CreativeSage/SMchat?edition_id=43e84890-64eb-11ea-893a-0cc47a0d15fd" TargetMode="External" /><Relationship Id="rId50" Type="http://schemas.openxmlformats.org/officeDocument/2006/relationships/hyperlink" Target="https://paper.li/CreativeSage/SMchat?edition_id=db6e92a0-654f-11ea-893a-0cc47a0d15fd" TargetMode="External" /><Relationship Id="rId51" Type="http://schemas.openxmlformats.org/officeDocument/2006/relationships/hyperlink" Target="https://paper.li/CreativeSage/SMchat?edition_id=2ea8adf0-66e2-11ea-893a-0cc47a0d15fd" TargetMode="External" /><Relationship Id="rId52" Type="http://schemas.openxmlformats.org/officeDocument/2006/relationships/hyperlink" Target="https://paper.li/CreativeSage/SMchat?edition_id=c2dbfc70-6746-11ea-893a-0cc47a0d15fd" TargetMode="External" /><Relationship Id="rId53" Type="http://schemas.openxmlformats.org/officeDocument/2006/relationships/hyperlink" Target="https://paper.li/CreativeSage/SMchat?edition_id=ff253c90-680f-11ea-893a-0cc47a0d15fd" TargetMode="External" /><Relationship Id="rId54" Type="http://schemas.openxmlformats.org/officeDocument/2006/relationships/hyperlink" Target="https://paper.li/CreativeSage/SMchat?edition_id=043a8fb0-6ad0-11ea-8843-0cc47a0d15fd" TargetMode="External" /><Relationship Id="rId55" Type="http://schemas.openxmlformats.org/officeDocument/2006/relationships/hyperlink" Target="https://paper.li/CreativeSage/SMchat?edition_id=5780b8f0-6c62-11ea-8843-0cc47a0d15fd" TargetMode="External" /><Relationship Id="rId56" Type="http://schemas.openxmlformats.org/officeDocument/2006/relationships/hyperlink" Target="https://paper.li/CreativeSage/SMchat?edition_id=ed4dba40-6cc6-11ea-8843-0cc47a0d15fd" TargetMode="External" /><Relationship Id="rId57" Type="http://schemas.openxmlformats.org/officeDocument/2006/relationships/hyperlink" Target="https://paper.li/CreativeSage/SMchat?edition_id=25410dc0-6d90-11ea-8843-0cc47a0d15fd" TargetMode="External" /><Relationship Id="rId58" Type="http://schemas.openxmlformats.org/officeDocument/2006/relationships/hyperlink" Target="https://paper.li/CreativeSage/SMchat?edition_id=ad9607c0-6df4-11ea-b977-0cc47a0d15fd" TargetMode="External" /><Relationship Id="rId59" Type="http://schemas.openxmlformats.org/officeDocument/2006/relationships/hyperlink" Target="https://paper.li/CreativeSage/SMchat?edition_id=039cd7a0-6f87-11ea-b977-0cc47a0d15fd" TargetMode="External" /><Relationship Id="rId60" Type="http://schemas.openxmlformats.org/officeDocument/2006/relationships/hyperlink" Target="https://paper.li/CreativeSage/SMchat?edition_id=2b6ac5a0-7507-11ea-b977-0cc47a0d15fd" TargetMode="External" /><Relationship Id="rId61" Type="http://schemas.openxmlformats.org/officeDocument/2006/relationships/hyperlink" Target="https://paper.li/CreativeSage/SMchat?edition_id=be3c3a30-756b-11ea-b977-0cc47a0d15fd" TargetMode="External" /><Relationship Id="rId62" Type="http://schemas.openxmlformats.org/officeDocument/2006/relationships/hyperlink" Target="https://paper.li/CreativeSage/SMchat?edition_id=e8cbaaa0-7634-11ea-b977-0cc47a0d15fd" TargetMode="External" /><Relationship Id="rId63" Type="http://schemas.openxmlformats.org/officeDocument/2006/relationships/hyperlink" Target="https://paper.li/CreativeSage/SMchat?edition_id=92210830-7959-11ea-ab4f-0cc47a0d15fd" TargetMode="External" /><Relationship Id="rId64" Type="http://schemas.openxmlformats.org/officeDocument/2006/relationships/hyperlink" Target="https://paper.li/CreativeSage/SMchat?edition_id=2a281b00-79be-11ea-ab4f-0cc47a0d15fd" TargetMode="External" /><Relationship Id="rId65" Type="http://schemas.openxmlformats.org/officeDocument/2006/relationships/hyperlink" Target="https://paper.li/CreativeSage/SMchat?edition_id=54978050-7a87-11ea-ab4f-0cc47a0d15fd" TargetMode="External" /><Relationship Id="rId66" Type="http://schemas.openxmlformats.org/officeDocument/2006/relationships/hyperlink" Target="https://paper.li/CreativeSage/SMchat?edition_id=e715a4c0-7aeb-11ea-ab4f-0cc47a0d15fd" TargetMode="External" /><Relationship Id="rId67" Type="http://schemas.openxmlformats.org/officeDocument/2006/relationships/hyperlink" Target="https://paper.li/CreativeSage/SMchat?edition_id=8db54a10-7b50-11ea-ab4f-0cc47a0d15fd" TargetMode="External" /><Relationship Id="rId68" Type="http://schemas.openxmlformats.org/officeDocument/2006/relationships/hyperlink" Target="https://paper.li/CreativeSage/SMchat?edition_id=3c35e530-7c7e-11ea-ab4f-0cc47a0d15fd" TargetMode="External" /><Relationship Id="rId69" Type="http://schemas.openxmlformats.org/officeDocument/2006/relationships/hyperlink" Target="https://paper.li/CreativeSage/SMchat?edition_id=d654db80-7ce2-11ea-ab4f-0cc47a0d15fd" TargetMode="External" /><Relationship Id="rId70" Type="http://schemas.openxmlformats.org/officeDocument/2006/relationships/hyperlink" Target="https://paper.li/CreativeSage/SMchat?edition_id=10ce64b0-7dac-11ea-ab4f-0cc47a0d15fd" TargetMode="External" /><Relationship Id="rId71" Type="http://schemas.openxmlformats.org/officeDocument/2006/relationships/hyperlink" Target="https://paper.li/CreativeSage/SMchat?edition_id=bdeb9f40-7ed9-11ea-ab4f-0cc47a0d15fd" TargetMode="External" /><Relationship Id="rId72" Type="http://schemas.openxmlformats.org/officeDocument/2006/relationships/hyperlink" Target="https://paper.li/CreativeSage/SMchat?edition_id=0ffe2a80-806c-11ea-ab4f-0cc47a0d15fd" TargetMode="External" /><Relationship Id="rId73" Type="http://schemas.openxmlformats.org/officeDocument/2006/relationships/hyperlink" Target="https://paper.li/CreativeSage/SMchat?edition_id=3d582ca0-8135-11ea-ab4f-0cc47a0d15fd" TargetMode="External" /><Relationship Id="rId74" Type="http://schemas.openxmlformats.org/officeDocument/2006/relationships/hyperlink" Target="https://paper.li/CreativeSage/SMchat?edition_id=0cee04c0-8263-11ea-ab4f-0cc47a0d15fd" TargetMode="External" /><Relationship Id="rId75" Type="http://schemas.openxmlformats.org/officeDocument/2006/relationships/hyperlink" Target="https://paper.li/CreativeSage/SMchat?edition_id=ad4c4120-82c7-11ea-ab4f-0cc47a0d15fd" TargetMode="External" /><Relationship Id="rId76" Type="http://schemas.openxmlformats.org/officeDocument/2006/relationships/hyperlink" Target="https://paper.li/CreativeSage/SMchat?edition_id=b9912d51-8390-11ea-9b87-0cc47a0d15fd" TargetMode="External" /><Relationship Id="rId77" Type="http://schemas.openxmlformats.org/officeDocument/2006/relationships/hyperlink" Target="https://paper.li/CreativeSage/SMchat?edition_id=569edf20-83f5-11ea-9b87-0cc47a0d15fd" TargetMode="External" /><Relationship Id="rId78" Type="http://schemas.openxmlformats.org/officeDocument/2006/relationships/hyperlink" Target="https://paper.li/CreativeSage/SMchat?edition_id=e75dee70-8459-11ea-9b87-0cc47a0d15fd" TargetMode="External" /><Relationship Id="rId79" Type="http://schemas.openxmlformats.org/officeDocument/2006/relationships/hyperlink" Target="https://paper.li/CreativeSage/SMchat?edition_id=7bb566c0-84be-11ea-9b87-0cc47a0d15fd" TargetMode="External" /><Relationship Id="rId80" Type="http://schemas.openxmlformats.org/officeDocument/2006/relationships/hyperlink" Target="https://paper.li/CreativeSage/SMchat?edition_id=0e503af0-8523-11ea-9b87-0cc47a0d15fd" TargetMode="External" /><Relationship Id="rId81" Type="http://schemas.openxmlformats.org/officeDocument/2006/relationships/hyperlink" Target="https://paper.li/CreativeSage/SMchat?edition_id=38b8e980-85ec-11ea-9b87-0cc47a0d15fd" TargetMode="External" /><Relationship Id="rId82" Type="http://schemas.openxmlformats.org/officeDocument/2006/relationships/hyperlink" Target="https://paper.li/CreativeSage/SMchat?edition_id=d0de32b0-8650-11ea-9b87-0cc47a0d15fd" TargetMode="External" /><Relationship Id="rId83" Type="http://schemas.openxmlformats.org/officeDocument/2006/relationships/hyperlink" Target="https://paper.li/CreativeSage/SMchat?edition_id=25352fb0-87e3-11ea-9b87-0cc47a0d15fd" TargetMode="External" /><Relationship Id="rId84" Type="http://schemas.openxmlformats.org/officeDocument/2006/relationships/hyperlink" Target="https://paper.li/CreativeSage/SMchat?edition_id=b9b6ec50-8847-11ea-9b87-0cc47a0d15fd" TargetMode="External" /><Relationship Id="rId85" Type="http://schemas.openxmlformats.org/officeDocument/2006/relationships/hyperlink" Target="https://paper.li/CreativeSage/SMchat?edition_id=7a2a4170-8975-11ea-9b87-0cc47a0d15fd" TargetMode="External" /><Relationship Id="rId86" Type="http://schemas.openxmlformats.org/officeDocument/2006/relationships/hyperlink" Target="https://paper.li/CreativeSage/SMchat?edition_id=0ee55d90-89da-11ea-9b87-0cc47a0d15fd" TargetMode="External" /><Relationship Id="rId87" Type="http://schemas.openxmlformats.org/officeDocument/2006/relationships/hyperlink" Target="https://paper.li/CreativeSage/SMchat?edition_id=cf0b2ef0-8b07-11ea-9b87-0cc47a0d15fd" TargetMode="External" /><Relationship Id="rId88" Type="http://schemas.openxmlformats.org/officeDocument/2006/relationships/hyperlink" Target="https://paper.li/CreativeSage/SMchat?edition_id=63725eb0-8b6c-11ea-9b87-0cc47a0d15fd" TargetMode="External" /><Relationship Id="rId89" Type="http://schemas.openxmlformats.org/officeDocument/2006/relationships/hyperlink" Target="https://paper.li/CreativeSage/SMchat?edition_id=b6e37710-91b5-11ea-9b87-0cc47a0d15fd" TargetMode="External" /><Relationship Id="rId90" Type="http://schemas.openxmlformats.org/officeDocument/2006/relationships/hyperlink" Target="https://pbs.twimg.com/media/EUhHWbAUcAEpxpo.jpg" TargetMode="External" /><Relationship Id="rId91" Type="http://schemas.openxmlformats.org/officeDocument/2006/relationships/hyperlink" Target="http://pbs.twimg.com/profile_images/1190305734933782533/nMCNxPE6_normal.jpg" TargetMode="External" /><Relationship Id="rId92" Type="http://schemas.openxmlformats.org/officeDocument/2006/relationships/hyperlink" Target="http://pbs.twimg.com/profile_images/1113760044741464065/ogJ7J9yv_normal.png" TargetMode="External" /><Relationship Id="rId93" Type="http://schemas.openxmlformats.org/officeDocument/2006/relationships/hyperlink" Target="http://pbs.twimg.com/profile_images/1240257079182602242/cio3MasT_normal.jpg" TargetMode="External" /><Relationship Id="rId94" Type="http://schemas.openxmlformats.org/officeDocument/2006/relationships/hyperlink" Target="http://pbs.twimg.com/profile_images/1160996327578226688/sOsN-QNd_normal.jpg" TargetMode="External" /><Relationship Id="rId95" Type="http://schemas.openxmlformats.org/officeDocument/2006/relationships/hyperlink" Target="http://pbs.twimg.com/profile_images/927916907956703234/l0rZdlgL_normal.jpg" TargetMode="External" /><Relationship Id="rId96" Type="http://schemas.openxmlformats.org/officeDocument/2006/relationships/hyperlink" Target="http://pbs.twimg.com/profile_images/927916907956703234/l0rZdlgL_normal.jpg" TargetMode="External" /><Relationship Id="rId97" Type="http://schemas.openxmlformats.org/officeDocument/2006/relationships/hyperlink" Target="http://pbs.twimg.com/profile_images/927916907956703234/l0rZdlgL_normal.jpg" TargetMode="External" /><Relationship Id="rId98" Type="http://schemas.openxmlformats.org/officeDocument/2006/relationships/hyperlink" Target="http://pbs.twimg.com/profile_images/378800000435653585/f90322b41baf63d7f0ff696e3e579e41_normal.jpeg" TargetMode="External" /><Relationship Id="rId99" Type="http://schemas.openxmlformats.org/officeDocument/2006/relationships/hyperlink" Target="http://pbs.twimg.com/profile_images/378800000435653585/f90322b41baf63d7f0ff696e3e579e41_normal.jpeg" TargetMode="External" /><Relationship Id="rId100" Type="http://schemas.openxmlformats.org/officeDocument/2006/relationships/hyperlink" Target="http://pbs.twimg.com/profile_images/378800000435653585/f90322b41baf63d7f0ff696e3e579e41_normal.jpeg" TargetMode="External" /><Relationship Id="rId101" Type="http://schemas.openxmlformats.org/officeDocument/2006/relationships/hyperlink" Target="http://pbs.twimg.com/profile_images/378800000435653585/f90322b41baf63d7f0ff696e3e579e41_normal.jpeg" TargetMode="External" /><Relationship Id="rId102" Type="http://schemas.openxmlformats.org/officeDocument/2006/relationships/hyperlink" Target="http://pbs.twimg.com/profile_images/1141899184108257280/YAGUOok1_normal.png" TargetMode="External" /><Relationship Id="rId103" Type="http://schemas.openxmlformats.org/officeDocument/2006/relationships/hyperlink" Target="http://pbs.twimg.com/profile_images/1141899184108257280/YAGUOok1_normal.png" TargetMode="External" /><Relationship Id="rId104" Type="http://schemas.openxmlformats.org/officeDocument/2006/relationships/hyperlink" Target="http://pbs.twimg.com/profile_images/1141899184108257280/YAGUOok1_normal.png" TargetMode="External" /><Relationship Id="rId105" Type="http://schemas.openxmlformats.org/officeDocument/2006/relationships/hyperlink" Target="http://pbs.twimg.com/profile_images/1141899184108257280/YAGUOok1_normal.png" TargetMode="External" /><Relationship Id="rId106" Type="http://schemas.openxmlformats.org/officeDocument/2006/relationships/hyperlink" Target="http://pbs.twimg.com/profile_images/908063926591651840/2NjE-cli_normal.jpg" TargetMode="External" /><Relationship Id="rId107" Type="http://schemas.openxmlformats.org/officeDocument/2006/relationships/hyperlink" Target="http://pbs.twimg.com/profile_images/908063926591651840/2NjE-cli_normal.jpg" TargetMode="External" /><Relationship Id="rId108" Type="http://schemas.openxmlformats.org/officeDocument/2006/relationships/hyperlink" Target="http://pbs.twimg.com/profile_images/908063926591651840/2NjE-cli_normal.jpg" TargetMode="External" /><Relationship Id="rId109" Type="http://schemas.openxmlformats.org/officeDocument/2006/relationships/hyperlink" Target="http://pbs.twimg.com/profile_images/908063926591651840/2NjE-cli_normal.jpg" TargetMode="External" /><Relationship Id="rId110" Type="http://schemas.openxmlformats.org/officeDocument/2006/relationships/hyperlink" Target="http://pbs.twimg.com/profile_images/694185183357091841/YWaSsxZm_normal.jpg" TargetMode="External" /><Relationship Id="rId111" Type="http://schemas.openxmlformats.org/officeDocument/2006/relationships/hyperlink" Target="http://pbs.twimg.com/profile_images/1113853939508633600/uWFb4SLE_normal.png" TargetMode="External" /><Relationship Id="rId112" Type="http://schemas.openxmlformats.org/officeDocument/2006/relationships/hyperlink" Target="http://pbs.twimg.com/profile_images/697806714029137921/tpVC55xu_normal.png" TargetMode="External" /><Relationship Id="rId113" Type="http://schemas.openxmlformats.org/officeDocument/2006/relationships/hyperlink" Target="http://pbs.twimg.com/profile_images/694185183357091841/YWaSsxZm_normal.jpg" TargetMode="External" /><Relationship Id="rId114" Type="http://schemas.openxmlformats.org/officeDocument/2006/relationships/hyperlink" Target="http://pbs.twimg.com/profile_images/1113853939508633600/uWFb4SLE_normal.png" TargetMode="External" /><Relationship Id="rId115" Type="http://schemas.openxmlformats.org/officeDocument/2006/relationships/hyperlink" Target="http://pbs.twimg.com/profile_images/1113853939508633600/uWFb4SLE_normal.png" TargetMode="External" /><Relationship Id="rId116" Type="http://schemas.openxmlformats.org/officeDocument/2006/relationships/hyperlink" Target="http://pbs.twimg.com/profile_images/697806714029137921/tpVC55xu_normal.png" TargetMode="External" /><Relationship Id="rId117" Type="http://schemas.openxmlformats.org/officeDocument/2006/relationships/hyperlink" Target="http://pbs.twimg.com/profile_images/697806714029137921/tpVC55xu_normal.png" TargetMode="External" /><Relationship Id="rId118" Type="http://schemas.openxmlformats.org/officeDocument/2006/relationships/hyperlink" Target="http://pbs.twimg.com/profile_images/697806714029137921/tpVC55xu_normal.png" TargetMode="External" /><Relationship Id="rId119" Type="http://schemas.openxmlformats.org/officeDocument/2006/relationships/hyperlink" Target="https://pbs.twimg.com/media/EUhHWbAUcAEpxpo.jpg" TargetMode="External" /><Relationship Id="rId120" Type="http://schemas.openxmlformats.org/officeDocument/2006/relationships/hyperlink" Target="http://pbs.twimg.com/profile_images/1243591853737459713/5LuWzeUO_normal.jpg" TargetMode="External" /><Relationship Id="rId121" Type="http://schemas.openxmlformats.org/officeDocument/2006/relationships/hyperlink" Target="http://pbs.twimg.com/profile_images/1244611365769224193/ItI5YwY3_normal.jpg" TargetMode="External" /><Relationship Id="rId122" Type="http://schemas.openxmlformats.org/officeDocument/2006/relationships/hyperlink" Target="http://pbs.twimg.com/profile_images/1220487205212377090/H0kj0vO8_normal.jpg" TargetMode="External" /><Relationship Id="rId123" Type="http://schemas.openxmlformats.org/officeDocument/2006/relationships/hyperlink" Target="http://pbs.twimg.com/profile_images/1220487205212377090/H0kj0vO8_normal.jpg" TargetMode="External" /><Relationship Id="rId124" Type="http://schemas.openxmlformats.org/officeDocument/2006/relationships/hyperlink" Target="http://pbs.twimg.com/profile_images/963236604436516864/BZoDxw--_normal.jpg" TargetMode="External" /><Relationship Id="rId125" Type="http://schemas.openxmlformats.org/officeDocument/2006/relationships/hyperlink" Target="http://pbs.twimg.com/profile_images/1214098286740738048/BA-hvawT_normal.jpg" TargetMode="External" /><Relationship Id="rId126" Type="http://schemas.openxmlformats.org/officeDocument/2006/relationships/hyperlink" Target="http://pbs.twimg.com/profile_images/1214098286740738048/BA-hvawT_normal.jpg" TargetMode="External" /><Relationship Id="rId127" Type="http://schemas.openxmlformats.org/officeDocument/2006/relationships/hyperlink" Target="http://pbs.twimg.com/profile_images/615964064028602368/1VqWPxFH_normal.jpg" TargetMode="External" /><Relationship Id="rId128" Type="http://schemas.openxmlformats.org/officeDocument/2006/relationships/hyperlink" Target="http://pbs.twimg.com/profile_images/615964064028602368/1VqWPxFH_normal.jpg" TargetMode="External" /><Relationship Id="rId129" Type="http://schemas.openxmlformats.org/officeDocument/2006/relationships/hyperlink" Target="http://pbs.twimg.com/profile_images/615964064028602368/1VqWPxFH_normal.jpg" TargetMode="External" /><Relationship Id="rId130" Type="http://schemas.openxmlformats.org/officeDocument/2006/relationships/hyperlink" Target="http://pbs.twimg.com/profile_images/1255912547393220611/-GLV8Nf7_normal.jpg" TargetMode="External" /><Relationship Id="rId131" Type="http://schemas.openxmlformats.org/officeDocument/2006/relationships/hyperlink" Target="http://pbs.twimg.com/profile_images/1255912547393220611/-GLV8Nf7_normal.jpg" TargetMode="External" /><Relationship Id="rId132" Type="http://schemas.openxmlformats.org/officeDocument/2006/relationships/hyperlink" Target="http://pbs.twimg.com/profile_images/378800000754819969/3e583b99b8930159a50b93171790080d_normal.jpeg" TargetMode="External" /><Relationship Id="rId133" Type="http://schemas.openxmlformats.org/officeDocument/2006/relationships/hyperlink" Target="http://pbs.twimg.com/profile_images/796926295687004160/Yg-a35cR_normal.jpg" TargetMode="External" /><Relationship Id="rId134" Type="http://schemas.openxmlformats.org/officeDocument/2006/relationships/hyperlink" Target="http://pbs.twimg.com/profile_images/796926295687004160/Yg-a35cR_normal.jpg" TargetMode="External" /><Relationship Id="rId135" Type="http://schemas.openxmlformats.org/officeDocument/2006/relationships/hyperlink" Target="http://pbs.twimg.com/profile_images/378800000754819969/3e583b99b8930159a50b93171790080d_normal.jpeg" TargetMode="External" /><Relationship Id="rId136" Type="http://schemas.openxmlformats.org/officeDocument/2006/relationships/hyperlink" Target="http://pbs.twimg.com/profile_images/796926295687004160/Yg-a35cR_normal.jpg" TargetMode="External" /><Relationship Id="rId137" Type="http://schemas.openxmlformats.org/officeDocument/2006/relationships/hyperlink" Target="http://pbs.twimg.com/profile_images/796926295687004160/Yg-a35cR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72458281174659073/hOF3yEhz_normal.jpg" TargetMode="External" /><Relationship Id="rId204" Type="http://schemas.openxmlformats.org/officeDocument/2006/relationships/hyperlink" Target="http://pbs.twimg.com/profile_images/1072458281174659073/hOF3yEhz_normal.jpg" TargetMode="External" /><Relationship Id="rId205" Type="http://schemas.openxmlformats.org/officeDocument/2006/relationships/hyperlink" Target="http://pbs.twimg.com/profile_images/1072458281174659073/hOF3yEhz_normal.jpg" TargetMode="External" /><Relationship Id="rId206" Type="http://schemas.openxmlformats.org/officeDocument/2006/relationships/hyperlink" Target="http://pbs.twimg.com/profile_images/1072458281174659073/hOF3yEhz_normal.jpg" TargetMode="External" /><Relationship Id="rId207" Type="http://schemas.openxmlformats.org/officeDocument/2006/relationships/hyperlink" Target="http://pbs.twimg.com/profile_images/1072458281174659073/hOF3yEhz_normal.jpg" TargetMode="External" /><Relationship Id="rId208" Type="http://schemas.openxmlformats.org/officeDocument/2006/relationships/hyperlink" Target="http://pbs.twimg.com/profile_images/1072458281174659073/hOF3yEhz_normal.jpg" TargetMode="External" /><Relationship Id="rId209" Type="http://schemas.openxmlformats.org/officeDocument/2006/relationships/hyperlink" Target="http://pbs.twimg.com/profile_images/1072458281174659073/hOF3yEhz_normal.jpg" TargetMode="External" /><Relationship Id="rId210" Type="http://schemas.openxmlformats.org/officeDocument/2006/relationships/hyperlink" Target="http://pbs.twimg.com/profile_images/1072458281174659073/hOF3yEhz_normal.jpg" TargetMode="External" /><Relationship Id="rId211" Type="http://schemas.openxmlformats.org/officeDocument/2006/relationships/hyperlink" Target="http://pbs.twimg.com/profile_images/1072458281174659073/hOF3yEhz_normal.jpg" TargetMode="External" /><Relationship Id="rId212" Type="http://schemas.openxmlformats.org/officeDocument/2006/relationships/hyperlink" Target="http://pbs.twimg.com/profile_images/1072458281174659073/hOF3yEhz_normal.jpg" TargetMode="External" /><Relationship Id="rId213" Type="http://schemas.openxmlformats.org/officeDocument/2006/relationships/hyperlink" Target="http://pbs.twimg.com/profile_images/1072458281174659073/hOF3yEhz_normal.jpg" TargetMode="External" /><Relationship Id="rId214" Type="http://schemas.openxmlformats.org/officeDocument/2006/relationships/hyperlink" Target="http://pbs.twimg.com/profile_images/1072458281174659073/hOF3yEhz_normal.jpg" TargetMode="External" /><Relationship Id="rId215" Type="http://schemas.openxmlformats.org/officeDocument/2006/relationships/hyperlink" Target="http://pbs.twimg.com/profile_images/1072458281174659073/hOF3yEhz_normal.jpg" TargetMode="External" /><Relationship Id="rId216" Type="http://schemas.openxmlformats.org/officeDocument/2006/relationships/hyperlink" Target="http://pbs.twimg.com/profile_images/1072458281174659073/hOF3yEhz_normal.jpg" TargetMode="External" /><Relationship Id="rId217" Type="http://schemas.openxmlformats.org/officeDocument/2006/relationships/hyperlink" Target="http://pbs.twimg.com/profile_images/1072458281174659073/hOF3yEhz_normal.jpg" TargetMode="External" /><Relationship Id="rId218" Type="http://schemas.openxmlformats.org/officeDocument/2006/relationships/hyperlink" Target="http://pbs.twimg.com/profile_images/1072458281174659073/hOF3yEhz_normal.jpg" TargetMode="External" /><Relationship Id="rId219" Type="http://schemas.openxmlformats.org/officeDocument/2006/relationships/hyperlink" Target="http://pbs.twimg.com/profile_images/1072458281174659073/hOF3yEhz_normal.jpg" TargetMode="External" /><Relationship Id="rId220" Type="http://schemas.openxmlformats.org/officeDocument/2006/relationships/hyperlink" Target="http://pbs.twimg.com/profile_images/1072458281174659073/hOF3yEhz_normal.jpg" TargetMode="External" /><Relationship Id="rId221" Type="http://schemas.openxmlformats.org/officeDocument/2006/relationships/hyperlink" Target="http://pbs.twimg.com/profile_images/1072458281174659073/hOF3yEhz_normal.jpg" TargetMode="External" /><Relationship Id="rId222" Type="http://schemas.openxmlformats.org/officeDocument/2006/relationships/hyperlink" Target="http://pbs.twimg.com/profile_images/1072458281174659073/hOF3yEhz_normal.jpg" TargetMode="External" /><Relationship Id="rId223" Type="http://schemas.openxmlformats.org/officeDocument/2006/relationships/hyperlink" Target="http://pbs.twimg.com/profile_images/1072458281174659073/hOF3yEhz_normal.jpg" TargetMode="External" /><Relationship Id="rId224" Type="http://schemas.openxmlformats.org/officeDocument/2006/relationships/hyperlink" Target="http://pbs.twimg.com/profile_images/1072458281174659073/hOF3yEhz_normal.jpg" TargetMode="External" /><Relationship Id="rId225" Type="http://schemas.openxmlformats.org/officeDocument/2006/relationships/hyperlink" Target="http://pbs.twimg.com/profile_images/1072458281174659073/hOF3yEhz_normal.jpg" TargetMode="External" /><Relationship Id="rId226" Type="http://schemas.openxmlformats.org/officeDocument/2006/relationships/hyperlink" Target="http://pbs.twimg.com/profile_images/1072458281174659073/hOF3yEhz_normal.jpg" TargetMode="External" /><Relationship Id="rId227" Type="http://schemas.openxmlformats.org/officeDocument/2006/relationships/hyperlink" Target="http://pbs.twimg.com/profile_images/1072458281174659073/hOF3yEhz_normal.jpg" TargetMode="External" /><Relationship Id="rId228" Type="http://schemas.openxmlformats.org/officeDocument/2006/relationships/hyperlink" Target="http://pbs.twimg.com/profile_images/1072458281174659073/hOF3yEhz_normal.jpg" TargetMode="External" /><Relationship Id="rId229" Type="http://schemas.openxmlformats.org/officeDocument/2006/relationships/hyperlink" Target="http://pbs.twimg.com/profile_images/1072458281174659073/hOF3yEhz_normal.jpg" TargetMode="External" /><Relationship Id="rId230" Type="http://schemas.openxmlformats.org/officeDocument/2006/relationships/hyperlink" Target="http://pbs.twimg.com/profile_images/1072458281174659073/hOF3yEhz_normal.jpg" TargetMode="External" /><Relationship Id="rId231" Type="http://schemas.openxmlformats.org/officeDocument/2006/relationships/hyperlink" Target="http://pbs.twimg.com/profile_images/1072458281174659073/hOF3yEhz_normal.jpg" TargetMode="External" /><Relationship Id="rId232" Type="http://schemas.openxmlformats.org/officeDocument/2006/relationships/hyperlink" Target="http://pbs.twimg.com/profile_images/1072458281174659073/hOF3yEhz_normal.jpg" TargetMode="External" /><Relationship Id="rId233" Type="http://schemas.openxmlformats.org/officeDocument/2006/relationships/hyperlink" Target="http://pbs.twimg.com/profile_images/1072458281174659073/hOF3yEhz_normal.jpg" TargetMode="External" /><Relationship Id="rId234" Type="http://schemas.openxmlformats.org/officeDocument/2006/relationships/hyperlink" Target="http://pbs.twimg.com/profile_images/1090901529261940736/YuYjxdd__normal.jpg" TargetMode="External" /><Relationship Id="rId235" Type="http://schemas.openxmlformats.org/officeDocument/2006/relationships/hyperlink" Target="https://twitter.com/#!/thomchesney/status/1238221627516731392" TargetMode="External" /><Relationship Id="rId236" Type="http://schemas.openxmlformats.org/officeDocument/2006/relationships/hyperlink" Target="https://twitter.com/#!/chiew_pang/status/1240557597293457409" TargetMode="External" /><Relationship Id="rId237" Type="http://schemas.openxmlformats.org/officeDocument/2006/relationships/hyperlink" Target="https://twitter.com/#!/cacpgt_wrerc/status/1241067476739330049" TargetMode="External" /><Relationship Id="rId238" Type="http://schemas.openxmlformats.org/officeDocument/2006/relationships/hyperlink" Target="https://twitter.com/#!/cacpgt/status/1241086946165829632" TargetMode="External" /><Relationship Id="rId239" Type="http://schemas.openxmlformats.org/officeDocument/2006/relationships/hyperlink" Target="https://twitter.com/#!/janicemandel/status/1242861083532107776" TargetMode="External" /><Relationship Id="rId240" Type="http://schemas.openxmlformats.org/officeDocument/2006/relationships/hyperlink" Target="https://twitter.com/#!/janicemandel/status/1242861083532107776" TargetMode="External" /><Relationship Id="rId241" Type="http://schemas.openxmlformats.org/officeDocument/2006/relationships/hyperlink" Target="https://twitter.com/#!/janicemandel/status/1242861083532107776" TargetMode="External" /><Relationship Id="rId242" Type="http://schemas.openxmlformats.org/officeDocument/2006/relationships/hyperlink" Target="https://twitter.com/#!/drmichaelmoody/status/1243296956698386432" TargetMode="External" /><Relationship Id="rId243" Type="http://schemas.openxmlformats.org/officeDocument/2006/relationships/hyperlink" Target="https://twitter.com/#!/drmichaelmoody/status/1243296956698386432" TargetMode="External" /><Relationship Id="rId244" Type="http://schemas.openxmlformats.org/officeDocument/2006/relationships/hyperlink" Target="https://twitter.com/#!/drmichaelmoody/status/1243296956698386432" TargetMode="External" /><Relationship Id="rId245" Type="http://schemas.openxmlformats.org/officeDocument/2006/relationships/hyperlink" Target="https://twitter.com/#!/drmichaelmoody/status/1243296956698386432" TargetMode="External" /><Relationship Id="rId246" Type="http://schemas.openxmlformats.org/officeDocument/2006/relationships/hyperlink" Target="https://twitter.com/#!/teachwithsoul/status/1243373000595914752" TargetMode="External" /><Relationship Id="rId247" Type="http://schemas.openxmlformats.org/officeDocument/2006/relationships/hyperlink" Target="https://twitter.com/#!/teachwithsoul/status/1243373000595914752" TargetMode="External" /><Relationship Id="rId248" Type="http://schemas.openxmlformats.org/officeDocument/2006/relationships/hyperlink" Target="https://twitter.com/#!/teachwithsoul/status/1243373000595914752" TargetMode="External" /><Relationship Id="rId249" Type="http://schemas.openxmlformats.org/officeDocument/2006/relationships/hyperlink" Target="https://twitter.com/#!/teachwithsoul/status/1243373000595914752" TargetMode="External" /><Relationship Id="rId250" Type="http://schemas.openxmlformats.org/officeDocument/2006/relationships/hyperlink" Target="https://twitter.com/#!/lachesschesser/status/1244293635115569152" TargetMode="External" /><Relationship Id="rId251" Type="http://schemas.openxmlformats.org/officeDocument/2006/relationships/hyperlink" Target="https://twitter.com/#!/lachesschesser/status/1244293635115569152" TargetMode="External" /><Relationship Id="rId252" Type="http://schemas.openxmlformats.org/officeDocument/2006/relationships/hyperlink" Target="https://twitter.com/#!/lachesschesser/status/1244293635115569152" TargetMode="External" /><Relationship Id="rId253" Type="http://schemas.openxmlformats.org/officeDocument/2006/relationships/hyperlink" Target="https://twitter.com/#!/lachesschesser/status/1244293635115569152" TargetMode="External" /><Relationship Id="rId254" Type="http://schemas.openxmlformats.org/officeDocument/2006/relationships/hyperlink" Target="https://twitter.com/#!/drescigno/status/1243172581865402375" TargetMode="External" /><Relationship Id="rId255" Type="http://schemas.openxmlformats.org/officeDocument/2006/relationships/hyperlink" Target="https://twitter.com/#!/elanaleoni/status/1244014906082570241" TargetMode="External" /><Relationship Id="rId256" Type="http://schemas.openxmlformats.org/officeDocument/2006/relationships/hyperlink" Target="https://twitter.com/#!/insightadvance/status/1244758806606893058" TargetMode="External" /><Relationship Id="rId257" Type="http://schemas.openxmlformats.org/officeDocument/2006/relationships/hyperlink" Target="https://twitter.com/#!/drescigno/status/1243172581865402375" TargetMode="External" /><Relationship Id="rId258" Type="http://schemas.openxmlformats.org/officeDocument/2006/relationships/hyperlink" Target="https://twitter.com/#!/elanaleoni/status/1244014906082570241" TargetMode="External" /><Relationship Id="rId259" Type="http://schemas.openxmlformats.org/officeDocument/2006/relationships/hyperlink" Target="https://twitter.com/#!/elanaleoni/status/1244014906082570241" TargetMode="External" /><Relationship Id="rId260" Type="http://schemas.openxmlformats.org/officeDocument/2006/relationships/hyperlink" Target="https://twitter.com/#!/insightadvance/status/1244758806606893058" TargetMode="External" /><Relationship Id="rId261" Type="http://schemas.openxmlformats.org/officeDocument/2006/relationships/hyperlink" Target="https://twitter.com/#!/insightadvance/status/1244758806606893058" TargetMode="External" /><Relationship Id="rId262" Type="http://schemas.openxmlformats.org/officeDocument/2006/relationships/hyperlink" Target="https://twitter.com/#!/insightadvance/status/1244758806606893058" TargetMode="External" /><Relationship Id="rId263" Type="http://schemas.openxmlformats.org/officeDocument/2006/relationships/hyperlink" Target="https://twitter.com/#!/youngcuckoldre1/status/1245323829569826817" TargetMode="External" /><Relationship Id="rId264" Type="http://schemas.openxmlformats.org/officeDocument/2006/relationships/hyperlink" Target="https://twitter.com/#!/silasairkingiv/status/1247928077793087494" TargetMode="External" /><Relationship Id="rId265" Type="http://schemas.openxmlformats.org/officeDocument/2006/relationships/hyperlink" Target="https://twitter.com/#!/heazysa/status/1250364686316511233" TargetMode="External" /><Relationship Id="rId266" Type="http://schemas.openxmlformats.org/officeDocument/2006/relationships/hyperlink" Target="https://twitter.com/#!/mariodeniro/status/1252759279687344128" TargetMode="External" /><Relationship Id="rId267" Type="http://schemas.openxmlformats.org/officeDocument/2006/relationships/hyperlink" Target="https://twitter.com/#!/mariodeniro/status/1252759279687344128" TargetMode="External" /><Relationship Id="rId268" Type="http://schemas.openxmlformats.org/officeDocument/2006/relationships/hyperlink" Target="https://twitter.com/#!/nico_1199_/status/1250599809540657153" TargetMode="External" /><Relationship Id="rId269" Type="http://schemas.openxmlformats.org/officeDocument/2006/relationships/hyperlink" Target="https://twitter.com/#!/cyberzizo/status/1252881199288090624" TargetMode="External" /><Relationship Id="rId270" Type="http://schemas.openxmlformats.org/officeDocument/2006/relationships/hyperlink" Target="https://twitter.com/#!/cyberzizo/status/1252881199288090624" TargetMode="External" /><Relationship Id="rId271" Type="http://schemas.openxmlformats.org/officeDocument/2006/relationships/hyperlink" Target="https://twitter.com/#!/sordo_madaleno/status/1250481346952257537" TargetMode="External" /><Relationship Id="rId272" Type="http://schemas.openxmlformats.org/officeDocument/2006/relationships/hyperlink" Target="https://twitter.com/#!/sordo_madaleno/status/1252757519480610820" TargetMode="External" /><Relationship Id="rId273" Type="http://schemas.openxmlformats.org/officeDocument/2006/relationships/hyperlink" Target="https://twitter.com/#!/sordo_madaleno/status/1255302314807693313" TargetMode="External" /><Relationship Id="rId274" Type="http://schemas.openxmlformats.org/officeDocument/2006/relationships/hyperlink" Target="https://twitter.com/#!/sordoana/status/1255350942788190208" TargetMode="External" /><Relationship Id="rId275" Type="http://schemas.openxmlformats.org/officeDocument/2006/relationships/hyperlink" Target="https://twitter.com/#!/sordoana/status/1255350942788190208" TargetMode="External" /><Relationship Id="rId276" Type="http://schemas.openxmlformats.org/officeDocument/2006/relationships/hyperlink" Target="https://twitter.com/#!/sourcepov/status/1256283112176332800" TargetMode="External" /><Relationship Id="rId277" Type="http://schemas.openxmlformats.org/officeDocument/2006/relationships/hyperlink" Target="https://twitter.com/#!/autom8/status/1256267694854287361" TargetMode="External" /><Relationship Id="rId278" Type="http://schemas.openxmlformats.org/officeDocument/2006/relationships/hyperlink" Target="https://twitter.com/#!/autom8/status/1257323670122295296" TargetMode="External" /><Relationship Id="rId279" Type="http://schemas.openxmlformats.org/officeDocument/2006/relationships/hyperlink" Target="https://twitter.com/#!/sourcepov/status/1256283112176332800" TargetMode="External" /><Relationship Id="rId280" Type="http://schemas.openxmlformats.org/officeDocument/2006/relationships/hyperlink" Target="https://twitter.com/#!/autom8/status/1256267694854287361" TargetMode="External" /><Relationship Id="rId281" Type="http://schemas.openxmlformats.org/officeDocument/2006/relationships/hyperlink" Target="https://twitter.com/#!/autom8/status/1257323670122295296" TargetMode="External" /><Relationship Id="rId282" Type="http://schemas.openxmlformats.org/officeDocument/2006/relationships/hyperlink" Target="https://twitter.com/#!/creativesage/status/1237429792561127425" TargetMode="External" /><Relationship Id="rId283" Type="http://schemas.openxmlformats.org/officeDocument/2006/relationships/hyperlink" Target="https://twitter.com/#!/creativesage/status/1237610974422519808" TargetMode="External" /><Relationship Id="rId284" Type="http://schemas.openxmlformats.org/officeDocument/2006/relationships/hyperlink" Target="https://twitter.com/#!/creativesage/status/1239060513348345856" TargetMode="External" /><Relationship Id="rId285" Type="http://schemas.openxmlformats.org/officeDocument/2006/relationships/hyperlink" Target="https://twitter.com/#!/creativesage/status/1239604117288484864" TargetMode="External" /><Relationship Id="rId286" Type="http://schemas.openxmlformats.org/officeDocument/2006/relationships/hyperlink" Target="https://twitter.com/#!/creativesage/status/1240328877249114120" TargetMode="External" /><Relationship Id="rId287" Type="http://schemas.openxmlformats.org/officeDocument/2006/relationships/hyperlink" Target="https://twitter.com/#!/creativesage/status/1240872457210335232" TargetMode="External" /><Relationship Id="rId288" Type="http://schemas.openxmlformats.org/officeDocument/2006/relationships/hyperlink" Target="https://twitter.com/#!/creativesage/status/1238154582112468993" TargetMode="External" /><Relationship Id="rId289" Type="http://schemas.openxmlformats.org/officeDocument/2006/relationships/hyperlink" Target="https://twitter.com/#!/creativesage/status/1240872457210335232" TargetMode="External" /><Relationship Id="rId290" Type="http://schemas.openxmlformats.org/officeDocument/2006/relationships/hyperlink" Target="https://twitter.com/#!/creativesage/status/1242865594057326593" TargetMode="External" /><Relationship Id="rId291" Type="http://schemas.openxmlformats.org/officeDocument/2006/relationships/hyperlink" Target="https://twitter.com/#!/creativesage/status/1243590397999353858" TargetMode="External" /><Relationship Id="rId292" Type="http://schemas.openxmlformats.org/officeDocument/2006/relationships/hyperlink" Target="https://twitter.com/#!/creativesage/status/1243771555836039169" TargetMode="External" /><Relationship Id="rId293" Type="http://schemas.openxmlformats.org/officeDocument/2006/relationships/hyperlink" Target="https://twitter.com/#!/creativesage/status/1241234844861988866" TargetMode="External" /><Relationship Id="rId294" Type="http://schemas.openxmlformats.org/officeDocument/2006/relationships/hyperlink" Target="https://twitter.com/#!/creativesage/status/1246670658228101120" TargetMode="External" /><Relationship Id="rId295" Type="http://schemas.openxmlformats.org/officeDocument/2006/relationships/hyperlink" Target="https://twitter.com/#!/creativesage/status/1240510072565923841" TargetMode="External" /><Relationship Id="rId296" Type="http://schemas.openxmlformats.org/officeDocument/2006/relationships/hyperlink" Target="https://twitter.com/#!/creativesage/status/1247033059398033410" TargetMode="External" /><Relationship Id="rId297" Type="http://schemas.openxmlformats.org/officeDocument/2006/relationships/hyperlink" Target="https://twitter.com/#!/creativesage/status/1247214256740880396" TargetMode="External" /><Relationship Id="rId298" Type="http://schemas.openxmlformats.org/officeDocument/2006/relationships/hyperlink" Target="https://twitter.com/#!/creativesage/status/1248120212983087104" TargetMode="External" /><Relationship Id="rId299" Type="http://schemas.openxmlformats.org/officeDocument/2006/relationships/hyperlink" Target="https://twitter.com/#!/creativesage/status/1248845006686826498" TargetMode="External" /><Relationship Id="rId300" Type="http://schemas.openxmlformats.org/officeDocument/2006/relationships/hyperlink" Target="https://twitter.com/#!/creativesage/status/1249932148192219136" TargetMode="External" /><Relationship Id="rId301" Type="http://schemas.openxmlformats.org/officeDocument/2006/relationships/hyperlink" Target="https://twitter.com/#!/creativesage/status/1243046781442764802" TargetMode="External" /><Relationship Id="rId302" Type="http://schemas.openxmlformats.org/officeDocument/2006/relationships/hyperlink" Target="https://twitter.com/#!/creativesage/status/1250113541400657922" TargetMode="External" /><Relationship Id="rId303" Type="http://schemas.openxmlformats.org/officeDocument/2006/relationships/hyperlink" Target="https://twitter.com/#!/creativesage/status/1236705011515752449" TargetMode="External" /><Relationship Id="rId304" Type="http://schemas.openxmlformats.org/officeDocument/2006/relationships/hyperlink" Target="https://twitter.com/#!/creativesage/status/1250475747946438656" TargetMode="External" /><Relationship Id="rId305" Type="http://schemas.openxmlformats.org/officeDocument/2006/relationships/hyperlink" Target="https://twitter.com/#!/creativesage/status/1238698121993113600" TargetMode="External" /><Relationship Id="rId306" Type="http://schemas.openxmlformats.org/officeDocument/2006/relationships/hyperlink" Target="https://twitter.com/#!/creativesage/status/1250656925630509058" TargetMode="External" /><Relationship Id="rId307" Type="http://schemas.openxmlformats.org/officeDocument/2006/relationships/hyperlink" Target="https://twitter.com/#!/creativesage/status/1250838136722206720" TargetMode="External" /><Relationship Id="rId308" Type="http://schemas.openxmlformats.org/officeDocument/2006/relationships/hyperlink" Target="https://twitter.com/#!/creativesage/status/1249569877486112768" TargetMode="External" /><Relationship Id="rId309" Type="http://schemas.openxmlformats.org/officeDocument/2006/relationships/hyperlink" Target="https://twitter.com/#!/creativesage/status/1251744182751899660" TargetMode="External" /><Relationship Id="rId310" Type="http://schemas.openxmlformats.org/officeDocument/2006/relationships/hyperlink" Target="https://twitter.com/#!/creativesage/status/1239966510132551681" TargetMode="External" /><Relationship Id="rId311" Type="http://schemas.openxmlformats.org/officeDocument/2006/relationships/hyperlink" Target="https://twitter.com/#!/creativesage/status/1242140827478118402" TargetMode="External" /><Relationship Id="rId312" Type="http://schemas.openxmlformats.org/officeDocument/2006/relationships/hyperlink" Target="https://twitter.com/#!/creativesage/status/1251744182751899660" TargetMode="External" /><Relationship Id="rId313" Type="http://schemas.openxmlformats.org/officeDocument/2006/relationships/hyperlink" Target="https://twitter.com/#!/creativesage/status/1237973361919131649" TargetMode="External" /><Relationship Id="rId314" Type="http://schemas.openxmlformats.org/officeDocument/2006/relationships/hyperlink" Target="https://twitter.com/#!/creativesage/status/1246127094297497600" TargetMode="External" /><Relationship Id="rId315" Type="http://schemas.openxmlformats.org/officeDocument/2006/relationships/hyperlink" Target="https://twitter.com/#!/creativesage/status/1246851875791568903" TargetMode="External" /><Relationship Id="rId316" Type="http://schemas.openxmlformats.org/officeDocument/2006/relationships/hyperlink" Target="https://twitter.com/#!/creativesage/status/1252287825275428864" TargetMode="External" /><Relationship Id="rId317" Type="http://schemas.openxmlformats.org/officeDocument/2006/relationships/hyperlink" Target="https://twitter.com/#!/creativesage/status/1253918435861573632" TargetMode="External" /><Relationship Id="rId318" Type="http://schemas.openxmlformats.org/officeDocument/2006/relationships/hyperlink" Target="https://twitter.com/#!/creativesage/status/1254824397279571969" TargetMode="External" /><Relationship Id="rId319" Type="http://schemas.openxmlformats.org/officeDocument/2006/relationships/hyperlink" Target="https://twitter.com/#!/creativesage/status/1255549174986219520" TargetMode="External" /><Relationship Id="rId320" Type="http://schemas.openxmlformats.org/officeDocument/2006/relationships/hyperlink" Target="https://twitter.com/#!/creativesage/status/1240147673522614274" TargetMode="External" /><Relationship Id="rId321" Type="http://schemas.openxmlformats.org/officeDocument/2006/relationships/hyperlink" Target="https://twitter.com/#!/creativesage/status/1240872457210335232" TargetMode="External" /><Relationship Id="rId322" Type="http://schemas.openxmlformats.org/officeDocument/2006/relationships/hyperlink" Target="https://twitter.com/#!/creativesage/status/1255005582827937792" TargetMode="External" /><Relationship Id="rId323" Type="http://schemas.openxmlformats.org/officeDocument/2006/relationships/hyperlink" Target="https://twitter.com/#!/creativesage/status/1255730376485621763" TargetMode="External" /><Relationship Id="rId324" Type="http://schemas.openxmlformats.org/officeDocument/2006/relationships/hyperlink" Target="https://twitter.com/#!/creativesage/status/1256455139914919937" TargetMode="External" /><Relationship Id="rId325" Type="http://schemas.openxmlformats.org/officeDocument/2006/relationships/hyperlink" Target="https://twitter.com/#!/creativesage/status/1236523799731986432" TargetMode="External" /><Relationship Id="rId326" Type="http://schemas.openxmlformats.org/officeDocument/2006/relationships/hyperlink" Target="https://twitter.com/#!/creativesage/status/1236886185487806464" TargetMode="External" /><Relationship Id="rId327" Type="http://schemas.openxmlformats.org/officeDocument/2006/relationships/hyperlink" Target="https://twitter.com/#!/creativesage/status/1237067407287615489" TargetMode="External" /><Relationship Id="rId328" Type="http://schemas.openxmlformats.org/officeDocument/2006/relationships/hyperlink" Target="https://twitter.com/#!/creativesage/status/1237248586053804033" TargetMode="External" /><Relationship Id="rId329" Type="http://schemas.openxmlformats.org/officeDocument/2006/relationships/hyperlink" Target="https://twitter.com/#!/creativesage/status/1237792172625334272" TargetMode="External" /><Relationship Id="rId330" Type="http://schemas.openxmlformats.org/officeDocument/2006/relationships/hyperlink" Target="https://twitter.com/#!/creativesage/status/1238335737126363138" TargetMode="External" /><Relationship Id="rId331" Type="http://schemas.openxmlformats.org/officeDocument/2006/relationships/hyperlink" Target="https://twitter.com/#!/creativesage/status/1238516956946456578" TargetMode="External" /><Relationship Id="rId332" Type="http://schemas.openxmlformats.org/officeDocument/2006/relationships/hyperlink" Target="https://twitter.com/#!/creativesage/status/1239241714503692288" TargetMode="External" /><Relationship Id="rId333" Type="http://schemas.openxmlformats.org/officeDocument/2006/relationships/hyperlink" Target="https://twitter.com/#!/creativesage/status/1239422900236619776" TargetMode="External" /><Relationship Id="rId334" Type="http://schemas.openxmlformats.org/officeDocument/2006/relationships/hyperlink" Target="https://twitter.com/#!/creativesage/status/1239785411666423808" TargetMode="External" /><Relationship Id="rId335" Type="http://schemas.openxmlformats.org/officeDocument/2006/relationships/hyperlink" Target="https://twitter.com/#!/creativesage/status/1240691286228656129" TargetMode="External" /><Relationship Id="rId336" Type="http://schemas.openxmlformats.org/officeDocument/2006/relationships/hyperlink" Target="https://twitter.com/#!/creativesage/status/1241053672034971650" TargetMode="External" /><Relationship Id="rId337" Type="http://schemas.openxmlformats.org/officeDocument/2006/relationships/hyperlink" Target="https://twitter.com/#!/creativesage/status/1241778438417121285" TargetMode="External" /><Relationship Id="rId338" Type="http://schemas.openxmlformats.org/officeDocument/2006/relationships/hyperlink" Target="https://twitter.com/#!/creativesage/status/1241959626326921216" TargetMode="External" /><Relationship Id="rId339" Type="http://schemas.openxmlformats.org/officeDocument/2006/relationships/hyperlink" Target="https://twitter.com/#!/creativesage/status/1242322108899897345" TargetMode="External" /><Relationship Id="rId340" Type="http://schemas.openxmlformats.org/officeDocument/2006/relationships/hyperlink" Target="https://twitter.com/#!/creativesage/status/1242503211380064256" TargetMode="External" /><Relationship Id="rId341" Type="http://schemas.openxmlformats.org/officeDocument/2006/relationships/hyperlink" Target="https://twitter.com/#!/creativesage/status/1242684395401740291" TargetMode="External" /><Relationship Id="rId342" Type="http://schemas.openxmlformats.org/officeDocument/2006/relationships/hyperlink" Target="https://twitter.com/#!/creativesage/status/1243228001153810432" TargetMode="External" /><Relationship Id="rId343" Type="http://schemas.openxmlformats.org/officeDocument/2006/relationships/hyperlink" Target="https://twitter.com/#!/creativesage/status/1243409172634292226" TargetMode="External" /><Relationship Id="rId344" Type="http://schemas.openxmlformats.org/officeDocument/2006/relationships/hyperlink" Target="https://twitter.com/#!/creativesage/status/1245764708118007808" TargetMode="External" /><Relationship Id="rId345" Type="http://schemas.openxmlformats.org/officeDocument/2006/relationships/hyperlink" Target="https://twitter.com/#!/creativesage/status/1245945880726904832" TargetMode="External" /><Relationship Id="rId346" Type="http://schemas.openxmlformats.org/officeDocument/2006/relationships/hyperlink" Target="https://twitter.com/#!/creativesage/status/1246308271897657345" TargetMode="External" /><Relationship Id="rId347" Type="http://schemas.openxmlformats.org/officeDocument/2006/relationships/hyperlink" Target="https://twitter.com/#!/creativesage/status/1247395506294317060" TargetMode="External" /><Relationship Id="rId348" Type="http://schemas.openxmlformats.org/officeDocument/2006/relationships/hyperlink" Target="https://twitter.com/#!/creativesage/status/1247576648494518273" TargetMode="External" /><Relationship Id="rId349" Type="http://schemas.openxmlformats.org/officeDocument/2006/relationships/hyperlink" Target="https://twitter.com/#!/creativesage/status/1247757820734230532" TargetMode="External" /><Relationship Id="rId350" Type="http://schemas.openxmlformats.org/officeDocument/2006/relationships/hyperlink" Target="https://twitter.com/#!/creativesage/status/1247939042181775362" TargetMode="External" /><Relationship Id="rId351" Type="http://schemas.openxmlformats.org/officeDocument/2006/relationships/hyperlink" Target="https://twitter.com/#!/creativesage/status/1248301426977226753" TargetMode="External" /><Relationship Id="rId352" Type="http://schemas.openxmlformats.org/officeDocument/2006/relationships/hyperlink" Target="https://twitter.com/#!/creativesage/status/1248482605466406912" TargetMode="External" /><Relationship Id="rId353" Type="http://schemas.openxmlformats.org/officeDocument/2006/relationships/hyperlink" Target="https://twitter.com/#!/creativesage/status/1248663914411425793" TargetMode="External" /><Relationship Id="rId354" Type="http://schemas.openxmlformats.org/officeDocument/2006/relationships/hyperlink" Target="https://twitter.com/#!/creativesage/status/1249207378794471425" TargetMode="External" /><Relationship Id="rId355" Type="http://schemas.openxmlformats.org/officeDocument/2006/relationships/hyperlink" Target="https://twitter.com/#!/creativesage/status/1249388610983464960" TargetMode="External" /><Relationship Id="rId356" Type="http://schemas.openxmlformats.org/officeDocument/2006/relationships/hyperlink" Target="https://twitter.com/#!/creativesage/status/1249751109763239937" TargetMode="External" /><Relationship Id="rId357" Type="http://schemas.openxmlformats.org/officeDocument/2006/relationships/hyperlink" Target="https://twitter.com/#!/creativesage/status/1250294555720609798" TargetMode="External" /><Relationship Id="rId358" Type="http://schemas.openxmlformats.org/officeDocument/2006/relationships/hyperlink" Target="https://twitter.com/#!/creativesage/status/1251019313630326788" TargetMode="External" /><Relationship Id="rId359" Type="http://schemas.openxmlformats.org/officeDocument/2006/relationships/hyperlink" Target="https://twitter.com/#!/creativesage/status/1251200523052683271" TargetMode="External" /><Relationship Id="rId360" Type="http://schemas.openxmlformats.org/officeDocument/2006/relationships/hyperlink" Target="https://twitter.com/#!/creativesage/status/1251381724761767936" TargetMode="External" /><Relationship Id="rId361" Type="http://schemas.openxmlformats.org/officeDocument/2006/relationships/hyperlink" Target="https://twitter.com/#!/creativesage/status/1251925413925998594" TargetMode="External" /><Relationship Id="rId362" Type="http://schemas.openxmlformats.org/officeDocument/2006/relationships/hyperlink" Target="https://twitter.com/#!/creativesage/status/1252106694424965122" TargetMode="External" /><Relationship Id="rId363" Type="http://schemas.openxmlformats.org/officeDocument/2006/relationships/hyperlink" Target="https://twitter.com/#!/creativesage/status/1252468866376183808" TargetMode="External" /><Relationship Id="rId364" Type="http://schemas.openxmlformats.org/officeDocument/2006/relationships/hyperlink" Target="https://twitter.com/#!/creativesage/status/1252650119675162630" TargetMode="External" /><Relationship Id="rId365" Type="http://schemas.openxmlformats.org/officeDocument/2006/relationships/hyperlink" Target="https://twitter.com/#!/creativesage/status/1252831284679733250" TargetMode="External" /><Relationship Id="rId366" Type="http://schemas.openxmlformats.org/officeDocument/2006/relationships/hyperlink" Target="https://twitter.com/#!/creativesage/status/1253012470026899457" TargetMode="External" /><Relationship Id="rId367" Type="http://schemas.openxmlformats.org/officeDocument/2006/relationships/hyperlink" Target="https://twitter.com/#!/creativesage/status/1253193639129427969" TargetMode="External" /><Relationship Id="rId368" Type="http://schemas.openxmlformats.org/officeDocument/2006/relationships/hyperlink" Target="https://twitter.com/#!/creativesage/status/1253556022402338818" TargetMode="External" /><Relationship Id="rId369" Type="http://schemas.openxmlformats.org/officeDocument/2006/relationships/hyperlink" Target="https://twitter.com/#!/creativesage/status/1253737239986819074" TargetMode="External" /><Relationship Id="rId370" Type="http://schemas.openxmlformats.org/officeDocument/2006/relationships/hyperlink" Target="https://twitter.com/#!/creativesage/status/1254462020562366464" TargetMode="External" /><Relationship Id="rId371" Type="http://schemas.openxmlformats.org/officeDocument/2006/relationships/hyperlink" Target="https://twitter.com/#!/creativesage/status/1254643203904602112" TargetMode="External" /><Relationship Id="rId372" Type="http://schemas.openxmlformats.org/officeDocument/2006/relationships/hyperlink" Target="https://twitter.com/#!/creativesage/status/1255186791398768641" TargetMode="External" /><Relationship Id="rId373" Type="http://schemas.openxmlformats.org/officeDocument/2006/relationships/hyperlink" Target="https://twitter.com/#!/creativesage/status/1255367981321932801" TargetMode="External" /><Relationship Id="rId374" Type="http://schemas.openxmlformats.org/officeDocument/2006/relationships/hyperlink" Target="https://twitter.com/#!/creativesage/status/1255911568509931527" TargetMode="External" /><Relationship Id="rId375" Type="http://schemas.openxmlformats.org/officeDocument/2006/relationships/hyperlink" Target="https://twitter.com/#!/creativesage/status/1256092760542765062" TargetMode="External" /><Relationship Id="rId376" Type="http://schemas.openxmlformats.org/officeDocument/2006/relationships/hyperlink" Target="https://twitter.com/#!/creativesage/status/1256273961261858822" TargetMode="External" /><Relationship Id="rId377" Type="http://schemas.openxmlformats.org/officeDocument/2006/relationships/hyperlink" Target="https://twitter.com/#!/creativesage/status/1258991863408844800" TargetMode="External" /><Relationship Id="rId378" Type="http://schemas.openxmlformats.org/officeDocument/2006/relationships/hyperlink" Target="https://twitter.com/#!/ladyhamburg/status/1260085028601696256" TargetMode="External" /><Relationship Id="rId379" Type="http://schemas.openxmlformats.org/officeDocument/2006/relationships/hyperlink" Target="https://api.twitter.com/1.1/geo/id/f18b2ca47e8f60b5.json" TargetMode="External" /><Relationship Id="rId380" Type="http://schemas.openxmlformats.org/officeDocument/2006/relationships/comments" Target="../comments1.xml" /><Relationship Id="rId381" Type="http://schemas.openxmlformats.org/officeDocument/2006/relationships/vmlDrawing" Target="../drawings/vmlDrawing1.vml" /><Relationship Id="rId382" Type="http://schemas.openxmlformats.org/officeDocument/2006/relationships/table" Target="../tables/table1.xml" /><Relationship Id="rId38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t.co/CmExKL5yV2" TargetMode="External" /><Relationship Id="rId2" Type="http://schemas.openxmlformats.org/officeDocument/2006/relationships/hyperlink" Target="http://t.co/SQE5K34R6e" TargetMode="External" /><Relationship Id="rId3" Type="http://schemas.openxmlformats.org/officeDocument/2006/relationships/hyperlink" Target="http://t.co/mTHWaGctuf" TargetMode="External" /><Relationship Id="rId4" Type="http://schemas.openxmlformats.org/officeDocument/2006/relationships/hyperlink" Target="https://t.co/oQi04FawSD" TargetMode="External" /><Relationship Id="rId5" Type="http://schemas.openxmlformats.org/officeDocument/2006/relationships/hyperlink" Target="https://t.co/fIOxGt1hyN" TargetMode="External" /><Relationship Id="rId6" Type="http://schemas.openxmlformats.org/officeDocument/2006/relationships/hyperlink" Target="https://t.co/WpY6DPdFwu" TargetMode="External" /><Relationship Id="rId7" Type="http://schemas.openxmlformats.org/officeDocument/2006/relationships/hyperlink" Target="http://t.co/NsfCh1PVrH" TargetMode="External" /><Relationship Id="rId8" Type="http://schemas.openxmlformats.org/officeDocument/2006/relationships/hyperlink" Target="https://t.co/eDf93iB5Dl" TargetMode="External" /><Relationship Id="rId9" Type="http://schemas.openxmlformats.org/officeDocument/2006/relationships/hyperlink" Target="http://t.co/bxP03zGJoF" TargetMode="External" /><Relationship Id="rId10" Type="http://schemas.openxmlformats.org/officeDocument/2006/relationships/hyperlink" Target="http://edutopia.org/" TargetMode="External" /><Relationship Id="rId11" Type="http://schemas.openxmlformats.org/officeDocument/2006/relationships/hyperlink" Target="https://t.co/RnDWFPcqSK" TargetMode="External" /><Relationship Id="rId12" Type="http://schemas.openxmlformats.org/officeDocument/2006/relationships/hyperlink" Target="https://t.co/iqkDWSIBha" TargetMode="External" /><Relationship Id="rId13" Type="http://schemas.openxmlformats.org/officeDocument/2006/relationships/hyperlink" Target="https://t.co/WLg0k0clhQ" TargetMode="External" /><Relationship Id="rId14" Type="http://schemas.openxmlformats.org/officeDocument/2006/relationships/hyperlink" Target="https://t.co/6hGDTSfaEj" TargetMode="External" /><Relationship Id="rId15" Type="http://schemas.openxmlformats.org/officeDocument/2006/relationships/hyperlink" Target="https://t.co/3Pv1Hbcz1v" TargetMode="External" /><Relationship Id="rId16" Type="http://schemas.openxmlformats.org/officeDocument/2006/relationships/hyperlink" Target="https://t.co/fCa79SKKI7" TargetMode="External" /><Relationship Id="rId17" Type="http://schemas.openxmlformats.org/officeDocument/2006/relationships/hyperlink" Target="https://www.playbookhub.com/@Heazy_SA" TargetMode="External" /><Relationship Id="rId18" Type="http://schemas.openxmlformats.org/officeDocument/2006/relationships/hyperlink" Target="https://t.co/qECW73m6Yp" TargetMode="External" /><Relationship Id="rId19" Type="http://schemas.openxmlformats.org/officeDocument/2006/relationships/hyperlink" Target="https://protestantemx.wordpress.com/" TargetMode="External" /><Relationship Id="rId20" Type="http://schemas.openxmlformats.org/officeDocument/2006/relationships/hyperlink" Target="http://www.sordomadaleno.com/" TargetMode="External" /><Relationship Id="rId21" Type="http://schemas.openxmlformats.org/officeDocument/2006/relationships/hyperlink" Target="http://www.linkedin.com/in/fadyramzy" TargetMode="External" /><Relationship Id="rId22" Type="http://schemas.openxmlformats.org/officeDocument/2006/relationships/hyperlink" Target="http://sourcepov.com/" TargetMode="External" /><Relationship Id="rId23" Type="http://schemas.openxmlformats.org/officeDocument/2006/relationships/hyperlink" Target="https://t.co/mekpODB9qQ" TargetMode="External" /><Relationship Id="rId24" Type="http://schemas.openxmlformats.org/officeDocument/2006/relationships/hyperlink" Target="https://t.co/tR0NJzoi6B" TargetMode="External" /><Relationship Id="rId25" Type="http://schemas.openxmlformats.org/officeDocument/2006/relationships/hyperlink" Target="http://www.creativesage.com/" TargetMode="External" /><Relationship Id="rId26" Type="http://schemas.openxmlformats.org/officeDocument/2006/relationships/hyperlink" Target="https://t.co/7xrHYA3EBm" TargetMode="External" /><Relationship Id="rId27" Type="http://schemas.openxmlformats.org/officeDocument/2006/relationships/hyperlink" Target="http://www.ellenafeldman.com/" TargetMode="External" /><Relationship Id="rId28" Type="http://schemas.openxmlformats.org/officeDocument/2006/relationships/hyperlink" Target="http://t.co/r63UyskAgd" TargetMode="External" /><Relationship Id="rId29" Type="http://schemas.openxmlformats.org/officeDocument/2006/relationships/hyperlink" Target="https://t.co/6odyQopnCQ" TargetMode="External" /><Relationship Id="rId30" Type="http://schemas.openxmlformats.org/officeDocument/2006/relationships/hyperlink" Target="http://careerenlightenment.com/" TargetMode="External" /><Relationship Id="rId31" Type="http://schemas.openxmlformats.org/officeDocument/2006/relationships/hyperlink" Target="http://www.innovationexcellence.com/" TargetMode="External" /><Relationship Id="rId32" Type="http://schemas.openxmlformats.org/officeDocument/2006/relationships/hyperlink" Target="https://www.linkedin.com/in/alexschleber/" TargetMode="External" /><Relationship Id="rId33" Type="http://schemas.openxmlformats.org/officeDocument/2006/relationships/hyperlink" Target="http://brasstackthinking.com/" TargetMode="External" /><Relationship Id="rId34" Type="http://schemas.openxmlformats.org/officeDocument/2006/relationships/hyperlink" Target="https://t.co/pPQ7XXZTGE" TargetMode="External" /><Relationship Id="rId35" Type="http://schemas.openxmlformats.org/officeDocument/2006/relationships/hyperlink" Target="https://t.co/kuVNqlh3fn" TargetMode="External" /><Relationship Id="rId36" Type="http://schemas.openxmlformats.org/officeDocument/2006/relationships/hyperlink" Target="https://t.co/LSbuvX7FK6" TargetMode="External" /><Relationship Id="rId37" Type="http://schemas.openxmlformats.org/officeDocument/2006/relationships/hyperlink" Target="http://www.linkedin.com/in/dianecourt" TargetMode="External" /><Relationship Id="rId38" Type="http://schemas.openxmlformats.org/officeDocument/2006/relationships/hyperlink" Target="https://t.co/EsT2oWRMZ6" TargetMode="External" /><Relationship Id="rId39" Type="http://schemas.openxmlformats.org/officeDocument/2006/relationships/hyperlink" Target="https://t.co/gwvaICwr1w" TargetMode="External" /><Relationship Id="rId40" Type="http://schemas.openxmlformats.org/officeDocument/2006/relationships/hyperlink" Target="https://t.co/iekgaxlbNa" TargetMode="External" /><Relationship Id="rId41" Type="http://schemas.openxmlformats.org/officeDocument/2006/relationships/hyperlink" Target="https://t.co/FCEElhbLFV" TargetMode="External" /><Relationship Id="rId42" Type="http://schemas.openxmlformats.org/officeDocument/2006/relationships/hyperlink" Target="https://t.co/WQvbw0SnNq" TargetMode="External" /><Relationship Id="rId43" Type="http://schemas.openxmlformats.org/officeDocument/2006/relationships/hyperlink" Target="https://t.co/mPjDaPHZs3" TargetMode="External" /><Relationship Id="rId44" Type="http://schemas.openxmlformats.org/officeDocument/2006/relationships/hyperlink" Target="https://t.co/acKmzVIcUS" TargetMode="External" /><Relationship Id="rId45" Type="http://schemas.openxmlformats.org/officeDocument/2006/relationships/hyperlink" Target="https://t.co/Bd3uUK2UHK" TargetMode="External" /><Relationship Id="rId46" Type="http://schemas.openxmlformats.org/officeDocument/2006/relationships/hyperlink" Target="http://www.instagram.com/cacildanc/" TargetMode="External" /><Relationship Id="rId47" Type="http://schemas.openxmlformats.org/officeDocument/2006/relationships/hyperlink" Target="http://robynmcintyre.com/" TargetMode="External" /><Relationship Id="rId48" Type="http://schemas.openxmlformats.org/officeDocument/2006/relationships/hyperlink" Target="http://www.lady-tanja-hamburg.de/" TargetMode="External" /><Relationship Id="rId49" Type="http://schemas.openxmlformats.org/officeDocument/2006/relationships/hyperlink" Target="https://pbs.twimg.com/profile_banners/388021710/1582919120" TargetMode="External" /><Relationship Id="rId50" Type="http://schemas.openxmlformats.org/officeDocument/2006/relationships/hyperlink" Target="https://pbs.twimg.com/profile_banners/76160458/1576504979" TargetMode="External" /><Relationship Id="rId51" Type="http://schemas.openxmlformats.org/officeDocument/2006/relationships/hyperlink" Target="https://pbs.twimg.com/profile_banners/138430349/1359033527" TargetMode="External" /><Relationship Id="rId52" Type="http://schemas.openxmlformats.org/officeDocument/2006/relationships/hyperlink" Target="https://pbs.twimg.com/profile_banners/1159488205730660352/1565638127" TargetMode="External" /><Relationship Id="rId53" Type="http://schemas.openxmlformats.org/officeDocument/2006/relationships/hyperlink" Target="https://pbs.twimg.com/profile_banners/30732198/1439163080" TargetMode="External" /><Relationship Id="rId54" Type="http://schemas.openxmlformats.org/officeDocument/2006/relationships/hyperlink" Target="https://pbs.twimg.com/profile_banners/53925101/1588606088" TargetMode="External" /><Relationship Id="rId55" Type="http://schemas.openxmlformats.org/officeDocument/2006/relationships/hyperlink" Target="https://pbs.twimg.com/profile_banners/114835337/1490129959" TargetMode="External" /><Relationship Id="rId56" Type="http://schemas.openxmlformats.org/officeDocument/2006/relationships/hyperlink" Target="https://pbs.twimg.com/profile_banners/35415477/1506104106" TargetMode="External" /><Relationship Id="rId57" Type="http://schemas.openxmlformats.org/officeDocument/2006/relationships/hyperlink" Target="https://pbs.twimg.com/profile_banners/36804418/1549943499" TargetMode="External" /><Relationship Id="rId58" Type="http://schemas.openxmlformats.org/officeDocument/2006/relationships/hyperlink" Target="https://pbs.twimg.com/profile_banners/64855051/1560258874" TargetMode="External" /><Relationship Id="rId59" Type="http://schemas.openxmlformats.org/officeDocument/2006/relationships/hyperlink" Target="https://pbs.twimg.com/profile_banners/18662816/1561084815" TargetMode="External" /><Relationship Id="rId60" Type="http://schemas.openxmlformats.org/officeDocument/2006/relationships/hyperlink" Target="https://pbs.twimg.com/profile_banners/908024906268409856/1575673016" TargetMode="External" /><Relationship Id="rId61" Type="http://schemas.openxmlformats.org/officeDocument/2006/relationships/hyperlink" Target="https://pbs.twimg.com/profile_banners/4896617415/1587469655" TargetMode="External" /><Relationship Id="rId62" Type="http://schemas.openxmlformats.org/officeDocument/2006/relationships/hyperlink" Target="https://pbs.twimg.com/profile_banners/1243591730378743809/1585334917" TargetMode="External" /><Relationship Id="rId63" Type="http://schemas.openxmlformats.org/officeDocument/2006/relationships/hyperlink" Target="https://pbs.twimg.com/profile_banners/843573654/1585083240" TargetMode="External" /><Relationship Id="rId64" Type="http://schemas.openxmlformats.org/officeDocument/2006/relationships/hyperlink" Target="https://pbs.twimg.com/profile_banners/213406235/1496946082" TargetMode="External" /><Relationship Id="rId65" Type="http://schemas.openxmlformats.org/officeDocument/2006/relationships/hyperlink" Target="https://pbs.twimg.com/profile_banners/1524955243/1584582290" TargetMode="External" /><Relationship Id="rId66" Type="http://schemas.openxmlformats.org/officeDocument/2006/relationships/hyperlink" Target="https://pbs.twimg.com/profile_banners/633825404/1435692058" TargetMode="External" /><Relationship Id="rId67" Type="http://schemas.openxmlformats.org/officeDocument/2006/relationships/hyperlink" Target="https://pbs.twimg.com/profile_banners/951834197966114816/1515771508" TargetMode="External" /><Relationship Id="rId68" Type="http://schemas.openxmlformats.org/officeDocument/2006/relationships/hyperlink" Target="https://pbs.twimg.com/profile_banners/71318347/1568988417" TargetMode="External" /><Relationship Id="rId69" Type="http://schemas.openxmlformats.org/officeDocument/2006/relationships/hyperlink" Target="https://pbs.twimg.com/profile_banners/417203823/1537471773" TargetMode="External" /><Relationship Id="rId70" Type="http://schemas.openxmlformats.org/officeDocument/2006/relationships/hyperlink" Target="https://pbs.twimg.com/profile_banners/20545925/1398734570" TargetMode="External" /><Relationship Id="rId71" Type="http://schemas.openxmlformats.org/officeDocument/2006/relationships/hyperlink" Target="https://pbs.twimg.com/profile_banners/13236772/1362414142" TargetMode="External" /><Relationship Id="rId72" Type="http://schemas.openxmlformats.org/officeDocument/2006/relationships/hyperlink" Target="https://pbs.twimg.com/profile_banners/18449772/1398495597" TargetMode="External" /><Relationship Id="rId73" Type="http://schemas.openxmlformats.org/officeDocument/2006/relationships/hyperlink" Target="https://pbs.twimg.com/profile_banners/5676952/1398906279" TargetMode="External" /><Relationship Id="rId74" Type="http://schemas.openxmlformats.org/officeDocument/2006/relationships/hyperlink" Target="https://pbs.twimg.com/profile_banners/28164681/1586885726" TargetMode="External" /><Relationship Id="rId75" Type="http://schemas.openxmlformats.org/officeDocument/2006/relationships/hyperlink" Target="https://pbs.twimg.com/profile_banners/17264750/1374285769" TargetMode="External" /><Relationship Id="rId76" Type="http://schemas.openxmlformats.org/officeDocument/2006/relationships/hyperlink" Target="https://pbs.twimg.com/profile_banners/48298932/1584997382" TargetMode="External" /><Relationship Id="rId77" Type="http://schemas.openxmlformats.org/officeDocument/2006/relationships/hyperlink" Target="https://pbs.twimg.com/profile_banners/20341590/1423501492" TargetMode="External" /><Relationship Id="rId78" Type="http://schemas.openxmlformats.org/officeDocument/2006/relationships/hyperlink" Target="https://pbs.twimg.com/profile_banners/11580962/1444938240" TargetMode="External" /><Relationship Id="rId79" Type="http://schemas.openxmlformats.org/officeDocument/2006/relationships/hyperlink" Target="https://pbs.twimg.com/profile_banners/13442022/1461188003" TargetMode="External" /><Relationship Id="rId80" Type="http://schemas.openxmlformats.org/officeDocument/2006/relationships/hyperlink" Target="https://pbs.twimg.com/profile_banners/7909882/1466407194" TargetMode="External" /><Relationship Id="rId81" Type="http://schemas.openxmlformats.org/officeDocument/2006/relationships/hyperlink" Target="https://pbs.twimg.com/profile_banners/8769212/1410561629" TargetMode="External" /><Relationship Id="rId82" Type="http://schemas.openxmlformats.org/officeDocument/2006/relationships/hyperlink" Target="https://pbs.twimg.com/profile_banners/23505967/1398919849" TargetMode="External" /><Relationship Id="rId83" Type="http://schemas.openxmlformats.org/officeDocument/2006/relationships/hyperlink" Target="https://pbs.twimg.com/profile_banners/14268957/1581280444" TargetMode="External" /><Relationship Id="rId84" Type="http://schemas.openxmlformats.org/officeDocument/2006/relationships/hyperlink" Target="https://pbs.twimg.com/profile_banners/15991918/1563399236" TargetMode="External" /><Relationship Id="rId85" Type="http://schemas.openxmlformats.org/officeDocument/2006/relationships/hyperlink" Target="https://pbs.twimg.com/profile_banners/17859282/1582325247" TargetMode="External" /><Relationship Id="rId86" Type="http://schemas.openxmlformats.org/officeDocument/2006/relationships/hyperlink" Target="https://pbs.twimg.com/profile_banners/40286926/1555500563" TargetMode="External" /><Relationship Id="rId87" Type="http://schemas.openxmlformats.org/officeDocument/2006/relationships/hyperlink" Target="https://pbs.twimg.com/profile_banners/3801151/1534434651" TargetMode="External" /><Relationship Id="rId88" Type="http://schemas.openxmlformats.org/officeDocument/2006/relationships/hyperlink" Target="https://pbs.twimg.com/profile_banners/21101306/1483393506" TargetMode="External" /><Relationship Id="rId89" Type="http://schemas.openxmlformats.org/officeDocument/2006/relationships/hyperlink" Target="https://pbs.twimg.com/profile_banners/60775372/1393421982" TargetMode="External" /><Relationship Id="rId90" Type="http://schemas.openxmlformats.org/officeDocument/2006/relationships/hyperlink" Target="https://pbs.twimg.com/profile_banners/14712904/1493582876" TargetMode="External" /><Relationship Id="rId91" Type="http://schemas.openxmlformats.org/officeDocument/2006/relationships/hyperlink" Target="https://pbs.twimg.com/profile_banners/92906146/1521655568" TargetMode="External" /><Relationship Id="rId92" Type="http://schemas.openxmlformats.org/officeDocument/2006/relationships/hyperlink" Target="https://pbs.twimg.com/profile_banners/10486052/1589348576" TargetMode="External" /><Relationship Id="rId93" Type="http://schemas.openxmlformats.org/officeDocument/2006/relationships/hyperlink" Target="https://pbs.twimg.com/profile_banners/34113994/1568080776" TargetMode="External" /><Relationship Id="rId94" Type="http://schemas.openxmlformats.org/officeDocument/2006/relationships/hyperlink" Target="https://pbs.twimg.com/profile_banners/12516772/1409434441" TargetMode="External" /><Relationship Id="rId95" Type="http://schemas.openxmlformats.org/officeDocument/2006/relationships/hyperlink" Target="https://pbs.twimg.com/profile_banners/1090899574074556416/1559054980"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5/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8/bg.gif" TargetMode="External" /><Relationship Id="rId100" Type="http://schemas.openxmlformats.org/officeDocument/2006/relationships/hyperlink" Target="http://abs.twimg.com/images/themes/theme14/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0.twimg.com/profile_background_images/537556931/TW-Background.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2/bg.gif" TargetMode="External" /><Relationship Id="rId106" Type="http://schemas.openxmlformats.org/officeDocument/2006/relationships/hyperlink" Target="http://abs.twimg.com/images/themes/theme16/bg.gif" TargetMode="External" /><Relationship Id="rId107" Type="http://schemas.openxmlformats.org/officeDocument/2006/relationships/hyperlink" Target="http://abs.twimg.com/images/themes/theme9/bg.gif" TargetMode="External" /><Relationship Id="rId108" Type="http://schemas.openxmlformats.org/officeDocument/2006/relationships/hyperlink" Target="http://abs.twimg.com/images/themes/theme13/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8/bg.gif" TargetMode="External" /><Relationship Id="rId113" Type="http://schemas.openxmlformats.org/officeDocument/2006/relationships/hyperlink" Target="http://abs.twimg.com/images/themes/theme9/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6/bg.gif"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9/bg.gif"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4/bg.gif" TargetMode="External" /><Relationship Id="rId120" Type="http://schemas.openxmlformats.org/officeDocument/2006/relationships/hyperlink" Target="http://abs.twimg.com/images/themes/theme10/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3/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9/bg.gif" TargetMode="External" /><Relationship Id="rId127" Type="http://schemas.openxmlformats.org/officeDocument/2006/relationships/hyperlink" Target="http://abs.twimg.com/images/themes/theme16/bg.gif" TargetMode="External" /><Relationship Id="rId128" Type="http://schemas.openxmlformats.org/officeDocument/2006/relationships/hyperlink" Target="http://abs.twimg.com/images/themes/theme15/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6/bg.gif" TargetMode="External" /><Relationship Id="rId131" Type="http://schemas.openxmlformats.org/officeDocument/2006/relationships/hyperlink" Target="http://abs.twimg.com/images/themes/theme18/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7/bg.gif" TargetMode="External" /><Relationship Id="rId134" Type="http://schemas.openxmlformats.org/officeDocument/2006/relationships/hyperlink" Target="http://abs.twimg.com/images/themes/theme2/bg.gif"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5/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pbs.twimg.com/profile_images/1190305734933782533/nMCNxPE6_normal.jpg" TargetMode="External" /><Relationship Id="rId146" Type="http://schemas.openxmlformats.org/officeDocument/2006/relationships/hyperlink" Target="http://pbs.twimg.com/profile_images/1113760044741464065/ogJ7J9yv_normal.png" TargetMode="External" /><Relationship Id="rId147" Type="http://schemas.openxmlformats.org/officeDocument/2006/relationships/hyperlink" Target="http://pbs.twimg.com/profile_images/1102644324775297024/SqyiYHRL_normal.png" TargetMode="External" /><Relationship Id="rId148" Type="http://schemas.openxmlformats.org/officeDocument/2006/relationships/hyperlink" Target="http://pbs.twimg.com/profile_images/1240257079182602242/cio3MasT_normal.jpg" TargetMode="External" /><Relationship Id="rId149" Type="http://schemas.openxmlformats.org/officeDocument/2006/relationships/hyperlink" Target="http://pbs.twimg.com/profile_images/1160996327578226688/sOsN-QNd_normal.jpg" TargetMode="External" /><Relationship Id="rId150" Type="http://schemas.openxmlformats.org/officeDocument/2006/relationships/hyperlink" Target="http://pbs.twimg.com/profile_images/927916907956703234/l0rZdlgL_normal.jpg" TargetMode="External" /><Relationship Id="rId151" Type="http://schemas.openxmlformats.org/officeDocument/2006/relationships/hyperlink" Target="http://pbs.twimg.com/profile_images/983114305213087744/nrEHNTPV_normal.jpg" TargetMode="External" /><Relationship Id="rId152" Type="http://schemas.openxmlformats.org/officeDocument/2006/relationships/hyperlink" Target="http://a0.twimg.com/profile_images/2171034744/TW-Avatar_normal.jpg" TargetMode="External" /><Relationship Id="rId153" Type="http://schemas.openxmlformats.org/officeDocument/2006/relationships/hyperlink" Target="http://pbs.twimg.com/profile_images/463673794716909569/DvZl4mU3_normal.png" TargetMode="External" /><Relationship Id="rId154" Type="http://schemas.openxmlformats.org/officeDocument/2006/relationships/hyperlink" Target="http://pbs.twimg.com/profile_images/378800000435653585/f90322b41baf63d7f0ff696e3e579e41_normal.jpeg" TargetMode="External" /><Relationship Id="rId155" Type="http://schemas.openxmlformats.org/officeDocument/2006/relationships/hyperlink" Target="http://pbs.twimg.com/profile_images/778673788414066688/9navbVHc_normal.jpg" TargetMode="External" /><Relationship Id="rId156" Type="http://schemas.openxmlformats.org/officeDocument/2006/relationships/hyperlink" Target="http://pbs.twimg.com/profile_images/1113853939508633600/uWFb4SLE_normal.png" TargetMode="External" /><Relationship Id="rId157" Type="http://schemas.openxmlformats.org/officeDocument/2006/relationships/hyperlink" Target="http://pbs.twimg.com/profile_images/694185183357091841/YWaSsxZm_normal.jpg" TargetMode="External" /><Relationship Id="rId158" Type="http://schemas.openxmlformats.org/officeDocument/2006/relationships/hyperlink" Target="http://pbs.twimg.com/profile_images/1141899184108257280/YAGUOok1_normal.png" TargetMode="External" /><Relationship Id="rId159" Type="http://schemas.openxmlformats.org/officeDocument/2006/relationships/hyperlink" Target="http://pbs.twimg.com/profile_images/908063926591651840/2NjE-cli_normal.jpg" TargetMode="External" /><Relationship Id="rId160" Type="http://schemas.openxmlformats.org/officeDocument/2006/relationships/hyperlink" Target="http://pbs.twimg.com/profile_images/697806714029137921/tpVC55xu_normal.png" TargetMode="External" /><Relationship Id="rId161" Type="http://schemas.openxmlformats.org/officeDocument/2006/relationships/hyperlink" Target="http://pbs.twimg.com/profile_images/1245266963409989633/u0SDw0J1_normal.jpg" TargetMode="External" /><Relationship Id="rId162" Type="http://schemas.openxmlformats.org/officeDocument/2006/relationships/hyperlink" Target="http://pbs.twimg.com/profile_images/1243591853737459713/5LuWzeUO_normal.jpg" TargetMode="External" /><Relationship Id="rId163" Type="http://schemas.openxmlformats.org/officeDocument/2006/relationships/hyperlink" Target="http://pbs.twimg.com/profile_images/1244611365769224193/ItI5YwY3_normal.jpg" TargetMode="External" /><Relationship Id="rId164" Type="http://schemas.openxmlformats.org/officeDocument/2006/relationships/hyperlink" Target="http://pbs.twimg.com/profile_images/872902212221054976/konKWiMF_normal.jpg" TargetMode="External" /><Relationship Id="rId165" Type="http://schemas.openxmlformats.org/officeDocument/2006/relationships/hyperlink" Target="http://pbs.twimg.com/profile_images/1220487205212377090/H0kj0vO8_normal.jpg" TargetMode="External" /><Relationship Id="rId166" Type="http://schemas.openxmlformats.org/officeDocument/2006/relationships/hyperlink" Target="http://pbs.twimg.com/profile_images/615964064028602368/1VqWPxFH_normal.jpg" TargetMode="External" /><Relationship Id="rId167" Type="http://schemas.openxmlformats.org/officeDocument/2006/relationships/hyperlink" Target="http://pbs.twimg.com/profile_images/963236604436516864/BZoDxw--_normal.jpg" TargetMode="External" /><Relationship Id="rId168" Type="http://schemas.openxmlformats.org/officeDocument/2006/relationships/hyperlink" Target="http://pbs.twimg.com/profile_images/1214098286740738048/BA-hvawT_normal.jpg" TargetMode="External" /><Relationship Id="rId169" Type="http://schemas.openxmlformats.org/officeDocument/2006/relationships/hyperlink" Target="http://pbs.twimg.com/profile_images/1255912547393220611/-GLV8Nf7_normal.jpg" TargetMode="External" /><Relationship Id="rId170" Type="http://schemas.openxmlformats.org/officeDocument/2006/relationships/hyperlink" Target="http://pbs.twimg.com/profile_images/378800000754819969/3e583b99b8930159a50b93171790080d_normal.jpeg" TargetMode="External" /><Relationship Id="rId171" Type="http://schemas.openxmlformats.org/officeDocument/2006/relationships/hyperlink" Target="http://pbs.twimg.com/profile_images/3382788164/c6f77016fe97498438b7ac7ff3806d9e_normal.jpeg" TargetMode="External" /><Relationship Id="rId172" Type="http://schemas.openxmlformats.org/officeDocument/2006/relationships/hyperlink" Target="http://pbs.twimg.com/profile_images/796926295687004160/Yg-a35cR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133442001049923584/vHng531l_normal.png" TargetMode="External" /><Relationship Id="rId175" Type="http://schemas.openxmlformats.org/officeDocument/2006/relationships/hyperlink" Target="http://pbs.twimg.com/profile_images/2188284511/ellen_normal.jpg" TargetMode="External" /><Relationship Id="rId176" Type="http://schemas.openxmlformats.org/officeDocument/2006/relationships/hyperlink" Target="http://pbs.twimg.com/profile_images/2409635466/jubveelpbtbr0som79my_normal.jpeg" TargetMode="External" /><Relationship Id="rId177" Type="http://schemas.openxmlformats.org/officeDocument/2006/relationships/hyperlink" Target="http://pbs.twimg.com/profile_images/1195745347341103105/tJhG50eZ_normal.jpg" TargetMode="External" /><Relationship Id="rId178" Type="http://schemas.openxmlformats.org/officeDocument/2006/relationships/hyperlink" Target="http://pbs.twimg.com/profile_images/564831248355299330/VAOyvwIX_normal.jpeg" TargetMode="External" /><Relationship Id="rId179" Type="http://schemas.openxmlformats.org/officeDocument/2006/relationships/hyperlink" Target="http://pbs.twimg.com/profile_images/1481479545/Braden_Kelley_NOLA_550wide_normal.jpg" TargetMode="External" /><Relationship Id="rId180" Type="http://schemas.openxmlformats.org/officeDocument/2006/relationships/hyperlink" Target="http://pbs.twimg.com/profile_images/1181692025420357633/wKS9LbD6_normal.jpg" TargetMode="External" /><Relationship Id="rId181" Type="http://schemas.openxmlformats.org/officeDocument/2006/relationships/hyperlink" Target="http://pbs.twimg.com/profile_images/1251448272230789125/BEqagRIU_normal.jpg" TargetMode="External" /><Relationship Id="rId182" Type="http://schemas.openxmlformats.org/officeDocument/2006/relationships/hyperlink" Target="http://pbs.twimg.com/profile_images/909108381704769536/SC6I_38A_normal.jpg" TargetMode="External" /><Relationship Id="rId183" Type="http://schemas.openxmlformats.org/officeDocument/2006/relationships/hyperlink" Target="http://pbs.twimg.com/profile_images/1073506147288510464/W3qr3nYQ_normal.jpg" TargetMode="External" /><Relationship Id="rId184" Type="http://schemas.openxmlformats.org/officeDocument/2006/relationships/hyperlink" Target="http://pbs.twimg.com/profile_images/1135640898421678081/GPCkSaNu_normal.png" TargetMode="External" /><Relationship Id="rId185" Type="http://schemas.openxmlformats.org/officeDocument/2006/relationships/hyperlink" Target="http://pbs.twimg.com/profile_images/718124119/Avatar_from_newmediacincy_normal.jpg" TargetMode="External" /><Relationship Id="rId186" Type="http://schemas.openxmlformats.org/officeDocument/2006/relationships/hyperlink" Target="http://pbs.twimg.com/profile_images/1151551793836515328/f4KOUCrv_normal.png" TargetMode="External" /><Relationship Id="rId187" Type="http://schemas.openxmlformats.org/officeDocument/2006/relationships/hyperlink" Target="http://pbs.twimg.com/profile_images/1257285031644536832/7POHyUTj_normal.jpg" TargetMode="External" /><Relationship Id="rId188" Type="http://schemas.openxmlformats.org/officeDocument/2006/relationships/hyperlink" Target="http://pbs.twimg.com/profile_images/1242772462561103873/sitgAJ-Q_normal.jpg" TargetMode="External" /><Relationship Id="rId189" Type="http://schemas.openxmlformats.org/officeDocument/2006/relationships/hyperlink" Target="http://pbs.twimg.com/profile_images/1129461596374179840/iePaVKyW_normal.png" TargetMode="External" /><Relationship Id="rId190" Type="http://schemas.openxmlformats.org/officeDocument/2006/relationships/hyperlink" Target="http://pbs.twimg.com/profile_images/706283719649177600/9RWC6Frg_normal.jpg" TargetMode="External" /><Relationship Id="rId191" Type="http://schemas.openxmlformats.org/officeDocument/2006/relationships/hyperlink" Target="http://pbs.twimg.com/profile_images/1477004645/217484_1023158496062_1138204920_30069530_8615_n_normal.jpg" TargetMode="External" /><Relationship Id="rId192" Type="http://schemas.openxmlformats.org/officeDocument/2006/relationships/hyperlink" Target="http://pbs.twimg.com/profile_images/738961465030238209/kUJjETaw_normal.jpg" TargetMode="External" /><Relationship Id="rId193" Type="http://schemas.openxmlformats.org/officeDocument/2006/relationships/hyperlink" Target="http://pbs.twimg.com/profile_images/882315769014603780/EcrB_XT__normal.jpg" TargetMode="External" /><Relationship Id="rId194" Type="http://schemas.openxmlformats.org/officeDocument/2006/relationships/hyperlink" Target="http://pbs.twimg.com/profile_images/847163706928611328/7G4CIzwQ_normal.jpg" TargetMode="External" /><Relationship Id="rId195" Type="http://schemas.openxmlformats.org/officeDocument/2006/relationships/hyperlink" Target="http://pbs.twimg.com/profile_images/2780859130/d8c3982467b7b35ea24fba975ec63092_normal.jpeg" TargetMode="External" /><Relationship Id="rId196" Type="http://schemas.openxmlformats.org/officeDocument/2006/relationships/hyperlink" Target="http://pbs.twimg.com/profile_images/1246155804492718080/mbsgi0kg_normal.jpg" TargetMode="External" /><Relationship Id="rId197" Type="http://schemas.openxmlformats.org/officeDocument/2006/relationships/hyperlink" Target="http://pbs.twimg.com/profile_images/1056708410643804166/Dnazf-ct_normal.jpg" TargetMode="External" /><Relationship Id="rId198" Type="http://schemas.openxmlformats.org/officeDocument/2006/relationships/hyperlink" Target="http://pbs.twimg.com/profile_images/3482070557/57b9905bea26fea2389d1650f4c51809_normal.jpeg" TargetMode="External" /><Relationship Id="rId199" Type="http://schemas.openxmlformats.org/officeDocument/2006/relationships/hyperlink" Target="http://pbs.twimg.com/profile_images/1090901529261940736/YuYjxdd__normal.jpg" TargetMode="External" /><Relationship Id="rId200" Type="http://schemas.openxmlformats.org/officeDocument/2006/relationships/hyperlink" Target="https://twitter.com/thomchesney" TargetMode="External" /><Relationship Id="rId201" Type="http://schemas.openxmlformats.org/officeDocument/2006/relationships/hyperlink" Target="https://twitter.com/chiew_pang" TargetMode="External" /><Relationship Id="rId202" Type="http://schemas.openxmlformats.org/officeDocument/2006/relationships/hyperlink" Target="https://twitter.com/whatsapp" TargetMode="External" /><Relationship Id="rId203" Type="http://schemas.openxmlformats.org/officeDocument/2006/relationships/hyperlink" Target="https://twitter.com/cacpgt_wrerc" TargetMode="External" /><Relationship Id="rId204" Type="http://schemas.openxmlformats.org/officeDocument/2006/relationships/hyperlink" Target="https://twitter.com/cacpgt" TargetMode="External" /><Relationship Id="rId205" Type="http://schemas.openxmlformats.org/officeDocument/2006/relationships/hyperlink" Target="https://twitter.com/janicemandel" TargetMode="External" /><Relationship Id="rId206" Type="http://schemas.openxmlformats.org/officeDocument/2006/relationships/hyperlink" Target="https://twitter.com/bonniestern" TargetMode="External" /><Relationship Id="rId207" Type="http://schemas.openxmlformats.org/officeDocument/2006/relationships/hyperlink" Target="https://twitter.com/inagarten" TargetMode="External" /><Relationship Id="rId208" Type="http://schemas.openxmlformats.org/officeDocument/2006/relationships/hyperlink" Target="https://twitter.com/smexaminer" TargetMode="External" /><Relationship Id="rId209" Type="http://schemas.openxmlformats.org/officeDocument/2006/relationships/hyperlink" Target="https://twitter.com/drmichaelmoody" TargetMode="External" /><Relationship Id="rId210" Type="http://schemas.openxmlformats.org/officeDocument/2006/relationships/hyperlink" Target="https://twitter.com/edutopia" TargetMode="External" /><Relationship Id="rId211" Type="http://schemas.openxmlformats.org/officeDocument/2006/relationships/hyperlink" Target="https://twitter.com/elanaleoni" TargetMode="External" /><Relationship Id="rId212" Type="http://schemas.openxmlformats.org/officeDocument/2006/relationships/hyperlink" Target="https://twitter.com/drescigno" TargetMode="External" /><Relationship Id="rId213" Type="http://schemas.openxmlformats.org/officeDocument/2006/relationships/hyperlink" Target="https://twitter.com/teachwithsoul" TargetMode="External" /><Relationship Id="rId214" Type="http://schemas.openxmlformats.org/officeDocument/2006/relationships/hyperlink" Target="https://twitter.com/lachesschesser" TargetMode="External" /><Relationship Id="rId215" Type="http://schemas.openxmlformats.org/officeDocument/2006/relationships/hyperlink" Target="https://twitter.com/insightadvance" TargetMode="External" /><Relationship Id="rId216" Type="http://schemas.openxmlformats.org/officeDocument/2006/relationships/hyperlink" Target="https://twitter.com/youngcuckoldre1" TargetMode="External" /><Relationship Id="rId217" Type="http://schemas.openxmlformats.org/officeDocument/2006/relationships/hyperlink" Target="https://twitter.com/silasairkingiv" TargetMode="External" /><Relationship Id="rId218" Type="http://schemas.openxmlformats.org/officeDocument/2006/relationships/hyperlink" Target="https://twitter.com/heazysa" TargetMode="External" /><Relationship Id="rId219" Type="http://schemas.openxmlformats.org/officeDocument/2006/relationships/hyperlink" Target="https://twitter.com/bonganiurban" TargetMode="External" /><Relationship Id="rId220" Type="http://schemas.openxmlformats.org/officeDocument/2006/relationships/hyperlink" Target="https://twitter.com/mariodeniro" TargetMode="External" /><Relationship Id="rId221" Type="http://schemas.openxmlformats.org/officeDocument/2006/relationships/hyperlink" Target="https://twitter.com/sordo_madaleno" TargetMode="External" /><Relationship Id="rId222" Type="http://schemas.openxmlformats.org/officeDocument/2006/relationships/hyperlink" Target="https://twitter.com/nico_1199_" TargetMode="External" /><Relationship Id="rId223" Type="http://schemas.openxmlformats.org/officeDocument/2006/relationships/hyperlink" Target="https://twitter.com/cyberzizo" TargetMode="External" /><Relationship Id="rId224" Type="http://schemas.openxmlformats.org/officeDocument/2006/relationships/hyperlink" Target="https://twitter.com/sordoana" TargetMode="External" /><Relationship Id="rId225" Type="http://schemas.openxmlformats.org/officeDocument/2006/relationships/hyperlink" Target="https://twitter.com/sourcepov" TargetMode="External" /><Relationship Id="rId226" Type="http://schemas.openxmlformats.org/officeDocument/2006/relationships/hyperlink" Target="https://twitter.com/johnwlewis" TargetMode="External" /><Relationship Id="rId227" Type="http://schemas.openxmlformats.org/officeDocument/2006/relationships/hyperlink" Target="https://twitter.com/autom8" TargetMode="External" /><Relationship Id="rId228" Type="http://schemas.openxmlformats.org/officeDocument/2006/relationships/hyperlink" Target="https://twitter.com/creativesage" TargetMode="External" /><Relationship Id="rId229" Type="http://schemas.openxmlformats.org/officeDocument/2006/relationships/hyperlink" Target="https://twitter.com/johncloonan" TargetMode="External" /><Relationship Id="rId230" Type="http://schemas.openxmlformats.org/officeDocument/2006/relationships/hyperlink" Target="https://twitter.com/ellenafeldman" TargetMode="External" /><Relationship Id="rId231" Type="http://schemas.openxmlformats.org/officeDocument/2006/relationships/hyperlink" Target="https://twitter.com/disasteraccount" TargetMode="External" /><Relationship Id="rId232" Type="http://schemas.openxmlformats.org/officeDocument/2006/relationships/hyperlink" Target="https://twitter.com/paulellisuk" TargetMode="External" /><Relationship Id="rId233" Type="http://schemas.openxmlformats.org/officeDocument/2006/relationships/hyperlink" Target="https://twitter.com/joshuawaldman" TargetMode="External" /><Relationship Id="rId234" Type="http://schemas.openxmlformats.org/officeDocument/2006/relationships/hyperlink" Target="https://twitter.com/innovate" TargetMode="External" /><Relationship Id="rId235" Type="http://schemas.openxmlformats.org/officeDocument/2006/relationships/hyperlink" Target="https://twitter.com/alexschleber" TargetMode="External" /><Relationship Id="rId236" Type="http://schemas.openxmlformats.org/officeDocument/2006/relationships/hyperlink" Target="https://twitter.com/metameerkat" TargetMode="External" /><Relationship Id="rId237" Type="http://schemas.openxmlformats.org/officeDocument/2006/relationships/hyperlink" Target="https://twitter.com/ambercadabra" TargetMode="External" /><Relationship Id="rId238" Type="http://schemas.openxmlformats.org/officeDocument/2006/relationships/hyperlink" Target="https://twitter.com/cathrynhrudicka" TargetMode="External" /><Relationship Id="rId239" Type="http://schemas.openxmlformats.org/officeDocument/2006/relationships/hyperlink" Target="https://twitter.com/digitalsista" TargetMode="External" /><Relationship Id="rId240" Type="http://schemas.openxmlformats.org/officeDocument/2006/relationships/hyperlink" Target="https://twitter.com/joekikta" TargetMode="External" /><Relationship Id="rId241" Type="http://schemas.openxmlformats.org/officeDocument/2006/relationships/hyperlink" Target="https://twitter.com/dc2fla" TargetMode="External" /><Relationship Id="rId242" Type="http://schemas.openxmlformats.org/officeDocument/2006/relationships/hyperlink" Target="https://twitter.com/phylliskhare" TargetMode="External" /><Relationship Id="rId243" Type="http://schemas.openxmlformats.org/officeDocument/2006/relationships/hyperlink" Target="https://twitter.com/rebeccabardess" TargetMode="External" /><Relationship Id="rId244" Type="http://schemas.openxmlformats.org/officeDocument/2006/relationships/hyperlink" Target="https://twitter.com/ideasurge" TargetMode="External" /><Relationship Id="rId245" Type="http://schemas.openxmlformats.org/officeDocument/2006/relationships/hyperlink" Target="https://twitter.com/jimsterne" TargetMode="External" /><Relationship Id="rId246" Type="http://schemas.openxmlformats.org/officeDocument/2006/relationships/hyperlink" Target="https://twitter.com/virtualmrx" TargetMode="External" /><Relationship Id="rId247" Type="http://schemas.openxmlformats.org/officeDocument/2006/relationships/hyperlink" Target="https://twitter.com/bstorax" TargetMode="External" /><Relationship Id="rId248" Type="http://schemas.openxmlformats.org/officeDocument/2006/relationships/hyperlink" Target="https://twitter.com/krcraft" TargetMode="External" /><Relationship Id="rId249" Type="http://schemas.openxmlformats.org/officeDocument/2006/relationships/hyperlink" Target="https://twitter.com/atownley" TargetMode="External" /><Relationship Id="rId250" Type="http://schemas.openxmlformats.org/officeDocument/2006/relationships/hyperlink" Target="https://twitter.com/kltaggart" TargetMode="External" /><Relationship Id="rId251" Type="http://schemas.openxmlformats.org/officeDocument/2006/relationships/hyperlink" Target="https://twitter.com/youloveclarissa" TargetMode="External" /><Relationship Id="rId252" Type="http://schemas.openxmlformats.org/officeDocument/2006/relationships/hyperlink" Target="https://twitter.com/cacildanc" TargetMode="External" /><Relationship Id="rId253" Type="http://schemas.openxmlformats.org/officeDocument/2006/relationships/hyperlink" Target="https://twitter.com/robynmcintyre" TargetMode="External" /><Relationship Id="rId254" Type="http://schemas.openxmlformats.org/officeDocument/2006/relationships/hyperlink" Target="https://twitter.com/ladyhamburg" TargetMode="External" /><Relationship Id="rId255" Type="http://schemas.openxmlformats.org/officeDocument/2006/relationships/comments" Target="../comments2.xml" /><Relationship Id="rId256" Type="http://schemas.openxmlformats.org/officeDocument/2006/relationships/vmlDrawing" Target="../drawings/vmlDrawing2.vml" /><Relationship Id="rId257" Type="http://schemas.openxmlformats.org/officeDocument/2006/relationships/table" Target="../tables/table2.xml" /><Relationship Id="rId25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twitter.com/i/web/status/1238221627516731392" TargetMode="External" /><Relationship Id="rId2" Type="http://schemas.openxmlformats.org/officeDocument/2006/relationships/hyperlink" Target="https://twitter.com/i/web/status/1243172581865402375" TargetMode="External" /><Relationship Id="rId3" Type="http://schemas.openxmlformats.org/officeDocument/2006/relationships/hyperlink" Target="https://twitter.com/i/web/status/1250364686316511233" TargetMode="External" /><Relationship Id="rId4" Type="http://schemas.openxmlformats.org/officeDocument/2006/relationships/hyperlink" Target="https://twitter.com/i/web/status/1250599809540657153" TargetMode="External" /><Relationship Id="rId5" Type="http://schemas.openxmlformats.org/officeDocument/2006/relationships/hyperlink" Target="https://twitter.com/i/web/status/1250481346952257537" TargetMode="External" /><Relationship Id="rId6" Type="http://schemas.openxmlformats.org/officeDocument/2006/relationships/hyperlink" Target="https://twitter.com/i/web/status/1252757519480610820" TargetMode="External" /><Relationship Id="rId7" Type="http://schemas.openxmlformats.org/officeDocument/2006/relationships/hyperlink" Target="https://twitter.com/i/web/status/1255302314807693313" TargetMode="External" /><Relationship Id="rId8" Type="http://schemas.openxmlformats.org/officeDocument/2006/relationships/hyperlink" Target="https://twitter.com/i/web/status/1256283112176332800" TargetMode="External" /><Relationship Id="rId9" Type="http://schemas.openxmlformats.org/officeDocument/2006/relationships/hyperlink" Target="https://paper.li/CreativeSage/SMchat?edition_id=5d31aba0-62f4-11ea-893a-0cc47a0d15fd" TargetMode="External" /><Relationship Id="rId10" Type="http://schemas.openxmlformats.org/officeDocument/2006/relationships/hyperlink" Target="https://paper.li/CreativeSage/SMchat?edition_id=ef1b3130-6358-11ea-893a-0cc47a0d15fd" TargetMode="External" /><Relationship Id="rId11" Type="http://schemas.openxmlformats.org/officeDocument/2006/relationships/hyperlink" Target="https://paper.li/CreativeSage/SMchat?edition_id=984d7660-667d-11ea-893a-0cc47a0d15fd" TargetMode="External" /><Relationship Id="rId12" Type="http://schemas.openxmlformats.org/officeDocument/2006/relationships/hyperlink" Target="https://paper.li/CreativeSage/SMchat?edition_id=5a4548a0-67ab-11ea-893a-0cc47a0d15fd" TargetMode="External" /><Relationship Id="rId13" Type="http://schemas.openxmlformats.org/officeDocument/2006/relationships/hyperlink" Target="https://paper.li/CreativeSage/SMchat?edition_id=ae345c10-693d-11ea-893a-0cc47a0d15fd" TargetMode="External" /><Relationship Id="rId14" Type="http://schemas.openxmlformats.org/officeDocument/2006/relationships/hyperlink" Target="https://paper.li/CreativeSage/SMchat?edition_id=6c7d3010-6a6b-11ea-8843-0cc47a0d15fd" TargetMode="External" /><Relationship Id="rId15" Type="http://schemas.openxmlformats.org/officeDocument/2006/relationships/hyperlink" Target="https://paper.li/CreativeSage/SMchat?edition_id=b2489d40-6486-11ea-893a-0cc47a0d15fd" TargetMode="External" /><Relationship Id="rId16" Type="http://schemas.openxmlformats.org/officeDocument/2006/relationships/hyperlink" Target="https://paper.li/CreativeSage/SMchat?edition_id=d70450c0-6ebd-11ea-b977-0cc47a0d15fd" TargetMode="External" /><Relationship Id="rId17" Type="http://schemas.openxmlformats.org/officeDocument/2006/relationships/hyperlink" Target="https://paper.li/CreativeSage/SMchat?edition_id=2ed02930-7050-11ea-b977-0cc47a0d15fd" TargetMode="External" /><Relationship Id="rId18" Type="http://schemas.openxmlformats.org/officeDocument/2006/relationships/hyperlink" Target="https://paper.li/CreativeSage/SMchat?edition_id=bffcc760-70b4-11ea-b977-0cc47a0d15fd" TargetMode="External" /><Relationship Id="rId19" Type="http://schemas.openxmlformats.org/officeDocument/2006/relationships/hyperlink" Target="https://paper.li/CreativeSage/SMchat?edition_id=96b8db30-6b34-11ea-8843-0cc47a0d15fd" TargetMode="External" /><Relationship Id="rId20" Type="http://schemas.openxmlformats.org/officeDocument/2006/relationships/hyperlink" Target="https://paper.li/CreativeSage/SMchat?edition_id=13362df0-76fe-11ea-b977-0cc47a0d15fd" TargetMode="External" /><Relationship Id="rId21" Type="http://schemas.openxmlformats.org/officeDocument/2006/relationships/hyperlink" Target="https://paper.li/CreativeSage/SMchat?edition_id=42276d40-69a2-11ea-893a-0cc47a0d15fd" TargetMode="External" /><Relationship Id="rId22" Type="http://schemas.openxmlformats.org/officeDocument/2006/relationships/hyperlink" Target="https://paper.li/CreativeSage/SMchat?edition_id=3f115840-77c7-11ea-b977-0cc47a0d15fd" TargetMode="External" /><Relationship Id="rId23" Type="http://schemas.openxmlformats.org/officeDocument/2006/relationships/hyperlink" Target="https://paper.li/CreativeSage/SMchat?edition_id=d3e309a0-782b-11ea-b977-0cc47a0d15fd" TargetMode="External" /><Relationship Id="rId24" Type="http://schemas.openxmlformats.org/officeDocument/2006/relationships/hyperlink" Target="https://paper.li/CreativeSage/SMchat?edition_id=14b0f5a0-7bb5-11ea-ab4f-0cc47a0d15fd" TargetMode="External" /><Relationship Id="rId25" Type="http://schemas.openxmlformats.org/officeDocument/2006/relationships/hyperlink" Target="https://paper.li/CreativeSage/SMchat?edition_id=90f519e0-7e10-11ea-ab4f-0cc47a0d15fd" TargetMode="External" /><Relationship Id="rId26" Type="http://schemas.openxmlformats.org/officeDocument/2006/relationships/hyperlink" Target="https://paper.li/CreativeSage/SMchat?edition_id=6add9860-6f22-11ea-b977-0cc47a0d15fd" TargetMode="External" /><Relationship Id="rId27" Type="http://schemas.openxmlformats.org/officeDocument/2006/relationships/hyperlink" Target="https://paper.li/CreativeSage/SMchat?edition_id=42229ee0-7e75-11ea-ab4f-0cc47a0d15fd" TargetMode="External" /><Relationship Id="rId28" Type="http://schemas.openxmlformats.org/officeDocument/2006/relationships/hyperlink" Target="https://paper.li/CreativeSage/SMchat?edition_id=0623a4f0-6162-11ea-893a-0cc47a0d15fd" TargetMode="External" /><Relationship Id="rId29" Type="http://schemas.openxmlformats.org/officeDocument/2006/relationships/hyperlink" Target="https://paper.li/CreativeSage/SMchat?edition_id=52faf5e0-7f3e-11ea-ab4f-0cc47a0d15fd" TargetMode="External" /><Relationship Id="rId30" Type="http://schemas.openxmlformats.org/officeDocument/2006/relationships/hyperlink" Target="https://paper.li/CreativeSage/SMchat?edition_id=6db9e740-65b4-11ea-893a-0cc47a0d15fd" TargetMode="External" /><Relationship Id="rId31" Type="http://schemas.openxmlformats.org/officeDocument/2006/relationships/hyperlink" Target="https://paper.li/CreativeSage/SMchat?edition_id=724bada0-81fe-11ea-ab4f-0cc47a0d15fd" TargetMode="External" /><Relationship Id="rId32" Type="http://schemas.openxmlformats.org/officeDocument/2006/relationships/hyperlink" Target="https://paper.li/CreativeSage/SMchat?edition_id=8603c330-6874-11ea-893a-0cc47a0d15fd" TargetMode="External" /><Relationship Id="rId33" Type="http://schemas.openxmlformats.org/officeDocument/2006/relationships/hyperlink" Target="https://paper.li/CreativeSage/SMchat?edition_id=834f1200-6d2b-11ea-8843-0cc47a0d15fd" TargetMode="External" /><Relationship Id="rId34" Type="http://schemas.openxmlformats.org/officeDocument/2006/relationships/hyperlink" Target="https://paper.li/CreativeSage/SMchat?edition_id=195fb5f0-6422-11ea-893a-0cc47a0d15fd" TargetMode="External" /><Relationship Id="rId35" Type="http://schemas.openxmlformats.org/officeDocument/2006/relationships/hyperlink" Target="https://paper.li/CreativeSage/SMchat?edition_id=561426b0-75d0-11ea-b977-0cc47a0d15fd" TargetMode="External" /><Relationship Id="rId36" Type="http://schemas.openxmlformats.org/officeDocument/2006/relationships/hyperlink" Target="https://paper.li/CreativeSage/SMchat?edition_id=3a6308f0-832c-11ea-9b87-0cc47a0d15fd" TargetMode="External" /><Relationship Id="rId37" Type="http://schemas.openxmlformats.org/officeDocument/2006/relationships/hyperlink" Target="https://paper.li/CreativeSage/SMchat?edition_id=a46d66a0-8a3e-11ea-9b87-0cc47a0d15fd" TargetMode="External" /><Relationship Id="rId38" Type="http://schemas.openxmlformats.org/officeDocument/2006/relationships/hyperlink" Target="https://paper.li/CreativeSage/SMchat?edition_id=3a785b50-8aa3-11ea-9b87-0cc47a0d15fd" TargetMode="External" /><Relationship Id="rId39" Type="http://schemas.openxmlformats.org/officeDocument/2006/relationships/hyperlink" Target="https://paper.li/CreativeSage/SMchat?edition_id=8e172be0-8c35-11ea-9b87-0cc47a0d15fd" TargetMode="External" /><Relationship Id="rId40" Type="http://schemas.openxmlformats.org/officeDocument/2006/relationships/hyperlink" Target="https://paper.li/CreativeSage/SMchat?edition_id=6f503020-60fd-11ea-893a-0cc47a0d15fd" TargetMode="External" /><Relationship Id="rId41" Type="http://schemas.openxmlformats.org/officeDocument/2006/relationships/hyperlink" Target="https://paper.li/CreativeSage/SMchat?edition_id=31cd5f00-622b-11ea-893a-0cc47a0d15fd" TargetMode="External" /><Relationship Id="rId42" Type="http://schemas.openxmlformats.org/officeDocument/2006/relationships/hyperlink" Target="https://paper.li/CreativeSage/SMchat?edition_id=c4a0f670-628f-11ea-893a-0cc47a0d15fd" TargetMode="External" /><Relationship Id="rId43" Type="http://schemas.openxmlformats.org/officeDocument/2006/relationships/hyperlink" Target="https://paper.li/CreativeSage/SMchat?edition_id=85077a50-63bd-11ea-893a-0cc47a0d15fd" TargetMode="External" /><Relationship Id="rId44" Type="http://schemas.openxmlformats.org/officeDocument/2006/relationships/hyperlink" Target="https://paper.li/CreativeSage/SMchat?edition_id=43e84890-64eb-11ea-893a-0cc47a0d15fd" TargetMode="External" /><Relationship Id="rId45" Type="http://schemas.openxmlformats.org/officeDocument/2006/relationships/hyperlink" Target="https://paper.li/CreativeSage/SMchat?edition_id=db6e92a0-654f-11ea-893a-0cc47a0d15fd" TargetMode="External" /><Relationship Id="rId46" Type="http://schemas.openxmlformats.org/officeDocument/2006/relationships/hyperlink" Target="https://paper.li/CreativeSage/SMchat?edition_id=2ea8adf0-66e2-11ea-893a-0cc47a0d15fd" TargetMode="External" /><Relationship Id="rId47" Type="http://schemas.openxmlformats.org/officeDocument/2006/relationships/hyperlink" Target="https://paper.li/CreativeSage/SMchat?edition_id=c2dbfc70-6746-11ea-893a-0cc47a0d15fd" TargetMode="External" /><Relationship Id="rId48" Type="http://schemas.openxmlformats.org/officeDocument/2006/relationships/hyperlink" Target="https://paper.li/CreativeSage/SMchat?edition_id=ff253c90-680f-11ea-893a-0cc47a0d15fd" TargetMode="External" /><Relationship Id="rId49" Type="http://schemas.openxmlformats.org/officeDocument/2006/relationships/hyperlink" Target="https://paper.li/CreativeSage/SMchat?edition_id=043a8fb0-6ad0-11ea-8843-0cc47a0d15fd" TargetMode="External" /><Relationship Id="rId50" Type="http://schemas.openxmlformats.org/officeDocument/2006/relationships/hyperlink" Target="https://paper.li/CreativeSage/SMchat?edition_id=5780b8f0-6c62-11ea-8843-0cc47a0d15fd" TargetMode="External" /><Relationship Id="rId51" Type="http://schemas.openxmlformats.org/officeDocument/2006/relationships/hyperlink" Target="https://paper.li/CreativeSage/SMchat?edition_id=ed4dba40-6cc6-11ea-8843-0cc47a0d15fd" TargetMode="External" /><Relationship Id="rId52" Type="http://schemas.openxmlformats.org/officeDocument/2006/relationships/hyperlink" Target="https://paper.li/CreativeSage/SMchat?edition_id=25410dc0-6d90-11ea-8843-0cc47a0d15fd" TargetMode="External" /><Relationship Id="rId53" Type="http://schemas.openxmlformats.org/officeDocument/2006/relationships/hyperlink" Target="https://paper.li/CreativeSage/SMchat?edition_id=ad9607c0-6df4-11ea-b977-0cc47a0d15fd" TargetMode="External" /><Relationship Id="rId54" Type="http://schemas.openxmlformats.org/officeDocument/2006/relationships/hyperlink" Target="https://paper.li/CreativeSage/SMchat?edition_id=039cd7a0-6f87-11ea-b977-0cc47a0d15fd" TargetMode="External" /><Relationship Id="rId55" Type="http://schemas.openxmlformats.org/officeDocument/2006/relationships/hyperlink" Target="https://paper.li/CreativeSage/SMchat?edition_id=2b6ac5a0-7507-11ea-b977-0cc47a0d15fd" TargetMode="External" /><Relationship Id="rId56" Type="http://schemas.openxmlformats.org/officeDocument/2006/relationships/hyperlink" Target="https://paper.li/CreativeSage/SMchat?edition_id=be3c3a30-756b-11ea-b977-0cc47a0d15fd" TargetMode="External" /><Relationship Id="rId57" Type="http://schemas.openxmlformats.org/officeDocument/2006/relationships/hyperlink" Target="https://paper.li/CreativeSage/SMchat?edition_id=e8cbaaa0-7634-11ea-b977-0cc47a0d15fd" TargetMode="External" /><Relationship Id="rId58" Type="http://schemas.openxmlformats.org/officeDocument/2006/relationships/hyperlink" Target="https://paper.li/CreativeSage/SMchat?edition_id=92210830-7959-11ea-ab4f-0cc47a0d15fd" TargetMode="External" /><Relationship Id="rId59" Type="http://schemas.openxmlformats.org/officeDocument/2006/relationships/hyperlink" Target="https://paper.li/CreativeSage/SMchat?edition_id=2a281b00-79be-11ea-ab4f-0cc47a0d15fd" TargetMode="External" /><Relationship Id="rId60" Type="http://schemas.openxmlformats.org/officeDocument/2006/relationships/hyperlink" Target="https://paper.li/CreativeSage/SMchat?edition_id=54978050-7a87-11ea-ab4f-0cc47a0d15fd" TargetMode="External" /><Relationship Id="rId61" Type="http://schemas.openxmlformats.org/officeDocument/2006/relationships/hyperlink" Target="https://paper.li/CreativeSage/SMchat?edition_id=e715a4c0-7aeb-11ea-ab4f-0cc47a0d15fd" TargetMode="External" /><Relationship Id="rId62" Type="http://schemas.openxmlformats.org/officeDocument/2006/relationships/hyperlink" Target="https://paper.li/CreativeSage/SMchat?edition_id=8db54a10-7b50-11ea-ab4f-0cc47a0d15fd" TargetMode="External" /><Relationship Id="rId63" Type="http://schemas.openxmlformats.org/officeDocument/2006/relationships/hyperlink" Target="https://paper.li/CreativeSage/SMchat?edition_id=3c35e530-7c7e-11ea-ab4f-0cc47a0d15fd" TargetMode="External" /><Relationship Id="rId64" Type="http://schemas.openxmlformats.org/officeDocument/2006/relationships/hyperlink" Target="https://paper.li/CreativeSage/SMchat?edition_id=d654db80-7ce2-11ea-ab4f-0cc47a0d15fd" TargetMode="External" /><Relationship Id="rId65" Type="http://schemas.openxmlformats.org/officeDocument/2006/relationships/hyperlink" Target="https://paper.li/CreativeSage/SMchat?edition_id=10ce64b0-7dac-11ea-ab4f-0cc47a0d15fd" TargetMode="External" /><Relationship Id="rId66" Type="http://schemas.openxmlformats.org/officeDocument/2006/relationships/hyperlink" Target="https://paper.li/CreativeSage/SMchat?edition_id=bdeb9f40-7ed9-11ea-ab4f-0cc47a0d15fd" TargetMode="External" /><Relationship Id="rId67" Type="http://schemas.openxmlformats.org/officeDocument/2006/relationships/hyperlink" Target="https://paper.li/CreativeSage/SMchat?edition_id=0ffe2a80-806c-11ea-ab4f-0cc47a0d15fd" TargetMode="External" /><Relationship Id="rId68" Type="http://schemas.openxmlformats.org/officeDocument/2006/relationships/hyperlink" Target="https://paper.li/CreativeSage/SMchat?edition_id=3d582ca0-8135-11ea-ab4f-0cc47a0d15fd" TargetMode="External" /><Relationship Id="rId69" Type="http://schemas.openxmlformats.org/officeDocument/2006/relationships/hyperlink" Target="https://paper.li/CreativeSage/SMchat?edition_id=0cee04c0-8263-11ea-ab4f-0cc47a0d15fd" TargetMode="External" /><Relationship Id="rId70" Type="http://schemas.openxmlformats.org/officeDocument/2006/relationships/hyperlink" Target="https://paper.li/CreativeSage/SMchat?edition_id=ad4c4120-82c7-11ea-ab4f-0cc47a0d15fd" TargetMode="External" /><Relationship Id="rId71" Type="http://schemas.openxmlformats.org/officeDocument/2006/relationships/hyperlink" Target="https://paper.li/CreativeSage/SMchat?edition_id=b9912d51-8390-11ea-9b87-0cc47a0d15fd" TargetMode="External" /><Relationship Id="rId72" Type="http://schemas.openxmlformats.org/officeDocument/2006/relationships/hyperlink" Target="https://paper.li/CreativeSage/SMchat?edition_id=569edf20-83f5-11ea-9b87-0cc47a0d15fd" TargetMode="External" /><Relationship Id="rId73" Type="http://schemas.openxmlformats.org/officeDocument/2006/relationships/hyperlink" Target="https://paper.li/CreativeSage/SMchat?edition_id=e75dee70-8459-11ea-9b87-0cc47a0d15fd" TargetMode="External" /><Relationship Id="rId74" Type="http://schemas.openxmlformats.org/officeDocument/2006/relationships/hyperlink" Target="https://paper.li/CreativeSage/SMchat?edition_id=7bb566c0-84be-11ea-9b87-0cc47a0d15fd" TargetMode="External" /><Relationship Id="rId75" Type="http://schemas.openxmlformats.org/officeDocument/2006/relationships/hyperlink" Target="https://paper.li/CreativeSage/SMchat?edition_id=0e503af0-8523-11ea-9b87-0cc47a0d15fd" TargetMode="External" /><Relationship Id="rId76" Type="http://schemas.openxmlformats.org/officeDocument/2006/relationships/hyperlink" Target="https://paper.li/CreativeSage/SMchat?edition_id=38b8e980-85ec-11ea-9b87-0cc47a0d15fd" TargetMode="External" /><Relationship Id="rId77" Type="http://schemas.openxmlformats.org/officeDocument/2006/relationships/hyperlink" Target="https://paper.li/CreativeSage/SMchat?edition_id=d0de32b0-8650-11ea-9b87-0cc47a0d15fd" TargetMode="External" /><Relationship Id="rId78" Type="http://schemas.openxmlformats.org/officeDocument/2006/relationships/hyperlink" Target="https://paper.li/CreativeSage/SMchat?edition_id=25352fb0-87e3-11ea-9b87-0cc47a0d15fd" TargetMode="External" /><Relationship Id="rId79" Type="http://schemas.openxmlformats.org/officeDocument/2006/relationships/hyperlink" Target="https://paper.li/CreativeSage/SMchat?edition_id=b9b6ec50-8847-11ea-9b87-0cc47a0d15fd" TargetMode="External" /><Relationship Id="rId80" Type="http://schemas.openxmlformats.org/officeDocument/2006/relationships/hyperlink" Target="https://paper.li/CreativeSage/SMchat?edition_id=7a2a4170-8975-11ea-9b87-0cc47a0d15fd" TargetMode="External" /><Relationship Id="rId81" Type="http://schemas.openxmlformats.org/officeDocument/2006/relationships/hyperlink" Target="https://paper.li/CreativeSage/SMchat?edition_id=0ee55d90-89da-11ea-9b87-0cc47a0d15fd" TargetMode="External" /><Relationship Id="rId82" Type="http://schemas.openxmlformats.org/officeDocument/2006/relationships/hyperlink" Target="https://paper.li/CreativeSage/SMchat?edition_id=cf0b2ef0-8b07-11ea-9b87-0cc47a0d15fd" TargetMode="External" /><Relationship Id="rId83" Type="http://schemas.openxmlformats.org/officeDocument/2006/relationships/hyperlink" Target="https://paper.li/CreativeSage/SMchat?edition_id=63725eb0-8b6c-11ea-9b87-0cc47a0d15fd" TargetMode="External" /><Relationship Id="rId84" Type="http://schemas.openxmlformats.org/officeDocument/2006/relationships/hyperlink" Target="https://paper.li/CreativeSage/SMchat?edition_id=b6e37710-91b5-11ea-9b87-0cc47a0d15fd" TargetMode="External" /><Relationship Id="rId85" Type="http://schemas.openxmlformats.org/officeDocument/2006/relationships/hyperlink" Target="https://pbs.twimg.com/media/EUhHWbAUcAEpxpo.jpg" TargetMode="External" /><Relationship Id="rId86" Type="http://schemas.openxmlformats.org/officeDocument/2006/relationships/hyperlink" Target="http://pbs.twimg.com/profile_images/1190305734933782533/nMCNxPE6_normal.jpg" TargetMode="External" /><Relationship Id="rId87" Type="http://schemas.openxmlformats.org/officeDocument/2006/relationships/hyperlink" Target="http://pbs.twimg.com/profile_images/1113760044741464065/ogJ7J9yv_normal.png" TargetMode="External" /><Relationship Id="rId88" Type="http://schemas.openxmlformats.org/officeDocument/2006/relationships/hyperlink" Target="http://pbs.twimg.com/profile_images/1240257079182602242/cio3MasT_normal.jpg" TargetMode="External" /><Relationship Id="rId89" Type="http://schemas.openxmlformats.org/officeDocument/2006/relationships/hyperlink" Target="http://pbs.twimg.com/profile_images/1160996327578226688/sOsN-QNd_normal.jpg" TargetMode="External" /><Relationship Id="rId90" Type="http://schemas.openxmlformats.org/officeDocument/2006/relationships/hyperlink" Target="http://pbs.twimg.com/profile_images/927916907956703234/l0rZdlgL_normal.jpg" TargetMode="External" /><Relationship Id="rId91" Type="http://schemas.openxmlformats.org/officeDocument/2006/relationships/hyperlink" Target="http://pbs.twimg.com/profile_images/378800000435653585/f90322b41baf63d7f0ff696e3e579e41_normal.jpeg" TargetMode="External" /><Relationship Id="rId92" Type="http://schemas.openxmlformats.org/officeDocument/2006/relationships/hyperlink" Target="http://pbs.twimg.com/profile_images/1141899184108257280/YAGUOok1_normal.png" TargetMode="External" /><Relationship Id="rId93" Type="http://schemas.openxmlformats.org/officeDocument/2006/relationships/hyperlink" Target="http://pbs.twimg.com/profile_images/908063926591651840/2NjE-cli_normal.jpg" TargetMode="External" /><Relationship Id="rId94" Type="http://schemas.openxmlformats.org/officeDocument/2006/relationships/hyperlink" Target="http://pbs.twimg.com/profile_images/694185183357091841/YWaSsxZm_normal.jpg" TargetMode="External" /><Relationship Id="rId95" Type="http://schemas.openxmlformats.org/officeDocument/2006/relationships/hyperlink" Target="http://pbs.twimg.com/profile_images/1113853939508633600/uWFb4SLE_normal.png" TargetMode="External" /><Relationship Id="rId96" Type="http://schemas.openxmlformats.org/officeDocument/2006/relationships/hyperlink" Target="http://pbs.twimg.com/profile_images/697806714029137921/tpVC55xu_normal.png" TargetMode="External" /><Relationship Id="rId97" Type="http://schemas.openxmlformats.org/officeDocument/2006/relationships/hyperlink" Target="https://pbs.twimg.com/media/EUhHWbAUcAEpxpo.jpg" TargetMode="External" /><Relationship Id="rId98" Type="http://schemas.openxmlformats.org/officeDocument/2006/relationships/hyperlink" Target="http://pbs.twimg.com/profile_images/1243591853737459713/5LuWzeUO_normal.jpg" TargetMode="External" /><Relationship Id="rId99" Type="http://schemas.openxmlformats.org/officeDocument/2006/relationships/hyperlink" Target="http://pbs.twimg.com/profile_images/1244611365769224193/ItI5YwY3_normal.jpg" TargetMode="External" /><Relationship Id="rId100" Type="http://schemas.openxmlformats.org/officeDocument/2006/relationships/hyperlink" Target="http://pbs.twimg.com/profile_images/1220487205212377090/H0kj0vO8_normal.jpg" TargetMode="External" /><Relationship Id="rId101" Type="http://schemas.openxmlformats.org/officeDocument/2006/relationships/hyperlink" Target="http://pbs.twimg.com/profile_images/963236604436516864/BZoDxw--_normal.jpg" TargetMode="External" /><Relationship Id="rId102" Type="http://schemas.openxmlformats.org/officeDocument/2006/relationships/hyperlink" Target="http://pbs.twimg.com/profile_images/1214098286740738048/BA-hvawT_normal.jpg" TargetMode="External" /><Relationship Id="rId103" Type="http://schemas.openxmlformats.org/officeDocument/2006/relationships/hyperlink" Target="http://pbs.twimg.com/profile_images/615964064028602368/1VqWPxFH_normal.jpg" TargetMode="External" /><Relationship Id="rId104" Type="http://schemas.openxmlformats.org/officeDocument/2006/relationships/hyperlink" Target="http://pbs.twimg.com/profile_images/615964064028602368/1VqWPxFH_normal.jpg" TargetMode="External" /><Relationship Id="rId105" Type="http://schemas.openxmlformats.org/officeDocument/2006/relationships/hyperlink" Target="http://pbs.twimg.com/profile_images/615964064028602368/1VqWPxFH_normal.jpg" TargetMode="External" /><Relationship Id="rId106" Type="http://schemas.openxmlformats.org/officeDocument/2006/relationships/hyperlink" Target="http://pbs.twimg.com/profile_images/1255912547393220611/-GLV8Nf7_normal.jpg" TargetMode="External" /><Relationship Id="rId107" Type="http://schemas.openxmlformats.org/officeDocument/2006/relationships/hyperlink" Target="http://pbs.twimg.com/profile_images/378800000754819969/3e583b99b8930159a50b93171790080d_normal.jpeg" TargetMode="External" /><Relationship Id="rId108" Type="http://schemas.openxmlformats.org/officeDocument/2006/relationships/hyperlink" Target="http://pbs.twimg.com/profile_images/796926295687004160/Yg-a35cR_normal.jpg" TargetMode="External" /><Relationship Id="rId109" Type="http://schemas.openxmlformats.org/officeDocument/2006/relationships/hyperlink" Target="http://pbs.twimg.com/profile_images/796926295687004160/Yg-a35cR_normal.jpg" TargetMode="External" /><Relationship Id="rId110" Type="http://schemas.openxmlformats.org/officeDocument/2006/relationships/hyperlink" Target="http://pbs.twimg.com/profile_images/1072458281174659073/hOF3yEhz_normal.jpg" TargetMode="External" /><Relationship Id="rId111" Type="http://schemas.openxmlformats.org/officeDocument/2006/relationships/hyperlink" Target="http://pbs.twimg.com/profile_images/1072458281174659073/hOF3yEhz_normal.jpg" TargetMode="External" /><Relationship Id="rId112" Type="http://schemas.openxmlformats.org/officeDocument/2006/relationships/hyperlink" Target="http://pbs.twimg.com/profile_images/1072458281174659073/hOF3yEhz_normal.jpg" TargetMode="External" /><Relationship Id="rId113" Type="http://schemas.openxmlformats.org/officeDocument/2006/relationships/hyperlink" Target="http://pbs.twimg.com/profile_images/1072458281174659073/hOF3yEhz_normal.jpg" TargetMode="External" /><Relationship Id="rId114" Type="http://schemas.openxmlformats.org/officeDocument/2006/relationships/hyperlink" Target="http://pbs.twimg.com/profile_images/1072458281174659073/hOF3yEhz_normal.jpg" TargetMode="External" /><Relationship Id="rId115" Type="http://schemas.openxmlformats.org/officeDocument/2006/relationships/hyperlink" Target="http://pbs.twimg.com/profile_images/1072458281174659073/hOF3yEhz_normal.jpg" TargetMode="External" /><Relationship Id="rId116" Type="http://schemas.openxmlformats.org/officeDocument/2006/relationships/hyperlink" Target="http://pbs.twimg.com/profile_images/1072458281174659073/hOF3yEhz_normal.jpg" TargetMode="External" /><Relationship Id="rId117" Type="http://schemas.openxmlformats.org/officeDocument/2006/relationships/hyperlink" Target="http://pbs.twimg.com/profile_images/1072458281174659073/hOF3yEhz_normal.jpg" TargetMode="External" /><Relationship Id="rId118" Type="http://schemas.openxmlformats.org/officeDocument/2006/relationships/hyperlink" Target="http://pbs.twimg.com/profile_images/1072458281174659073/hOF3yEhz_normal.jpg" TargetMode="External" /><Relationship Id="rId119" Type="http://schemas.openxmlformats.org/officeDocument/2006/relationships/hyperlink" Target="http://pbs.twimg.com/profile_images/1072458281174659073/hOF3yEhz_normal.jpg" TargetMode="External" /><Relationship Id="rId120" Type="http://schemas.openxmlformats.org/officeDocument/2006/relationships/hyperlink" Target="http://pbs.twimg.com/profile_images/1072458281174659073/hOF3yEhz_normal.jpg" TargetMode="External" /><Relationship Id="rId121" Type="http://schemas.openxmlformats.org/officeDocument/2006/relationships/hyperlink" Target="http://pbs.twimg.com/profile_images/1072458281174659073/hOF3yEhz_normal.jpg" TargetMode="External" /><Relationship Id="rId122" Type="http://schemas.openxmlformats.org/officeDocument/2006/relationships/hyperlink" Target="http://pbs.twimg.com/profile_images/1072458281174659073/hOF3yEhz_normal.jpg" TargetMode="External" /><Relationship Id="rId123" Type="http://schemas.openxmlformats.org/officeDocument/2006/relationships/hyperlink" Target="http://pbs.twimg.com/profile_images/1072458281174659073/hOF3yEhz_normal.jpg" TargetMode="External" /><Relationship Id="rId124" Type="http://schemas.openxmlformats.org/officeDocument/2006/relationships/hyperlink" Target="http://pbs.twimg.com/profile_images/1072458281174659073/hOF3yEhz_normal.jpg" TargetMode="External" /><Relationship Id="rId125" Type="http://schemas.openxmlformats.org/officeDocument/2006/relationships/hyperlink" Target="http://pbs.twimg.com/profile_images/1072458281174659073/hOF3yEhz_normal.jpg" TargetMode="External" /><Relationship Id="rId126" Type="http://schemas.openxmlformats.org/officeDocument/2006/relationships/hyperlink" Target="http://pbs.twimg.com/profile_images/1072458281174659073/hOF3yEhz_normal.jpg" TargetMode="External" /><Relationship Id="rId127" Type="http://schemas.openxmlformats.org/officeDocument/2006/relationships/hyperlink" Target="http://pbs.twimg.com/profile_images/1072458281174659073/hOF3yEhz_normal.jpg" TargetMode="External" /><Relationship Id="rId128" Type="http://schemas.openxmlformats.org/officeDocument/2006/relationships/hyperlink" Target="http://pbs.twimg.com/profile_images/1072458281174659073/hOF3yEhz_normal.jpg" TargetMode="External" /><Relationship Id="rId129" Type="http://schemas.openxmlformats.org/officeDocument/2006/relationships/hyperlink" Target="http://pbs.twimg.com/profile_images/1072458281174659073/hOF3yEhz_normal.jpg" TargetMode="External" /><Relationship Id="rId130" Type="http://schemas.openxmlformats.org/officeDocument/2006/relationships/hyperlink" Target="http://pbs.twimg.com/profile_images/1072458281174659073/hOF3yEhz_normal.jpg" TargetMode="External" /><Relationship Id="rId131" Type="http://schemas.openxmlformats.org/officeDocument/2006/relationships/hyperlink" Target="http://pbs.twimg.com/profile_images/1072458281174659073/hOF3yEhz_normal.jpg" TargetMode="External" /><Relationship Id="rId132" Type="http://schemas.openxmlformats.org/officeDocument/2006/relationships/hyperlink" Target="http://pbs.twimg.com/profile_images/1072458281174659073/hOF3yEhz_normal.jpg" TargetMode="External" /><Relationship Id="rId133" Type="http://schemas.openxmlformats.org/officeDocument/2006/relationships/hyperlink" Target="http://pbs.twimg.com/profile_images/1072458281174659073/hOF3yEhz_normal.jpg" TargetMode="External" /><Relationship Id="rId134" Type="http://schemas.openxmlformats.org/officeDocument/2006/relationships/hyperlink" Target="http://pbs.twimg.com/profile_images/1072458281174659073/hOF3yEhz_normal.jpg" TargetMode="External" /><Relationship Id="rId135" Type="http://schemas.openxmlformats.org/officeDocument/2006/relationships/hyperlink" Target="http://pbs.twimg.com/profile_images/1072458281174659073/hOF3yEhz_normal.jpg" TargetMode="External" /><Relationship Id="rId136" Type="http://schemas.openxmlformats.org/officeDocument/2006/relationships/hyperlink" Target="http://pbs.twimg.com/profile_images/1072458281174659073/hOF3yEhz_normal.jpg" TargetMode="External" /><Relationship Id="rId137" Type="http://schemas.openxmlformats.org/officeDocument/2006/relationships/hyperlink" Target="http://pbs.twimg.com/profile_images/1072458281174659073/hOF3yEhz_normal.jpg" TargetMode="External" /><Relationship Id="rId138" Type="http://schemas.openxmlformats.org/officeDocument/2006/relationships/hyperlink" Target="http://pbs.twimg.com/profile_images/1072458281174659073/hOF3yEhz_normal.jpg" TargetMode="External" /><Relationship Id="rId139" Type="http://schemas.openxmlformats.org/officeDocument/2006/relationships/hyperlink" Target="http://pbs.twimg.com/profile_images/1072458281174659073/hOF3yEhz_normal.jpg" TargetMode="External" /><Relationship Id="rId140" Type="http://schemas.openxmlformats.org/officeDocument/2006/relationships/hyperlink" Target="http://pbs.twimg.com/profile_images/1072458281174659073/hOF3yEhz_normal.jpg" TargetMode="External" /><Relationship Id="rId141" Type="http://schemas.openxmlformats.org/officeDocument/2006/relationships/hyperlink" Target="http://pbs.twimg.com/profile_images/1072458281174659073/hOF3yEhz_normal.jpg" TargetMode="External" /><Relationship Id="rId142" Type="http://schemas.openxmlformats.org/officeDocument/2006/relationships/hyperlink" Target="http://pbs.twimg.com/profile_images/1072458281174659073/hOF3yEhz_normal.jpg" TargetMode="External" /><Relationship Id="rId143" Type="http://schemas.openxmlformats.org/officeDocument/2006/relationships/hyperlink" Target="http://pbs.twimg.com/profile_images/1072458281174659073/hOF3yEhz_normal.jpg" TargetMode="External" /><Relationship Id="rId144" Type="http://schemas.openxmlformats.org/officeDocument/2006/relationships/hyperlink" Target="http://pbs.twimg.com/profile_images/1072458281174659073/hOF3yEhz_normal.jpg" TargetMode="External" /><Relationship Id="rId145" Type="http://schemas.openxmlformats.org/officeDocument/2006/relationships/hyperlink" Target="http://pbs.twimg.com/profile_images/1072458281174659073/hOF3yEhz_normal.jpg" TargetMode="External" /><Relationship Id="rId146" Type="http://schemas.openxmlformats.org/officeDocument/2006/relationships/hyperlink" Target="http://pbs.twimg.com/profile_images/1072458281174659073/hOF3yEhz_normal.jpg" TargetMode="External" /><Relationship Id="rId147" Type="http://schemas.openxmlformats.org/officeDocument/2006/relationships/hyperlink" Target="http://pbs.twimg.com/profile_images/1072458281174659073/hOF3yEhz_normal.jpg" TargetMode="External" /><Relationship Id="rId148" Type="http://schemas.openxmlformats.org/officeDocument/2006/relationships/hyperlink" Target="http://pbs.twimg.com/profile_images/1072458281174659073/hOF3yEhz_normal.jpg" TargetMode="External" /><Relationship Id="rId149" Type="http://schemas.openxmlformats.org/officeDocument/2006/relationships/hyperlink" Target="http://pbs.twimg.com/profile_images/1072458281174659073/hOF3yEhz_normal.jpg" TargetMode="External" /><Relationship Id="rId150" Type="http://schemas.openxmlformats.org/officeDocument/2006/relationships/hyperlink" Target="http://pbs.twimg.com/profile_images/1072458281174659073/hOF3yEhz_normal.jpg" TargetMode="External" /><Relationship Id="rId151" Type="http://schemas.openxmlformats.org/officeDocument/2006/relationships/hyperlink" Target="http://pbs.twimg.com/profile_images/1072458281174659073/hOF3yEhz_normal.jpg" TargetMode="External" /><Relationship Id="rId152" Type="http://schemas.openxmlformats.org/officeDocument/2006/relationships/hyperlink" Target="http://pbs.twimg.com/profile_images/1072458281174659073/hOF3yEhz_normal.jpg" TargetMode="External" /><Relationship Id="rId153" Type="http://schemas.openxmlformats.org/officeDocument/2006/relationships/hyperlink" Target="http://pbs.twimg.com/profile_images/1072458281174659073/hOF3yEhz_normal.jpg" TargetMode="External" /><Relationship Id="rId154" Type="http://schemas.openxmlformats.org/officeDocument/2006/relationships/hyperlink" Target="http://pbs.twimg.com/profile_images/1072458281174659073/hOF3yEhz_normal.jpg" TargetMode="External" /><Relationship Id="rId155" Type="http://schemas.openxmlformats.org/officeDocument/2006/relationships/hyperlink" Target="http://pbs.twimg.com/profile_images/1072458281174659073/hOF3yEhz_normal.jpg" TargetMode="External" /><Relationship Id="rId156" Type="http://schemas.openxmlformats.org/officeDocument/2006/relationships/hyperlink" Target="http://pbs.twimg.com/profile_images/1072458281174659073/hOF3yEhz_normal.jpg" TargetMode="External" /><Relationship Id="rId157" Type="http://schemas.openxmlformats.org/officeDocument/2006/relationships/hyperlink" Target="http://pbs.twimg.com/profile_images/1072458281174659073/hOF3yEhz_normal.jpg" TargetMode="External" /><Relationship Id="rId158" Type="http://schemas.openxmlformats.org/officeDocument/2006/relationships/hyperlink" Target="http://pbs.twimg.com/profile_images/1072458281174659073/hOF3yEhz_normal.jpg" TargetMode="External" /><Relationship Id="rId159" Type="http://schemas.openxmlformats.org/officeDocument/2006/relationships/hyperlink" Target="http://pbs.twimg.com/profile_images/1072458281174659073/hOF3yEhz_normal.jpg" TargetMode="External" /><Relationship Id="rId160" Type="http://schemas.openxmlformats.org/officeDocument/2006/relationships/hyperlink" Target="http://pbs.twimg.com/profile_images/1072458281174659073/hOF3yEhz_normal.jpg" TargetMode="External" /><Relationship Id="rId161" Type="http://schemas.openxmlformats.org/officeDocument/2006/relationships/hyperlink" Target="http://pbs.twimg.com/profile_images/1072458281174659073/hOF3yEhz_normal.jpg" TargetMode="External" /><Relationship Id="rId162" Type="http://schemas.openxmlformats.org/officeDocument/2006/relationships/hyperlink" Target="http://pbs.twimg.com/profile_images/1072458281174659073/hOF3yEhz_normal.jpg" TargetMode="External" /><Relationship Id="rId163" Type="http://schemas.openxmlformats.org/officeDocument/2006/relationships/hyperlink" Target="http://pbs.twimg.com/profile_images/1072458281174659073/hOF3yEhz_normal.jpg" TargetMode="External" /><Relationship Id="rId164" Type="http://schemas.openxmlformats.org/officeDocument/2006/relationships/hyperlink" Target="http://pbs.twimg.com/profile_images/1072458281174659073/hOF3yEhz_normal.jpg" TargetMode="External" /><Relationship Id="rId165" Type="http://schemas.openxmlformats.org/officeDocument/2006/relationships/hyperlink" Target="http://pbs.twimg.com/profile_images/1072458281174659073/hOF3yEhz_normal.jpg" TargetMode="External" /><Relationship Id="rId166" Type="http://schemas.openxmlformats.org/officeDocument/2006/relationships/hyperlink" Target="http://pbs.twimg.com/profile_images/1072458281174659073/hOF3yEhz_normal.jpg" TargetMode="External" /><Relationship Id="rId167" Type="http://schemas.openxmlformats.org/officeDocument/2006/relationships/hyperlink" Target="http://pbs.twimg.com/profile_images/1072458281174659073/hOF3yEhz_normal.jpg" TargetMode="External" /><Relationship Id="rId168" Type="http://schemas.openxmlformats.org/officeDocument/2006/relationships/hyperlink" Target="http://pbs.twimg.com/profile_images/1072458281174659073/hOF3yEhz_normal.jpg" TargetMode="External" /><Relationship Id="rId169" Type="http://schemas.openxmlformats.org/officeDocument/2006/relationships/hyperlink" Target="http://pbs.twimg.com/profile_images/1072458281174659073/hOF3yEhz_normal.jpg" TargetMode="External" /><Relationship Id="rId170" Type="http://schemas.openxmlformats.org/officeDocument/2006/relationships/hyperlink" Target="http://pbs.twimg.com/profile_images/1072458281174659073/hOF3yEhz_normal.jpg" TargetMode="External" /><Relationship Id="rId171" Type="http://schemas.openxmlformats.org/officeDocument/2006/relationships/hyperlink" Target="http://pbs.twimg.com/profile_images/1072458281174659073/hOF3yEhz_normal.jpg" TargetMode="External" /><Relationship Id="rId172" Type="http://schemas.openxmlformats.org/officeDocument/2006/relationships/hyperlink" Target="http://pbs.twimg.com/profile_images/1072458281174659073/hOF3yEhz_normal.jpg" TargetMode="External" /><Relationship Id="rId173" Type="http://schemas.openxmlformats.org/officeDocument/2006/relationships/hyperlink" Target="http://pbs.twimg.com/profile_images/1072458281174659073/hOF3yEhz_normal.jpg" TargetMode="External" /><Relationship Id="rId174" Type="http://schemas.openxmlformats.org/officeDocument/2006/relationships/hyperlink" Target="http://pbs.twimg.com/profile_images/1072458281174659073/hOF3yEhz_normal.jpg" TargetMode="External" /><Relationship Id="rId175" Type="http://schemas.openxmlformats.org/officeDocument/2006/relationships/hyperlink" Target="http://pbs.twimg.com/profile_images/1072458281174659073/hOF3yEhz_normal.jpg" TargetMode="External" /><Relationship Id="rId176" Type="http://schemas.openxmlformats.org/officeDocument/2006/relationships/hyperlink" Target="http://pbs.twimg.com/profile_images/1072458281174659073/hOF3yEhz_normal.jpg" TargetMode="External" /><Relationship Id="rId177" Type="http://schemas.openxmlformats.org/officeDocument/2006/relationships/hyperlink" Target="http://pbs.twimg.com/profile_images/1072458281174659073/hOF3yEhz_normal.jpg" TargetMode="External" /><Relationship Id="rId178" Type="http://schemas.openxmlformats.org/officeDocument/2006/relationships/hyperlink" Target="http://pbs.twimg.com/profile_images/1072458281174659073/hOF3yEhz_normal.jpg" TargetMode="External" /><Relationship Id="rId179" Type="http://schemas.openxmlformats.org/officeDocument/2006/relationships/hyperlink" Target="http://pbs.twimg.com/profile_images/1072458281174659073/hOF3yEhz_normal.jpg" TargetMode="External" /><Relationship Id="rId180" Type="http://schemas.openxmlformats.org/officeDocument/2006/relationships/hyperlink" Target="http://pbs.twimg.com/profile_images/1072458281174659073/hOF3yEhz_normal.jpg" TargetMode="External" /><Relationship Id="rId181" Type="http://schemas.openxmlformats.org/officeDocument/2006/relationships/hyperlink" Target="http://pbs.twimg.com/profile_images/1072458281174659073/hOF3yEhz_normal.jpg" TargetMode="External" /><Relationship Id="rId182" Type="http://schemas.openxmlformats.org/officeDocument/2006/relationships/hyperlink" Target="http://pbs.twimg.com/profile_images/1072458281174659073/hOF3yEhz_normal.jpg" TargetMode="External" /><Relationship Id="rId183" Type="http://schemas.openxmlformats.org/officeDocument/2006/relationships/hyperlink" Target="http://pbs.twimg.com/profile_images/1072458281174659073/hOF3yEhz_normal.jpg" TargetMode="External" /><Relationship Id="rId184" Type="http://schemas.openxmlformats.org/officeDocument/2006/relationships/hyperlink" Target="http://pbs.twimg.com/profile_images/1072458281174659073/hOF3yEhz_normal.jpg" TargetMode="External" /><Relationship Id="rId185" Type="http://schemas.openxmlformats.org/officeDocument/2006/relationships/hyperlink" Target="http://pbs.twimg.com/profile_images/1072458281174659073/hOF3yEhz_normal.jpg" TargetMode="External" /><Relationship Id="rId186" Type="http://schemas.openxmlformats.org/officeDocument/2006/relationships/hyperlink" Target="http://pbs.twimg.com/profile_images/1072458281174659073/hOF3yEhz_normal.jpg" TargetMode="External" /><Relationship Id="rId187" Type="http://schemas.openxmlformats.org/officeDocument/2006/relationships/hyperlink" Target="http://pbs.twimg.com/profile_images/1072458281174659073/hOF3yEhz_normal.jpg" TargetMode="External" /><Relationship Id="rId188" Type="http://schemas.openxmlformats.org/officeDocument/2006/relationships/hyperlink" Target="http://pbs.twimg.com/profile_images/1072458281174659073/hOF3yEhz_normal.jpg" TargetMode="External" /><Relationship Id="rId189" Type="http://schemas.openxmlformats.org/officeDocument/2006/relationships/hyperlink" Target="http://pbs.twimg.com/profile_images/1072458281174659073/hOF3yEhz_normal.jpg" TargetMode="External" /><Relationship Id="rId190" Type="http://schemas.openxmlformats.org/officeDocument/2006/relationships/hyperlink" Target="http://pbs.twimg.com/profile_images/1072458281174659073/hOF3yEhz_normal.jpg" TargetMode="External" /><Relationship Id="rId191" Type="http://schemas.openxmlformats.org/officeDocument/2006/relationships/hyperlink" Target="http://pbs.twimg.com/profile_images/1072458281174659073/hOF3yEhz_normal.jpg" TargetMode="External" /><Relationship Id="rId192" Type="http://schemas.openxmlformats.org/officeDocument/2006/relationships/hyperlink" Target="http://pbs.twimg.com/profile_images/1072458281174659073/hOF3yEhz_normal.jpg" TargetMode="External" /><Relationship Id="rId193" Type="http://schemas.openxmlformats.org/officeDocument/2006/relationships/hyperlink" Target="http://pbs.twimg.com/profile_images/1072458281174659073/hOF3yEhz_normal.jpg" TargetMode="External" /><Relationship Id="rId194" Type="http://schemas.openxmlformats.org/officeDocument/2006/relationships/hyperlink" Target="http://pbs.twimg.com/profile_images/1072458281174659073/hOF3yEhz_normal.jpg" TargetMode="External" /><Relationship Id="rId195" Type="http://schemas.openxmlformats.org/officeDocument/2006/relationships/hyperlink" Target="http://pbs.twimg.com/profile_images/1072458281174659073/hOF3yEhz_normal.jpg" TargetMode="External" /><Relationship Id="rId196" Type="http://schemas.openxmlformats.org/officeDocument/2006/relationships/hyperlink" Target="http://pbs.twimg.com/profile_images/1072458281174659073/hOF3yEhz_normal.jpg" TargetMode="External" /><Relationship Id="rId197" Type="http://schemas.openxmlformats.org/officeDocument/2006/relationships/hyperlink" Target="http://pbs.twimg.com/profile_images/1072458281174659073/hOF3yEhz_normal.jpg" TargetMode="External" /><Relationship Id="rId198" Type="http://schemas.openxmlformats.org/officeDocument/2006/relationships/hyperlink" Target="http://pbs.twimg.com/profile_images/1072458281174659073/hOF3yEhz_normal.jpg" TargetMode="External" /><Relationship Id="rId199" Type="http://schemas.openxmlformats.org/officeDocument/2006/relationships/hyperlink" Target="http://pbs.twimg.com/profile_images/1072458281174659073/hOF3yEhz_normal.jpg" TargetMode="External" /><Relationship Id="rId200" Type="http://schemas.openxmlformats.org/officeDocument/2006/relationships/hyperlink" Target="http://pbs.twimg.com/profile_images/1072458281174659073/hOF3yEhz_normal.jpg" TargetMode="External" /><Relationship Id="rId201" Type="http://schemas.openxmlformats.org/officeDocument/2006/relationships/hyperlink" Target="http://pbs.twimg.com/profile_images/1072458281174659073/hOF3yEhz_normal.jpg" TargetMode="External" /><Relationship Id="rId202" Type="http://schemas.openxmlformats.org/officeDocument/2006/relationships/hyperlink" Target="http://pbs.twimg.com/profile_images/1072458281174659073/hOF3yEhz_normal.jpg" TargetMode="External" /><Relationship Id="rId203" Type="http://schemas.openxmlformats.org/officeDocument/2006/relationships/hyperlink" Target="http://pbs.twimg.com/profile_images/1090901529261940736/YuYjxdd__normal.jpg" TargetMode="External" /><Relationship Id="rId204" Type="http://schemas.openxmlformats.org/officeDocument/2006/relationships/hyperlink" Target="https://twitter.com/#!/thomchesney/status/1238221627516731392" TargetMode="External" /><Relationship Id="rId205" Type="http://schemas.openxmlformats.org/officeDocument/2006/relationships/hyperlink" Target="https://twitter.com/#!/chiew_pang/status/1240557597293457409" TargetMode="External" /><Relationship Id="rId206" Type="http://schemas.openxmlformats.org/officeDocument/2006/relationships/hyperlink" Target="https://twitter.com/#!/cacpgt_wrerc/status/1241067476739330049" TargetMode="External" /><Relationship Id="rId207" Type="http://schemas.openxmlformats.org/officeDocument/2006/relationships/hyperlink" Target="https://twitter.com/#!/cacpgt/status/1241086946165829632" TargetMode="External" /><Relationship Id="rId208" Type="http://schemas.openxmlformats.org/officeDocument/2006/relationships/hyperlink" Target="https://twitter.com/#!/janicemandel/status/1242861083532107776" TargetMode="External" /><Relationship Id="rId209" Type="http://schemas.openxmlformats.org/officeDocument/2006/relationships/hyperlink" Target="https://twitter.com/#!/drmichaelmoody/status/1243296956698386432" TargetMode="External" /><Relationship Id="rId210" Type="http://schemas.openxmlformats.org/officeDocument/2006/relationships/hyperlink" Target="https://twitter.com/#!/teachwithsoul/status/1243373000595914752" TargetMode="External" /><Relationship Id="rId211" Type="http://schemas.openxmlformats.org/officeDocument/2006/relationships/hyperlink" Target="https://twitter.com/#!/lachesschesser/status/1244293635115569152" TargetMode="External" /><Relationship Id="rId212" Type="http://schemas.openxmlformats.org/officeDocument/2006/relationships/hyperlink" Target="https://twitter.com/#!/drescigno/status/1243172581865402375" TargetMode="External" /><Relationship Id="rId213" Type="http://schemas.openxmlformats.org/officeDocument/2006/relationships/hyperlink" Target="https://twitter.com/#!/elanaleoni/status/1244014906082570241" TargetMode="External" /><Relationship Id="rId214" Type="http://schemas.openxmlformats.org/officeDocument/2006/relationships/hyperlink" Target="https://twitter.com/#!/insightadvance/status/1244758806606893058" TargetMode="External" /><Relationship Id="rId215" Type="http://schemas.openxmlformats.org/officeDocument/2006/relationships/hyperlink" Target="https://twitter.com/#!/youngcuckoldre1/status/1245323829569826817" TargetMode="External" /><Relationship Id="rId216" Type="http://schemas.openxmlformats.org/officeDocument/2006/relationships/hyperlink" Target="https://twitter.com/#!/silasairkingiv/status/1247928077793087494" TargetMode="External" /><Relationship Id="rId217" Type="http://schemas.openxmlformats.org/officeDocument/2006/relationships/hyperlink" Target="https://twitter.com/#!/heazysa/status/1250364686316511233" TargetMode="External" /><Relationship Id="rId218" Type="http://schemas.openxmlformats.org/officeDocument/2006/relationships/hyperlink" Target="https://twitter.com/#!/mariodeniro/status/1252759279687344128" TargetMode="External" /><Relationship Id="rId219" Type="http://schemas.openxmlformats.org/officeDocument/2006/relationships/hyperlink" Target="https://twitter.com/#!/nico_1199_/status/1250599809540657153" TargetMode="External" /><Relationship Id="rId220" Type="http://schemas.openxmlformats.org/officeDocument/2006/relationships/hyperlink" Target="https://twitter.com/#!/cyberzizo/status/1252881199288090624" TargetMode="External" /><Relationship Id="rId221" Type="http://schemas.openxmlformats.org/officeDocument/2006/relationships/hyperlink" Target="https://twitter.com/#!/sordo_madaleno/status/1250481346952257537" TargetMode="External" /><Relationship Id="rId222" Type="http://schemas.openxmlformats.org/officeDocument/2006/relationships/hyperlink" Target="https://twitter.com/#!/sordo_madaleno/status/1252757519480610820" TargetMode="External" /><Relationship Id="rId223" Type="http://schemas.openxmlformats.org/officeDocument/2006/relationships/hyperlink" Target="https://twitter.com/#!/sordo_madaleno/status/1255302314807693313" TargetMode="External" /><Relationship Id="rId224" Type="http://schemas.openxmlformats.org/officeDocument/2006/relationships/hyperlink" Target="https://twitter.com/#!/sordoana/status/1255350942788190208" TargetMode="External" /><Relationship Id="rId225" Type="http://schemas.openxmlformats.org/officeDocument/2006/relationships/hyperlink" Target="https://twitter.com/#!/sourcepov/status/1256283112176332800" TargetMode="External" /><Relationship Id="rId226" Type="http://schemas.openxmlformats.org/officeDocument/2006/relationships/hyperlink" Target="https://twitter.com/#!/autom8/status/1256267694854287361" TargetMode="External" /><Relationship Id="rId227" Type="http://schemas.openxmlformats.org/officeDocument/2006/relationships/hyperlink" Target="https://twitter.com/#!/autom8/status/1257323670122295296" TargetMode="External" /><Relationship Id="rId228" Type="http://schemas.openxmlformats.org/officeDocument/2006/relationships/hyperlink" Target="https://twitter.com/#!/creativesage/status/1237429792561127425" TargetMode="External" /><Relationship Id="rId229" Type="http://schemas.openxmlformats.org/officeDocument/2006/relationships/hyperlink" Target="https://twitter.com/#!/creativesage/status/1237610974422519808" TargetMode="External" /><Relationship Id="rId230" Type="http://schemas.openxmlformats.org/officeDocument/2006/relationships/hyperlink" Target="https://twitter.com/#!/creativesage/status/1239060513348345856" TargetMode="External" /><Relationship Id="rId231" Type="http://schemas.openxmlformats.org/officeDocument/2006/relationships/hyperlink" Target="https://twitter.com/#!/creativesage/status/1239604117288484864" TargetMode="External" /><Relationship Id="rId232" Type="http://schemas.openxmlformats.org/officeDocument/2006/relationships/hyperlink" Target="https://twitter.com/#!/creativesage/status/1240328877249114120" TargetMode="External" /><Relationship Id="rId233" Type="http://schemas.openxmlformats.org/officeDocument/2006/relationships/hyperlink" Target="https://twitter.com/#!/creativesage/status/1240872457210335232" TargetMode="External" /><Relationship Id="rId234" Type="http://schemas.openxmlformats.org/officeDocument/2006/relationships/hyperlink" Target="https://twitter.com/#!/creativesage/status/1238154582112468993" TargetMode="External" /><Relationship Id="rId235" Type="http://schemas.openxmlformats.org/officeDocument/2006/relationships/hyperlink" Target="https://twitter.com/#!/creativesage/status/1242865594057326593" TargetMode="External" /><Relationship Id="rId236" Type="http://schemas.openxmlformats.org/officeDocument/2006/relationships/hyperlink" Target="https://twitter.com/#!/creativesage/status/1243590397999353858" TargetMode="External" /><Relationship Id="rId237" Type="http://schemas.openxmlformats.org/officeDocument/2006/relationships/hyperlink" Target="https://twitter.com/#!/creativesage/status/1243771555836039169" TargetMode="External" /><Relationship Id="rId238" Type="http://schemas.openxmlformats.org/officeDocument/2006/relationships/hyperlink" Target="https://twitter.com/#!/creativesage/status/1241234844861988866" TargetMode="External" /><Relationship Id="rId239" Type="http://schemas.openxmlformats.org/officeDocument/2006/relationships/hyperlink" Target="https://twitter.com/#!/creativesage/status/1246670658228101120" TargetMode="External" /><Relationship Id="rId240" Type="http://schemas.openxmlformats.org/officeDocument/2006/relationships/hyperlink" Target="https://twitter.com/#!/creativesage/status/1240510072565923841" TargetMode="External" /><Relationship Id="rId241" Type="http://schemas.openxmlformats.org/officeDocument/2006/relationships/hyperlink" Target="https://twitter.com/#!/creativesage/status/1247033059398033410" TargetMode="External" /><Relationship Id="rId242" Type="http://schemas.openxmlformats.org/officeDocument/2006/relationships/hyperlink" Target="https://twitter.com/#!/creativesage/status/1247214256740880396" TargetMode="External" /><Relationship Id="rId243" Type="http://schemas.openxmlformats.org/officeDocument/2006/relationships/hyperlink" Target="https://twitter.com/#!/creativesage/status/1248120212983087104" TargetMode="External" /><Relationship Id="rId244" Type="http://schemas.openxmlformats.org/officeDocument/2006/relationships/hyperlink" Target="https://twitter.com/#!/creativesage/status/1248845006686826498" TargetMode="External" /><Relationship Id="rId245" Type="http://schemas.openxmlformats.org/officeDocument/2006/relationships/hyperlink" Target="https://twitter.com/#!/creativesage/status/1249932148192219136" TargetMode="External" /><Relationship Id="rId246" Type="http://schemas.openxmlformats.org/officeDocument/2006/relationships/hyperlink" Target="https://twitter.com/#!/creativesage/status/1243046781442764802" TargetMode="External" /><Relationship Id="rId247" Type="http://schemas.openxmlformats.org/officeDocument/2006/relationships/hyperlink" Target="https://twitter.com/#!/creativesage/status/1250113541400657922" TargetMode="External" /><Relationship Id="rId248" Type="http://schemas.openxmlformats.org/officeDocument/2006/relationships/hyperlink" Target="https://twitter.com/#!/creativesage/status/1236705011515752449" TargetMode="External" /><Relationship Id="rId249" Type="http://schemas.openxmlformats.org/officeDocument/2006/relationships/hyperlink" Target="https://twitter.com/#!/creativesage/status/1250475747946438656" TargetMode="External" /><Relationship Id="rId250" Type="http://schemas.openxmlformats.org/officeDocument/2006/relationships/hyperlink" Target="https://twitter.com/#!/creativesage/status/1238698121993113600" TargetMode="External" /><Relationship Id="rId251" Type="http://schemas.openxmlformats.org/officeDocument/2006/relationships/hyperlink" Target="https://twitter.com/#!/creativesage/status/1250656925630509058" TargetMode="External" /><Relationship Id="rId252" Type="http://schemas.openxmlformats.org/officeDocument/2006/relationships/hyperlink" Target="https://twitter.com/#!/creativesage/status/1250838136722206720" TargetMode="External" /><Relationship Id="rId253" Type="http://schemas.openxmlformats.org/officeDocument/2006/relationships/hyperlink" Target="https://twitter.com/#!/creativesage/status/1249569877486112768" TargetMode="External" /><Relationship Id="rId254" Type="http://schemas.openxmlformats.org/officeDocument/2006/relationships/hyperlink" Target="https://twitter.com/#!/creativesage/status/1251744182751899660" TargetMode="External" /><Relationship Id="rId255" Type="http://schemas.openxmlformats.org/officeDocument/2006/relationships/hyperlink" Target="https://twitter.com/#!/creativesage/status/1239966510132551681" TargetMode="External" /><Relationship Id="rId256" Type="http://schemas.openxmlformats.org/officeDocument/2006/relationships/hyperlink" Target="https://twitter.com/#!/creativesage/status/1242140827478118402" TargetMode="External" /><Relationship Id="rId257" Type="http://schemas.openxmlformats.org/officeDocument/2006/relationships/hyperlink" Target="https://twitter.com/#!/creativesage/status/1237973361919131649" TargetMode="External" /><Relationship Id="rId258" Type="http://schemas.openxmlformats.org/officeDocument/2006/relationships/hyperlink" Target="https://twitter.com/#!/creativesage/status/1246127094297497600" TargetMode="External" /><Relationship Id="rId259" Type="http://schemas.openxmlformats.org/officeDocument/2006/relationships/hyperlink" Target="https://twitter.com/#!/creativesage/status/1246851875791568903" TargetMode="External" /><Relationship Id="rId260" Type="http://schemas.openxmlformats.org/officeDocument/2006/relationships/hyperlink" Target="https://twitter.com/#!/creativesage/status/1252287825275428864" TargetMode="External" /><Relationship Id="rId261" Type="http://schemas.openxmlformats.org/officeDocument/2006/relationships/hyperlink" Target="https://twitter.com/#!/creativesage/status/1253918435861573632" TargetMode="External" /><Relationship Id="rId262" Type="http://schemas.openxmlformats.org/officeDocument/2006/relationships/hyperlink" Target="https://twitter.com/#!/creativesage/status/1254824397279571969" TargetMode="External" /><Relationship Id="rId263" Type="http://schemas.openxmlformats.org/officeDocument/2006/relationships/hyperlink" Target="https://twitter.com/#!/creativesage/status/1255549174986219520" TargetMode="External" /><Relationship Id="rId264" Type="http://schemas.openxmlformats.org/officeDocument/2006/relationships/hyperlink" Target="https://twitter.com/#!/creativesage/status/1240147673522614274" TargetMode="External" /><Relationship Id="rId265" Type="http://schemas.openxmlformats.org/officeDocument/2006/relationships/hyperlink" Target="https://twitter.com/#!/creativesage/status/1255005582827937792" TargetMode="External" /><Relationship Id="rId266" Type="http://schemas.openxmlformats.org/officeDocument/2006/relationships/hyperlink" Target="https://twitter.com/#!/creativesage/status/1255730376485621763" TargetMode="External" /><Relationship Id="rId267" Type="http://schemas.openxmlformats.org/officeDocument/2006/relationships/hyperlink" Target="https://twitter.com/#!/creativesage/status/1256455139914919937" TargetMode="External" /><Relationship Id="rId268" Type="http://schemas.openxmlformats.org/officeDocument/2006/relationships/hyperlink" Target="https://twitter.com/#!/creativesage/status/1236523799731986432" TargetMode="External" /><Relationship Id="rId269" Type="http://schemas.openxmlformats.org/officeDocument/2006/relationships/hyperlink" Target="https://twitter.com/#!/creativesage/status/1236886185487806464" TargetMode="External" /><Relationship Id="rId270" Type="http://schemas.openxmlformats.org/officeDocument/2006/relationships/hyperlink" Target="https://twitter.com/#!/creativesage/status/1237067407287615489" TargetMode="External" /><Relationship Id="rId271" Type="http://schemas.openxmlformats.org/officeDocument/2006/relationships/hyperlink" Target="https://twitter.com/#!/creativesage/status/1237248586053804033" TargetMode="External" /><Relationship Id="rId272" Type="http://schemas.openxmlformats.org/officeDocument/2006/relationships/hyperlink" Target="https://twitter.com/#!/creativesage/status/1237792172625334272" TargetMode="External" /><Relationship Id="rId273" Type="http://schemas.openxmlformats.org/officeDocument/2006/relationships/hyperlink" Target="https://twitter.com/#!/creativesage/status/1238335737126363138" TargetMode="External" /><Relationship Id="rId274" Type="http://schemas.openxmlformats.org/officeDocument/2006/relationships/hyperlink" Target="https://twitter.com/#!/creativesage/status/1238516956946456578" TargetMode="External" /><Relationship Id="rId275" Type="http://schemas.openxmlformats.org/officeDocument/2006/relationships/hyperlink" Target="https://twitter.com/#!/creativesage/status/1239241714503692288" TargetMode="External" /><Relationship Id="rId276" Type="http://schemas.openxmlformats.org/officeDocument/2006/relationships/hyperlink" Target="https://twitter.com/#!/creativesage/status/1239422900236619776" TargetMode="External" /><Relationship Id="rId277" Type="http://schemas.openxmlformats.org/officeDocument/2006/relationships/hyperlink" Target="https://twitter.com/#!/creativesage/status/1239785411666423808" TargetMode="External" /><Relationship Id="rId278" Type="http://schemas.openxmlformats.org/officeDocument/2006/relationships/hyperlink" Target="https://twitter.com/#!/creativesage/status/1240691286228656129" TargetMode="External" /><Relationship Id="rId279" Type="http://schemas.openxmlformats.org/officeDocument/2006/relationships/hyperlink" Target="https://twitter.com/#!/creativesage/status/1241053672034971650" TargetMode="External" /><Relationship Id="rId280" Type="http://schemas.openxmlformats.org/officeDocument/2006/relationships/hyperlink" Target="https://twitter.com/#!/creativesage/status/1241778438417121285" TargetMode="External" /><Relationship Id="rId281" Type="http://schemas.openxmlformats.org/officeDocument/2006/relationships/hyperlink" Target="https://twitter.com/#!/creativesage/status/1241959626326921216" TargetMode="External" /><Relationship Id="rId282" Type="http://schemas.openxmlformats.org/officeDocument/2006/relationships/hyperlink" Target="https://twitter.com/#!/creativesage/status/1242322108899897345" TargetMode="External" /><Relationship Id="rId283" Type="http://schemas.openxmlformats.org/officeDocument/2006/relationships/hyperlink" Target="https://twitter.com/#!/creativesage/status/1242503211380064256" TargetMode="External" /><Relationship Id="rId284" Type="http://schemas.openxmlformats.org/officeDocument/2006/relationships/hyperlink" Target="https://twitter.com/#!/creativesage/status/1242684395401740291" TargetMode="External" /><Relationship Id="rId285" Type="http://schemas.openxmlformats.org/officeDocument/2006/relationships/hyperlink" Target="https://twitter.com/#!/creativesage/status/1243228001153810432" TargetMode="External" /><Relationship Id="rId286" Type="http://schemas.openxmlformats.org/officeDocument/2006/relationships/hyperlink" Target="https://twitter.com/#!/creativesage/status/1243409172634292226" TargetMode="External" /><Relationship Id="rId287" Type="http://schemas.openxmlformats.org/officeDocument/2006/relationships/hyperlink" Target="https://twitter.com/#!/creativesage/status/1245764708118007808" TargetMode="External" /><Relationship Id="rId288" Type="http://schemas.openxmlformats.org/officeDocument/2006/relationships/hyperlink" Target="https://twitter.com/#!/creativesage/status/1245945880726904832" TargetMode="External" /><Relationship Id="rId289" Type="http://schemas.openxmlformats.org/officeDocument/2006/relationships/hyperlink" Target="https://twitter.com/#!/creativesage/status/1246308271897657345" TargetMode="External" /><Relationship Id="rId290" Type="http://schemas.openxmlformats.org/officeDocument/2006/relationships/hyperlink" Target="https://twitter.com/#!/creativesage/status/1247395506294317060" TargetMode="External" /><Relationship Id="rId291" Type="http://schemas.openxmlformats.org/officeDocument/2006/relationships/hyperlink" Target="https://twitter.com/#!/creativesage/status/1247576648494518273" TargetMode="External" /><Relationship Id="rId292" Type="http://schemas.openxmlformats.org/officeDocument/2006/relationships/hyperlink" Target="https://twitter.com/#!/creativesage/status/1247757820734230532" TargetMode="External" /><Relationship Id="rId293" Type="http://schemas.openxmlformats.org/officeDocument/2006/relationships/hyperlink" Target="https://twitter.com/#!/creativesage/status/1247939042181775362" TargetMode="External" /><Relationship Id="rId294" Type="http://schemas.openxmlformats.org/officeDocument/2006/relationships/hyperlink" Target="https://twitter.com/#!/creativesage/status/1248301426977226753" TargetMode="External" /><Relationship Id="rId295" Type="http://schemas.openxmlformats.org/officeDocument/2006/relationships/hyperlink" Target="https://twitter.com/#!/creativesage/status/1248482605466406912" TargetMode="External" /><Relationship Id="rId296" Type="http://schemas.openxmlformats.org/officeDocument/2006/relationships/hyperlink" Target="https://twitter.com/#!/creativesage/status/1248663914411425793" TargetMode="External" /><Relationship Id="rId297" Type="http://schemas.openxmlformats.org/officeDocument/2006/relationships/hyperlink" Target="https://twitter.com/#!/creativesage/status/1249207378794471425" TargetMode="External" /><Relationship Id="rId298" Type="http://schemas.openxmlformats.org/officeDocument/2006/relationships/hyperlink" Target="https://twitter.com/#!/creativesage/status/1249388610983464960" TargetMode="External" /><Relationship Id="rId299" Type="http://schemas.openxmlformats.org/officeDocument/2006/relationships/hyperlink" Target="https://twitter.com/#!/creativesage/status/1249751109763239937" TargetMode="External" /><Relationship Id="rId300" Type="http://schemas.openxmlformats.org/officeDocument/2006/relationships/hyperlink" Target="https://twitter.com/#!/creativesage/status/1250294555720609798" TargetMode="External" /><Relationship Id="rId301" Type="http://schemas.openxmlformats.org/officeDocument/2006/relationships/hyperlink" Target="https://twitter.com/#!/creativesage/status/1251019313630326788" TargetMode="External" /><Relationship Id="rId302" Type="http://schemas.openxmlformats.org/officeDocument/2006/relationships/hyperlink" Target="https://twitter.com/#!/creativesage/status/1251200523052683271" TargetMode="External" /><Relationship Id="rId303" Type="http://schemas.openxmlformats.org/officeDocument/2006/relationships/hyperlink" Target="https://twitter.com/#!/creativesage/status/1251381724761767936" TargetMode="External" /><Relationship Id="rId304" Type="http://schemas.openxmlformats.org/officeDocument/2006/relationships/hyperlink" Target="https://twitter.com/#!/creativesage/status/1251925413925998594" TargetMode="External" /><Relationship Id="rId305" Type="http://schemas.openxmlformats.org/officeDocument/2006/relationships/hyperlink" Target="https://twitter.com/#!/creativesage/status/1252106694424965122" TargetMode="External" /><Relationship Id="rId306" Type="http://schemas.openxmlformats.org/officeDocument/2006/relationships/hyperlink" Target="https://twitter.com/#!/creativesage/status/1252468866376183808" TargetMode="External" /><Relationship Id="rId307" Type="http://schemas.openxmlformats.org/officeDocument/2006/relationships/hyperlink" Target="https://twitter.com/#!/creativesage/status/1252650119675162630" TargetMode="External" /><Relationship Id="rId308" Type="http://schemas.openxmlformats.org/officeDocument/2006/relationships/hyperlink" Target="https://twitter.com/#!/creativesage/status/1252831284679733250" TargetMode="External" /><Relationship Id="rId309" Type="http://schemas.openxmlformats.org/officeDocument/2006/relationships/hyperlink" Target="https://twitter.com/#!/creativesage/status/1253012470026899457" TargetMode="External" /><Relationship Id="rId310" Type="http://schemas.openxmlformats.org/officeDocument/2006/relationships/hyperlink" Target="https://twitter.com/#!/creativesage/status/1253193639129427969" TargetMode="External" /><Relationship Id="rId311" Type="http://schemas.openxmlformats.org/officeDocument/2006/relationships/hyperlink" Target="https://twitter.com/#!/creativesage/status/1253556022402338818" TargetMode="External" /><Relationship Id="rId312" Type="http://schemas.openxmlformats.org/officeDocument/2006/relationships/hyperlink" Target="https://twitter.com/#!/creativesage/status/1253737239986819074" TargetMode="External" /><Relationship Id="rId313" Type="http://schemas.openxmlformats.org/officeDocument/2006/relationships/hyperlink" Target="https://twitter.com/#!/creativesage/status/1254462020562366464" TargetMode="External" /><Relationship Id="rId314" Type="http://schemas.openxmlformats.org/officeDocument/2006/relationships/hyperlink" Target="https://twitter.com/#!/creativesage/status/1254643203904602112" TargetMode="External" /><Relationship Id="rId315" Type="http://schemas.openxmlformats.org/officeDocument/2006/relationships/hyperlink" Target="https://twitter.com/#!/creativesage/status/1255186791398768641" TargetMode="External" /><Relationship Id="rId316" Type="http://schemas.openxmlformats.org/officeDocument/2006/relationships/hyperlink" Target="https://twitter.com/#!/creativesage/status/1255367981321932801" TargetMode="External" /><Relationship Id="rId317" Type="http://schemas.openxmlformats.org/officeDocument/2006/relationships/hyperlink" Target="https://twitter.com/#!/creativesage/status/1255911568509931527" TargetMode="External" /><Relationship Id="rId318" Type="http://schemas.openxmlformats.org/officeDocument/2006/relationships/hyperlink" Target="https://twitter.com/#!/creativesage/status/1256092760542765062" TargetMode="External" /><Relationship Id="rId319" Type="http://schemas.openxmlformats.org/officeDocument/2006/relationships/hyperlink" Target="https://twitter.com/#!/creativesage/status/1256273961261858822" TargetMode="External" /><Relationship Id="rId320" Type="http://schemas.openxmlformats.org/officeDocument/2006/relationships/hyperlink" Target="https://twitter.com/#!/creativesage/status/1258991863408844800" TargetMode="External" /><Relationship Id="rId321" Type="http://schemas.openxmlformats.org/officeDocument/2006/relationships/hyperlink" Target="https://twitter.com/#!/ladyhamburg/status/1260085028601696256" TargetMode="External" /><Relationship Id="rId322" Type="http://schemas.openxmlformats.org/officeDocument/2006/relationships/hyperlink" Target="https://api.twitter.com/1.1/geo/id/f18b2ca47e8f60b5.json" TargetMode="External" /><Relationship Id="rId323" Type="http://schemas.openxmlformats.org/officeDocument/2006/relationships/comments" Target="../comments7.xml" /><Relationship Id="rId324" Type="http://schemas.openxmlformats.org/officeDocument/2006/relationships/vmlDrawing" Target="../drawings/vmlDrawing6.vml" /><Relationship Id="rId325" Type="http://schemas.openxmlformats.org/officeDocument/2006/relationships/table" Target="../tables/table9.xml" /><Relationship Id="rId326"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6" t="s">
        <v>39</v>
      </c>
      <c r="D1" s="17"/>
      <c r="E1" s="17"/>
      <c r="F1" s="17"/>
      <c r="G1" s="16"/>
      <c r="H1" s="14" t="s">
        <v>43</v>
      </c>
      <c r="I1" s="51"/>
      <c r="J1" s="51"/>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1374</v>
      </c>
      <c r="BD2" s="13" t="s">
        <v>1394</v>
      </c>
      <c r="BE2" s="13" t="s">
        <v>1395</v>
      </c>
    </row>
    <row r="3" spans="1:57" ht="15" customHeight="1">
      <c r="A3" s="66" t="s">
        <v>214</v>
      </c>
      <c r="B3" s="66" t="s">
        <v>214</v>
      </c>
      <c r="C3" s="67" t="s">
        <v>1482</v>
      </c>
      <c r="D3" s="68">
        <v>3</v>
      </c>
      <c r="E3" s="69" t="s">
        <v>132</v>
      </c>
      <c r="F3" s="70">
        <v>35</v>
      </c>
      <c r="G3" s="67"/>
      <c r="H3" s="71"/>
      <c r="I3" s="72"/>
      <c r="J3" s="72"/>
      <c r="K3" s="34" t="s">
        <v>65</v>
      </c>
      <c r="L3" s="73">
        <v>3</v>
      </c>
      <c r="M3" s="73"/>
      <c r="N3" s="74"/>
      <c r="O3" s="80" t="s">
        <v>176</v>
      </c>
      <c r="P3" s="82">
        <v>43902.912210648145</v>
      </c>
      <c r="Q3" s="80" t="s">
        <v>273</v>
      </c>
      <c r="R3" s="84" t="s">
        <v>388</v>
      </c>
      <c r="S3" s="80" t="s">
        <v>493</v>
      </c>
      <c r="T3" s="80" t="s">
        <v>499</v>
      </c>
      <c r="U3" s="80"/>
      <c r="V3" s="84" t="s">
        <v>568</v>
      </c>
      <c r="W3" s="82">
        <v>43902.912210648145</v>
      </c>
      <c r="X3" s="86">
        <v>43902</v>
      </c>
      <c r="Y3" s="88" t="s">
        <v>590</v>
      </c>
      <c r="Z3" s="84" t="s">
        <v>643</v>
      </c>
      <c r="AA3" s="80"/>
      <c r="AB3" s="80"/>
      <c r="AC3" s="88" t="s">
        <v>761</v>
      </c>
      <c r="AD3" s="80"/>
      <c r="AE3" s="80" t="b">
        <v>0</v>
      </c>
      <c r="AF3" s="80">
        <v>0</v>
      </c>
      <c r="AG3" s="88" t="s">
        <v>881</v>
      </c>
      <c r="AH3" s="80" t="b">
        <v>0</v>
      </c>
      <c r="AI3" s="80" t="s">
        <v>885</v>
      </c>
      <c r="AJ3" s="80"/>
      <c r="AK3" s="88" t="s">
        <v>881</v>
      </c>
      <c r="AL3" s="80" t="b">
        <v>0</v>
      </c>
      <c r="AM3" s="80">
        <v>0</v>
      </c>
      <c r="AN3" s="88" t="s">
        <v>881</v>
      </c>
      <c r="AO3" s="80" t="s">
        <v>889</v>
      </c>
      <c r="AP3" s="80" t="b">
        <v>1</v>
      </c>
      <c r="AQ3" s="88" t="s">
        <v>761</v>
      </c>
      <c r="AR3" s="80" t="s">
        <v>176</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row>
    <row r="4" spans="1:57" ht="15" customHeight="1">
      <c r="A4" s="66" t="s">
        <v>215</v>
      </c>
      <c r="B4" s="66" t="s">
        <v>237</v>
      </c>
      <c r="C4" s="67" t="s">
        <v>1482</v>
      </c>
      <c r="D4" s="68">
        <v>3</v>
      </c>
      <c r="E4" s="69" t="s">
        <v>132</v>
      </c>
      <c r="F4" s="70">
        <v>35</v>
      </c>
      <c r="G4" s="67"/>
      <c r="H4" s="71"/>
      <c r="I4" s="72"/>
      <c r="J4" s="72"/>
      <c r="K4" s="34" t="s">
        <v>65</v>
      </c>
      <c r="L4" s="79">
        <v>4</v>
      </c>
      <c r="M4" s="79"/>
      <c r="N4" s="74"/>
      <c r="O4" s="81" t="s">
        <v>269</v>
      </c>
      <c r="P4" s="83">
        <v>43909.35826388889</v>
      </c>
      <c r="Q4" s="81" t="s">
        <v>274</v>
      </c>
      <c r="R4" s="81"/>
      <c r="S4" s="81"/>
      <c r="T4" s="81" t="s">
        <v>500</v>
      </c>
      <c r="U4" s="81"/>
      <c r="V4" s="85" t="s">
        <v>569</v>
      </c>
      <c r="W4" s="83">
        <v>43909.35826388889</v>
      </c>
      <c r="X4" s="87">
        <v>43909</v>
      </c>
      <c r="Y4" s="89" t="s">
        <v>591</v>
      </c>
      <c r="Z4" s="85" t="s">
        <v>644</v>
      </c>
      <c r="AA4" s="81"/>
      <c r="AB4" s="81"/>
      <c r="AC4" s="89" t="s">
        <v>762</v>
      </c>
      <c r="AD4" s="81"/>
      <c r="AE4" s="81" t="b">
        <v>0</v>
      </c>
      <c r="AF4" s="81">
        <v>0</v>
      </c>
      <c r="AG4" s="89" t="s">
        <v>881</v>
      </c>
      <c r="AH4" s="81" t="b">
        <v>0</v>
      </c>
      <c r="AI4" s="81" t="s">
        <v>885</v>
      </c>
      <c r="AJ4" s="81"/>
      <c r="AK4" s="89" t="s">
        <v>881</v>
      </c>
      <c r="AL4" s="81" t="b">
        <v>0</v>
      </c>
      <c r="AM4" s="81">
        <v>0</v>
      </c>
      <c r="AN4" s="89" t="s">
        <v>881</v>
      </c>
      <c r="AO4" s="81" t="s">
        <v>889</v>
      </c>
      <c r="AP4" s="81" t="b">
        <v>0</v>
      </c>
      <c r="AQ4" s="89" t="s">
        <v>762</v>
      </c>
      <c r="AR4" s="81" t="s">
        <v>176</v>
      </c>
      <c r="AS4" s="81">
        <v>0</v>
      </c>
      <c r="AT4" s="81">
        <v>0</v>
      </c>
      <c r="AU4" s="81"/>
      <c r="AV4" s="81"/>
      <c r="AW4" s="81"/>
      <c r="AX4" s="81"/>
      <c r="AY4" s="81"/>
      <c r="AZ4" s="81"/>
      <c r="BA4" s="81"/>
      <c r="BB4" s="81"/>
      <c r="BC4">
        <v>1</v>
      </c>
      <c r="BD4" s="80" t="str">
        <f>REPLACE(INDEX(GroupVertices[Group],MATCH(Edges[[#This Row],[Vertex 1]],GroupVertices[Vertex],0)),1,1,"")</f>
        <v>9</v>
      </c>
      <c r="BE4" s="80" t="str">
        <f>REPLACE(INDEX(GroupVertices[Group],MATCH(Edges[[#This Row],[Vertex 2]],GroupVertices[Vertex],0)),1,1,"")</f>
        <v>9</v>
      </c>
    </row>
    <row r="5" spans="1:57" ht="15">
      <c r="A5" s="66" t="s">
        <v>216</v>
      </c>
      <c r="B5" s="66" t="s">
        <v>216</v>
      </c>
      <c r="C5" s="67" t="s">
        <v>1482</v>
      </c>
      <c r="D5" s="68">
        <v>3</v>
      </c>
      <c r="E5" s="69" t="s">
        <v>132</v>
      </c>
      <c r="F5" s="70">
        <v>35</v>
      </c>
      <c r="G5" s="67"/>
      <c r="H5" s="71"/>
      <c r="I5" s="72"/>
      <c r="J5" s="72"/>
      <c r="K5" s="34" t="s">
        <v>65</v>
      </c>
      <c r="L5" s="79">
        <v>5</v>
      </c>
      <c r="M5" s="79"/>
      <c r="N5" s="74"/>
      <c r="O5" s="81" t="s">
        <v>176</v>
      </c>
      <c r="P5" s="83">
        <v>43910.76526620371</v>
      </c>
      <c r="Q5" s="81" t="s">
        <v>275</v>
      </c>
      <c r="R5" s="81" t="s">
        <v>389</v>
      </c>
      <c r="S5" s="81" t="s">
        <v>494</v>
      </c>
      <c r="T5" s="81" t="s">
        <v>501</v>
      </c>
      <c r="U5" s="81"/>
      <c r="V5" s="85" t="s">
        <v>570</v>
      </c>
      <c r="W5" s="83">
        <v>43910.76526620371</v>
      </c>
      <c r="X5" s="87">
        <v>43910</v>
      </c>
      <c r="Y5" s="89" t="s">
        <v>592</v>
      </c>
      <c r="Z5" s="85" t="s">
        <v>645</v>
      </c>
      <c r="AA5" s="81"/>
      <c r="AB5" s="81"/>
      <c r="AC5" s="89" t="s">
        <v>763</v>
      </c>
      <c r="AD5" s="81"/>
      <c r="AE5" s="81" t="b">
        <v>0</v>
      </c>
      <c r="AF5" s="81">
        <v>0</v>
      </c>
      <c r="AG5" s="89" t="s">
        <v>881</v>
      </c>
      <c r="AH5" s="81" t="b">
        <v>0</v>
      </c>
      <c r="AI5" s="81" t="s">
        <v>885</v>
      </c>
      <c r="AJ5" s="81"/>
      <c r="AK5" s="89" t="s">
        <v>881</v>
      </c>
      <c r="AL5" s="81" t="b">
        <v>0</v>
      </c>
      <c r="AM5" s="81">
        <v>0</v>
      </c>
      <c r="AN5" s="89" t="s">
        <v>881</v>
      </c>
      <c r="AO5" s="81" t="s">
        <v>890</v>
      </c>
      <c r="AP5" s="81" t="b">
        <v>1</v>
      </c>
      <c r="AQ5" s="89" t="s">
        <v>763</v>
      </c>
      <c r="AR5" s="81" t="s">
        <v>176</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row>
    <row r="6" spans="1:57" ht="15">
      <c r="A6" s="66" t="s">
        <v>217</v>
      </c>
      <c r="B6" s="66" t="s">
        <v>217</v>
      </c>
      <c r="C6" s="67" t="s">
        <v>1482</v>
      </c>
      <c r="D6" s="68">
        <v>3</v>
      </c>
      <c r="E6" s="69" t="s">
        <v>132</v>
      </c>
      <c r="F6" s="70">
        <v>35</v>
      </c>
      <c r="G6" s="67"/>
      <c r="H6" s="71"/>
      <c r="I6" s="72"/>
      <c r="J6" s="72"/>
      <c r="K6" s="34" t="s">
        <v>65</v>
      </c>
      <c r="L6" s="79">
        <v>6</v>
      </c>
      <c r="M6" s="79"/>
      <c r="N6" s="74"/>
      <c r="O6" s="81" t="s">
        <v>176</v>
      </c>
      <c r="P6" s="83">
        <v>43910.81898148148</v>
      </c>
      <c r="Q6" s="81" t="s">
        <v>276</v>
      </c>
      <c r="R6" s="81" t="s">
        <v>390</v>
      </c>
      <c r="S6" s="81" t="s">
        <v>494</v>
      </c>
      <c r="T6" s="81" t="s">
        <v>502</v>
      </c>
      <c r="U6" s="81"/>
      <c r="V6" s="85" t="s">
        <v>571</v>
      </c>
      <c r="W6" s="83">
        <v>43910.81898148148</v>
      </c>
      <c r="X6" s="87">
        <v>43910</v>
      </c>
      <c r="Y6" s="89" t="s">
        <v>593</v>
      </c>
      <c r="Z6" s="85" t="s">
        <v>646</v>
      </c>
      <c r="AA6" s="81"/>
      <c r="AB6" s="81"/>
      <c r="AC6" s="89" t="s">
        <v>764</v>
      </c>
      <c r="AD6" s="81"/>
      <c r="AE6" s="81" t="b">
        <v>0</v>
      </c>
      <c r="AF6" s="81">
        <v>0</v>
      </c>
      <c r="AG6" s="89" t="s">
        <v>881</v>
      </c>
      <c r="AH6" s="81" t="b">
        <v>0</v>
      </c>
      <c r="AI6" s="81" t="s">
        <v>885</v>
      </c>
      <c r="AJ6" s="81"/>
      <c r="AK6" s="89" t="s">
        <v>881</v>
      </c>
      <c r="AL6" s="81" t="b">
        <v>0</v>
      </c>
      <c r="AM6" s="81">
        <v>0</v>
      </c>
      <c r="AN6" s="89" t="s">
        <v>881</v>
      </c>
      <c r="AO6" s="81" t="s">
        <v>891</v>
      </c>
      <c r="AP6" s="81" t="b">
        <v>1</v>
      </c>
      <c r="AQ6" s="89" t="s">
        <v>764</v>
      </c>
      <c r="AR6" s="81" t="s">
        <v>176</v>
      </c>
      <c r="AS6" s="81">
        <v>0</v>
      </c>
      <c r="AT6" s="81">
        <v>0</v>
      </c>
      <c r="AU6" s="81"/>
      <c r="AV6" s="81"/>
      <c r="AW6" s="81"/>
      <c r="AX6" s="81"/>
      <c r="AY6" s="81"/>
      <c r="AZ6" s="81"/>
      <c r="BA6" s="81"/>
      <c r="BB6" s="81"/>
      <c r="BC6">
        <v>1</v>
      </c>
      <c r="BD6" s="80" t="str">
        <f>REPLACE(INDEX(GroupVertices[Group],MATCH(Edges[[#This Row],[Vertex 1]],GroupVertices[Vertex],0)),1,1,"")</f>
        <v>3</v>
      </c>
      <c r="BE6" s="80" t="str">
        <f>REPLACE(INDEX(GroupVertices[Group],MATCH(Edges[[#This Row],[Vertex 2]],GroupVertices[Vertex],0)),1,1,"")</f>
        <v>3</v>
      </c>
    </row>
    <row r="7" spans="1:57" ht="15">
      <c r="A7" s="66" t="s">
        <v>218</v>
      </c>
      <c r="B7" s="66" t="s">
        <v>238</v>
      </c>
      <c r="C7" s="67" t="s">
        <v>1482</v>
      </c>
      <c r="D7" s="68">
        <v>3</v>
      </c>
      <c r="E7" s="69" t="s">
        <v>132</v>
      </c>
      <c r="F7" s="70">
        <v>35</v>
      </c>
      <c r="G7" s="67"/>
      <c r="H7" s="71"/>
      <c r="I7" s="72"/>
      <c r="J7" s="72"/>
      <c r="K7" s="34" t="s">
        <v>65</v>
      </c>
      <c r="L7" s="79">
        <v>7</v>
      </c>
      <c r="M7" s="79"/>
      <c r="N7" s="74"/>
      <c r="O7" s="81" t="s">
        <v>269</v>
      </c>
      <c r="P7" s="83">
        <v>43915.71467592593</v>
      </c>
      <c r="Q7" s="81" t="s">
        <v>277</v>
      </c>
      <c r="R7" s="81"/>
      <c r="S7" s="81"/>
      <c r="T7" s="81" t="s">
        <v>503</v>
      </c>
      <c r="U7" s="81"/>
      <c r="V7" s="85" t="s">
        <v>572</v>
      </c>
      <c r="W7" s="83">
        <v>43915.71467592593</v>
      </c>
      <c r="X7" s="87">
        <v>43915</v>
      </c>
      <c r="Y7" s="89" t="s">
        <v>594</v>
      </c>
      <c r="Z7" s="85" t="s">
        <v>647</v>
      </c>
      <c r="AA7" s="81"/>
      <c r="AB7" s="81"/>
      <c r="AC7" s="89" t="s">
        <v>765</v>
      </c>
      <c r="AD7" s="89" t="s">
        <v>879</v>
      </c>
      <c r="AE7" s="81" t="b">
        <v>0</v>
      </c>
      <c r="AF7" s="81">
        <v>0</v>
      </c>
      <c r="AG7" s="89" t="s">
        <v>882</v>
      </c>
      <c r="AH7" s="81" t="b">
        <v>0</v>
      </c>
      <c r="AI7" s="81" t="s">
        <v>885</v>
      </c>
      <c r="AJ7" s="81"/>
      <c r="AK7" s="89" t="s">
        <v>881</v>
      </c>
      <c r="AL7" s="81" t="b">
        <v>0</v>
      </c>
      <c r="AM7" s="81">
        <v>0</v>
      </c>
      <c r="AN7" s="89" t="s">
        <v>881</v>
      </c>
      <c r="AO7" s="81" t="s">
        <v>889</v>
      </c>
      <c r="AP7" s="81" t="b">
        <v>0</v>
      </c>
      <c r="AQ7" s="89" t="s">
        <v>879</v>
      </c>
      <c r="AR7" s="81" t="s">
        <v>176</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row>
    <row r="8" spans="1:57" ht="15">
      <c r="A8" s="66" t="s">
        <v>218</v>
      </c>
      <c r="B8" s="66" t="s">
        <v>239</v>
      </c>
      <c r="C8" s="67" t="s">
        <v>1482</v>
      </c>
      <c r="D8" s="68">
        <v>3</v>
      </c>
      <c r="E8" s="69" t="s">
        <v>132</v>
      </c>
      <c r="F8" s="70">
        <v>35</v>
      </c>
      <c r="G8" s="67"/>
      <c r="H8" s="71"/>
      <c r="I8" s="72"/>
      <c r="J8" s="72"/>
      <c r="K8" s="34" t="s">
        <v>65</v>
      </c>
      <c r="L8" s="79">
        <v>8</v>
      </c>
      <c r="M8" s="79"/>
      <c r="N8" s="74"/>
      <c r="O8" s="81" t="s">
        <v>269</v>
      </c>
      <c r="P8" s="83">
        <v>43915.71467592593</v>
      </c>
      <c r="Q8" s="81" t="s">
        <v>277</v>
      </c>
      <c r="R8" s="81"/>
      <c r="S8" s="81"/>
      <c r="T8" s="81" t="s">
        <v>503</v>
      </c>
      <c r="U8" s="81"/>
      <c r="V8" s="85" t="s">
        <v>572</v>
      </c>
      <c r="W8" s="83">
        <v>43915.71467592593</v>
      </c>
      <c r="X8" s="87">
        <v>43915</v>
      </c>
      <c r="Y8" s="89" t="s">
        <v>594</v>
      </c>
      <c r="Z8" s="85" t="s">
        <v>647</v>
      </c>
      <c r="AA8" s="81"/>
      <c r="AB8" s="81"/>
      <c r="AC8" s="89" t="s">
        <v>765</v>
      </c>
      <c r="AD8" s="89" t="s">
        <v>879</v>
      </c>
      <c r="AE8" s="81" t="b">
        <v>0</v>
      </c>
      <c r="AF8" s="81">
        <v>0</v>
      </c>
      <c r="AG8" s="89" t="s">
        <v>882</v>
      </c>
      <c r="AH8" s="81" t="b">
        <v>0</v>
      </c>
      <c r="AI8" s="81" t="s">
        <v>885</v>
      </c>
      <c r="AJ8" s="81"/>
      <c r="AK8" s="89" t="s">
        <v>881</v>
      </c>
      <c r="AL8" s="81" t="b">
        <v>0</v>
      </c>
      <c r="AM8" s="81">
        <v>0</v>
      </c>
      <c r="AN8" s="89" t="s">
        <v>881</v>
      </c>
      <c r="AO8" s="81" t="s">
        <v>889</v>
      </c>
      <c r="AP8" s="81" t="b">
        <v>0</v>
      </c>
      <c r="AQ8" s="89" t="s">
        <v>879</v>
      </c>
      <c r="AR8" s="81" t="s">
        <v>176</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4</v>
      </c>
    </row>
    <row r="9" spans="1:57" ht="15">
      <c r="A9" s="66" t="s">
        <v>218</v>
      </c>
      <c r="B9" s="66" t="s">
        <v>240</v>
      </c>
      <c r="C9" s="67" t="s">
        <v>1482</v>
      </c>
      <c r="D9" s="68">
        <v>3</v>
      </c>
      <c r="E9" s="69" t="s">
        <v>132</v>
      </c>
      <c r="F9" s="70">
        <v>35</v>
      </c>
      <c r="G9" s="67"/>
      <c r="H9" s="71"/>
      <c r="I9" s="72"/>
      <c r="J9" s="72"/>
      <c r="K9" s="34" t="s">
        <v>65</v>
      </c>
      <c r="L9" s="79">
        <v>9</v>
      </c>
      <c r="M9" s="79"/>
      <c r="N9" s="74"/>
      <c r="O9" s="81" t="s">
        <v>270</v>
      </c>
      <c r="P9" s="83">
        <v>43915.71467592593</v>
      </c>
      <c r="Q9" s="81" t="s">
        <v>277</v>
      </c>
      <c r="R9" s="81"/>
      <c r="S9" s="81"/>
      <c r="T9" s="81" t="s">
        <v>503</v>
      </c>
      <c r="U9" s="81"/>
      <c r="V9" s="85" t="s">
        <v>572</v>
      </c>
      <c r="W9" s="83">
        <v>43915.71467592593</v>
      </c>
      <c r="X9" s="87">
        <v>43915</v>
      </c>
      <c r="Y9" s="89" t="s">
        <v>594</v>
      </c>
      <c r="Z9" s="85" t="s">
        <v>647</v>
      </c>
      <c r="AA9" s="81"/>
      <c r="AB9" s="81"/>
      <c r="AC9" s="89" t="s">
        <v>765</v>
      </c>
      <c r="AD9" s="89" t="s">
        <v>879</v>
      </c>
      <c r="AE9" s="81" t="b">
        <v>0</v>
      </c>
      <c r="AF9" s="81">
        <v>0</v>
      </c>
      <c r="AG9" s="89" t="s">
        <v>882</v>
      </c>
      <c r="AH9" s="81" t="b">
        <v>0</v>
      </c>
      <c r="AI9" s="81" t="s">
        <v>885</v>
      </c>
      <c r="AJ9" s="81"/>
      <c r="AK9" s="89" t="s">
        <v>881</v>
      </c>
      <c r="AL9" s="81" t="b">
        <v>0</v>
      </c>
      <c r="AM9" s="81">
        <v>0</v>
      </c>
      <c r="AN9" s="89" t="s">
        <v>881</v>
      </c>
      <c r="AO9" s="81" t="s">
        <v>889</v>
      </c>
      <c r="AP9" s="81" t="b">
        <v>0</v>
      </c>
      <c r="AQ9" s="89" t="s">
        <v>879</v>
      </c>
      <c r="AR9" s="81" t="s">
        <v>176</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row>
    <row r="10" spans="1:57" ht="15">
      <c r="A10" s="66" t="s">
        <v>219</v>
      </c>
      <c r="B10" s="66" t="s">
        <v>241</v>
      </c>
      <c r="C10" s="67" t="s">
        <v>1482</v>
      </c>
      <c r="D10" s="68">
        <v>3</v>
      </c>
      <c r="E10" s="69" t="s">
        <v>132</v>
      </c>
      <c r="F10" s="70">
        <v>35</v>
      </c>
      <c r="G10" s="67"/>
      <c r="H10" s="71"/>
      <c r="I10" s="72"/>
      <c r="J10" s="72"/>
      <c r="K10" s="34" t="s">
        <v>65</v>
      </c>
      <c r="L10" s="79">
        <v>10</v>
      </c>
      <c r="M10" s="79"/>
      <c r="N10" s="74"/>
      <c r="O10" s="81" t="s">
        <v>271</v>
      </c>
      <c r="P10" s="83">
        <v>43916.9174537037</v>
      </c>
      <c r="Q10" s="81" t="s">
        <v>278</v>
      </c>
      <c r="R10" s="81"/>
      <c r="S10" s="81"/>
      <c r="T10" s="81" t="s">
        <v>504</v>
      </c>
      <c r="U10" s="81"/>
      <c r="V10" s="85" t="s">
        <v>573</v>
      </c>
      <c r="W10" s="83">
        <v>43916.9174537037</v>
      </c>
      <c r="X10" s="87">
        <v>43916</v>
      </c>
      <c r="Y10" s="89" t="s">
        <v>595</v>
      </c>
      <c r="Z10" s="85" t="s">
        <v>648</v>
      </c>
      <c r="AA10" s="81"/>
      <c r="AB10" s="81"/>
      <c r="AC10" s="89" t="s">
        <v>766</v>
      </c>
      <c r="AD10" s="81"/>
      <c r="AE10" s="81" t="b">
        <v>0</v>
      </c>
      <c r="AF10" s="81">
        <v>0</v>
      </c>
      <c r="AG10" s="89" t="s">
        <v>881</v>
      </c>
      <c r="AH10" s="81" t="b">
        <v>1</v>
      </c>
      <c r="AI10" s="81" t="s">
        <v>885</v>
      </c>
      <c r="AJ10" s="81"/>
      <c r="AK10" s="89" t="s">
        <v>888</v>
      </c>
      <c r="AL10" s="81" t="b">
        <v>0</v>
      </c>
      <c r="AM10" s="81">
        <v>1</v>
      </c>
      <c r="AN10" s="89" t="s">
        <v>769</v>
      </c>
      <c r="AO10" s="81" t="s">
        <v>889</v>
      </c>
      <c r="AP10" s="81" t="b">
        <v>0</v>
      </c>
      <c r="AQ10" s="89" t="s">
        <v>769</v>
      </c>
      <c r="AR10" s="81" t="s">
        <v>176</v>
      </c>
      <c r="AS10" s="81">
        <v>0</v>
      </c>
      <c r="AT10" s="81">
        <v>0</v>
      </c>
      <c r="AU10" s="81"/>
      <c r="AV10" s="81"/>
      <c r="AW10" s="81"/>
      <c r="AX10" s="81"/>
      <c r="AY10" s="81"/>
      <c r="AZ10" s="81"/>
      <c r="BA10" s="81"/>
      <c r="BB10" s="81"/>
      <c r="BC10">
        <v>1</v>
      </c>
      <c r="BD10" s="80" t="str">
        <f>REPLACE(INDEX(GroupVertices[Group],MATCH(Edges[[#This Row],[Vertex 1]],GroupVertices[Vertex],0)),1,1,"")</f>
        <v>2</v>
      </c>
      <c r="BE10" s="80" t="str">
        <f>REPLACE(INDEX(GroupVertices[Group],MATCH(Edges[[#This Row],[Vertex 2]],GroupVertices[Vertex],0)),1,1,"")</f>
        <v>2</v>
      </c>
    </row>
    <row r="11" spans="1:57" ht="15">
      <c r="A11" s="66" t="s">
        <v>219</v>
      </c>
      <c r="B11" s="66" t="s">
        <v>223</v>
      </c>
      <c r="C11" s="67" t="s">
        <v>1482</v>
      </c>
      <c r="D11" s="68">
        <v>3</v>
      </c>
      <c r="E11" s="69" t="s">
        <v>132</v>
      </c>
      <c r="F11" s="70">
        <v>35</v>
      </c>
      <c r="G11" s="67"/>
      <c r="H11" s="71"/>
      <c r="I11" s="72"/>
      <c r="J11" s="72"/>
      <c r="K11" s="34" t="s">
        <v>65</v>
      </c>
      <c r="L11" s="79">
        <v>11</v>
      </c>
      <c r="M11" s="79"/>
      <c r="N11" s="74"/>
      <c r="O11" s="81" t="s">
        <v>271</v>
      </c>
      <c r="P11" s="83">
        <v>43916.9174537037</v>
      </c>
      <c r="Q11" s="81" t="s">
        <v>278</v>
      </c>
      <c r="R11" s="81"/>
      <c r="S11" s="81"/>
      <c r="T11" s="81" t="s">
        <v>504</v>
      </c>
      <c r="U11" s="81"/>
      <c r="V11" s="85" t="s">
        <v>573</v>
      </c>
      <c r="W11" s="83">
        <v>43916.9174537037</v>
      </c>
      <c r="X11" s="87">
        <v>43916</v>
      </c>
      <c r="Y11" s="89" t="s">
        <v>595</v>
      </c>
      <c r="Z11" s="85" t="s">
        <v>648</v>
      </c>
      <c r="AA11" s="81"/>
      <c r="AB11" s="81"/>
      <c r="AC11" s="89" t="s">
        <v>766</v>
      </c>
      <c r="AD11" s="81"/>
      <c r="AE11" s="81" t="b">
        <v>0</v>
      </c>
      <c r="AF11" s="81">
        <v>0</v>
      </c>
      <c r="AG11" s="89" t="s">
        <v>881</v>
      </c>
      <c r="AH11" s="81" t="b">
        <v>1</v>
      </c>
      <c r="AI11" s="81" t="s">
        <v>885</v>
      </c>
      <c r="AJ11" s="81"/>
      <c r="AK11" s="89" t="s">
        <v>888</v>
      </c>
      <c r="AL11" s="81" t="b">
        <v>0</v>
      </c>
      <c r="AM11" s="81">
        <v>1</v>
      </c>
      <c r="AN11" s="89" t="s">
        <v>769</v>
      </c>
      <c r="AO11" s="81" t="s">
        <v>889</v>
      </c>
      <c r="AP11" s="81" t="b">
        <v>0</v>
      </c>
      <c r="AQ11" s="89" t="s">
        <v>769</v>
      </c>
      <c r="AR11" s="81" t="s">
        <v>176</v>
      </c>
      <c r="AS11" s="81">
        <v>0</v>
      </c>
      <c r="AT11" s="81">
        <v>0</v>
      </c>
      <c r="AU11" s="81"/>
      <c r="AV11" s="81"/>
      <c r="AW11" s="81"/>
      <c r="AX11" s="81"/>
      <c r="AY11" s="81"/>
      <c r="AZ11" s="81"/>
      <c r="BA11" s="81"/>
      <c r="BB11" s="81"/>
      <c r="BC11">
        <v>1</v>
      </c>
      <c r="BD11" s="80" t="str">
        <f>REPLACE(INDEX(GroupVertices[Group],MATCH(Edges[[#This Row],[Vertex 1]],GroupVertices[Vertex],0)),1,1,"")</f>
        <v>2</v>
      </c>
      <c r="BE11" s="80" t="str">
        <f>REPLACE(INDEX(GroupVertices[Group],MATCH(Edges[[#This Row],[Vertex 2]],GroupVertices[Vertex],0)),1,1,"")</f>
        <v>2</v>
      </c>
    </row>
    <row r="12" spans="1:57" ht="15">
      <c r="A12" s="66" t="s">
        <v>219</v>
      </c>
      <c r="B12" s="66" t="s">
        <v>222</v>
      </c>
      <c r="C12" s="67" t="s">
        <v>1482</v>
      </c>
      <c r="D12" s="68">
        <v>3</v>
      </c>
      <c r="E12" s="69" t="s">
        <v>132</v>
      </c>
      <c r="F12" s="70">
        <v>35</v>
      </c>
      <c r="G12" s="67"/>
      <c r="H12" s="71"/>
      <c r="I12" s="72"/>
      <c r="J12" s="72"/>
      <c r="K12" s="34" t="s">
        <v>65</v>
      </c>
      <c r="L12" s="79">
        <v>12</v>
      </c>
      <c r="M12" s="79"/>
      <c r="N12" s="74"/>
      <c r="O12" s="81" t="s">
        <v>271</v>
      </c>
      <c r="P12" s="83">
        <v>43916.9174537037</v>
      </c>
      <c r="Q12" s="81" t="s">
        <v>278</v>
      </c>
      <c r="R12" s="81"/>
      <c r="S12" s="81"/>
      <c r="T12" s="81" t="s">
        <v>504</v>
      </c>
      <c r="U12" s="81"/>
      <c r="V12" s="85" t="s">
        <v>573</v>
      </c>
      <c r="W12" s="83">
        <v>43916.9174537037</v>
      </c>
      <c r="X12" s="87">
        <v>43916</v>
      </c>
      <c r="Y12" s="89" t="s">
        <v>595</v>
      </c>
      <c r="Z12" s="85" t="s">
        <v>648</v>
      </c>
      <c r="AA12" s="81"/>
      <c r="AB12" s="81"/>
      <c r="AC12" s="89" t="s">
        <v>766</v>
      </c>
      <c r="AD12" s="81"/>
      <c r="AE12" s="81" t="b">
        <v>0</v>
      </c>
      <c r="AF12" s="81">
        <v>0</v>
      </c>
      <c r="AG12" s="89" t="s">
        <v>881</v>
      </c>
      <c r="AH12" s="81" t="b">
        <v>1</v>
      </c>
      <c r="AI12" s="81" t="s">
        <v>885</v>
      </c>
      <c r="AJ12" s="81"/>
      <c r="AK12" s="89" t="s">
        <v>888</v>
      </c>
      <c r="AL12" s="81" t="b">
        <v>0</v>
      </c>
      <c r="AM12" s="81">
        <v>1</v>
      </c>
      <c r="AN12" s="89" t="s">
        <v>769</v>
      </c>
      <c r="AO12" s="81" t="s">
        <v>889</v>
      </c>
      <c r="AP12" s="81" t="b">
        <v>0</v>
      </c>
      <c r="AQ12" s="89" t="s">
        <v>769</v>
      </c>
      <c r="AR12" s="81" t="s">
        <v>176</v>
      </c>
      <c r="AS12" s="81">
        <v>0</v>
      </c>
      <c r="AT12" s="81">
        <v>0</v>
      </c>
      <c r="AU12" s="81"/>
      <c r="AV12" s="81"/>
      <c r="AW12" s="81"/>
      <c r="AX12" s="81"/>
      <c r="AY12" s="81"/>
      <c r="AZ12" s="81"/>
      <c r="BA12" s="81"/>
      <c r="BB12" s="81"/>
      <c r="BC12">
        <v>1</v>
      </c>
      <c r="BD12" s="80" t="str">
        <f>REPLACE(INDEX(GroupVertices[Group],MATCH(Edges[[#This Row],[Vertex 1]],GroupVertices[Vertex],0)),1,1,"")</f>
        <v>2</v>
      </c>
      <c r="BE12" s="80" t="str">
        <f>REPLACE(INDEX(GroupVertices[Group],MATCH(Edges[[#This Row],[Vertex 2]],GroupVertices[Vertex],0)),1,1,"")</f>
        <v>2</v>
      </c>
    </row>
    <row r="13" spans="1:57" ht="15">
      <c r="A13" s="66" t="s">
        <v>219</v>
      </c>
      <c r="B13" s="66" t="s">
        <v>222</v>
      </c>
      <c r="C13" s="67" t="s">
        <v>1482</v>
      </c>
      <c r="D13" s="68">
        <v>3</v>
      </c>
      <c r="E13" s="69" t="s">
        <v>132</v>
      </c>
      <c r="F13" s="70">
        <v>35</v>
      </c>
      <c r="G13" s="67"/>
      <c r="H13" s="71"/>
      <c r="I13" s="72"/>
      <c r="J13" s="72"/>
      <c r="K13" s="34" t="s">
        <v>65</v>
      </c>
      <c r="L13" s="79">
        <v>13</v>
      </c>
      <c r="M13" s="79"/>
      <c r="N13" s="74"/>
      <c r="O13" s="81" t="s">
        <v>272</v>
      </c>
      <c r="P13" s="83">
        <v>43916.9174537037</v>
      </c>
      <c r="Q13" s="81" t="s">
        <v>278</v>
      </c>
      <c r="R13" s="81"/>
      <c r="S13" s="81"/>
      <c r="T13" s="81" t="s">
        <v>504</v>
      </c>
      <c r="U13" s="81"/>
      <c r="V13" s="85" t="s">
        <v>573</v>
      </c>
      <c r="W13" s="83">
        <v>43916.9174537037</v>
      </c>
      <c r="X13" s="87">
        <v>43916</v>
      </c>
      <c r="Y13" s="89" t="s">
        <v>595</v>
      </c>
      <c r="Z13" s="85" t="s">
        <v>648</v>
      </c>
      <c r="AA13" s="81"/>
      <c r="AB13" s="81"/>
      <c r="AC13" s="89" t="s">
        <v>766</v>
      </c>
      <c r="AD13" s="81"/>
      <c r="AE13" s="81" t="b">
        <v>0</v>
      </c>
      <c r="AF13" s="81">
        <v>0</v>
      </c>
      <c r="AG13" s="89" t="s">
        <v>881</v>
      </c>
      <c r="AH13" s="81" t="b">
        <v>1</v>
      </c>
      <c r="AI13" s="81" t="s">
        <v>885</v>
      </c>
      <c r="AJ13" s="81"/>
      <c r="AK13" s="89" t="s">
        <v>888</v>
      </c>
      <c r="AL13" s="81" t="b">
        <v>0</v>
      </c>
      <c r="AM13" s="81">
        <v>1</v>
      </c>
      <c r="AN13" s="89" t="s">
        <v>769</v>
      </c>
      <c r="AO13" s="81" t="s">
        <v>889</v>
      </c>
      <c r="AP13" s="81" t="b">
        <v>0</v>
      </c>
      <c r="AQ13" s="89" t="s">
        <v>769</v>
      </c>
      <c r="AR13" s="81" t="s">
        <v>176</v>
      </c>
      <c r="AS13" s="81">
        <v>0</v>
      </c>
      <c r="AT13" s="81">
        <v>0</v>
      </c>
      <c r="AU13" s="81"/>
      <c r="AV13" s="81"/>
      <c r="AW13" s="81"/>
      <c r="AX13" s="81"/>
      <c r="AY13" s="81"/>
      <c r="AZ13" s="81"/>
      <c r="BA13" s="81"/>
      <c r="BB13" s="81"/>
      <c r="BC13">
        <v>1</v>
      </c>
      <c r="BD13" s="80" t="str">
        <f>REPLACE(INDEX(GroupVertices[Group],MATCH(Edges[[#This Row],[Vertex 1]],GroupVertices[Vertex],0)),1,1,"")</f>
        <v>2</v>
      </c>
      <c r="BE13" s="80" t="str">
        <f>REPLACE(INDEX(GroupVertices[Group],MATCH(Edges[[#This Row],[Vertex 2]],GroupVertices[Vertex],0)),1,1,"")</f>
        <v>2</v>
      </c>
    </row>
    <row r="14" spans="1:57" ht="15">
      <c r="A14" s="66" t="s">
        <v>220</v>
      </c>
      <c r="B14" s="66" t="s">
        <v>241</v>
      </c>
      <c r="C14" s="67" t="s">
        <v>1482</v>
      </c>
      <c r="D14" s="68">
        <v>3</v>
      </c>
      <c r="E14" s="69" t="s">
        <v>132</v>
      </c>
      <c r="F14" s="70">
        <v>35</v>
      </c>
      <c r="G14" s="67"/>
      <c r="H14" s="71"/>
      <c r="I14" s="72"/>
      <c r="J14" s="72"/>
      <c r="K14" s="34" t="s">
        <v>65</v>
      </c>
      <c r="L14" s="79">
        <v>14</v>
      </c>
      <c r="M14" s="79"/>
      <c r="N14" s="74"/>
      <c r="O14" s="81" t="s">
        <v>271</v>
      </c>
      <c r="P14" s="83">
        <v>43917.127291666664</v>
      </c>
      <c r="Q14" s="81" t="s">
        <v>278</v>
      </c>
      <c r="R14" s="81"/>
      <c r="S14" s="81"/>
      <c r="T14" s="81" t="s">
        <v>504</v>
      </c>
      <c r="U14" s="81"/>
      <c r="V14" s="85" t="s">
        <v>574</v>
      </c>
      <c r="W14" s="83">
        <v>43917.127291666664</v>
      </c>
      <c r="X14" s="87">
        <v>43917</v>
      </c>
      <c r="Y14" s="89" t="s">
        <v>596</v>
      </c>
      <c r="Z14" s="85" t="s">
        <v>649</v>
      </c>
      <c r="AA14" s="81"/>
      <c r="AB14" s="81"/>
      <c r="AC14" s="89" t="s">
        <v>767</v>
      </c>
      <c r="AD14" s="81"/>
      <c r="AE14" s="81" t="b">
        <v>0</v>
      </c>
      <c r="AF14" s="81">
        <v>0</v>
      </c>
      <c r="AG14" s="89" t="s">
        <v>881</v>
      </c>
      <c r="AH14" s="81" t="b">
        <v>1</v>
      </c>
      <c r="AI14" s="81" t="s">
        <v>885</v>
      </c>
      <c r="AJ14" s="81"/>
      <c r="AK14" s="89" t="s">
        <v>888</v>
      </c>
      <c r="AL14" s="81" t="b">
        <v>0</v>
      </c>
      <c r="AM14" s="81">
        <v>2</v>
      </c>
      <c r="AN14" s="89" t="s">
        <v>769</v>
      </c>
      <c r="AO14" s="81" t="s">
        <v>892</v>
      </c>
      <c r="AP14" s="81" t="b">
        <v>0</v>
      </c>
      <c r="AQ14" s="89" t="s">
        <v>769</v>
      </c>
      <c r="AR14" s="81" t="s">
        <v>176</v>
      </c>
      <c r="AS14" s="81">
        <v>0</v>
      </c>
      <c r="AT14" s="81">
        <v>0</v>
      </c>
      <c r="AU14" s="81"/>
      <c r="AV14" s="81"/>
      <c r="AW14" s="81"/>
      <c r="AX14" s="81"/>
      <c r="AY14" s="81"/>
      <c r="AZ14" s="81"/>
      <c r="BA14" s="81"/>
      <c r="BB14" s="81"/>
      <c r="BC14">
        <v>1</v>
      </c>
      <c r="BD14" s="80" t="str">
        <f>REPLACE(INDEX(GroupVertices[Group],MATCH(Edges[[#This Row],[Vertex 1]],GroupVertices[Vertex],0)),1,1,"")</f>
        <v>2</v>
      </c>
      <c r="BE14" s="80" t="str">
        <f>REPLACE(INDEX(GroupVertices[Group],MATCH(Edges[[#This Row],[Vertex 2]],GroupVertices[Vertex],0)),1,1,"")</f>
        <v>2</v>
      </c>
    </row>
    <row r="15" spans="1:57" ht="15">
      <c r="A15" s="66" t="s">
        <v>220</v>
      </c>
      <c r="B15" s="66" t="s">
        <v>223</v>
      </c>
      <c r="C15" s="67" t="s">
        <v>1482</v>
      </c>
      <c r="D15" s="68">
        <v>3</v>
      </c>
      <c r="E15" s="69" t="s">
        <v>132</v>
      </c>
      <c r="F15" s="70">
        <v>35</v>
      </c>
      <c r="G15" s="67"/>
      <c r="H15" s="71"/>
      <c r="I15" s="72"/>
      <c r="J15" s="72"/>
      <c r="K15" s="34" t="s">
        <v>65</v>
      </c>
      <c r="L15" s="79">
        <v>15</v>
      </c>
      <c r="M15" s="79"/>
      <c r="N15" s="74"/>
      <c r="O15" s="81" t="s">
        <v>271</v>
      </c>
      <c r="P15" s="83">
        <v>43917.127291666664</v>
      </c>
      <c r="Q15" s="81" t="s">
        <v>278</v>
      </c>
      <c r="R15" s="81"/>
      <c r="S15" s="81"/>
      <c r="T15" s="81" t="s">
        <v>504</v>
      </c>
      <c r="U15" s="81"/>
      <c r="V15" s="85" t="s">
        <v>574</v>
      </c>
      <c r="W15" s="83">
        <v>43917.127291666664</v>
      </c>
      <c r="X15" s="87">
        <v>43917</v>
      </c>
      <c r="Y15" s="89" t="s">
        <v>596</v>
      </c>
      <c r="Z15" s="85" t="s">
        <v>649</v>
      </c>
      <c r="AA15" s="81"/>
      <c r="AB15" s="81"/>
      <c r="AC15" s="89" t="s">
        <v>767</v>
      </c>
      <c r="AD15" s="81"/>
      <c r="AE15" s="81" t="b">
        <v>0</v>
      </c>
      <c r="AF15" s="81">
        <v>0</v>
      </c>
      <c r="AG15" s="89" t="s">
        <v>881</v>
      </c>
      <c r="AH15" s="81" t="b">
        <v>1</v>
      </c>
      <c r="AI15" s="81" t="s">
        <v>885</v>
      </c>
      <c r="AJ15" s="81"/>
      <c r="AK15" s="89" t="s">
        <v>888</v>
      </c>
      <c r="AL15" s="81" t="b">
        <v>0</v>
      </c>
      <c r="AM15" s="81">
        <v>2</v>
      </c>
      <c r="AN15" s="89" t="s">
        <v>769</v>
      </c>
      <c r="AO15" s="81" t="s">
        <v>892</v>
      </c>
      <c r="AP15" s="81" t="b">
        <v>0</v>
      </c>
      <c r="AQ15" s="89" t="s">
        <v>769</v>
      </c>
      <c r="AR15" s="81" t="s">
        <v>176</v>
      </c>
      <c r="AS15" s="81">
        <v>0</v>
      </c>
      <c r="AT15" s="81">
        <v>0</v>
      </c>
      <c r="AU15" s="81"/>
      <c r="AV15" s="81"/>
      <c r="AW15" s="81"/>
      <c r="AX15" s="81"/>
      <c r="AY15" s="81"/>
      <c r="AZ15" s="81"/>
      <c r="BA15" s="81"/>
      <c r="BB15" s="81"/>
      <c r="BC15">
        <v>1</v>
      </c>
      <c r="BD15" s="80" t="str">
        <f>REPLACE(INDEX(GroupVertices[Group],MATCH(Edges[[#This Row],[Vertex 1]],GroupVertices[Vertex],0)),1,1,"")</f>
        <v>2</v>
      </c>
      <c r="BE15" s="80" t="str">
        <f>REPLACE(INDEX(GroupVertices[Group],MATCH(Edges[[#This Row],[Vertex 2]],GroupVertices[Vertex],0)),1,1,"")</f>
        <v>2</v>
      </c>
    </row>
    <row r="16" spans="1:57" ht="15">
      <c r="A16" s="66" t="s">
        <v>220</v>
      </c>
      <c r="B16" s="66" t="s">
        <v>222</v>
      </c>
      <c r="C16" s="67" t="s">
        <v>1482</v>
      </c>
      <c r="D16" s="68">
        <v>3</v>
      </c>
      <c r="E16" s="69" t="s">
        <v>132</v>
      </c>
      <c r="F16" s="70">
        <v>35</v>
      </c>
      <c r="G16" s="67"/>
      <c r="H16" s="71"/>
      <c r="I16" s="72"/>
      <c r="J16" s="72"/>
      <c r="K16" s="34" t="s">
        <v>65</v>
      </c>
      <c r="L16" s="79">
        <v>16</v>
      </c>
      <c r="M16" s="79"/>
      <c r="N16" s="74"/>
      <c r="O16" s="81" t="s">
        <v>271</v>
      </c>
      <c r="P16" s="83">
        <v>43917.127291666664</v>
      </c>
      <c r="Q16" s="81" t="s">
        <v>278</v>
      </c>
      <c r="R16" s="81"/>
      <c r="S16" s="81"/>
      <c r="T16" s="81" t="s">
        <v>504</v>
      </c>
      <c r="U16" s="81"/>
      <c r="V16" s="85" t="s">
        <v>574</v>
      </c>
      <c r="W16" s="83">
        <v>43917.127291666664</v>
      </c>
      <c r="X16" s="87">
        <v>43917</v>
      </c>
      <c r="Y16" s="89" t="s">
        <v>596</v>
      </c>
      <c r="Z16" s="85" t="s">
        <v>649</v>
      </c>
      <c r="AA16" s="81"/>
      <c r="AB16" s="81"/>
      <c r="AC16" s="89" t="s">
        <v>767</v>
      </c>
      <c r="AD16" s="81"/>
      <c r="AE16" s="81" t="b">
        <v>0</v>
      </c>
      <c r="AF16" s="81">
        <v>0</v>
      </c>
      <c r="AG16" s="89" t="s">
        <v>881</v>
      </c>
      <c r="AH16" s="81" t="b">
        <v>1</v>
      </c>
      <c r="AI16" s="81" t="s">
        <v>885</v>
      </c>
      <c r="AJ16" s="81"/>
      <c r="AK16" s="89" t="s">
        <v>888</v>
      </c>
      <c r="AL16" s="81" t="b">
        <v>0</v>
      </c>
      <c r="AM16" s="81">
        <v>2</v>
      </c>
      <c r="AN16" s="89" t="s">
        <v>769</v>
      </c>
      <c r="AO16" s="81" t="s">
        <v>892</v>
      </c>
      <c r="AP16" s="81" t="b">
        <v>0</v>
      </c>
      <c r="AQ16" s="89" t="s">
        <v>769</v>
      </c>
      <c r="AR16" s="81" t="s">
        <v>176</v>
      </c>
      <c r="AS16" s="81">
        <v>0</v>
      </c>
      <c r="AT16" s="81">
        <v>0</v>
      </c>
      <c r="AU16" s="81"/>
      <c r="AV16" s="81"/>
      <c r="AW16" s="81"/>
      <c r="AX16" s="81"/>
      <c r="AY16" s="81"/>
      <c r="AZ16" s="81"/>
      <c r="BA16" s="81"/>
      <c r="BB16" s="81"/>
      <c r="BC16">
        <v>1</v>
      </c>
      <c r="BD16" s="80" t="str">
        <f>REPLACE(INDEX(GroupVertices[Group],MATCH(Edges[[#This Row],[Vertex 1]],GroupVertices[Vertex],0)),1,1,"")</f>
        <v>2</v>
      </c>
      <c r="BE16" s="80" t="str">
        <f>REPLACE(INDEX(GroupVertices[Group],MATCH(Edges[[#This Row],[Vertex 2]],GroupVertices[Vertex],0)),1,1,"")</f>
        <v>2</v>
      </c>
    </row>
    <row r="17" spans="1:57" ht="15">
      <c r="A17" s="66" t="s">
        <v>220</v>
      </c>
      <c r="B17" s="66" t="s">
        <v>222</v>
      </c>
      <c r="C17" s="67" t="s">
        <v>1482</v>
      </c>
      <c r="D17" s="68">
        <v>3</v>
      </c>
      <c r="E17" s="69" t="s">
        <v>132</v>
      </c>
      <c r="F17" s="70">
        <v>35</v>
      </c>
      <c r="G17" s="67"/>
      <c r="H17" s="71"/>
      <c r="I17" s="72"/>
      <c r="J17" s="72"/>
      <c r="K17" s="34" t="s">
        <v>65</v>
      </c>
      <c r="L17" s="79">
        <v>17</v>
      </c>
      <c r="M17" s="79"/>
      <c r="N17" s="74"/>
      <c r="O17" s="81" t="s">
        <v>272</v>
      </c>
      <c r="P17" s="83">
        <v>43917.127291666664</v>
      </c>
      <c r="Q17" s="81" t="s">
        <v>278</v>
      </c>
      <c r="R17" s="81"/>
      <c r="S17" s="81"/>
      <c r="T17" s="81" t="s">
        <v>504</v>
      </c>
      <c r="U17" s="81"/>
      <c r="V17" s="85" t="s">
        <v>574</v>
      </c>
      <c r="W17" s="83">
        <v>43917.127291666664</v>
      </c>
      <c r="X17" s="87">
        <v>43917</v>
      </c>
      <c r="Y17" s="89" t="s">
        <v>596</v>
      </c>
      <c r="Z17" s="85" t="s">
        <v>649</v>
      </c>
      <c r="AA17" s="81"/>
      <c r="AB17" s="81"/>
      <c r="AC17" s="89" t="s">
        <v>767</v>
      </c>
      <c r="AD17" s="81"/>
      <c r="AE17" s="81" t="b">
        <v>0</v>
      </c>
      <c r="AF17" s="81">
        <v>0</v>
      </c>
      <c r="AG17" s="89" t="s">
        <v>881</v>
      </c>
      <c r="AH17" s="81" t="b">
        <v>1</v>
      </c>
      <c r="AI17" s="81" t="s">
        <v>885</v>
      </c>
      <c r="AJ17" s="81"/>
      <c r="AK17" s="89" t="s">
        <v>888</v>
      </c>
      <c r="AL17" s="81" t="b">
        <v>0</v>
      </c>
      <c r="AM17" s="81">
        <v>2</v>
      </c>
      <c r="AN17" s="89" t="s">
        <v>769</v>
      </c>
      <c r="AO17" s="81" t="s">
        <v>892</v>
      </c>
      <c r="AP17" s="81" t="b">
        <v>0</v>
      </c>
      <c r="AQ17" s="89" t="s">
        <v>769</v>
      </c>
      <c r="AR17" s="81" t="s">
        <v>176</v>
      </c>
      <c r="AS17" s="81">
        <v>0</v>
      </c>
      <c r="AT17" s="81">
        <v>0</v>
      </c>
      <c r="AU17" s="81"/>
      <c r="AV17" s="81"/>
      <c r="AW17" s="81"/>
      <c r="AX17" s="81"/>
      <c r="AY17" s="81"/>
      <c r="AZ17" s="81"/>
      <c r="BA17" s="81"/>
      <c r="BB17" s="81"/>
      <c r="BC17">
        <v>1</v>
      </c>
      <c r="BD17" s="80" t="str">
        <f>REPLACE(INDEX(GroupVertices[Group],MATCH(Edges[[#This Row],[Vertex 1]],GroupVertices[Vertex],0)),1,1,"")</f>
        <v>2</v>
      </c>
      <c r="BE17" s="80" t="str">
        <f>REPLACE(INDEX(GroupVertices[Group],MATCH(Edges[[#This Row],[Vertex 2]],GroupVertices[Vertex],0)),1,1,"")</f>
        <v>2</v>
      </c>
    </row>
    <row r="18" spans="1:57" ht="15">
      <c r="A18" s="66" t="s">
        <v>221</v>
      </c>
      <c r="B18" s="66" t="s">
        <v>241</v>
      </c>
      <c r="C18" s="67" t="s">
        <v>1482</v>
      </c>
      <c r="D18" s="68">
        <v>3</v>
      </c>
      <c r="E18" s="69" t="s">
        <v>132</v>
      </c>
      <c r="F18" s="70">
        <v>35</v>
      </c>
      <c r="G18" s="67"/>
      <c r="H18" s="71"/>
      <c r="I18" s="72"/>
      <c r="J18" s="72"/>
      <c r="K18" s="34" t="s">
        <v>65</v>
      </c>
      <c r="L18" s="79">
        <v>18</v>
      </c>
      <c r="M18" s="79"/>
      <c r="N18" s="74"/>
      <c r="O18" s="81" t="s">
        <v>271</v>
      </c>
      <c r="P18" s="83">
        <v>43919.667766203704</v>
      </c>
      <c r="Q18" s="81" t="s">
        <v>279</v>
      </c>
      <c r="R18" s="81"/>
      <c r="S18" s="81"/>
      <c r="T18" s="81" t="s">
        <v>504</v>
      </c>
      <c r="U18" s="81"/>
      <c r="V18" s="85" t="s">
        <v>575</v>
      </c>
      <c r="W18" s="83">
        <v>43919.667766203704</v>
      </c>
      <c r="X18" s="87">
        <v>43919</v>
      </c>
      <c r="Y18" s="89" t="s">
        <v>597</v>
      </c>
      <c r="Z18" s="85" t="s">
        <v>650</v>
      </c>
      <c r="AA18" s="81"/>
      <c r="AB18" s="81"/>
      <c r="AC18" s="89" t="s">
        <v>768</v>
      </c>
      <c r="AD18" s="81"/>
      <c r="AE18" s="81" t="b">
        <v>0</v>
      </c>
      <c r="AF18" s="81">
        <v>0</v>
      </c>
      <c r="AG18" s="89" t="s">
        <v>881</v>
      </c>
      <c r="AH18" s="81" t="b">
        <v>1</v>
      </c>
      <c r="AI18" s="81" t="s">
        <v>885</v>
      </c>
      <c r="AJ18" s="81"/>
      <c r="AK18" s="89" t="s">
        <v>888</v>
      </c>
      <c r="AL18" s="81" t="b">
        <v>0</v>
      </c>
      <c r="AM18" s="81">
        <v>4</v>
      </c>
      <c r="AN18" s="89" t="s">
        <v>769</v>
      </c>
      <c r="AO18" s="81" t="s">
        <v>889</v>
      </c>
      <c r="AP18" s="81" t="b">
        <v>0</v>
      </c>
      <c r="AQ18" s="89" t="s">
        <v>769</v>
      </c>
      <c r="AR18" s="81" t="s">
        <v>176</v>
      </c>
      <c r="AS18" s="81">
        <v>0</v>
      </c>
      <c r="AT18" s="81">
        <v>0</v>
      </c>
      <c r="AU18" s="81"/>
      <c r="AV18" s="81"/>
      <c r="AW18" s="81"/>
      <c r="AX18" s="81"/>
      <c r="AY18" s="81"/>
      <c r="AZ18" s="81"/>
      <c r="BA18" s="81"/>
      <c r="BB18" s="81"/>
      <c r="BC18">
        <v>1</v>
      </c>
      <c r="BD18" s="80" t="str">
        <f>REPLACE(INDEX(GroupVertices[Group],MATCH(Edges[[#This Row],[Vertex 1]],GroupVertices[Vertex],0)),1,1,"")</f>
        <v>2</v>
      </c>
      <c r="BE18" s="80" t="str">
        <f>REPLACE(INDEX(GroupVertices[Group],MATCH(Edges[[#This Row],[Vertex 2]],GroupVertices[Vertex],0)),1,1,"")</f>
        <v>2</v>
      </c>
    </row>
    <row r="19" spans="1:57" ht="15">
      <c r="A19" s="66" t="s">
        <v>221</v>
      </c>
      <c r="B19" s="66" t="s">
        <v>223</v>
      </c>
      <c r="C19" s="67" t="s">
        <v>1482</v>
      </c>
      <c r="D19" s="68">
        <v>3</v>
      </c>
      <c r="E19" s="69" t="s">
        <v>132</v>
      </c>
      <c r="F19" s="70">
        <v>35</v>
      </c>
      <c r="G19" s="67"/>
      <c r="H19" s="71"/>
      <c r="I19" s="72"/>
      <c r="J19" s="72"/>
      <c r="K19" s="34" t="s">
        <v>65</v>
      </c>
      <c r="L19" s="79">
        <v>19</v>
      </c>
      <c r="M19" s="79"/>
      <c r="N19" s="74"/>
      <c r="O19" s="81" t="s">
        <v>271</v>
      </c>
      <c r="P19" s="83">
        <v>43919.667766203704</v>
      </c>
      <c r="Q19" s="81" t="s">
        <v>279</v>
      </c>
      <c r="R19" s="81"/>
      <c r="S19" s="81"/>
      <c r="T19" s="81" t="s">
        <v>504</v>
      </c>
      <c r="U19" s="81"/>
      <c r="V19" s="85" t="s">
        <v>575</v>
      </c>
      <c r="W19" s="83">
        <v>43919.667766203704</v>
      </c>
      <c r="X19" s="87">
        <v>43919</v>
      </c>
      <c r="Y19" s="89" t="s">
        <v>597</v>
      </c>
      <c r="Z19" s="85" t="s">
        <v>650</v>
      </c>
      <c r="AA19" s="81"/>
      <c r="AB19" s="81"/>
      <c r="AC19" s="89" t="s">
        <v>768</v>
      </c>
      <c r="AD19" s="81"/>
      <c r="AE19" s="81" t="b">
        <v>0</v>
      </c>
      <c r="AF19" s="81">
        <v>0</v>
      </c>
      <c r="AG19" s="89" t="s">
        <v>881</v>
      </c>
      <c r="AH19" s="81" t="b">
        <v>1</v>
      </c>
      <c r="AI19" s="81" t="s">
        <v>885</v>
      </c>
      <c r="AJ19" s="81"/>
      <c r="AK19" s="89" t="s">
        <v>888</v>
      </c>
      <c r="AL19" s="81" t="b">
        <v>0</v>
      </c>
      <c r="AM19" s="81">
        <v>4</v>
      </c>
      <c r="AN19" s="89" t="s">
        <v>769</v>
      </c>
      <c r="AO19" s="81" t="s">
        <v>889</v>
      </c>
      <c r="AP19" s="81" t="b">
        <v>0</v>
      </c>
      <c r="AQ19" s="89" t="s">
        <v>769</v>
      </c>
      <c r="AR19" s="81" t="s">
        <v>176</v>
      </c>
      <c r="AS19" s="81">
        <v>0</v>
      </c>
      <c r="AT19" s="81">
        <v>0</v>
      </c>
      <c r="AU19" s="81"/>
      <c r="AV19" s="81"/>
      <c r="AW19" s="81"/>
      <c r="AX19" s="81"/>
      <c r="AY19" s="81"/>
      <c r="AZ19" s="81"/>
      <c r="BA19" s="81"/>
      <c r="BB19" s="81"/>
      <c r="BC19">
        <v>1</v>
      </c>
      <c r="BD19" s="80" t="str">
        <f>REPLACE(INDEX(GroupVertices[Group],MATCH(Edges[[#This Row],[Vertex 1]],GroupVertices[Vertex],0)),1,1,"")</f>
        <v>2</v>
      </c>
      <c r="BE19" s="80" t="str">
        <f>REPLACE(INDEX(GroupVertices[Group],MATCH(Edges[[#This Row],[Vertex 2]],GroupVertices[Vertex],0)),1,1,"")</f>
        <v>2</v>
      </c>
    </row>
    <row r="20" spans="1:57" ht="15">
      <c r="A20" s="66" t="s">
        <v>221</v>
      </c>
      <c r="B20" s="66" t="s">
        <v>222</v>
      </c>
      <c r="C20" s="67" t="s">
        <v>1482</v>
      </c>
      <c r="D20" s="68">
        <v>3</v>
      </c>
      <c r="E20" s="69" t="s">
        <v>132</v>
      </c>
      <c r="F20" s="70">
        <v>35</v>
      </c>
      <c r="G20" s="67"/>
      <c r="H20" s="71"/>
      <c r="I20" s="72"/>
      <c r="J20" s="72"/>
      <c r="K20" s="34" t="s">
        <v>65</v>
      </c>
      <c r="L20" s="79">
        <v>20</v>
      </c>
      <c r="M20" s="79"/>
      <c r="N20" s="74"/>
      <c r="O20" s="81" t="s">
        <v>271</v>
      </c>
      <c r="P20" s="83">
        <v>43919.667766203704</v>
      </c>
      <c r="Q20" s="81" t="s">
        <v>279</v>
      </c>
      <c r="R20" s="81"/>
      <c r="S20" s="81"/>
      <c r="T20" s="81" t="s">
        <v>504</v>
      </c>
      <c r="U20" s="81"/>
      <c r="V20" s="85" t="s">
        <v>575</v>
      </c>
      <c r="W20" s="83">
        <v>43919.667766203704</v>
      </c>
      <c r="X20" s="87">
        <v>43919</v>
      </c>
      <c r="Y20" s="89" t="s">
        <v>597</v>
      </c>
      <c r="Z20" s="85" t="s">
        <v>650</v>
      </c>
      <c r="AA20" s="81"/>
      <c r="AB20" s="81"/>
      <c r="AC20" s="89" t="s">
        <v>768</v>
      </c>
      <c r="AD20" s="81"/>
      <c r="AE20" s="81" t="b">
        <v>0</v>
      </c>
      <c r="AF20" s="81">
        <v>0</v>
      </c>
      <c r="AG20" s="89" t="s">
        <v>881</v>
      </c>
      <c r="AH20" s="81" t="b">
        <v>1</v>
      </c>
      <c r="AI20" s="81" t="s">
        <v>885</v>
      </c>
      <c r="AJ20" s="81"/>
      <c r="AK20" s="89" t="s">
        <v>888</v>
      </c>
      <c r="AL20" s="81" t="b">
        <v>0</v>
      </c>
      <c r="AM20" s="81">
        <v>4</v>
      </c>
      <c r="AN20" s="89" t="s">
        <v>769</v>
      </c>
      <c r="AO20" s="81" t="s">
        <v>889</v>
      </c>
      <c r="AP20" s="81" t="b">
        <v>0</v>
      </c>
      <c r="AQ20" s="89" t="s">
        <v>769</v>
      </c>
      <c r="AR20" s="81" t="s">
        <v>176</v>
      </c>
      <c r="AS20" s="81">
        <v>0</v>
      </c>
      <c r="AT20" s="81">
        <v>0</v>
      </c>
      <c r="AU20" s="81"/>
      <c r="AV20" s="81"/>
      <c r="AW20" s="81"/>
      <c r="AX20" s="81"/>
      <c r="AY20" s="81"/>
      <c r="AZ20" s="81"/>
      <c r="BA20" s="81"/>
      <c r="BB20" s="81"/>
      <c r="BC20">
        <v>1</v>
      </c>
      <c r="BD20" s="80" t="str">
        <f>REPLACE(INDEX(GroupVertices[Group],MATCH(Edges[[#This Row],[Vertex 1]],GroupVertices[Vertex],0)),1,1,"")</f>
        <v>2</v>
      </c>
      <c r="BE20" s="80" t="str">
        <f>REPLACE(INDEX(GroupVertices[Group],MATCH(Edges[[#This Row],[Vertex 2]],GroupVertices[Vertex],0)),1,1,"")</f>
        <v>2</v>
      </c>
    </row>
    <row r="21" spans="1:57" ht="15">
      <c r="A21" s="66" t="s">
        <v>221</v>
      </c>
      <c r="B21" s="66" t="s">
        <v>222</v>
      </c>
      <c r="C21" s="67" t="s">
        <v>1482</v>
      </c>
      <c r="D21" s="68">
        <v>3</v>
      </c>
      <c r="E21" s="69" t="s">
        <v>132</v>
      </c>
      <c r="F21" s="70">
        <v>35</v>
      </c>
      <c r="G21" s="67"/>
      <c r="H21" s="71"/>
      <c r="I21" s="72"/>
      <c r="J21" s="72"/>
      <c r="K21" s="34" t="s">
        <v>65</v>
      </c>
      <c r="L21" s="79">
        <v>21</v>
      </c>
      <c r="M21" s="79"/>
      <c r="N21" s="74"/>
      <c r="O21" s="81" t="s">
        <v>272</v>
      </c>
      <c r="P21" s="83">
        <v>43919.667766203704</v>
      </c>
      <c r="Q21" s="81" t="s">
        <v>279</v>
      </c>
      <c r="R21" s="81"/>
      <c r="S21" s="81"/>
      <c r="T21" s="81" t="s">
        <v>504</v>
      </c>
      <c r="U21" s="81"/>
      <c r="V21" s="85" t="s">
        <v>575</v>
      </c>
      <c r="W21" s="83">
        <v>43919.667766203704</v>
      </c>
      <c r="X21" s="87">
        <v>43919</v>
      </c>
      <c r="Y21" s="89" t="s">
        <v>597</v>
      </c>
      <c r="Z21" s="85" t="s">
        <v>650</v>
      </c>
      <c r="AA21" s="81"/>
      <c r="AB21" s="81"/>
      <c r="AC21" s="89" t="s">
        <v>768</v>
      </c>
      <c r="AD21" s="81"/>
      <c r="AE21" s="81" t="b">
        <v>0</v>
      </c>
      <c r="AF21" s="81">
        <v>0</v>
      </c>
      <c r="AG21" s="89" t="s">
        <v>881</v>
      </c>
      <c r="AH21" s="81" t="b">
        <v>1</v>
      </c>
      <c r="AI21" s="81" t="s">
        <v>885</v>
      </c>
      <c r="AJ21" s="81"/>
      <c r="AK21" s="89" t="s">
        <v>888</v>
      </c>
      <c r="AL21" s="81" t="b">
        <v>0</v>
      </c>
      <c r="AM21" s="81">
        <v>4</v>
      </c>
      <c r="AN21" s="89" t="s">
        <v>769</v>
      </c>
      <c r="AO21" s="81" t="s">
        <v>889</v>
      </c>
      <c r="AP21" s="81" t="b">
        <v>0</v>
      </c>
      <c r="AQ21" s="89" t="s">
        <v>769</v>
      </c>
      <c r="AR21" s="81" t="s">
        <v>176</v>
      </c>
      <c r="AS21" s="81">
        <v>0</v>
      </c>
      <c r="AT21" s="81">
        <v>0</v>
      </c>
      <c r="AU21" s="81"/>
      <c r="AV21" s="81"/>
      <c r="AW21" s="81"/>
      <c r="AX21" s="81"/>
      <c r="AY21" s="81"/>
      <c r="AZ21" s="81"/>
      <c r="BA21" s="81"/>
      <c r="BB21" s="81"/>
      <c r="BC21">
        <v>1</v>
      </c>
      <c r="BD21" s="80" t="str">
        <f>REPLACE(INDEX(GroupVertices[Group],MATCH(Edges[[#This Row],[Vertex 1]],GroupVertices[Vertex],0)),1,1,"")</f>
        <v>2</v>
      </c>
      <c r="BE21" s="80" t="str">
        <f>REPLACE(INDEX(GroupVertices[Group],MATCH(Edges[[#This Row],[Vertex 2]],GroupVertices[Vertex],0)),1,1,"")</f>
        <v>2</v>
      </c>
    </row>
    <row r="22" spans="1:57" ht="15">
      <c r="A22" s="66" t="s">
        <v>222</v>
      </c>
      <c r="B22" s="66" t="s">
        <v>241</v>
      </c>
      <c r="C22" s="67" t="s">
        <v>1482</v>
      </c>
      <c r="D22" s="68">
        <v>3</v>
      </c>
      <c r="E22" s="69" t="s">
        <v>132</v>
      </c>
      <c r="F22" s="70">
        <v>35</v>
      </c>
      <c r="G22" s="67"/>
      <c r="H22" s="71"/>
      <c r="I22" s="72"/>
      <c r="J22" s="72"/>
      <c r="K22" s="34" t="s">
        <v>65</v>
      </c>
      <c r="L22" s="79">
        <v>22</v>
      </c>
      <c r="M22" s="79"/>
      <c r="N22" s="74"/>
      <c r="O22" s="81" t="s">
        <v>269</v>
      </c>
      <c r="P22" s="83">
        <v>43916.57424768519</v>
      </c>
      <c r="Q22" s="81" t="s">
        <v>280</v>
      </c>
      <c r="R22" s="85" t="s">
        <v>391</v>
      </c>
      <c r="S22" s="81" t="s">
        <v>493</v>
      </c>
      <c r="T22" s="81" t="s">
        <v>504</v>
      </c>
      <c r="U22" s="81"/>
      <c r="V22" s="85" t="s">
        <v>576</v>
      </c>
      <c r="W22" s="83">
        <v>43916.57424768519</v>
      </c>
      <c r="X22" s="87">
        <v>43916</v>
      </c>
      <c r="Y22" s="89" t="s">
        <v>598</v>
      </c>
      <c r="Z22" s="85" t="s">
        <v>651</v>
      </c>
      <c r="AA22" s="81"/>
      <c r="AB22" s="81"/>
      <c r="AC22" s="89" t="s">
        <v>769</v>
      </c>
      <c r="AD22" s="81"/>
      <c r="AE22" s="81" t="b">
        <v>0</v>
      </c>
      <c r="AF22" s="81">
        <v>0</v>
      </c>
      <c r="AG22" s="89" t="s">
        <v>881</v>
      </c>
      <c r="AH22" s="81" t="b">
        <v>1</v>
      </c>
      <c r="AI22" s="81" t="s">
        <v>885</v>
      </c>
      <c r="AJ22" s="81"/>
      <c r="AK22" s="89" t="s">
        <v>888</v>
      </c>
      <c r="AL22" s="81" t="b">
        <v>0</v>
      </c>
      <c r="AM22" s="81">
        <v>0</v>
      </c>
      <c r="AN22" s="89" t="s">
        <v>881</v>
      </c>
      <c r="AO22" s="81" t="s">
        <v>889</v>
      </c>
      <c r="AP22" s="81" t="b">
        <v>1</v>
      </c>
      <c r="AQ22" s="89" t="s">
        <v>769</v>
      </c>
      <c r="AR22" s="81" t="s">
        <v>176</v>
      </c>
      <c r="AS22" s="81">
        <v>0</v>
      </c>
      <c r="AT22" s="81">
        <v>0</v>
      </c>
      <c r="AU22" s="81"/>
      <c r="AV22" s="81"/>
      <c r="AW22" s="81"/>
      <c r="AX22" s="81"/>
      <c r="AY22" s="81"/>
      <c r="AZ22" s="81"/>
      <c r="BA22" s="81"/>
      <c r="BB22" s="81"/>
      <c r="BC22">
        <v>1</v>
      </c>
      <c r="BD22" s="80" t="str">
        <f>REPLACE(INDEX(GroupVertices[Group],MATCH(Edges[[#This Row],[Vertex 1]],GroupVertices[Vertex],0)),1,1,"")</f>
        <v>2</v>
      </c>
      <c r="BE22" s="80" t="str">
        <f>REPLACE(INDEX(GroupVertices[Group],MATCH(Edges[[#This Row],[Vertex 2]],GroupVertices[Vertex],0)),1,1,"")</f>
        <v>2</v>
      </c>
    </row>
    <row r="23" spans="1:57" ht="15">
      <c r="A23" s="66" t="s">
        <v>223</v>
      </c>
      <c r="B23" s="66" t="s">
        <v>241</v>
      </c>
      <c r="C23" s="67" t="s">
        <v>1482</v>
      </c>
      <c r="D23" s="68">
        <v>3</v>
      </c>
      <c r="E23" s="69" t="s">
        <v>132</v>
      </c>
      <c r="F23" s="70">
        <v>35</v>
      </c>
      <c r="G23" s="67"/>
      <c r="H23" s="71"/>
      <c r="I23" s="72"/>
      <c r="J23" s="72"/>
      <c r="K23" s="34" t="s">
        <v>65</v>
      </c>
      <c r="L23" s="79">
        <v>23</v>
      </c>
      <c r="M23" s="79"/>
      <c r="N23" s="74"/>
      <c r="O23" s="81" t="s">
        <v>271</v>
      </c>
      <c r="P23" s="83">
        <v>43918.89861111111</v>
      </c>
      <c r="Q23" s="81" t="s">
        <v>279</v>
      </c>
      <c r="R23" s="81"/>
      <c r="S23" s="81"/>
      <c r="T23" s="81" t="s">
        <v>504</v>
      </c>
      <c r="U23" s="81"/>
      <c r="V23" s="85" t="s">
        <v>577</v>
      </c>
      <c r="W23" s="83">
        <v>43918.89861111111</v>
      </c>
      <c r="X23" s="87">
        <v>43918</v>
      </c>
      <c r="Y23" s="89" t="s">
        <v>599</v>
      </c>
      <c r="Z23" s="85" t="s">
        <v>652</v>
      </c>
      <c r="AA23" s="81"/>
      <c r="AB23" s="81"/>
      <c r="AC23" s="89" t="s">
        <v>770</v>
      </c>
      <c r="AD23" s="81"/>
      <c r="AE23" s="81" t="b">
        <v>0</v>
      </c>
      <c r="AF23" s="81">
        <v>0</v>
      </c>
      <c r="AG23" s="89" t="s">
        <v>881</v>
      </c>
      <c r="AH23" s="81" t="b">
        <v>1</v>
      </c>
      <c r="AI23" s="81" t="s">
        <v>885</v>
      </c>
      <c r="AJ23" s="81"/>
      <c r="AK23" s="89" t="s">
        <v>888</v>
      </c>
      <c r="AL23" s="81" t="b">
        <v>0</v>
      </c>
      <c r="AM23" s="81">
        <v>3</v>
      </c>
      <c r="AN23" s="89" t="s">
        <v>769</v>
      </c>
      <c r="AO23" s="81" t="s">
        <v>893</v>
      </c>
      <c r="AP23" s="81" t="b">
        <v>0</v>
      </c>
      <c r="AQ23" s="89" t="s">
        <v>769</v>
      </c>
      <c r="AR23" s="81" t="s">
        <v>176</v>
      </c>
      <c r="AS23" s="81">
        <v>0</v>
      </c>
      <c r="AT23" s="81">
        <v>0</v>
      </c>
      <c r="AU23" s="81"/>
      <c r="AV23" s="81"/>
      <c r="AW23" s="81"/>
      <c r="AX23" s="81"/>
      <c r="AY23" s="81"/>
      <c r="AZ23" s="81"/>
      <c r="BA23" s="81"/>
      <c r="BB23" s="81"/>
      <c r="BC23">
        <v>1</v>
      </c>
      <c r="BD23" s="80" t="str">
        <f>REPLACE(INDEX(GroupVertices[Group],MATCH(Edges[[#This Row],[Vertex 1]],GroupVertices[Vertex],0)),1,1,"")</f>
        <v>2</v>
      </c>
      <c r="BE23" s="80" t="str">
        <f>REPLACE(INDEX(GroupVertices[Group],MATCH(Edges[[#This Row],[Vertex 2]],GroupVertices[Vertex],0)),1,1,"")</f>
        <v>2</v>
      </c>
    </row>
    <row r="24" spans="1:57" ht="15">
      <c r="A24" s="66" t="s">
        <v>224</v>
      </c>
      <c r="B24" s="66" t="s">
        <v>241</v>
      </c>
      <c r="C24" s="67" t="s">
        <v>1482</v>
      </c>
      <c r="D24" s="68">
        <v>3</v>
      </c>
      <c r="E24" s="69" t="s">
        <v>132</v>
      </c>
      <c r="F24" s="70">
        <v>35</v>
      </c>
      <c r="G24" s="67"/>
      <c r="H24" s="71"/>
      <c r="I24" s="72"/>
      <c r="J24" s="72"/>
      <c r="K24" s="34" t="s">
        <v>65</v>
      </c>
      <c r="L24" s="79">
        <v>24</v>
      </c>
      <c r="M24" s="79"/>
      <c r="N24" s="74"/>
      <c r="O24" s="81" t="s">
        <v>271</v>
      </c>
      <c r="P24" s="83">
        <v>43920.95138888889</v>
      </c>
      <c r="Q24" s="81" t="s">
        <v>279</v>
      </c>
      <c r="R24" s="81"/>
      <c r="S24" s="81"/>
      <c r="T24" s="81" t="s">
        <v>504</v>
      </c>
      <c r="U24" s="81"/>
      <c r="V24" s="85" t="s">
        <v>578</v>
      </c>
      <c r="W24" s="83">
        <v>43920.95138888889</v>
      </c>
      <c r="X24" s="87">
        <v>43920</v>
      </c>
      <c r="Y24" s="89" t="s">
        <v>600</v>
      </c>
      <c r="Z24" s="85" t="s">
        <v>653</v>
      </c>
      <c r="AA24" s="81"/>
      <c r="AB24" s="81"/>
      <c r="AC24" s="89" t="s">
        <v>771</v>
      </c>
      <c r="AD24" s="81"/>
      <c r="AE24" s="81" t="b">
        <v>0</v>
      </c>
      <c r="AF24" s="81">
        <v>0</v>
      </c>
      <c r="AG24" s="89" t="s">
        <v>881</v>
      </c>
      <c r="AH24" s="81" t="b">
        <v>1</v>
      </c>
      <c r="AI24" s="81" t="s">
        <v>885</v>
      </c>
      <c r="AJ24" s="81"/>
      <c r="AK24" s="89" t="s">
        <v>888</v>
      </c>
      <c r="AL24" s="81" t="b">
        <v>0</v>
      </c>
      <c r="AM24" s="81">
        <v>5</v>
      </c>
      <c r="AN24" s="89" t="s">
        <v>769</v>
      </c>
      <c r="AO24" s="81" t="s">
        <v>893</v>
      </c>
      <c r="AP24" s="81" t="b">
        <v>0</v>
      </c>
      <c r="AQ24" s="89" t="s">
        <v>769</v>
      </c>
      <c r="AR24" s="81" t="s">
        <v>176</v>
      </c>
      <c r="AS24" s="81">
        <v>0</v>
      </c>
      <c r="AT24" s="81">
        <v>0</v>
      </c>
      <c r="AU24" s="81"/>
      <c r="AV24" s="81"/>
      <c r="AW24" s="81"/>
      <c r="AX24" s="81"/>
      <c r="AY24" s="81"/>
      <c r="AZ24" s="81"/>
      <c r="BA24" s="81"/>
      <c r="BB24" s="81"/>
      <c r="BC24">
        <v>1</v>
      </c>
      <c r="BD24" s="80" t="str">
        <f>REPLACE(INDEX(GroupVertices[Group],MATCH(Edges[[#This Row],[Vertex 1]],GroupVertices[Vertex],0)),1,1,"")</f>
        <v>2</v>
      </c>
      <c r="BE24" s="80" t="str">
        <f>REPLACE(INDEX(GroupVertices[Group],MATCH(Edges[[#This Row],[Vertex 2]],GroupVertices[Vertex],0)),1,1,"")</f>
        <v>2</v>
      </c>
    </row>
    <row r="25" spans="1:57" ht="15">
      <c r="A25" s="66" t="s">
        <v>222</v>
      </c>
      <c r="B25" s="66" t="s">
        <v>223</v>
      </c>
      <c r="C25" s="67" t="s">
        <v>1482</v>
      </c>
      <c r="D25" s="68">
        <v>3</v>
      </c>
      <c r="E25" s="69" t="s">
        <v>132</v>
      </c>
      <c r="F25" s="70">
        <v>35</v>
      </c>
      <c r="G25" s="67"/>
      <c r="H25" s="71"/>
      <c r="I25" s="72"/>
      <c r="J25" s="72"/>
      <c r="K25" s="34" t="s">
        <v>66</v>
      </c>
      <c r="L25" s="79">
        <v>25</v>
      </c>
      <c r="M25" s="79"/>
      <c r="N25" s="74"/>
      <c r="O25" s="81" t="s">
        <v>269</v>
      </c>
      <c r="P25" s="83">
        <v>43916.57424768519</v>
      </c>
      <c r="Q25" s="81" t="s">
        <v>280</v>
      </c>
      <c r="R25" s="85" t="s">
        <v>391</v>
      </c>
      <c r="S25" s="81" t="s">
        <v>493</v>
      </c>
      <c r="T25" s="81" t="s">
        <v>504</v>
      </c>
      <c r="U25" s="81"/>
      <c r="V25" s="85" t="s">
        <v>576</v>
      </c>
      <c r="W25" s="83">
        <v>43916.57424768519</v>
      </c>
      <c r="X25" s="87">
        <v>43916</v>
      </c>
      <c r="Y25" s="89" t="s">
        <v>598</v>
      </c>
      <c r="Z25" s="85" t="s">
        <v>651</v>
      </c>
      <c r="AA25" s="81"/>
      <c r="AB25" s="81"/>
      <c r="AC25" s="89" t="s">
        <v>769</v>
      </c>
      <c r="AD25" s="81"/>
      <c r="AE25" s="81" t="b">
        <v>0</v>
      </c>
      <c r="AF25" s="81">
        <v>0</v>
      </c>
      <c r="AG25" s="89" t="s">
        <v>881</v>
      </c>
      <c r="AH25" s="81" t="b">
        <v>1</v>
      </c>
      <c r="AI25" s="81" t="s">
        <v>885</v>
      </c>
      <c r="AJ25" s="81"/>
      <c r="AK25" s="89" t="s">
        <v>888</v>
      </c>
      <c r="AL25" s="81" t="b">
        <v>0</v>
      </c>
      <c r="AM25" s="81">
        <v>0</v>
      </c>
      <c r="AN25" s="89" t="s">
        <v>881</v>
      </c>
      <c r="AO25" s="81" t="s">
        <v>889</v>
      </c>
      <c r="AP25" s="81" t="b">
        <v>1</v>
      </c>
      <c r="AQ25" s="89" t="s">
        <v>769</v>
      </c>
      <c r="AR25" s="81" t="s">
        <v>176</v>
      </c>
      <c r="AS25" s="81">
        <v>0</v>
      </c>
      <c r="AT25" s="81">
        <v>0</v>
      </c>
      <c r="AU25" s="81"/>
      <c r="AV25" s="81"/>
      <c r="AW25" s="81"/>
      <c r="AX25" s="81"/>
      <c r="AY25" s="81"/>
      <c r="AZ25" s="81"/>
      <c r="BA25" s="81"/>
      <c r="BB25" s="81"/>
      <c r="BC25">
        <v>1</v>
      </c>
      <c r="BD25" s="80" t="str">
        <f>REPLACE(INDEX(GroupVertices[Group],MATCH(Edges[[#This Row],[Vertex 1]],GroupVertices[Vertex],0)),1,1,"")</f>
        <v>2</v>
      </c>
      <c r="BE25" s="80" t="str">
        <f>REPLACE(INDEX(GroupVertices[Group],MATCH(Edges[[#This Row],[Vertex 2]],GroupVertices[Vertex],0)),1,1,"")</f>
        <v>2</v>
      </c>
    </row>
    <row r="26" spans="1:57" ht="15">
      <c r="A26" s="66" t="s">
        <v>223</v>
      </c>
      <c r="B26" s="66" t="s">
        <v>222</v>
      </c>
      <c r="C26" s="67" t="s">
        <v>1482</v>
      </c>
      <c r="D26" s="68">
        <v>3</v>
      </c>
      <c r="E26" s="69" t="s">
        <v>132</v>
      </c>
      <c r="F26" s="70">
        <v>35</v>
      </c>
      <c r="G26" s="67"/>
      <c r="H26" s="71"/>
      <c r="I26" s="72"/>
      <c r="J26" s="72"/>
      <c r="K26" s="34" t="s">
        <v>66</v>
      </c>
      <c r="L26" s="79">
        <v>26</v>
      </c>
      <c r="M26" s="79"/>
      <c r="N26" s="74"/>
      <c r="O26" s="81" t="s">
        <v>271</v>
      </c>
      <c r="P26" s="83">
        <v>43918.89861111111</v>
      </c>
      <c r="Q26" s="81" t="s">
        <v>279</v>
      </c>
      <c r="R26" s="81"/>
      <c r="S26" s="81"/>
      <c r="T26" s="81" t="s">
        <v>504</v>
      </c>
      <c r="U26" s="81"/>
      <c r="V26" s="85" t="s">
        <v>577</v>
      </c>
      <c r="W26" s="83">
        <v>43918.89861111111</v>
      </c>
      <c r="X26" s="87">
        <v>43918</v>
      </c>
      <c r="Y26" s="89" t="s">
        <v>599</v>
      </c>
      <c r="Z26" s="85" t="s">
        <v>652</v>
      </c>
      <c r="AA26" s="81"/>
      <c r="AB26" s="81"/>
      <c r="AC26" s="89" t="s">
        <v>770</v>
      </c>
      <c r="AD26" s="81"/>
      <c r="AE26" s="81" t="b">
        <v>0</v>
      </c>
      <c r="AF26" s="81">
        <v>0</v>
      </c>
      <c r="AG26" s="89" t="s">
        <v>881</v>
      </c>
      <c r="AH26" s="81" t="b">
        <v>1</v>
      </c>
      <c r="AI26" s="81" t="s">
        <v>885</v>
      </c>
      <c r="AJ26" s="81"/>
      <c r="AK26" s="89" t="s">
        <v>888</v>
      </c>
      <c r="AL26" s="81" t="b">
        <v>0</v>
      </c>
      <c r="AM26" s="81">
        <v>3</v>
      </c>
      <c r="AN26" s="89" t="s">
        <v>769</v>
      </c>
      <c r="AO26" s="81" t="s">
        <v>893</v>
      </c>
      <c r="AP26" s="81" t="b">
        <v>0</v>
      </c>
      <c r="AQ26" s="89" t="s">
        <v>769</v>
      </c>
      <c r="AR26" s="81" t="s">
        <v>176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row>
    <row r="27" spans="1:57" ht="15">
      <c r="A27" s="66" t="s">
        <v>223</v>
      </c>
      <c r="B27" s="66" t="s">
        <v>222</v>
      </c>
      <c r="C27" s="67" t="s">
        <v>1482</v>
      </c>
      <c r="D27" s="68">
        <v>3</v>
      </c>
      <c r="E27" s="69" t="s">
        <v>132</v>
      </c>
      <c r="F27" s="70">
        <v>35</v>
      </c>
      <c r="G27" s="67"/>
      <c r="H27" s="71"/>
      <c r="I27" s="72"/>
      <c r="J27" s="72"/>
      <c r="K27" s="34" t="s">
        <v>66</v>
      </c>
      <c r="L27" s="79">
        <v>27</v>
      </c>
      <c r="M27" s="79"/>
      <c r="N27" s="74"/>
      <c r="O27" s="81" t="s">
        <v>272</v>
      </c>
      <c r="P27" s="83">
        <v>43918.89861111111</v>
      </c>
      <c r="Q27" s="81" t="s">
        <v>279</v>
      </c>
      <c r="R27" s="81"/>
      <c r="S27" s="81"/>
      <c r="T27" s="81" t="s">
        <v>504</v>
      </c>
      <c r="U27" s="81"/>
      <c r="V27" s="85" t="s">
        <v>577</v>
      </c>
      <c r="W27" s="83">
        <v>43918.89861111111</v>
      </c>
      <c r="X27" s="87">
        <v>43918</v>
      </c>
      <c r="Y27" s="89" t="s">
        <v>599</v>
      </c>
      <c r="Z27" s="85" t="s">
        <v>652</v>
      </c>
      <c r="AA27" s="81"/>
      <c r="AB27" s="81"/>
      <c r="AC27" s="89" t="s">
        <v>770</v>
      </c>
      <c r="AD27" s="81"/>
      <c r="AE27" s="81" t="b">
        <v>0</v>
      </c>
      <c r="AF27" s="81">
        <v>0</v>
      </c>
      <c r="AG27" s="89" t="s">
        <v>881</v>
      </c>
      <c r="AH27" s="81" t="b">
        <v>1</v>
      </c>
      <c r="AI27" s="81" t="s">
        <v>885</v>
      </c>
      <c r="AJ27" s="81"/>
      <c r="AK27" s="89" t="s">
        <v>888</v>
      </c>
      <c r="AL27" s="81" t="b">
        <v>0</v>
      </c>
      <c r="AM27" s="81">
        <v>3</v>
      </c>
      <c r="AN27" s="89" t="s">
        <v>769</v>
      </c>
      <c r="AO27" s="81" t="s">
        <v>893</v>
      </c>
      <c r="AP27" s="81" t="b">
        <v>0</v>
      </c>
      <c r="AQ27" s="89" t="s">
        <v>769</v>
      </c>
      <c r="AR27" s="81" t="s">
        <v>176</v>
      </c>
      <c r="AS27" s="81">
        <v>0</v>
      </c>
      <c r="AT27" s="81">
        <v>0</v>
      </c>
      <c r="AU27" s="81"/>
      <c r="AV27" s="81"/>
      <c r="AW27" s="81"/>
      <c r="AX27" s="81"/>
      <c r="AY27" s="81"/>
      <c r="AZ27" s="81"/>
      <c r="BA27" s="81"/>
      <c r="BB27" s="81"/>
      <c r="BC27">
        <v>1</v>
      </c>
      <c r="BD27" s="80" t="str">
        <f>REPLACE(INDEX(GroupVertices[Group],MATCH(Edges[[#This Row],[Vertex 1]],GroupVertices[Vertex],0)),1,1,"")</f>
        <v>2</v>
      </c>
      <c r="BE27" s="80" t="str">
        <f>REPLACE(INDEX(GroupVertices[Group],MATCH(Edges[[#This Row],[Vertex 2]],GroupVertices[Vertex],0)),1,1,"")</f>
        <v>2</v>
      </c>
    </row>
    <row r="28" spans="1:57" ht="15">
      <c r="A28" s="66" t="s">
        <v>224</v>
      </c>
      <c r="B28" s="66" t="s">
        <v>223</v>
      </c>
      <c r="C28" s="67" t="s">
        <v>1482</v>
      </c>
      <c r="D28" s="68">
        <v>3</v>
      </c>
      <c r="E28" s="69" t="s">
        <v>132</v>
      </c>
      <c r="F28" s="70">
        <v>35</v>
      </c>
      <c r="G28" s="67"/>
      <c r="H28" s="71"/>
      <c r="I28" s="72"/>
      <c r="J28" s="72"/>
      <c r="K28" s="34" t="s">
        <v>65</v>
      </c>
      <c r="L28" s="79">
        <v>28</v>
      </c>
      <c r="M28" s="79"/>
      <c r="N28" s="74"/>
      <c r="O28" s="81" t="s">
        <v>271</v>
      </c>
      <c r="P28" s="83">
        <v>43920.95138888889</v>
      </c>
      <c r="Q28" s="81" t="s">
        <v>279</v>
      </c>
      <c r="R28" s="81"/>
      <c r="S28" s="81"/>
      <c r="T28" s="81" t="s">
        <v>504</v>
      </c>
      <c r="U28" s="81"/>
      <c r="V28" s="85" t="s">
        <v>578</v>
      </c>
      <c r="W28" s="83">
        <v>43920.95138888889</v>
      </c>
      <c r="X28" s="87">
        <v>43920</v>
      </c>
      <c r="Y28" s="89" t="s">
        <v>600</v>
      </c>
      <c r="Z28" s="85" t="s">
        <v>653</v>
      </c>
      <c r="AA28" s="81"/>
      <c r="AB28" s="81"/>
      <c r="AC28" s="89" t="s">
        <v>771</v>
      </c>
      <c r="AD28" s="81"/>
      <c r="AE28" s="81" t="b">
        <v>0</v>
      </c>
      <c r="AF28" s="81">
        <v>0</v>
      </c>
      <c r="AG28" s="89" t="s">
        <v>881</v>
      </c>
      <c r="AH28" s="81" t="b">
        <v>1</v>
      </c>
      <c r="AI28" s="81" t="s">
        <v>885</v>
      </c>
      <c r="AJ28" s="81"/>
      <c r="AK28" s="89" t="s">
        <v>888</v>
      </c>
      <c r="AL28" s="81" t="b">
        <v>0</v>
      </c>
      <c r="AM28" s="81">
        <v>5</v>
      </c>
      <c r="AN28" s="89" t="s">
        <v>769</v>
      </c>
      <c r="AO28" s="81" t="s">
        <v>893</v>
      </c>
      <c r="AP28" s="81" t="b">
        <v>0</v>
      </c>
      <c r="AQ28" s="89" t="s">
        <v>769</v>
      </c>
      <c r="AR28" s="81" t="s">
        <v>176</v>
      </c>
      <c r="AS28" s="81">
        <v>0</v>
      </c>
      <c r="AT28" s="81">
        <v>0</v>
      </c>
      <c r="AU28" s="81"/>
      <c r="AV28" s="81"/>
      <c r="AW28" s="81"/>
      <c r="AX28" s="81"/>
      <c r="AY28" s="81"/>
      <c r="AZ28" s="81"/>
      <c r="BA28" s="81"/>
      <c r="BB28" s="81"/>
      <c r="BC28">
        <v>1</v>
      </c>
      <c r="BD28" s="80" t="str">
        <f>REPLACE(INDEX(GroupVertices[Group],MATCH(Edges[[#This Row],[Vertex 1]],GroupVertices[Vertex],0)),1,1,"")</f>
        <v>2</v>
      </c>
      <c r="BE28" s="80" t="str">
        <f>REPLACE(INDEX(GroupVertices[Group],MATCH(Edges[[#This Row],[Vertex 2]],GroupVertices[Vertex],0)),1,1,"")</f>
        <v>2</v>
      </c>
    </row>
    <row r="29" spans="1:57" ht="15">
      <c r="A29" s="66" t="s">
        <v>224</v>
      </c>
      <c r="B29" s="66" t="s">
        <v>222</v>
      </c>
      <c r="C29" s="67" t="s">
        <v>1482</v>
      </c>
      <c r="D29" s="68">
        <v>3</v>
      </c>
      <c r="E29" s="69" t="s">
        <v>132</v>
      </c>
      <c r="F29" s="70">
        <v>35</v>
      </c>
      <c r="G29" s="67"/>
      <c r="H29" s="71"/>
      <c r="I29" s="72"/>
      <c r="J29" s="72"/>
      <c r="K29" s="34" t="s">
        <v>65</v>
      </c>
      <c r="L29" s="79">
        <v>29</v>
      </c>
      <c r="M29" s="79"/>
      <c r="N29" s="74"/>
      <c r="O29" s="81" t="s">
        <v>271</v>
      </c>
      <c r="P29" s="83">
        <v>43920.95138888889</v>
      </c>
      <c r="Q29" s="81" t="s">
        <v>279</v>
      </c>
      <c r="R29" s="81"/>
      <c r="S29" s="81"/>
      <c r="T29" s="81" t="s">
        <v>504</v>
      </c>
      <c r="U29" s="81"/>
      <c r="V29" s="85" t="s">
        <v>578</v>
      </c>
      <c r="W29" s="83">
        <v>43920.95138888889</v>
      </c>
      <c r="X29" s="87">
        <v>43920</v>
      </c>
      <c r="Y29" s="89" t="s">
        <v>600</v>
      </c>
      <c r="Z29" s="85" t="s">
        <v>653</v>
      </c>
      <c r="AA29" s="81"/>
      <c r="AB29" s="81"/>
      <c r="AC29" s="89" t="s">
        <v>771</v>
      </c>
      <c r="AD29" s="81"/>
      <c r="AE29" s="81" t="b">
        <v>0</v>
      </c>
      <c r="AF29" s="81">
        <v>0</v>
      </c>
      <c r="AG29" s="89" t="s">
        <v>881</v>
      </c>
      <c r="AH29" s="81" t="b">
        <v>1</v>
      </c>
      <c r="AI29" s="81" t="s">
        <v>885</v>
      </c>
      <c r="AJ29" s="81"/>
      <c r="AK29" s="89" t="s">
        <v>888</v>
      </c>
      <c r="AL29" s="81" t="b">
        <v>0</v>
      </c>
      <c r="AM29" s="81">
        <v>5</v>
      </c>
      <c r="AN29" s="89" t="s">
        <v>769</v>
      </c>
      <c r="AO29" s="81" t="s">
        <v>893</v>
      </c>
      <c r="AP29" s="81" t="b">
        <v>0</v>
      </c>
      <c r="AQ29" s="89" t="s">
        <v>769</v>
      </c>
      <c r="AR29" s="81" t="s">
        <v>176</v>
      </c>
      <c r="AS29" s="81">
        <v>0</v>
      </c>
      <c r="AT29" s="81">
        <v>0</v>
      </c>
      <c r="AU29" s="81"/>
      <c r="AV29" s="81"/>
      <c r="AW29" s="81"/>
      <c r="AX29" s="81"/>
      <c r="AY29" s="81"/>
      <c r="AZ29" s="81"/>
      <c r="BA29" s="81"/>
      <c r="BB29" s="81"/>
      <c r="BC29">
        <v>1</v>
      </c>
      <c r="BD29" s="80" t="str">
        <f>REPLACE(INDEX(GroupVertices[Group],MATCH(Edges[[#This Row],[Vertex 1]],GroupVertices[Vertex],0)),1,1,"")</f>
        <v>2</v>
      </c>
      <c r="BE29" s="80" t="str">
        <f>REPLACE(INDEX(GroupVertices[Group],MATCH(Edges[[#This Row],[Vertex 2]],GroupVertices[Vertex],0)),1,1,"")</f>
        <v>2</v>
      </c>
    </row>
    <row r="30" spans="1:57" ht="15">
      <c r="A30" s="66" t="s">
        <v>224</v>
      </c>
      <c r="B30" s="66" t="s">
        <v>222</v>
      </c>
      <c r="C30" s="67" t="s">
        <v>1482</v>
      </c>
      <c r="D30" s="68">
        <v>3</v>
      </c>
      <c r="E30" s="69" t="s">
        <v>132</v>
      </c>
      <c r="F30" s="70">
        <v>35</v>
      </c>
      <c r="G30" s="67"/>
      <c r="H30" s="71"/>
      <c r="I30" s="72"/>
      <c r="J30" s="72"/>
      <c r="K30" s="34" t="s">
        <v>65</v>
      </c>
      <c r="L30" s="79">
        <v>30</v>
      </c>
      <c r="M30" s="79"/>
      <c r="N30" s="74"/>
      <c r="O30" s="81" t="s">
        <v>272</v>
      </c>
      <c r="P30" s="83">
        <v>43920.95138888889</v>
      </c>
      <c r="Q30" s="81" t="s">
        <v>279</v>
      </c>
      <c r="R30" s="81"/>
      <c r="S30" s="81"/>
      <c r="T30" s="81" t="s">
        <v>504</v>
      </c>
      <c r="U30" s="81"/>
      <c r="V30" s="85" t="s">
        <v>578</v>
      </c>
      <c r="W30" s="83">
        <v>43920.95138888889</v>
      </c>
      <c r="X30" s="87">
        <v>43920</v>
      </c>
      <c r="Y30" s="89" t="s">
        <v>600</v>
      </c>
      <c r="Z30" s="85" t="s">
        <v>653</v>
      </c>
      <c r="AA30" s="81"/>
      <c r="AB30" s="81"/>
      <c r="AC30" s="89" t="s">
        <v>771</v>
      </c>
      <c r="AD30" s="81"/>
      <c r="AE30" s="81" t="b">
        <v>0</v>
      </c>
      <c r="AF30" s="81">
        <v>0</v>
      </c>
      <c r="AG30" s="89" t="s">
        <v>881</v>
      </c>
      <c r="AH30" s="81" t="b">
        <v>1</v>
      </c>
      <c r="AI30" s="81" t="s">
        <v>885</v>
      </c>
      <c r="AJ30" s="81"/>
      <c r="AK30" s="89" t="s">
        <v>888</v>
      </c>
      <c r="AL30" s="81" t="b">
        <v>0</v>
      </c>
      <c r="AM30" s="81">
        <v>5</v>
      </c>
      <c r="AN30" s="89" t="s">
        <v>769</v>
      </c>
      <c r="AO30" s="81" t="s">
        <v>893</v>
      </c>
      <c r="AP30" s="81" t="b">
        <v>0</v>
      </c>
      <c r="AQ30" s="89" t="s">
        <v>769</v>
      </c>
      <c r="AR30" s="81" t="s">
        <v>176</v>
      </c>
      <c r="AS30" s="81">
        <v>0</v>
      </c>
      <c r="AT30" s="81">
        <v>0</v>
      </c>
      <c r="AU30" s="81"/>
      <c r="AV30" s="81"/>
      <c r="AW30" s="81"/>
      <c r="AX30" s="81"/>
      <c r="AY30" s="81"/>
      <c r="AZ30" s="81"/>
      <c r="BA30" s="81"/>
      <c r="BB30" s="81"/>
      <c r="BC30">
        <v>1</v>
      </c>
      <c r="BD30" s="80" t="str">
        <f>REPLACE(INDEX(GroupVertices[Group],MATCH(Edges[[#This Row],[Vertex 1]],GroupVertices[Vertex],0)),1,1,"")</f>
        <v>2</v>
      </c>
      <c r="BE30" s="80" t="str">
        <f>REPLACE(INDEX(GroupVertices[Group],MATCH(Edges[[#This Row],[Vertex 2]],GroupVertices[Vertex],0)),1,1,"")</f>
        <v>2</v>
      </c>
    </row>
    <row r="31" spans="1:57" ht="15">
      <c r="A31" s="66" t="s">
        <v>225</v>
      </c>
      <c r="B31" s="66" t="s">
        <v>225</v>
      </c>
      <c r="C31" s="67" t="s">
        <v>1482</v>
      </c>
      <c r="D31" s="68">
        <v>3</v>
      </c>
      <c r="E31" s="69" t="s">
        <v>132</v>
      </c>
      <c r="F31" s="70">
        <v>35</v>
      </c>
      <c r="G31" s="67"/>
      <c r="H31" s="71"/>
      <c r="I31" s="72"/>
      <c r="J31" s="72"/>
      <c r="K31" s="34" t="s">
        <v>65</v>
      </c>
      <c r="L31" s="79">
        <v>31</v>
      </c>
      <c r="M31" s="79"/>
      <c r="N31" s="74"/>
      <c r="O31" s="81" t="s">
        <v>176</v>
      </c>
      <c r="P31" s="83">
        <v>43922.51055555556</v>
      </c>
      <c r="Q31" s="81" t="s">
        <v>281</v>
      </c>
      <c r="R31" s="81"/>
      <c r="S31" s="81"/>
      <c r="T31" s="81" t="s">
        <v>505</v>
      </c>
      <c r="U31" s="85" t="s">
        <v>567</v>
      </c>
      <c r="V31" s="85" t="s">
        <v>567</v>
      </c>
      <c r="W31" s="83">
        <v>43922.51055555556</v>
      </c>
      <c r="X31" s="87">
        <v>43922</v>
      </c>
      <c r="Y31" s="89" t="s">
        <v>601</v>
      </c>
      <c r="Z31" s="85" t="s">
        <v>654</v>
      </c>
      <c r="AA31" s="81"/>
      <c r="AB31" s="81"/>
      <c r="AC31" s="89" t="s">
        <v>772</v>
      </c>
      <c r="AD31" s="81"/>
      <c r="AE31" s="81" t="b">
        <v>0</v>
      </c>
      <c r="AF31" s="81">
        <v>0</v>
      </c>
      <c r="AG31" s="89" t="s">
        <v>881</v>
      </c>
      <c r="AH31" s="81" t="b">
        <v>0</v>
      </c>
      <c r="AI31" s="81" t="s">
        <v>885</v>
      </c>
      <c r="AJ31" s="81"/>
      <c r="AK31" s="89" t="s">
        <v>881</v>
      </c>
      <c r="AL31" s="81" t="b">
        <v>0</v>
      </c>
      <c r="AM31" s="81">
        <v>0</v>
      </c>
      <c r="AN31" s="89" t="s">
        <v>881</v>
      </c>
      <c r="AO31" s="81" t="s">
        <v>889</v>
      </c>
      <c r="AP31" s="81" t="b">
        <v>0</v>
      </c>
      <c r="AQ31" s="89" t="s">
        <v>772</v>
      </c>
      <c r="AR31" s="81" t="s">
        <v>176</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row>
    <row r="32" spans="1:57" ht="15">
      <c r="A32" s="66" t="s">
        <v>226</v>
      </c>
      <c r="B32" s="66" t="s">
        <v>226</v>
      </c>
      <c r="C32" s="67" t="s">
        <v>1482</v>
      </c>
      <c r="D32" s="68">
        <v>3</v>
      </c>
      <c r="E32" s="69" t="s">
        <v>132</v>
      </c>
      <c r="F32" s="70">
        <v>35</v>
      </c>
      <c r="G32" s="67"/>
      <c r="H32" s="71"/>
      <c r="I32" s="72"/>
      <c r="J32" s="72"/>
      <c r="K32" s="34" t="s">
        <v>65</v>
      </c>
      <c r="L32" s="79">
        <v>32</v>
      </c>
      <c r="M32" s="79"/>
      <c r="N32" s="74"/>
      <c r="O32" s="81" t="s">
        <v>176</v>
      </c>
      <c r="P32" s="83">
        <v>43929.696909722225</v>
      </c>
      <c r="Q32" s="81" t="s">
        <v>282</v>
      </c>
      <c r="R32" s="81" t="s">
        <v>392</v>
      </c>
      <c r="S32" s="81" t="s">
        <v>495</v>
      </c>
      <c r="T32" s="81" t="s">
        <v>506</v>
      </c>
      <c r="U32" s="81"/>
      <c r="V32" s="85" t="s">
        <v>579</v>
      </c>
      <c r="W32" s="83">
        <v>43929.696909722225</v>
      </c>
      <c r="X32" s="87">
        <v>43929</v>
      </c>
      <c r="Y32" s="89" t="s">
        <v>602</v>
      </c>
      <c r="Z32" s="85" t="s">
        <v>655</v>
      </c>
      <c r="AA32" s="81"/>
      <c r="AB32" s="81"/>
      <c r="AC32" s="89" t="s">
        <v>773</v>
      </c>
      <c r="AD32" s="81"/>
      <c r="AE32" s="81" t="b">
        <v>0</v>
      </c>
      <c r="AF32" s="81">
        <v>0</v>
      </c>
      <c r="AG32" s="89" t="s">
        <v>881</v>
      </c>
      <c r="AH32" s="81" t="b">
        <v>0</v>
      </c>
      <c r="AI32" s="81" t="s">
        <v>885</v>
      </c>
      <c r="AJ32" s="81"/>
      <c r="AK32" s="89" t="s">
        <v>881</v>
      </c>
      <c r="AL32" s="81" t="b">
        <v>0</v>
      </c>
      <c r="AM32" s="81">
        <v>0</v>
      </c>
      <c r="AN32" s="89" t="s">
        <v>881</v>
      </c>
      <c r="AO32" s="81" t="s">
        <v>890</v>
      </c>
      <c r="AP32" s="81" t="b">
        <v>1</v>
      </c>
      <c r="AQ32" s="89" t="s">
        <v>773</v>
      </c>
      <c r="AR32" s="81" t="s">
        <v>176</v>
      </c>
      <c r="AS32" s="81">
        <v>0</v>
      </c>
      <c r="AT32" s="81">
        <v>0</v>
      </c>
      <c r="AU32" s="81"/>
      <c r="AV32" s="81"/>
      <c r="AW32" s="81"/>
      <c r="AX32" s="81"/>
      <c r="AY32" s="81"/>
      <c r="AZ32" s="81"/>
      <c r="BA32" s="81"/>
      <c r="BB32" s="81"/>
      <c r="BC32">
        <v>1</v>
      </c>
      <c r="BD32" s="80" t="str">
        <f>REPLACE(INDEX(GroupVertices[Group],MATCH(Edges[[#This Row],[Vertex 1]],GroupVertices[Vertex],0)),1,1,"")</f>
        <v>3</v>
      </c>
      <c r="BE32" s="80" t="str">
        <f>REPLACE(INDEX(GroupVertices[Group],MATCH(Edges[[#This Row],[Vertex 2]],GroupVertices[Vertex],0)),1,1,"")</f>
        <v>3</v>
      </c>
    </row>
    <row r="33" spans="1:57" ht="15">
      <c r="A33" s="66" t="s">
        <v>227</v>
      </c>
      <c r="B33" s="66" t="s">
        <v>242</v>
      </c>
      <c r="C33" s="67" t="s">
        <v>1482</v>
      </c>
      <c r="D33" s="68">
        <v>3</v>
      </c>
      <c r="E33" s="69" t="s">
        <v>132</v>
      </c>
      <c r="F33" s="70">
        <v>35</v>
      </c>
      <c r="G33" s="67"/>
      <c r="H33" s="71"/>
      <c r="I33" s="72"/>
      <c r="J33" s="72"/>
      <c r="K33" s="34" t="s">
        <v>65</v>
      </c>
      <c r="L33" s="79">
        <v>33</v>
      </c>
      <c r="M33" s="79"/>
      <c r="N33" s="74"/>
      <c r="O33" s="81" t="s">
        <v>269</v>
      </c>
      <c r="P33" s="83">
        <v>43936.4206712963</v>
      </c>
      <c r="Q33" s="81" t="s">
        <v>283</v>
      </c>
      <c r="R33" s="85" t="s">
        <v>393</v>
      </c>
      <c r="S33" s="81" t="s">
        <v>493</v>
      </c>
      <c r="T33" s="81" t="s">
        <v>503</v>
      </c>
      <c r="U33" s="81"/>
      <c r="V33" s="85" t="s">
        <v>580</v>
      </c>
      <c r="W33" s="83">
        <v>43936.4206712963</v>
      </c>
      <c r="X33" s="87">
        <v>43936</v>
      </c>
      <c r="Y33" s="89" t="s">
        <v>603</v>
      </c>
      <c r="Z33" s="85" t="s">
        <v>656</v>
      </c>
      <c r="AA33" s="81">
        <v>-29.71838</v>
      </c>
      <c r="AB33" s="81">
        <v>31.05503</v>
      </c>
      <c r="AC33" s="89" t="s">
        <v>774</v>
      </c>
      <c r="AD33" s="81"/>
      <c r="AE33" s="81" t="b">
        <v>0</v>
      </c>
      <c r="AF33" s="81">
        <v>0</v>
      </c>
      <c r="AG33" s="89" t="s">
        <v>881</v>
      </c>
      <c r="AH33" s="81" t="b">
        <v>0</v>
      </c>
      <c r="AI33" s="81" t="s">
        <v>885</v>
      </c>
      <c r="AJ33" s="81"/>
      <c r="AK33" s="89" t="s">
        <v>881</v>
      </c>
      <c r="AL33" s="81" t="b">
        <v>0</v>
      </c>
      <c r="AM33" s="81">
        <v>0</v>
      </c>
      <c r="AN33" s="89" t="s">
        <v>881</v>
      </c>
      <c r="AO33" s="81" t="s">
        <v>894</v>
      </c>
      <c r="AP33" s="81" t="b">
        <v>1</v>
      </c>
      <c r="AQ33" s="89" t="s">
        <v>774</v>
      </c>
      <c r="AR33" s="81" t="s">
        <v>176</v>
      </c>
      <c r="AS33" s="81">
        <v>0</v>
      </c>
      <c r="AT33" s="81">
        <v>0</v>
      </c>
      <c r="AU33" s="81" t="s">
        <v>897</v>
      </c>
      <c r="AV33" s="81" t="s">
        <v>898</v>
      </c>
      <c r="AW33" s="81" t="s">
        <v>899</v>
      </c>
      <c r="AX33" s="81" t="s">
        <v>900</v>
      </c>
      <c r="AY33" s="81" t="s">
        <v>901</v>
      </c>
      <c r="AZ33" s="81" t="s">
        <v>902</v>
      </c>
      <c r="BA33" s="81" t="s">
        <v>903</v>
      </c>
      <c r="BB33" s="85" t="s">
        <v>904</v>
      </c>
      <c r="BC33">
        <v>1</v>
      </c>
      <c r="BD33" s="80" t="str">
        <f>REPLACE(INDEX(GroupVertices[Group],MATCH(Edges[[#This Row],[Vertex 1]],GroupVertices[Vertex],0)),1,1,"")</f>
        <v>8</v>
      </c>
      <c r="BE33" s="80" t="str">
        <f>REPLACE(INDEX(GroupVertices[Group],MATCH(Edges[[#This Row],[Vertex 2]],GroupVertices[Vertex],0)),1,1,"")</f>
        <v>8</v>
      </c>
    </row>
    <row r="34" spans="1:57" ht="15">
      <c r="A34" s="66" t="s">
        <v>228</v>
      </c>
      <c r="B34" s="66" t="s">
        <v>231</v>
      </c>
      <c r="C34" s="67" t="s">
        <v>1482</v>
      </c>
      <c r="D34" s="68">
        <v>3</v>
      </c>
      <c r="E34" s="69" t="s">
        <v>132</v>
      </c>
      <c r="F34" s="70">
        <v>35</v>
      </c>
      <c r="G34" s="67"/>
      <c r="H34" s="71"/>
      <c r="I34" s="72"/>
      <c r="J34" s="72"/>
      <c r="K34" s="34" t="s">
        <v>65</v>
      </c>
      <c r="L34" s="79">
        <v>34</v>
      </c>
      <c r="M34" s="79"/>
      <c r="N34" s="74"/>
      <c r="O34" s="81" t="s">
        <v>271</v>
      </c>
      <c r="P34" s="83">
        <v>43943.028495370374</v>
      </c>
      <c r="Q34" s="81" t="s">
        <v>284</v>
      </c>
      <c r="R34" s="81"/>
      <c r="S34" s="81"/>
      <c r="T34" s="81" t="s">
        <v>503</v>
      </c>
      <c r="U34" s="81"/>
      <c r="V34" s="85" t="s">
        <v>581</v>
      </c>
      <c r="W34" s="83">
        <v>43943.028495370374</v>
      </c>
      <c r="X34" s="87">
        <v>43943</v>
      </c>
      <c r="Y34" s="89" t="s">
        <v>604</v>
      </c>
      <c r="Z34" s="85" t="s">
        <v>657</v>
      </c>
      <c r="AA34" s="81"/>
      <c r="AB34" s="81"/>
      <c r="AC34" s="89" t="s">
        <v>775</v>
      </c>
      <c r="AD34" s="81"/>
      <c r="AE34" s="81" t="b">
        <v>0</v>
      </c>
      <c r="AF34" s="81">
        <v>0</v>
      </c>
      <c r="AG34" s="89" t="s">
        <v>881</v>
      </c>
      <c r="AH34" s="81" t="b">
        <v>0</v>
      </c>
      <c r="AI34" s="81" t="s">
        <v>886</v>
      </c>
      <c r="AJ34" s="81"/>
      <c r="AK34" s="89" t="s">
        <v>881</v>
      </c>
      <c r="AL34" s="81" t="b">
        <v>0</v>
      </c>
      <c r="AM34" s="81">
        <v>0</v>
      </c>
      <c r="AN34" s="89" t="s">
        <v>779</v>
      </c>
      <c r="AO34" s="81" t="s">
        <v>895</v>
      </c>
      <c r="AP34" s="81" t="b">
        <v>0</v>
      </c>
      <c r="AQ34" s="89" t="s">
        <v>779</v>
      </c>
      <c r="AR34" s="81" t="s">
        <v>176</v>
      </c>
      <c r="AS34" s="81">
        <v>0</v>
      </c>
      <c r="AT34" s="81">
        <v>0</v>
      </c>
      <c r="AU34" s="81"/>
      <c r="AV34" s="81"/>
      <c r="AW34" s="81"/>
      <c r="AX34" s="81"/>
      <c r="AY34" s="81"/>
      <c r="AZ34" s="81"/>
      <c r="BA34" s="81"/>
      <c r="BB34" s="81"/>
      <c r="BC34">
        <v>1</v>
      </c>
      <c r="BD34" s="80" t="str">
        <f>REPLACE(INDEX(GroupVertices[Group],MATCH(Edges[[#This Row],[Vertex 1]],GroupVertices[Vertex],0)),1,1,"")</f>
        <v>6</v>
      </c>
      <c r="BE34" s="80" t="str">
        <f>REPLACE(INDEX(GroupVertices[Group],MATCH(Edges[[#This Row],[Vertex 2]],GroupVertices[Vertex],0)),1,1,"")</f>
        <v>6</v>
      </c>
    </row>
    <row r="35" spans="1:57" ht="15">
      <c r="A35" s="66" t="s">
        <v>228</v>
      </c>
      <c r="B35" s="66" t="s">
        <v>231</v>
      </c>
      <c r="C35" s="67" t="s">
        <v>1482</v>
      </c>
      <c r="D35" s="68">
        <v>3</v>
      </c>
      <c r="E35" s="69" t="s">
        <v>132</v>
      </c>
      <c r="F35" s="70">
        <v>35</v>
      </c>
      <c r="G35" s="67"/>
      <c r="H35" s="71"/>
      <c r="I35" s="72"/>
      <c r="J35" s="72"/>
      <c r="K35" s="34" t="s">
        <v>65</v>
      </c>
      <c r="L35" s="79">
        <v>35</v>
      </c>
      <c r="M35" s="79"/>
      <c r="N35" s="74"/>
      <c r="O35" s="81" t="s">
        <v>272</v>
      </c>
      <c r="P35" s="83">
        <v>43943.028495370374</v>
      </c>
      <c r="Q35" s="81" t="s">
        <v>284</v>
      </c>
      <c r="R35" s="81"/>
      <c r="S35" s="81"/>
      <c r="T35" s="81" t="s">
        <v>503</v>
      </c>
      <c r="U35" s="81"/>
      <c r="V35" s="85" t="s">
        <v>581</v>
      </c>
      <c r="W35" s="83">
        <v>43943.028495370374</v>
      </c>
      <c r="X35" s="87">
        <v>43943</v>
      </c>
      <c r="Y35" s="89" t="s">
        <v>604</v>
      </c>
      <c r="Z35" s="85" t="s">
        <v>657</v>
      </c>
      <c r="AA35" s="81"/>
      <c r="AB35" s="81"/>
      <c r="AC35" s="89" t="s">
        <v>775</v>
      </c>
      <c r="AD35" s="81"/>
      <c r="AE35" s="81" t="b">
        <v>0</v>
      </c>
      <c r="AF35" s="81">
        <v>0</v>
      </c>
      <c r="AG35" s="89" t="s">
        <v>881</v>
      </c>
      <c r="AH35" s="81" t="b">
        <v>0</v>
      </c>
      <c r="AI35" s="81" t="s">
        <v>886</v>
      </c>
      <c r="AJ35" s="81"/>
      <c r="AK35" s="89" t="s">
        <v>881</v>
      </c>
      <c r="AL35" s="81" t="b">
        <v>0</v>
      </c>
      <c r="AM35" s="81">
        <v>0</v>
      </c>
      <c r="AN35" s="89" t="s">
        <v>779</v>
      </c>
      <c r="AO35" s="81" t="s">
        <v>895</v>
      </c>
      <c r="AP35" s="81" t="b">
        <v>0</v>
      </c>
      <c r="AQ35" s="89" t="s">
        <v>779</v>
      </c>
      <c r="AR35" s="81" t="s">
        <v>176</v>
      </c>
      <c r="AS35" s="81">
        <v>0</v>
      </c>
      <c r="AT35" s="81">
        <v>0</v>
      </c>
      <c r="AU35" s="81"/>
      <c r="AV35" s="81"/>
      <c r="AW35" s="81"/>
      <c r="AX35" s="81"/>
      <c r="AY35" s="81"/>
      <c r="AZ35" s="81"/>
      <c r="BA35" s="81"/>
      <c r="BB35" s="81"/>
      <c r="BC35">
        <v>1</v>
      </c>
      <c r="BD35" s="80" t="str">
        <f>REPLACE(INDEX(GroupVertices[Group],MATCH(Edges[[#This Row],[Vertex 1]],GroupVertices[Vertex],0)),1,1,"")</f>
        <v>6</v>
      </c>
      <c r="BE35" s="80" t="str">
        <f>REPLACE(INDEX(GroupVertices[Group],MATCH(Edges[[#This Row],[Vertex 2]],GroupVertices[Vertex],0)),1,1,"")</f>
        <v>6</v>
      </c>
    </row>
    <row r="36" spans="1:57" ht="15">
      <c r="A36" s="66" t="s">
        <v>229</v>
      </c>
      <c r="B36" s="66" t="s">
        <v>229</v>
      </c>
      <c r="C36" s="67" t="s">
        <v>1482</v>
      </c>
      <c r="D36" s="68">
        <v>3</v>
      </c>
      <c r="E36" s="69" t="s">
        <v>132</v>
      </c>
      <c r="F36" s="70">
        <v>35</v>
      </c>
      <c r="G36" s="67"/>
      <c r="H36" s="71"/>
      <c r="I36" s="72"/>
      <c r="J36" s="72"/>
      <c r="K36" s="34" t="s">
        <v>65</v>
      </c>
      <c r="L36" s="79">
        <v>36</v>
      </c>
      <c r="M36" s="79"/>
      <c r="N36" s="74"/>
      <c r="O36" s="81" t="s">
        <v>176</v>
      </c>
      <c r="P36" s="83">
        <v>43937.06949074074</v>
      </c>
      <c r="Q36" s="81" t="s">
        <v>285</v>
      </c>
      <c r="R36" s="85" t="s">
        <v>394</v>
      </c>
      <c r="S36" s="81" t="s">
        <v>493</v>
      </c>
      <c r="T36" s="81" t="s">
        <v>507</v>
      </c>
      <c r="U36" s="81"/>
      <c r="V36" s="85" t="s">
        <v>582</v>
      </c>
      <c r="W36" s="83">
        <v>43937.06949074074</v>
      </c>
      <c r="X36" s="87">
        <v>43937</v>
      </c>
      <c r="Y36" s="89" t="s">
        <v>605</v>
      </c>
      <c r="Z36" s="85" t="s">
        <v>658</v>
      </c>
      <c r="AA36" s="81"/>
      <c r="AB36" s="81"/>
      <c r="AC36" s="89" t="s">
        <v>776</v>
      </c>
      <c r="AD36" s="81"/>
      <c r="AE36" s="81" t="b">
        <v>0</v>
      </c>
      <c r="AF36" s="81">
        <v>0</v>
      </c>
      <c r="AG36" s="89" t="s">
        <v>881</v>
      </c>
      <c r="AH36" s="81" t="b">
        <v>0</v>
      </c>
      <c r="AI36" s="81" t="s">
        <v>885</v>
      </c>
      <c r="AJ36" s="81"/>
      <c r="AK36" s="89" t="s">
        <v>881</v>
      </c>
      <c r="AL36" s="81" t="b">
        <v>0</v>
      </c>
      <c r="AM36" s="81">
        <v>0</v>
      </c>
      <c r="AN36" s="89" t="s">
        <v>881</v>
      </c>
      <c r="AO36" s="81" t="s">
        <v>891</v>
      </c>
      <c r="AP36" s="81" t="b">
        <v>1</v>
      </c>
      <c r="AQ36" s="89" t="s">
        <v>776</v>
      </c>
      <c r="AR36" s="81" t="s">
        <v>176</v>
      </c>
      <c r="AS36" s="81">
        <v>0</v>
      </c>
      <c r="AT36" s="81">
        <v>0</v>
      </c>
      <c r="AU36" s="81"/>
      <c r="AV36" s="81"/>
      <c r="AW36" s="81"/>
      <c r="AX36" s="81"/>
      <c r="AY36" s="81"/>
      <c r="AZ36" s="81"/>
      <c r="BA36" s="81"/>
      <c r="BB36" s="81"/>
      <c r="BC36">
        <v>1</v>
      </c>
      <c r="BD36" s="80" t="str">
        <f>REPLACE(INDEX(GroupVertices[Group],MATCH(Edges[[#This Row],[Vertex 1]],GroupVertices[Vertex],0)),1,1,"")</f>
        <v>7</v>
      </c>
      <c r="BE36" s="80" t="str">
        <f>REPLACE(INDEX(GroupVertices[Group],MATCH(Edges[[#This Row],[Vertex 2]],GroupVertices[Vertex],0)),1,1,"")</f>
        <v>7</v>
      </c>
    </row>
    <row r="37" spans="1:57" ht="15">
      <c r="A37" s="66" t="s">
        <v>230</v>
      </c>
      <c r="B37" s="66" t="s">
        <v>229</v>
      </c>
      <c r="C37" s="67" t="s">
        <v>1482</v>
      </c>
      <c r="D37" s="68">
        <v>3</v>
      </c>
      <c r="E37" s="69" t="s">
        <v>132</v>
      </c>
      <c r="F37" s="70">
        <v>35</v>
      </c>
      <c r="G37" s="67"/>
      <c r="H37" s="71"/>
      <c r="I37" s="72"/>
      <c r="J37" s="72"/>
      <c r="K37" s="34" t="s">
        <v>65</v>
      </c>
      <c r="L37" s="79">
        <v>37</v>
      </c>
      <c r="M37" s="79"/>
      <c r="N37" s="74"/>
      <c r="O37" s="81" t="s">
        <v>271</v>
      </c>
      <c r="P37" s="83">
        <v>43943.36491898148</v>
      </c>
      <c r="Q37" s="81" t="s">
        <v>286</v>
      </c>
      <c r="R37" s="81"/>
      <c r="S37" s="81"/>
      <c r="T37" s="81" t="s">
        <v>508</v>
      </c>
      <c r="U37" s="81"/>
      <c r="V37" s="85" t="s">
        <v>583</v>
      </c>
      <c r="W37" s="83">
        <v>43943.36491898148</v>
      </c>
      <c r="X37" s="87">
        <v>43943</v>
      </c>
      <c r="Y37" s="89" t="s">
        <v>606</v>
      </c>
      <c r="Z37" s="85" t="s">
        <v>659</v>
      </c>
      <c r="AA37" s="81"/>
      <c r="AB37" s="81"/>
      <c r="AC37" s="89" t="s">
        <v>777</v>
      </c>
      <c r="AD37" s="81"/>
      <c r="AE37" s="81" t="b">
        <v>0</v>
      </c>
      <c r="AF37" s="81">
        <v>0</v>
      </c>
      <c r="AG37" s="89" t="s">
        <v>881</v>
      </c>
      <c r="AH37" s="81" t="b">
        <v>0</v>
      </c>
      <c r="AI37" s="81" t="s">
        <v>885</v>
      </c>
      <c r="AJ37" s="81"/>
      <c r="AK37" s="89" t="s">
        <v>881</v>
      </c>
      <c r="AL37" s="81" t="b">
        <v>0</v>
      </c>
      <c r="AM37" s="81">
        <v>1</v>
      </c>
      <c r="AN37" s="89" t="s">
        <v>776</v>
      </c>
      <c r="AO37" s="81" t="s">
        <v>889</v>
      </c>
      <c r="AP37" s="81" t="b">
        <v>0</v>
      </c>
      <c r="AQ37" s="89" t="s">
        <v>776</v>
      </c>
      <c r="AR37" s="81" t="s">
        <v>176</v>
      </c>
      <c r="AS37" s="81">
        <v>0</v>
      </c>
      <c r="AT37" s="81">
        <v>0</v>
      </c>
      <c r="AU37" s="81"/>
      <c r="AV37" s="81"/>
      <c r="AW37" s="81"/>
      <c r="AX37" s="81"/>
      <c r="AY37" s="81"/>
      <c r="AZ37" s="81"/>
      <c r="BA37" s="81"/>
      <c r="BB37" s="81"/>
      <c r="BC37">
        <v>1</v>
      </c>
      <c r="BD37" s="80" t="str">
        <f>REPLACE(INDEX(GroupVertices[Group],MATCH(Edges[[#This Row],[Vertex 1]],GroupVertices[Vertex],0)),1,1,"")</f>
        <v>7</v>
      </c>
      <c r="BE37" s="80" t="str">
        <f>REPLACE(INDEX(GroupVertices[Group],MATCH(Edges[[#This Row],[Vertex 2]],GroupVertices[Vertex],0)),1,1,"")</f>
        <v>7</v>
      </c>
    </row>
    <row r="38" spans="1:57" ht="15">
      <c r="A38" s="66" t="s">
        <v>230</v>
      </c>
      <c r="B38" s="66" t="s">
        <v>229</v>
      </c>
      <c r="C38" s="67" t="s">
        <v>1482</v>
      </c>
      <c r="D38" s="68">
        <v>3</v>
      </c>
      <c r="E38" s="69" t="s">
        <v>132</v>
      </c>
      <c r="F38" s="70">
        <v>35</v>
      </c>
      <c r="G38" s="67"/>
      <c r="H38" s="71"/>
      <c r="I38" s="72"/>
      <c r="J38" s="72"/>
      <c r="K38" s="34" t="s">
        <v>65</v>
      </c>
      <c r="L38" s="79">
        <v>38</v>
      </c>
      <c r="M38" s="79"/>
      <c r="N38" s="74"/>
      <c r="O38" s="81" t="s">
        <v>272</v>
      </c>
      <c r="P38" s="83">
        <v>43943.36491898148</v>
      </c>
      <c r="Q38" s="81" t="s">
        <v>286</v>
      </c>
      <c r="R38" s="81"/>
      <c r="S38" s="81"/>
      <c r="T38" s="81" t="s">
        <v>508</v>
      </c>
      <c r="U38" s="81"/>
      <c r="V38" s="85" t="s">
        <v>583</v>
      </c>
      <c r="W38" s="83">
        <v>43943.36491898148</v>
      </c>
      <c r="X38" s="87">
        <v>43943</v>
      </c>
      <c r="Y38" s="89" t="s">
        <v>606</v>
      </c>
      <c r="Z38" s="85" t="s">
        <v>659</v>
      </c>
      <c r="AA38" s="81"/>
      <c r="AB38" s="81"/>
      <c r="AC38" s="89" t="s">
        <v>777</v>
      </c>
      <c r="AD38" s="81"/>
      <c r="AE38" s="81" t="b">
        <v>0</v>
      </c>
      <c r="AF38" s="81">
        <v>0</v>
      </c>
      <c r="AG38" s="89" t="s">
        <v>881</v>
      </c>
      <c r="AH38" s="81" t="b">
        <v>0</v>
      </c>
      <c r="AI38" s="81" t="s">
        <v>885</v>
      </c>
      <c r="AJ38" s="81"/>
      <c r="AK38" s="89" t="s">
        <v>881</v>
      </c>
      <c r="AL38" s="81" t="b">
        <v>0</v>
      </c>
      <c r="AM38" s="81">
        <v>1</v>
      </c>
      <c r="AN38" s="89" t="s">
        <v>776</v>
      </c>
      <c r="AO38" s="81" t="s">
        <v>889</v>
      </c>
      <c r="AP38" s="81" t="b">
        <v>0</v>
      </c>
      <c r="AQ38" s="89" t="s">
        <v>776</v>
      </c>
      <c r="AR38" s="81" t="s">
        <v>176</v>
      </c>
      <c r="AS38" s="81">
        <v>0</v>
      </c>
      <c r="AT38" s="81">
        <v>0</v>
      </c>
      <c r="AU38" s="81"/>
      <c r="AV38" s="81"/>
      <c r="AW38" s="81"/>
      <c r="AX38" s="81"/>
      <c r="AY38" s="81"/>
      <c r="AZ38" s="81"/>
      <c r="BA38" s="81"/>
      <c r="BB38" s="81"/>
      <c r="BC38">
        <v>1</v>
      </c>
      <c r="BD38" s="80" t="str">
        <f>REPLACE(INDEX(GroupVertices[Group],MATCH(Edges[[#This Row],[Vertex 1]],GroupVertices[Vertex],0)),1,1,"")</f>
        <v>7</v>
      </c>
      <c r="BE38" s="80" t="str">
        <f>REPLACE(INDEX(GroupVertices[Group],MATCH(Edges[[#This Row],[Vertex 2]],GroupVertices[Vertex],0)),1,1,"")</f>
        <v>7</v>
      </c>
    </row>
    <row r="39" spans="1:57" ht="15">
      <c r="A39" s="66" t="s">
        <v>231</v>
      </c>
      <c r="B39" s="66" t="s">
        <v>231</v>
      </c>
      <c r="C39" s="67" t="s">
        <v>1483</v>
      </c>
      <c r="D39" s="68">
        <v>7.666666666666667</v>
      </c>
      <c r="E39" s="69" t="s">
        <v>132</v>
      </c>
      <c r="F39" s="70">
        <v>19.666666666666664</v>
      </c>
      <c r="G39" s="67"/>
      <c r="H39" s="71"/>
      <c r="I39" s="72"/>
      <c r="J39" s="72"/>
      <c r="K39" s="34" t="s">
        <v>65</v>
      </c>
      <c r="L39" s="79">
        <v>39</v>
      </c>
      <c r="M39" s="79"/>
      <c r="N39" s="74"/>
      <c r="O39" s="81" t="s">
        <v>176</v>
      </c>
      <c r="P39" s="83">
        <v>43936.74259259259</v>
      </c>
      <c r="Q39" s="81" t="s">
        <v>287</v>
      </c>
      <c r="R39" s="85" t="s">
        <v>395</v>
      </c>
      <c r="S39" s="81" t="s">
        <v>493</v>
      </c>
      <c r="T39" s="81" t="s">
        <v>503</v>
      </c>
      <c r="U39" s="81"/>
      <c r="V39" s="85" t="s">
        <v>584</v>
      </c>
      <c r="W39" s="83">
        <v>43936.74259259259</v>
      </c>
      <c r="X39" s="87">
        <v>43936</v>
      </c>
      <c r="Y39" s="89" t="s">
        <v>607</v>
      </c>
      <c r="Z39" s="85" t="s">
        <v>660</v>
      </c>
      <c r="AA39" s="81"/>
      <c r="AB39" s="81"/>
      <c r="AC39" s="89" t="s">
        <v>778</v>
      </c>
      <c r="AD39" s="81"/>
      <c r="AE39" s="81" t="b">
        <v>0</v>
      </c>
      <c r="AF39" s="81">
        <v>0</v>
      </c>
      <c r="AG39" s="89" t="s">
        <v>881</v>
      </c>
      <c r="AH39" s="81" t="b">
        <v>0</v>
      </c>
      <c r="AI39" s="81" t="s">
        <v>886</v>
      </c>
      <c r="AJ39" s="81"/>
      <c r="AK39" s="89" t="s">
        <v>881</v>
      </c>
      <c r="AL39" s="81" t="b">
        <v>0</v>
      </c>
      <c r="AM39" s="81">
        <v>0</v>
      </c>
      <c r="AN39" s="89" t="s">
        <v>881</v>
      </c>
      <c r="AO39" s="81" t="s">
        <v>889</v>
      </c>
      <c r="AP39" s="81" t="b">
        <v>1</v>
      </c>
      <c r="AQ39" s="89" t="s">
        <v>778</v>
      </c>
      <c r="AR39" s="81" t="s">
        <v>176</v>
      </c>
      <c r="AS39" s="81">
        <v>0</v>
      </c>
      <c r="AT39" s="81">
        <v>0</v>
      </c>
      <c r="AU39" s="81"/>
      <c r="AV39" s="81"/>
      <c r="AW39" s="81"/>
      <c r="AX39" s="81"/>
      <c r="AY39" s="81"/>
      <c r="AZ39" s="81"/>
      <c r="BA39" s="81"/>
      <c r="BB39" s="81"/>
      <c r="BC39">
        <v>3</v>
      </c>
      <c r="BD39" s="80" t="str">
        <f>REPLACE(INDEX(GroupVertices[Group],MATCH(Edges[[#This Row],[Vertex 1]],GroupVertices[Vertex],0)),1,1,"")</f>
        <v>6</v>
      </c>
      <c r="BE39" s="80" t="str">
        <f>REPLACE(INDEX(GroupVertices[Group],MATCH(Edges[[#This Row],[Vertex 2]],GroupVertices[Vertex],0)),1,1,"")</f>
        <v>6</v>
      </c>
    </row>
    <row r="40" spans="1:57" ht="15">
      <c r="A40" s="66" t="s">
        <v>231</v>
      </c>
      <c r="B40" s="66" t="s">
        <v>231</v>
      </c>
      <c r="C40" s="67" t="s">
        <v>1483</v>
      </c>
      <c r="D40" s="68">
        <v>7.666666666666667</v>
      </c>
      <c r="E40" s="69" t="s">
        <v>132</v>
      </c>
      <c r="F40" s="70">
        <v>19.666666666666664</v>
      </c>
      <c r="G40" s="67"/>
      <c r="H40" s="71"/>
      <c r="I40" s="72"/>
      <c r="J40" s="72"/>
      <c r="K40" s="34" t="s">
        <v>65</v>
      </c>
      <c r="L40" s="79">
        <v>40</v>
      </c>
      <c r="M40" s="79"/>
      <c r="N40" s="74"/>
      <c r="O40" s="81" t="s">
        <v>176</v>
      </c>
      <c r="P40" s="83">
        <v>43943.02363425926</v>
      </c>
      <c r="Q40" s="81" t="s">
        <v>288</v>
      </c>
      <c r="R40" s="85" t="s">
        <v>396</v>
      </c>
      <c r="S40" s="81" t="s">
        <v>493</v>
      </c>
      <c r="T40" s="81" t="s">
        <v>503</v>
      </c>
      <c r="U40" s="81"/>
      <c r="V40" s="85" t="s">
        <v>584</v>
      </c>
      <c r="W40" s="83">
        <v>43943.02363425926</v>
      </c>
      <c r="X40" s="87">
        <v>43943</v>
      </c>
      <c r="Y40" s="89" t="s">
        <v>608</v>
      </c>
      <c r="Z40" s="85" t="s">
        <v>661</v>
      </c>
      <c r="AA40" s="81"/>
      <c r="AB40" s="81"/>
      <c r="AC40" s="89" t="s">
        <v>779</v>
      </c>
      <c r="AD40" s="81"/>
      <c r="AE40" s="81" t="b">
        <v>0</v>
      </c>
      <c r="AF40" s="81">
        <v>0</v>
      </c>
      <c r="AG40" s="89" t="s">
        <v>881</v>
      </c>
      <c r="AH40" s="81" t="b">
        <v>0</v>
      </c>
      <c r="AI40" s="81" t="s">
        <v>886</v>
      </c>
      <c r="AJ40" s="81"/>
      <c r="AK40" s="89" t="s">
        <v>881</v>
      </c>
      <c r="AL40" s="81" t="b">
        <v>0</v>
      </c>
      <c r="AM40" s="81">
        <v>0</v>
      </c>
      <c r="AN40" s="89" t="s">
        <v>881</v>
      </c>
      <c r="AO40" s="81" t="s">
        <v>889</v>
      </c>
      <c r="AP40" s="81" t="b">
        <v>1</v>
      </c>
      <c r="AQ40" s="89" t="s">
        <v>779</v>
      </c>
      <c r="AR40" s="81" t="s">
        <v>176</v>
      </c>
      <c r="AS40" s="81">
        <v>0</v>
      </c>
      <c r="AT40" s="81">
        <v>0</v>
      </c>
      <c r="AU40" s="81"/>
      <c r="AV40" s="81"/>
      <c r="AW40" s="81"/>
      <c r="AX40" s="81"/>
      <c r="AY40" s="81"/>
      <c r="AZ40" s="81"/>
      <c r="BA40" s="81"/>
      <c r="BB40" s="81"/>
      <c r="BC40">
        <v>3</v>
      </c>
      <c r="BD40" s="80" t="str">
        <f>REPLACE(INDEX(GroupVertices[Group],MATCH(Edges[[#This Row],[Vertex 1]],GroupVertices[Vertex],0)),1,1,"")</f>
        <v>6</v>
      </c>
      <c r="BE40" s="80" t="str">
        <f>REPLACE(INDEX(GroupVertices[Group],MATCH(Edges[[#This Row],[Vertex 2]],GroupVertices[Vertex],0)),1,1,"")</f>
        <v>6</v>
      </c>
    </row>
    <row r="41" spans="1:57" ht="15">
      <c r="A41" s="66" t="s">
        <v>231</v>
      </c>
      <c r="B41" s="66" t="s">
        <v>231</v>
      </c>
      <c r="C41" s="67" t="s">
        <v>1483</v>
      </c>
      <c r="D41" s="68">
        <v>7.666666666666667</v>
      </c>
      <c r="E41" s="69" t="s">
        <v>132</v>
      </c>
      <c r="F41" s="70">
        <v>19.666666666666664</v>
      </c>
      <c r="G41" s="67"/>
      <c r="H41" s="71"/>
      <c r="I41" s="72"/>
      <c r="J41" s="72"/>
      <c r="K41" s="34" t="s">
        <v>65</v>
      </c>
      <c r="L41" s="79">
        <v>41</v>
      </c>
      <c r="M41" s="79"/>
      <c r="N41" s="74"/>
      <c r="O41" s="81" t="s">
        <v>176</v>
      </c>
      <c r="P41" s="83">
        <v>43950.04592592592</v>
      </c>
      <c r="Q41" s="81" t="s">
        <v>289</v>
      </c>
      <c r="R41" s="85" t="s">
        <v>397</v>
      </c>
      <c r="S41" s="81" t="s">
        <v>493</v>
      </c>
      <c r="T41" s="81" t="s">
        <v>503</v>
      </c>
      <c r="U41" s="81"/>
      <c r="V41" s="85" t="s">
        <v>584</v>
      </c>
      <c r="W41" s="83">
        <v>43950.04592592592</v>
      </c>
      <c r="X41" s="87">
        <v>43950</v>
      </c>
      <c r="Y41" s="89" t="s">
        <v>609</v>
      </c>
      <c r="Z41" s="85" t="s">
        <v>662</v>
      </c>
      <c r="AA41" s="81"/>
      <c r="AB41" s="81"/>
      <c r="AC41" s="89" t="s">
        <v>780</v>
      </c>
      <c r="AD41" s="81"/>
      <c r="AE41" s="81" t="b">
        <v>0</v>
      </c>
      <c r="AF41" s="81">
        <v>0</v>
      </c>
      <c r="AG41" s="89" t="s">
        <v>881</v>
      </c>
      <c r="AH41" s="81" t="b">
        <v>0</v>
      </c>
      <c r="AI41" s="81" t="s">
        <v>886</v>
      </c>
      <c r="AJ41" s="81"/>
      <c r="AK41" s="89" t="s">
        <v>881</v>
      </c>
      <c r="AL41" s="81" t="b">
        <v>0</v>
      </c>
      <c r="AM41" s="81">
        <v>0</v>
      </c>
      <c r="AN41" s="89" t="s">
        <v>881</v>
      </c>
      <c r="AO41" s="81" t="s">
        <v>889</v>
      </c>
      <c r="AP41" s="81" t="b">
        <v>1</v>
      </c>
      <c r="AQ41" s="89" t="s">
        <v>780</v>
      </c>
      <c r="AR41" s="81" t="s">
        <v>176</v>
      </c>
      <c r="AS41" s="81">
        <v>0</v>
      </c>
      <c r="AT41" s="81">
        <v>0</v>
      </c>
      <c r="AU41" s="81"/>
      <c r="AV41" s="81"/>
      <c r="AW41" s="81"/>
      <c r="AX41" s="81"/>
      <c r="AY41" s="81"/>
      <c r="AZ41" s="81"/>
      <c r="BA41" s="81"/>
      <c r="BB41" s="81"/>
      <c r="BC41">
        <v>3</v>
      </c>
      <c r="BD41" s="80" t="str">
        <f>REPLACE(INDEX(GroupVertices[Group],MATCH(Edges[[#This Row],[Vertex 1]],GroupVertices[Vertex],0)),1,1,"")</f>
        <v>6</v>
      </c>
      <c r="BE41" s="80" t="str">
        <f>REPLACE(INDEX(GroupVertices[Group],MATCH(Edges[[#This Row],[Vertex 2]],GroupVertices[Vertex],0)),1,1,"")</f>
        <v>6</v>
      </c>
    </row>
    <row r="42" spans="1:57" ht="15">
      <c r="A42" s="66" t="s">
        <v>232</v>
      </c>
      <c r="B42" s="66" t="s">
        <v>231</v>
      </c>
      <c r="C42" s="67" t="s">
        <v>1482</v>
      </c>
      <c r="D42" s="68">
        <v>3</v>
      </c>
      <c r="E42" s="69" t="s">
        <v>132</v>
      </c>
      <c r="F42" s="70">
        <v>35</v>
      </c>
      <c r="G42" s="67"/>
      <c r="H42" s="71"/>
      <c r="I42" s="72"/>
      <c r="J42" s="72"/>
      <c r="K42" s="34" t="s">
        <v>65</v>
      </c>
      <c r="L42" s="79">
        <v>42</v>
      </c>
      <c r="M42" s="79"/>
      <c r="N42" s="74"/>
      <c r="O42" s="81" t="s">
        <v>271</v>
      </c>
      <c r="P42" s="83">
        <v>43950.18011574074</v>
      </c>
      <c r="Q42" s="81" t="s">
        <v>290</v>
      </c>
      <c r="R42" s="81"/>
      <c r="S42" s="81"/>
      <c r="T42" s="81" t="s">
        <v>503</v>
      </c>
      <c r="U42" s="81"/>
      <c r="V42" s="85" t="s">
        <v>585</v>
      </c>
      <c r="W42" s="83">
        <v>43950.18011574074</v>
      </c>
      <c r="X42" s="87">
        <v>43950</v>
      </c>
      <c r="Y42" s="89" t="s">
        <v>610</v>
      </c>
      <c r="Z42" s="85" t="s">
        <v>663</v>
      </c>
      <c r="AA42" s="81"/>
      <c r="AB42" s="81"/>
      <c r="AC42" s="89" t="s">
        <v>781</v>
      </c>
      <c r="AD42" s="81"/>
      <c r="AE42" s="81" t="b">
        <v>0</v>
      </c>
      <c r="AF42" s="81">
        <v>0</v>
      </c>
      <c r="AG42" s="89" t="s">
        <v>881</v>
      </c>
      <c r="AH42" s="81" t="b">
        <v>0</v>
      </c>
      <c r="AI42" s="81" t="s">
        <v>886</v>
      </c>
      <c r="AJ42" s="81"/>
      <c r="AK42" s="89" t="s">
        <v>881</v>
      </c>
      <c r="AL42" s="81" t="b">
        <v>0</v>
      </c>
      <c r="AM42" s="81">
        <v>0</v>
      </c>
      <c r="AN42" s="89" t="s">
        <v>780</v>
      </c>
      <c r="AO42" s="81" t="s">
        <v>895</v>
      </c>
      <c r="AP42" s="81" t="b">
        <v>0</v>
      </c>
      <c r="AQ42" s="89" t="s">
        <v>780</v>
      </c>
      <c r="AR42" s="81" t="s">
        <v>176</v>
      </c>
      <c r="AS42" s="81">
        <v>0</v>
      </c>
      <c r="AT42" s="81">
        <v>0</v>
      </c>
      <c r="AU42" s="81"/>
      <c r="AV42" s="81"/>
      <c r="AW42" s="81"/>
      <c r="AX42" s="81"/>
      <c r="AY42" s="81"/>
      <c r="AZ42" s="81"/>
      <c r="BA42" s="81"/>
      <c r="BB42" s="81"/>
      <c r="BC42">
        <v>1</v>
      </c>
      <c r="BD42" s="80" t="str">
        <f>REPLACE(INDEX(GroupVertices[Group],MATCH(Edges[[#This Row],[Vertex 1]],GroupVertices[Vertex],0)),1,1,"")</f>
        <v>6</v>
      </c>
      <c r="BE42" s="80" t="str">
        <f>REPLACE(INDEX(GroupVertices[Group],MATCH(Edges[[#This Row],[Vertex 2]],GroupVertices[Vertex],0)),1,1,"")</f>
        <v>6</v>
      </c>
    </row>
    <row r="43" spans="1:57" ht="15">
      <c r="A43" s="66" t="s">
        <v>232</v>
      </c>
      <c r="B43" s="66" t="s">
        <v>231</v>
      </c>
      <c r="C43" s="67" t="s">
        <v>1482</v>
      </c>
      <c r="D43" s="68">
        <v>3</v>
      </c>
      <c r="E43" s="69" t="s">
        <v>132</v>
      </c>
      <c r="F43" s="70">
        <v>35</v>
      </c>
      <c r="G43" s="67"/>
      <c r="H43" s="71"/>
      <c r="I43" s="72"/>
      <c r="J43" s="72"/>
      <c r="K43" s="34" t="s">
        <v>65</v>
      </c>
      <c r="L43" s="79">
        <v>43</v>
      </c>
      <c r="M43" s="79"/>
      <c r="N43" s="74"/>
      <c r="O43" s="81" t="s">
        <v>272</v>
      </c>
      <c r="P43" s="83">
        <v>43950.18011574074</v>
      </c>
      <c r="Q43" s="81" t="s">
        <v>290</v>
      </c>
      <c r="R43" s="81"/>
      <c r="S43" s="81"/>
      <c r="T43" s="81" t="s">
        <v>503</v>
      </c>
      <c r="U43" s="81"/>
      <c r="V43" s="85" t="s">
        <v>585</v>
      </c>
      <c r="W43" s="83">
        <v>43950.18011574074</v>
      </c>
      <c r="X43" s="87">
        <v>43950</v>
      </c>
      <c r="Y43" s="89" t="s">
        <v>610</v>
      </c>
      <c r="Z43" s="85" t="s">
        <v>663</v>
      </c>
      <c r="AA43" s="81"/>
      <c r="AB43" s="81"/>
      <c r="AC43" s="89" t="s">
        <v>781</v>
      </c>
      <c r="AD43" s="81"/>
      <c r="AE43" s="81" t="b">
        <v>0</v>
      </c>
      <c r="AF43" s="81">
        <v>0</v>
      </c>
      <c r="AG43" s="89" t="s">
        <v>881</v>
      </c>
      <c r="AH43" s="81" t="b">
        <v>0</v>
      </c>
      <c r="AI43" s="81" t="s">
        <v>886</v>
      </c>
      <c r="AJ43" s="81"/>
      <c r="AK43" s="89" t="s">
        <v>881</v>
      </c>
      <c r="AL43" s="81" t="b">
        <v>0</v>
      </c>
      <c r="AM43" s="81">
        <v>0</v>
      </c>
      <c r="AN43" s="89" t="s">
        <v>780</v>
      </c>
      <c r="AO43" s="81" t="s">
        <v>895</v>
      </c>
      <c r="AP43" s="81" t="b">
        <v>0</v>
      </c>
      <c r="AQ43" s="89" t="s">
        <v>780</v>
      </c>
      <c r="AR43" s="81" t="s">
        <v>176</v>
      </c>
      <c r="AS43" s="81">
        <v>0</v>
      </c>
      <c r="AT43" s="81">
        <v>0</v>
      </c>
      <c r="AU43" s="81"/>
      <c r="AV43" s="81"/>
      <c r="AW43" s="81"/>
      <c r="AX43" s="81"/>
      <c r="AY43" s="81"/>
      <c r="AZ43" s="81"/>
      <c r="BA43" s="81"/>
      <c r="BB43" s="81"/>
      <c r="BC43">
        <v>1</v>
      </c>
      <c r="BD43" s="80" t="str">
        <f>REPLACE(INDEX(GroupVertices[Group],MATCH(Edges[[#This Row],[Vertex 1]],GroupVertices[Vertex],0)),1,1,"")</f>
        <v>6</v>
      </c>
      <c r="BE43" s="80" t="str">
        <f>REPLACE(INDEX(GroupVertices[Group],MATCH(Edges[[#This Row],[Vertex 2]],GroupVertices[Vertex],0)),1,1,"")</f>
        <v>6</v>
      </c>
    </row>
    <row r="44" spans="1:57" ht="15">
      <c r="A44" s="66" t="s">
        <v>233</v>
      </c>
      <c r="B44" s="66" t="s">
        <v>243</v>
      </c>
      <c r="C44" s="67" t="s">
        <v>1482</v>
      </c>
      <c r="D44" s="68">
        <v>3</v>
      </c>
      <c r="E44" s="69" t="s">
        <v>132</v>
      </c>
      <c r="F44" s="70">
        <v>35</v>
      </c>
      <c r="G44" s="67"/>
      <c r="H44" s="71"/>
      <c r="I44" s="72"/>
      <c r="J44" s="72"/>
      <c r="K44" s="34" t="s">
        <v>65</v>
      </c>
      <c r="L44" s="79">
        <v>44</v>
      </c>
      <c r="M44" s="79"/>
      <c r="N44" s="74"/>
      <c r="O44" s="81" t="s">
        <v>269</v>
      </c>
      <c r="P44" s="83">
        <v>43952.75241898148</v>
      </c>
      <c r="Q44" s="81" t="s">
        <v>291</v>
      </c>
      <c r="R44" s="85" t="s">
        <v>398</v>
      </c>
      <c r="S44" s="81" t="s">
        <v>493</v>
      </c>
      <c r="T44" s="81"/>
      <c r="U44" s="81"/>
      <c r="V44" s="85" t="s">
        <v>586</v>
      </c>
      <c r="W44" s="83">
        <v>43952.75241898148</v>
      </c>
      <c r="X44" s="87">
        <v>43952</v>
      </c>
      <c r="Y44" s="89" t="s">
        <v>611</v>
      </c>
      <c r="Z44" s="85" t="s">
        <v>664</v>
      </c>
      <c r="AA44" s="81"/>
      <c r="AB44" s="81"/>
      <c r="AC44" s="89" t="s">
        <v>782</v>
      </c>
      <c r="AD44" s="89" t="s">
        <v>783</v>
      </c>
      <c r="AE44" s="81" t="b">
        <v>0</v>
      </c>
      <c r="AF44" s="81">
        <v>0</v>
      </c>
      <c r="AG44" s="89" t="s">
        <v>883</v>
      </c>
      <c r="AH44" s="81" t="b">
        <v>0</v>
      </c>
      <c r="AI44" s="81" t="s">
        <v>885</v>
      </c>
      <c r="AJ44" s="81"/>
      <c r="AK44" s="89" t="s">
        <v>881</v>
      </c>
      <c r="AL44" s="81" t="b">
        <v>0</v>
      </c>
      <c r="AM44" s="81">
        <v>0</v>
      </c>
      <c r="AN44" s="89" t="s">
        <v>881</v>
      </c>
      <c r="AO44" s="81" t="s">
        <v>889</v>
      </c>
      <c r="AP44" s="81" t="b">
        <v>1</v>
      </c>
      <c r="AQ44" s="89" t="s">
        <v>783</v>
      </c>
      <c r="AR44" s="81" t="s">
        <v>176</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row>
    <row r="45" spans="1:57" ht="15">
      <c r="A45" s="66" t="s">
        <v>234</v>
      </c>
      <c r="B45" s="66" t="s">
        <v>243</v>
      </c>
      <c r="C45" s="67" t="s">
        <v>1484</v>
      </c>
      <c r="D45" s="68">
        <v>5.333333333333334</v>
      </c>
      <c r="E45" s="69" t="s">
        <v>132</v>
      </c>
      <c r="F45" s="70">
        <v>27.333333333333332</v>
      </c>
      <c r="G45" s="67"/>
      <c r="H45" s="71"/>
      <c r="I45" s="72"/>
      <c r="J45" s="72"/>
      <c r="K45" s="34" t="s">
        <v>65</v>
      </c>
      <c r="L45" s="79">
        <v>45</v>
      </c>
      <c r="M45" s="79"/>
      <c r="N45" s="74"/>
      <c r="O45" s="81" t="s">
        <v>269</v>
      </c>
      <c r="P45" s="83">
        <v>43952.709872685184</v>
      </c>
      <c r="Q45" s="81" t="s">
        <v>292</v>
      </c>
      <c r="R45" s="81"/>
      <c r="S45" s="81"/>
      <c r="T45" s="81" t="s">
        <v>503</v>
      </c>
      <c r="U45" s="81"/>
      <c r="V45" s="85" t="s">
        <v>587</v>
      </c>
      <c r="W45" s="83">
        <v>43952.709872685184</v>
      </c>
      <c r="X45" s="87">
        <v>43952</v>
      </c>
      <c r="Y45" s="89" t="s">
        <v>612</v>
      </c>
      <c r="Z45" s="85" t="s">
        <v>665</v>
      </c>
      <c r="AA45" s="81"/>
      <c r="AB45" s="81"/>
      <c r="AC45" s="89" t="s">
        <v>783</v>
      </c>
      <c r="AD45" s="89" t="s">
        <v>880</v>
      </c>
      <c r="AE45" s="81" t="b">
        <v>0</v>
      </c>
      <c r="AF45" s="81">
        <v>0</v>
      </c>
      <c r="AG45" s="89" t="s">
        <v>884</v>
      </c>
      <c r="AH45" s="81" t="b">
        <v>0</v>
      </c>
      <c r="AI45" s="81" t="s">
        <v>885</v>
      </c>
      <c r="AJ45" s="81"/>
      <c r="AK45" s="89" t="s">
        <v>881</v>
      </c>
      <c r="AL45" s="81" t="b">
        <v>0</v>
      </c>
      <c r="AM45" s="81">
        <v>0</v>
      </c>
      <c r="AN45" s="89" t="s">
        <v>881</v>
      </c>
      <c r="AO45" s="81" t="s">
        <v>889</v>
      </c>
      <c r="AP45" s="81" t="b">
        <v>0</v>
      </c>
      <c r="AQ45" s="89" t="s">
        <v>880</v>
      </c>
      <c r="AR45" s="81" t="s">
        <v>176</v>
      </c>
      <c r="AS45" s="81">
        <v>0</v>
      </c>
      <c r="AT45" s="81">
        <v>0</v>
      </c>
      <c r="AU45" s="81"/>
      <c r="AV45" s="81"/>
      <c r="AW45" s="81"/>
      <c r="AX45" s="81"/>
      <c r="AY45" s="81"/>
      <c r="AZ45" s="81"/>
      <c r="BA45" s="81"/>
      <c r="BB45" s="81"/>
      <c r="BC45">
        <v>2</v>
      </c>
      <c r="BD45" s="80" t="str">
        <f>REPLACE(INDEX(GroupVertices[Group],MATCH(Edges[[#This Row],[Vertex 1]],GroupVertices[Vertex],0)),1,1,"")</f>
        <v>5</v>
      </c>
      <c r="BE45" s="80" t="str">
        <f>REPLACE(INDEX(GroupVertices[Group],MATCH(Edges[[#This Row],[Vertex 2]],GroupVertices[Vertex],0)),1,1,"")</f>
        <v>5</v>
      </c>
    </row>
    <row r="46" spans="1:57" ht="15">
      <c r="A46" s="66" t="s">
        <v>234</v>
      </c>
      <c r="B46" s="66" t="s">
        <v>243</v>
      </c>
      <c r="C46" s="67" t="s">
        <v>1484</v>
      </c>
      <c r="D46" s="68">
        <v>5.333333333333334</v>
      </c>
      <c r="E46" s="69" t="s">
        <v>132</v>
      </c>
      <c r="F46" s="70">
        <v>27.333333333333332</v>
      </c>
      <c r="G46" s="67"/>
      <c r="H46" s="71"/>
      <c r="I46" s="72"/>
      <c r="J46" s="72"/>
      <c r="K46" s="34" t="s">
        <v>65</v>
      </c>
      <c r="L46" s="79">
        <v>46</v>
      </c>
      <c r="M46" s="79"/>
      <c r="N46" s="74"/>
      <c r="O46" s="81" t="s">
        <v>269</v>
      </c>
      <c r="P46" s="83">
        <v>43955.62380787037</v>
      </c>
      <c r="Q46" s="81" t="s">
        <v>293</v>
      </c>
      <c r="R46" s="81"/>
      <c r="S46" s="81"/>
      <c r="T46" s="81" t="s">
        <v>509</v>
      </c>
      <c r="U46" s="81"/>
      <c r="V46" s="85" t="s">
        <v>587</v>
      </c>
      <c r="W46" s="83">
        <v>43955.62380787037</v>
      </c>
      <c r="X46" s="87">
        <v>43955</v>
      </c>
      <c r="Y46" s="89" t="s">
        <v>613</v>
      </c>
      <c r="Z46" s="85" t="s">
        <v>666</v>
      </c>
      <c r="AA46" s="81"/>
      <c r="AB46" s="81"/>
      <c r="AC46" s="89" t="s">
        <v>784</v>
      </c>
      <c r="AD46" s="89" t="s">
        <v>782</v>
      </c>
      <c r="AE46" s="81" t="b">
        <v>0</v>
      </c>
      <c r="AF46" s="81">
        <v>0</v>
      </c>
      <c r="AG46" s="89" t="s">
        <v>884</v>
      </c>
      <c r="AH46" s="81" t="b">
        <v>0</v>
      </c>
      <c r="AI46" s="81" t="s">
        <v>885</v>
      </c>
      <c r="AJ46" s="81"/>
      <c r="AK46" s="89" t="s">
        <v>881</v>
      </c>
      <c r="AL46" s="81" t="b">
        <v>0</v>
      </c>
      <c r="AM46" s="81">
        <v>0</v>
      </c>
      <c r="AN46" s="89" t="s">
        <v>881</v>
      </c>
      <c r="AO46" s="81" t="s">
        <v>889</v>
      </c>
      <c r="AP46" s="81" t="b">
        <v>0</v>
      </c>
      <c r="AQ46" s="89" t="s">
        <v>782</v>
      </c>
      <c r="AR46" s="81" t="s">
        <v>176</v>
      </c>
      <c r="AS46" s="81">
        <v>0</v>
      </c>
      <c r="AT46" s="81">
        <v>0</v>
      </c>
      <c r="AU46" s="81"/>
      <c r="AV46" s="81"/>
      <c r="AW46" s="81"/>
      <c r="AX46" s="81"/>
      <c r="AY46" s="81"/>
      <c r="AZ46" s="81"/>
      <c r="BA46" s="81"/>
      <c r="BB46" s="81"/>
      <c r="BC46">
        <v>2</v>
      </c>
      <c r="BD46" s="80" t="str">
        <f>REPLACE(INDEX(GroupVertices[Group],MATCH(Edges[[#This Row],[Vertex 1]],GroupVertices[Vertex],0)),1,1,"")</f>
        <v>5</v>
      </c>
      <c r="BE46" s="80" t="str">
        <f>REPLACE(INDEX(GroupVertices[Group],MATCH(Edges[[#This Row],[Vertex 2]],GroupVertices[Vertex],0)),1,1,"")</f>
        <v>5</v>
      </c>
    </row>
    <row r="47" spans="1:57" ht="15">
      <c r="A47" s="66" t="s">
        <v>233</v>
      </c>
      <c r="B47" s="66" t="s">
        <v>234</v>
      </c>
      <c r="C47" s="67" t="s">
        <v>1482</v>
      </c>
      <c r="D47" s="68">
        <v>3</v>
      </c>
      <c r="E47" s="69" t="s">
        <v>132</v>
      </c>
      <c r="F47" s="70">
        <v>35</v>
      </c>
      <c r="G47" s="67"/>
      <c r="H47" s="71"/>
      <c r="I47" s="72"/>
      <c r="J47" s="72"/>
      <c r="K47" s="34" t="s">
        <v>66</v>
      </c>
      <c r="L47" s="79">
        <v>47</v>
      </c>
      <c r="M47" s="79"/>
      <c r="N47" s="74"/>
      <c r="O47" s="81" t="s">
        <v>270</v>
      </c>
      <c r="P47" s="83">
        <v>43952.75241898148</v>
      </c>
      <c r="Q47" s="81" t="s">
        <v>291</v>
      </c>
      <c r="R47" s="85" t="s">
        <v>398</v>
      </c>
      <c r="S47" s="81" t="s">
        <v>493</v>
      </c>
      <c r="T47" s="81"/>
      <c r="U47" s="81"/>
      <c r="V47" s="85" t="s">
        <v>586</v>
      </c>
      <c r="W47" s="83">
        <v>43952.75241898148</v>
      </c>
      <c r="X47" s="87">
        <v>43952</v>
      </c>
      <c r="Y47" s="89" t="s">
        <v>611</v>
      </c>
      <c r="Z47" s="85" t="s">
        <v>664</v>
      </c>
      <c r="AA47" s="81"/>
      <c r="AB47" s="81"/>
      <c r="AC47" s="89" t="s">
        <v>782</v>
      </c>
      <c r="AD47" s="89" t="s">
        <v>783</v>
      </c>
      <c r="AE47" s="81" t="b">
        <v>0</v>
      </c>
      <c r="AF47" s="81">
        <v>0</v>
      </c>
      <c r="AG47" s="89" t="s">
        <v>883</v>
      </c>
      <c r="AH47" s="81" t="b">
        <v>0</v>
      </c>
      <c r="AI47" s="81" t="s">
        <v>885</v>
      </c>
      <c r="AJ47" s="81"/>
      <c r="AK47" s="89" t="s">
        <v>881</v>
      </c>
      <c r="AL47" s="81" t="b">
        <v>0</v>
      </c>
      <c r="AM47" s="81">
        <v>0</v>
      </c>
      <c r="AN47" s="89" t="s">
        <v>881</v>
      </c>
      <c r="AO47" s="81" t="s">
        <v>889</v>
      </c>
      <c r="AP47" s="81" t="b">
        <v>1</v>
      </c>
      <c r="AQ47" s="89" t="s">
        <v>783</v>
      </c>
      <c r="AR47" s="81" t="s">
        <v>176</v>
      </c>
      <c r="AS47" s="81">
        <v>0</v>
      </c>
      <c r="AT47" s="81">
        <v>0</v>
      </c>
      <c r="AU47" s="81"/>
      <c r="AV47" s="81"/>
      <c r="AW47" s="81"/>
      <c r="AX47" s="81"/>
      <c r="AY47" s="81"/>
      <c r="AZ47" s="81"/>
      <c r="BA47" s="81"/>
      <c r="BB47" s="81"/>
      <c r="BC47">
        <v>1</v>
      </c>
      <c r="BD47" s="80" t="str">
        <f>REPLACE(INDEX(GroupVertices[Group],MATCH(Edges[[#This Row],[Vertex 1]],GroupVertices[Vertex],0)),1,1,"")</f>
        <v>5</v>
      </c>
      <c r="BE47" s="80" t="str">
        <f>REPLACE(INDEX(GroupVertices[Group],MATCH(Edges[[#This Row],[Vertex 2]],GroupVertices[Vertex],0)),1,1,"")</f>
        <v>5</v>
      </c>
    </row>
    <row r="48" spans="1:57" ht="15">
      <c r="A48" s="66" t="s">
        <v>234</v>
      </c>
      <c r="B48" s="66" t="s">
        <v>233</v>
      </c>
      <c r="C48" s="67" t="s">
        <v>1484</v>
      </c>
      <c r="D48" s="68">
        <v>5.333333333333334</v>
      </c>
      <c r="E48" s="69" t="s">
        <v>132</v>
      </c>
      <c r="F48" s="70">
        <v>27.333333333333332</v>
      </c>
      <c r="G48" s="67"/>
      <c r="H48" s="71"/>
      <c r="I48" s="72"/>
      <c r="J48" s="72"/>
      <c r="K48" s="34" t="s">
        <v>66</v>
      </c>
      <c r="L48" s="79">
        <v>48</v>
      </c>
      <c r="M48" s="79"/>
      <c r="N48" s="74"/>
      <c r="O48" s="81" t="s">
        <v>270</v>
      </c>
      <c r="P48" s="83">
        <v>43952.709872685184</v>
      </c>
      <c r="Q48" s="81" t="s">
        <v>292</v>
      </c>
      <c r="R48" s="81"/>
      <c r="S48" s="81"/>
      <c r="T48" s="81" t="s">
        <v>503</v>
      </c>
      <c r="U48" s="81"/>
      <c r="V48" s="85" t="s">
        <v>587</v>
      </c>
      <c r="W48" s="83">
        <v>43952.709872685184</v>
      </c>
      <c r="X48" s="87">
        <v>43952</v>
      </c>
      <c r="Y48" s="89" t="s">
        <v>612</v>
      </c>
      <c r="Z48" s="85" t="s">
        <v>665</v>
      </c>
      <c r="AA48" s="81"/>
      <c r="AB48" s="81"/>
      <c r="AC48" s="89" t="s">
        <v>783</v>
      </c>
      <c r="AD48" s="89" t="s">
        <v>880</v>
      </c>
      <c r="AE48" s="81" t="b">
        <v>0</v>
      </c>
      <c r="AF48" s="81">
        <v>0</v>
      </c>
      <c r="AG48" s="89" t="s">
        <v>884</v>
      </c>
      <c r="AH48" s="81" t="b">
        <v>0</v>
      </c>
      <c r="AI48" s="81" t="s">
        <v>885</v>
      </c>
      <c r="AJ48" s="81"/>
      <c r="AK48" s="89" t="s">
        <v>881</v>
      </c>
      <c r="AL48" s="81" t="b">
        <v>0</v>
      </c>
      <c r="AM48" s="81">
        <v>0</v>
      </c>
      <c r="AN48" s="89" t="s">
        <v>881</v>
      </c>
      <c r="AO48" s="81" t="s">
        <v>889</v>
      </c>
      <c r="AP48" s="81" t="b">
        <v>0</v>
      </c>
      <c r="AQ48" s="89" t="s">
        <v>880</v>
      </c>
      <c r="AR48" s="81" t="s">
        <v>176</v>
      </c>
      <c r="AS48" s="81">
        <v>0</v>
      </c>
      <c r="AT48" s="81">
        <v>0</v>
      </c>
      <c r="AU48" s="81"/>
      <c r="AV48" s="81"/>
      <c r="AW48" s="81"/>
      <c r="AX48" s="81"/>
      <c r="AY48" s="81"/>
      <c r="AZ48" s="81"/>
      <c r="BA48" s="81"/>
      <c r="BB48" s="81"/>
      <c r="BC48">
        <v>2</v>
      </c>
      <c r="BD48" s="80" t="str">
        <f>REPLACE(INDEX(GroupVertices[Group],MATCH(Edges[[#This Row],[Vertex 1]],GroupVertices[Vertex],0)),1,1,"")</f>
        <v>5</v>
      </c>
      <c r="BE48" s="80" t="str">
        <f>REPLACE(INDEX(GroupVertices[Group],MATCH(Edges[[#This Row],[Vertex 2]],GroupVertices[Vertex],0)),1,1,"")</f>
        <v>5</v>
      </c>
    </row>
    <row r="49" spans="1:57" ht="15">
      <c r="A49" s="66" t="s">
        <v>234</v>
      </c>
      <c r="B49" s="66" t="s">
        <v>233</v>
      </c>
      <c r="C49" s="67" t="s">
        <v>1484</v>
      </c>
      <c r="D49" s="68">
        <v>5.333333333333334</v>
      </c>
      <c r="E49" s="69" t="s">
        <v>132</v>
      </c>
      <c r="F49" s="70">
        <v>27.333333333333332</v>
      </c>
      <c r="G49" s="67"/>
      <c r="H49" s="71"/>
      <c r="I49" s="72"/>
      <c r="J49" s="72"/>
      <c r="K49" s="34" t="s">
        <v>66</v>
      </c>
      <c r="L49" s="79">
        <v>49</v>
      </c>
      <c r="M49" s="79"/>
      <c r="N49" s="74"/>
      <c r="O49" s="81" t="s">
        <v>270</v>
      </c>
      <c r="P49" s="83">
        <v>43955.62380787037</v>
      </c>
      <c r="Q49" s="81" t="s">
        <v>293</v>
      </c>
      <c r="R49" s="81"/>
      <c r="S49" s="81"/>
      <c r="T49" s="81" t="s">
        <v>509</v>
      </c>
      <c r="U49" s="81"/>
      <c r="V49" s="85" t="s">
        <v>587</v>
      </c>
      <c r="W49" s="83">
        <v>43955.62380787037</v>
      </c>
      <c r="X49" s="87">
        <v>43955</v>
      </c>
      <c r="Y49" s="89" t="s">
        <v>613</v>
      </c>
      <c r="Z49" s="85" t="s">
        <v>666</v>
      </c>
      <c r="AA49" s="81"/>
      <c r="AB49" s="81"/>
      <c r="AC49" s="89" t="s">
        <v>784</v>
      </c>
      <c r="AD49" s="89" t="s">
        <v>782</v>
      </c>
      <c r="AE49" s="81" t="b">
        <v>0</v>
      </c>
      <c r="AF49" s="81">
        <v>0</v>
      </c>
      <c r="AG49" s="89" t="s">
        <v>884</v>
      </c>
      <c r="AH49" s="81" t="b">
        <v>0</v>
      </c>
      <c r="AI49" s="81" t="s">
        <v>885</v>
      </c>
      <c r="AJ49" s="81"/>
      <c r="AK49" s="89" t="s">
        <v>881</v>
      </c>
      <c r="AL49" s="81" t="b">
        <v>0</v>
      </c>
      <c r="AM49" s="81">
        <v>0</v>
      </c>
      <c r="AN49" s="89" t="s">
        <v>881</v>
      </c>
      <c r="AO49" s="81" t="s">
        <v>889</v>
      </c>
      <c r="AP49" s="81" t="b">
        <v>0</v>
      </c>
      <c r="AQ49" s="89" t="s">
        <v>782</v>
      </c>
      <c r="AR49" s="81" t="s">
        <v>176</v>
      </c>
      <c r="AS49" s="81">
        <v>0</v>
      </c>
      <c r="AT49" s="81">
        <v>0</v>
      </c>
      <c r="AU49" s="81"/>
      <c r="AV49" s="81"/>
      <c r="AW49" s="81"/>
      <c r="AX49" s="81"/>
      <c r="AY49" s="81"/>
      <c r="AZ49" s="81"/>
      <c r="BA49" s="81"/>
      <c r="BB49" s="81"/>
      <c r="BC49">
        <v>2</v>
      </c>
      <c r="BD49" s="80" t="str">
        <f>REPLACE(INDEX(GroupVertices[Group],MATCH(Edges[[#This Row],[Vertex 1]],GroupVertices[Vertex],0)),1,1,"")</f>
        <v>5</v>
      </c>
      <c r="BE49" s="80" t="str">
        <f>REPLACE(INDEX(GroupVertices[Group],MATCH(Edges[[#This Row],[Vertex 2]],GroupVertices[Vertex],0)),1,1,"")</f>
        <v>5</v>
      </c>
    </row>
    <row r="50" spans="1:57" ht="15">
      <c r="A50" s="66" t="s">
        <v>235</v>
      </c>
      <c r="B50" s="66" t="s">
        <v>244</v>
      </c>
      <c r="C50" s="67" t="s">
        <v>1482</v>
      </c>
      <c r="D50" s="68">
        <v>3</v>
      </c>
      <c r="E50" s="69" t="s">
        <v>132</v>
      </c>
      <c r="F50" s="70">
        <v>35</v>
      </c>
      <c r="G50" s="67"/>
      <c r="H50" s="71"/>
      <c r="I50" s="72"/>
      <c r="J50" s="72"/>
      <c r="K50" s="34" t="s">
        <v>65</v>
      </c>
      <c r="L50" s="79">
        <v>50</v>
      </c>
      <c r="M50" s="79"/>
      <c r="N50" s="74"/>
      <c r="O50" s="81" t="s">
        <v>269</v>
      </c>
      <c r="P50" s="83">
        <v>43900.727164351854</v>
      </c>
      <c r="Q50" s="81" t="s">
        <v>294</v>
      </c>
      <c r="R50" s="85" t="s">
        <v>399</v>
      </c>
      <c r="S50" s="81" t="s">
        <v>496</v>
      </c>
      <c r="T50" s="81" t="s">
        <v>510</v>
      </c>
      <c r="U50" s="81"/>
      <c r="V50" s="85" t="s">
        <v>588</v>
      </c>
      <c r="W50" s="83">
        <v>43900.727164351854</v>
      </c>
      <c r="X50" s="87">
        <v>43900</v>
      </c>
      <c r="Y50" s="89" t="s">
        <v>614</v>
      </c>
      <c r="Z50" s="85" t="s">
        <v>667</v>
      </c>
      <c r="AA50" s="81"/>
      <c r="AB50" s="81"/>
      <c r="AC50" s="89" t="s">
        <v>785</v>
      </c>
      <c r="AD50" s="81"/>
      <c r="AE50" s="81" t="b">
        <v>0</v>
      </c>
      <c r="AF50" s="81">
        <v>0</v>
      </c>
      <c r="AG50" s="89" t="s">
        <v>881</v>
      </c>
      <c r="AH50" s="81" t="b">
        <v>0</v>
      </c>
      <c r="AI50" s="81" t="s">
        <v>885</v>
      </c>
      <c r="AJ50" s="81"/>
      <c r="AK50" s="89" t="s">
        <v>881</v>
      </c>
      <c r="AL50" s="81" t="b">
        <v>0</v>
      </c>
      <c r="AM50" s="81">
        <v>0</v>
      </c>
      <c r="AN50" s="89" t="s">
        <v>881</v>
      </c>
      <c r="AO50" s="81" t="s">
        <v>896</v>
      </c>
      <c r="AP50" s="81" t="b">
        <v>0</v>
      </c>
      <c r="AQ50" s="89" t="s">
        <v>785</v>
      </c>
      <c r="AR50" s="81" t="s">
        <v>176</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row>
    <row r="51" spans="1:57" ht="15">
      <c r="A51" s="66" t="s">
        <v>235</v>
      </c>
      <c r="B51" s="66" t="s">
        <v>245</v>
      </c>
      <c r="C51" s="67" t="s">
        <v>1482</v>
      </c>
      <c r="D51" s="68">
        <v>3</v>
      </c>
      <c r="E51" s="69" t="s">
        <v>132</v>
      </c>
      <c r="F51" s="70">
        <v>35</v>
      </c>
      <c r="G51" s="67"/>
      <c r="H51" s="71"/>
      <c r="I51" s="72"/>
      <c r="J51" s="72"/>
      <c r="K51" s="34" t="s">
        <v>65</v>
      </c>
      <c r="L51" s="79">
        <v>51</v>
      </c>
      <c r="M51" s="79"/>
      <c r="N51" s="74"/>
      <c r="O51" s="81" t="s">
        <v>269</v>
      </c>
      <c r="P51" s="83">
        <v>43901.22712962963</v>
      </c>
      <c r="Q51" s="81" t="s">
        <v>295</v>
      </c>
      <c r="R51" s="85" t="s">
        <v>400</v>
      </c>
      <c r="S51" s="81" t="s">
        <v>496</v>
      </c>
      <c r="T51" s="81" t="s">
        <v>511</v>
      </c>
      <c r="U51" s="81"/>
      <c r="V51" s="85" t="s">
        <v>588</v>
      </c>
      <c r="W51" s="83">
        <v>43901.22712962963</v>
      </c>
      <c r="X51" s="87">
        <v>43901</v>
      </c>
      <c r="Y51" s="89" t="s">
        <v>615</v>
      </c>
      <c r="Z51" s="85" t="s">
        <v>668</v>
      </c>
      <c r="AA51" s="81"/>
      <c r="AB51" s="81"/>
      <c r="AC51" s="89" t="s">
        <v>786</v>
      </c>
      <c r="AD51" s="81"/>
      <c r="AE51" s="81" t="b">
        <v>0</v>
      </c>
      <c r="AF51" s="81">
        <v>0</v>
      </c>
      <c r="AG51" s="89" t="s">
        <v>881</v>
      </c>
      <c r="AH51" s="81" t="b">
        <v>0</v>
      </c>
      <c r="AI51" s="81" t="s">
        <v>885</v>
      </c>
      <c r="AJ51" s="81"/>
      <c r="AK51" s="89" t="s">
        <v>881</v>
      </c>
      <c r="AL51" s="81" t="b">
        <v>0</v>
      </c>
      <c r="AM51" s="81">
        <v>0</v>
      </c>
      <c r="AN51" s="89" t="s">
        <v>881</v>
      </c>
      <c r="AO51" s="81" t="s">
        <v>896</v>
      </c>
      <c r="AP51" s="81" t="b">
        <v>0</v>
      </c>
      <c r="AQ51" s="89" t="s">
        <v>786</v>
      </c>
      <c r="AR51" s="81" t="s">
        <v>176</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row>
    <row r="52" spans="1:57" ht="15">
      <c r="A52" s="66" t="s">
        <v>235</v>
      </c>
      <c r="B52" s="66" t="s">
        <v>246</v>
      </c>
      <c r="C52" s="67" t="s">
        <v>1482</v>
      </c>
      <c r="D52" s="68">
        <v>3</v>
      </c>
      <c r="E52" s="69" t="s">
        <v>132</v>
      </c>
      <c r="F52" s="70">
        <v>35</v>
      </c>
      <c r="G52" s="67"/>
      <c r="H52" s="71"/>
      <c r="I52" s="72"/>
      <c r="J52" s="72"/>
      <c r="K52" s="34" t="s">
        <v>65</v>
      </c>
      <c r="L52" s="79">
        <v>52</v>
      </c>
      <c r="M52" s="79"/>
      <c r="N52" s="74"/>
      <c r="O52" s="81" t="s">
        <v>269</v>
      </c>
      <c r="P52" s="83">
        <v>43905.22709490741</v>
      </c>
      <c r="Q52" s="81" t="s">
        <v>296</v>
      </c>
      <c r="R52" s="85" t="s">
        <v>401</v>
      </c>
      <c r="S52" s="81" t="s">
        <v>496</v>
      </c>
      <c r="T52" s="81" t="s">
        <v>511</v>
      </c>
      <c r="U52" s="81"/>
      <c r="V52" s="85" t="s">
        <v>588</v>
      </c>
      <c r="W52" s="83">
        <v>43905.22709490741</v>
      </c>
      <c r="X52" s="87">
        <v>43905</v>
      </c>
      <c r="Y52" s="89" t="s">
        <v>616</v>
      </c>
      <c r="Z52" s="85" t="s">
        <v>669</v>
      </c>
      <c r="AA52" s="81"/>
      <c r="AB52" s="81"/>
      <c r="AC52" s="89" t="s">
        <v>787</v>
      </c>
      <c r="AD52" s="81"/>
      <c r="AE52" s="81" t="b">
        <v>0</v>
      </c>
      <c r="AF52" s="81">
        <v>0</v>
      </c>
      <c r="AG52" s="89" t="s">
        <v>881</v>
      </c>
      <c r="AH52" s="81" t="b">
        <v>0</v>
      </c>
      <c r="AI52" s="81" t="s">
        <v>885</v>
      </c>
      <c r="AJ52" s="81"/>
      <c r="AK52" s="89" t="s">
        <v>881</v>
      </c>
      <c r="AL52" s="81" t="b">
        <v>0</v>
      </c>
      <c r="AM52" s="81">
        <v>0</v>
      </c>
      <c r="AN52" s="89" t="s">
        <v>881</v>
      </c>
      <c r="AO52" s="81" t="s">
        <v>896</v>
      </c>
      <c r="AP52" s="81" t="b">
        <v>0</v>
      </c>
      <c r="AQ52" s="89" t="s">
        <v>787</v>
      </c>
      <c r="AR52" s="81" t="s">
        <v>176</v>
      </c>
      <c r="AS52" s="81">
        <v>0</v>
      </c>
      <c r="AT52" s="81">
        <v>0</v>
      </c>
      <c r="AU52" s="81"/>
      <c r="AV52" s="81"/>
      <c r="AW52" s="81"/>
      <c r="AX52" s="81"/>
      <c r="AY52" s="81"/>
      <c r="AZ52" s="81"/>
      <c r="BA52" s="81"/>
      <c r="BB52" s="81"/>
      <c r="BC52">
        <v>1</v>
      </c>
      <c r="BD52" s="80" t="str">
        <f>REPLACE(INDEX(GroupVertices[Group],MATCH(Edges[[#This Row],[Vertex 1]],GroupVertices[Vertex],0)),1,1,"")</f>
        <v>1</v>
      </c>
      <c r="BE52" s="80" t="str">
        <f>REPLACE(INDEX(GroupVertices[Group],MATCH(Edges[[#This Row],[Vertex 2]],GroupVertices[Vertex],0)),1,1,"")</f>
        <v>1</v>
      </c>
    </row>
    <row r="53" spans="1:57" ht="15">
      <c r="A53" s="66" t="s">
        <v>235</v>
      </c>
      <c r="B53" s="66" t="s">
        <v>247</v>
      </c>
      <c r="C53" s="67" t="s">
        <v>1482</v>
      </c>
      <c r="D53" s="68">
        <v>3</v>
      </c>
      <c r="E53" s="69" t="s">
        <v>132</v>
      </c>
      <c r="F53" s="70">
        <v>35</v>
      </c>
      <c r="G53" s="67"/>
      <c r="H53" s="71"/>
      <c r="I53" s="72"/>
      <c r="J53" s="72"/>
      <c r="K53" s="34" t="s">
        <v>65</v>
      </c>
      <c r="L53" s="79">
        <v>53</v>
      </c>
      <c r="M53" s="79"/>
      <c r="N53" s="74"/>
      <c r="O53" s="81" t="s">
        <v>269</v>
      </c>
      <c r="P53" s="83">
        <v>43906.72715277778</v>
      </c>
      <c r="Q53" s="81" t="s">
        <v>297</v>
      </c>
      <c r="R53" s="85" t="s">
        <v>402</v>
      </c>
      <c r="S53" s="81" t="s">
        <v>496</v>
      </c>
      <c r="T53" s="81" t="s">
        <v>512</v>
      </c>
      <c r="U53" s="81"/>
      <c r="V53" s="85" t="s">
        <v>588</v>
      </c>
      <c r="W53" s="83">
        <v>43906.72715277778</v>
      </c>
      <c r="X53" s="87">
        <v>43906</v>
      </c>
      <c r="Y53" s="89" t="s">
        <v>617</v>
      </c>
      <c r="Z53" s="85" t="s">
        <v>670</v>
      </c>
      <c r="AA53" s="81"/>
      <c r="AB53" s="81"/>
      <c r="AC53" s="89" t="s">
        <v>788</v>
      </c>
      <c r="AD53" s="81"/>
      <c r="AE53" s="81" t="b">
        <v>0</v>
      </c>
      <c r="AF53" s="81">
        <v>0</v>
      </c>
      <c r="AG53" s="89" t="s">
        <v>881</v>
      </c>
      <c r="AH53" s="81" t="b">
        <v>0</v>
      </c>
      <c r="AI53" s="81" t="s">
        <v>885</v>
      </c>
      <c r="AJ53" s="81"/>
      <c r="AK53" s="89" t="s">
        <v>881</v>
      </c>
      <c r="AL53" s="81" t="b">
        <v>0</v>
      </c>
      <c r="AM53" s="81">
        <v>0</v>
      </c>
      <c r="AN53" s="89" t="s">
        <v>881</v>
      </c>
      <c r="AO53" s="81" t="s">
        <v>896</v>
      </c>
      <c r="AP53" s="81" t="b">
        <v>0</v>
      </c>
      <c r="AQ53" s="89" t="s">
        <v>788</v>
      </c>
      <c r="AR53" s="81" t="s">
        <v>176</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row>
    <row r="54" spans="1:57" ht="15">
      <c r="A54" s="66" t="s">
        <v>235</v>
      </c>
      <c r="B54" s="66" t="s">
        <v>248</v>
      </c>
      <c r="C54" s="67" t="s">
        <v>1482</v>
      </c>
      <c r="D54" s="68">
        <v>3</v>
      </c>
      <c r="E54" s="69" t="s">
        <v>132</v>
      </c>
      <c r="F54" s="70">
        <v>35</v>
      </c>
      <c r="G54" s="67"/>
      <c r="H54" s="71"/>
      <c r="I54" s="72"/>
      <c r="J54" s="72"/>
      <c r="K54" s="34" t="s">
        <v>65</v>
      </c>
      <c r="L54" s="79">
        <v>54</v>
      </c>
      <c r="M54" s="79"/>
      <c r="N54" s="74"/>
      <c r="O54" s="81" t="s">
        <v>269</v>
      </c>
      <c r="P54" s="83">
        <v>43908.727118055554</v>
      </c>
      <c r="Q54" s="81" t="s">
        <v>298</v>
      </c>
      <c r="R54" s="85" t="s">
        <v>403</v>
      </c>
      <c r="S54" s="81" t="s">
        <v>496</v>
      </c>
      <c r="T54" s="81" t="s">
        <v>513</v>
      </c>
      <c r="U54" s="81"/>
      <c r="V54" s="85" t="s">
        <v>588</v>
      </c>
      <c r="W54" s="83">
        <v>43908.727118055554</v>
      </c>
      <c r="X54" s="87">
        <v>43908</v>
      </c>
      <c r="Y54" s="89" t="s">
        <v>618</v>
      </c>
      <c r="Z54" s="85" t="s">
        <v>671</v>
      </c>
      <c r="AA54" s="81"/>
      <c r="AB54" s="81"/>
      <c r="AC54" s="89" t="s">
        <v>789</v>
      </c>
      <c r="AD54" s="81"/>
      <c r="AE54" s="81" t="b">
        <v>0</v>
      </c>
      <c r="AF54" s="81">
        <v>0</v>
      </c>
      <c r="AG54" s="89" t="s">
        <v>881</v>
      </c>
      <c r="AH54" s="81" t="b">
        <v>0</v>
      </c>
      <c r="AI54" s="81" t="s">
        <v>885</v>
      </c>
      <c r="AJ54" s="81"/>
      <c r="AK54" s="89" t="s">
        <v>881</v>
      </c>
      <c r="AL54" s="81" t="b">
        <v>0</v>
      </c>
      <c r="AM54" s="81">
        <v>0</v>
      </c>
      <c r="AN54" s="89" t="s">
        <v>881</v>
      </c>
      <c r="AO54" s="81" t="s">
        <v>896</v>
      </c>
      <c r="AP54" s="81" t="b">
        <v>0</v>
      </c>
      <c r="AQ54" s="89" t="s">
        <v>789</v>
      </c>
      <c r="AR54" s="81" t="s">
        <v>176</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row>
    <row r="55" spans="1:57" ht="15">
      <c r="A55" s="66" t="s">
        <v>235</v>
      </c>
      <c r="B55" s="66" t="s">
        <v>249</v>
      </c>
      <c r="C55" s="67" t="s">
        <v>1482</v>
      </c>
      <c r="D55" s="68">
        <v>3</v>
      </c>
      <c r="E55" s="69" t="s">
        <v>132</v>
      </c>
      <c r="F55" s="70">
        <v>35</v>
      </c>
      <c r="G55" s="67"/>
      <c r="H55" s="71"/>
      <c r="I55" s="72"/>
      <c r="J55" s="72"/>
      <c r="K55" s="34" t="s">
        <v>65</v>
      </c>
      <c r="L55" s="79">
        <v>55</v>
      </c>
      <c r="M55" s="79"/>
      <c r="N55" s="74"/>
      <c r="O55" s="81" t="s">
        <v>269</v>
      </c>
      <c r="P55" s="83">
        <v>43910.227106481485</v>
      </c>
      <c r="Q55" s="81" t="s">
        <v>299</v>
      </c>
      <c r="R55" s="85" t="s">
        <v>404</v>
      </c>
      <c r="S55" s="81" t="s">
        <v>496</v>
      </c>
      <c r="T55" s="81" t="s">
        <v>511</v>
      </c>
      <c r="U55" s="81"/>
      <c r="V55" s="85" t="s">
        <v>588</v>
      </c>
      <c r="W55" s="83">
        <v>43910.227106481485</v>
      </c>
      <c r="X55" s="87">
        <v>43910</v>
      </c>
      <c r="Y55" s="89" t="s">
        <v>619</v>
      </c>
      <c r="Z55" s="85" t="s">
        <v>672</v>
      </c>
      <c r="AA55" s="81"/>
      <c r="AB55" s="81"/>
      <c r="AC55" s="89" t="s">
        <v>790</v>
      </c>
      <c r="AD55" s="81"/>
      <c r="AE55" s="81" t="b">
        <v>0</v>
      </c>
      <c r="AF55" s="81">
        <v>0</v>
      </c>
      <c r="AG55" s="89" t="s">
        <v>881</v>
      </c>
      <c r="AH55" s="81" t="b">
        <v>0</v>
      </c>
      <c r="AI55" s="81" t="s">
        <v>885</v>
      </c>
      <c r="AJ55" s="81"/>
      <c r="AK55" s="89" t="s">
        <v>881</v>
      </c>
      <c r="AL55" s="81" t="b">
        <v>0</v>
      </c>
      <c r="AM55" s="81">
        <v>0</v>
      </c>
      <c r="AN55" s="89" t="s">
        <v>881</v>
      </c>
      <c r="AO55" s="81" t="s">
        <v>896</v>
      </c>
      <c r="AP55" s="81" t="b">
        <v>0</v>
      </c>
      <c r="AQ55" s="89" t="s">
        <v>790</v>
      </c>
      <c r="AR55" s="81" t="s">
        <v>176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row>
    <row r="56" spans="1:57" ht="15">
      <c r="A56" s="66" t="s">
        <v>235</v>
      </c>
      <c r="B56" s="66" t="s">
        <v>250</v>
      </c>
      <c r="C56" s="67" t="s">
        <v>1484</v>
      </c>
      <c r="D56" s="68">
        <v>5.333333333333334</v>
      </c>
      <c r="E56" s="69" t="s">
        <v>132</v>
      </c>
      <c r="F56" s="70">
        <v>27.333333333333332</v>
      </c>
      <c r="G56" s="67"/>
      <c r="H56" s="71"/>
      <c r="I56" s="72"/>
      <c r="J56" s="72"/>
      <c r="K56" s="34" t="s">
        <v>65</v>
      </c>
      <c r="L56" s="79">
        <v>56</v>
      </c>
      <c r="M56" s="79"/>
      <c r="N56" s="74"/>
      <c r="O56" s="81" t="s">
        <v>269</v>
      </c>
      <c r="P56" s="83">
        <v>43902.72719907408</v>
      </c>
      <c r="Q56" s="81" t="s">
        <v>300</v>
      </c>
      <c r="R56" s="85" t="s">
        <v>405</v>
      </c>
      <c r="S56" s="81" t="s">
        <v>496</v>
      </c>
      <c r="T56" s="81" t="s">
        <v>514</v>
      </c>
      <c r="U56" s="81"/>
      <c r="V56" s="85" t="s">
        <v>588</v>
      </c>
      <c r="W56" s="83">
        <v>43902.72719907408</v>
      </c>
      <c r="X56" s="87">
        <v>43902</v>
      </c>
      <c r="Y56" s="89" t="s">
        <v>620</v>
      </c>
      <c r="Z56" s="85" t="s">
        <v>673</v>
      </c>
      <c r="AA56" s="81"/>
      <c r="AB56" s="81"/>
      <c r="AC56" s="89" t="s">
        <v>791</v>
      </c>
      <c r="AD56" s="81"/>
      <c r="AE56" s="81" t="b">
        <v>0</v>
      </c>
      <c r="AF56" s="81">
        <v>0</v>
      </c>
      <c r="AG56" s="89" t="s">
        <v>881</v>
      </c>
      <c r="AH56" s="81" t="b">
        <v>0</v>
      </c>
      <c r="AI56" s="81" t="s">
        <v>885</v>
      </c>
      <c r="AJ56" s="81"/>
      <c r="AK56" s="89" t="s">
        <v>881</v>
      </c>
      <c r="AL56" s="81" t="b">
        <v>0</v>
      </c>
      <c r="AM56" s="81">
        <v>0</v>
      </c>
      <c r="AN56" s="89" t="s">
        <v>881</v>
      </c>
      <c r="AO56" s="81" t="s">
        <v>896</v>
      </c>
      <c r="AP56" s="81" t="b">
        <v>0</v>
      </c>
      <c r="AQ56" s="89" t="s">
        <v>791</v>
      </c>
      <c r="AR56" s="81" t="s">
        <v>176</v>
      </c>
      <c r="AS56" s="81">
        <v>0</v>
      </c>
      <c r="AT56" s="81">
        <v>0</v>
      </c>
      <c r="AU56" s="81"/>
      <c r="AV56" s="81"/>
      <c r="AW56" s="81"/>
      <c r="AX56" s="81"/>
      <c r="AY56" s="81"/>
      <c r="AZ56" s="81"/>
      <c r="BA56" s="81"/>
      <c r="BB56" s="81"/>
      <c r="BC56">
        <v>2</v>
      </c>
      <c r="BD56" s="80" t="str">
        <f>REPLACE(INDEX(GroupVertices[Group],MATCH(Edges[[#This Row],[Vertex 1]],GroupVertices[Vertex],0)),1,1,"")</f>
        <v>1</v>
      </c>
      <c r="BE56" s="80" t="str">
        <f>REPLACE(INDEX(GroupVertices[Group],MATCH(Edges[[#This Row],[Vertex 2]],GroupVertices[Vertex],0)),1,1,"")</f>
        <v>1</v>
      </c>
    </row>
    <row r="57" spans="1:57" ht="15">
      <c r="A57" s="66" t="s">
        <v>235</v>
      </c>
      <c r="B57" s="66" t="s">
        <v>250</v>
      </c>
      <c r="C57" s="67" t="s">
        <v>1484</v>
      </c>
      <c r="D57" s="68">
        <v>5.333333333333334</v>
      </c>
      <c r="E57" s="69" t="s">
        <v>132</v>
      </c>
      <c r="F57" s="70">
        <v>27.333333333333332</v>
      </c>
      <c r="G57" s="67"/>
      <c r="H57" s="71"/>
      <c r="I57" s="72"/>
      <c r="J57" s="72"/>
      <c r="K57" s="34" t="s">
        <v>65</v>
      </c>
      <c r="L57" s="79">
        <v>57</v>
      </c>
      <c r="M57" s="79"/>
      <c r="N57" s="74"/>
      <c r="O57" s="81" t="s">
        <v>269</v>
      </c>
      <c r="P57" s="83">
        <v>43910.227106481485</v>
      </c>
      <c r="Q57" s="81" t="s">
        <v>299</v>
      </c>
      <c r="R57" s="85" t="s">
        <v>404</v>
      </c>
      <c r="S57" s="81" t="s">
        <v>496</v>
      </c>
      <c r="T57" s="81" t="s">
        <v>511</v>
      </c>
      <c r="U57" s="81"/>
      <c r="V57" s="85" t="s">
        <v>588</v>
      </c>
      <c r="W57" s="83">
        <v>43910.227106481485</v>
      </c>
      <c r="X57" s="87">
        <v>43910</v>
      </c>
      <c r="Y57" s="89" t="s">
        <v>619</v>
      </c>
      <c r="Z57" s="85" t="s">
        <v>672</v>
      </c>
      <c r="AA57" s="81"/>
      <c r="AB57" s="81"/>
      <c r="AC57" s="89" t="s">
        <v>790</v>
      </c>
      <c r="AD57" s="81"/>
      <c r="AE57" s="81" t="b">
        <v>0</v>
      </c>
      <c r="AF57" s="81">
        <v>0</v>
      </c>
      <c r="AG57" s="89" t="s">
        <v>881</v>
      </c>
      <c r="AH57" s="81" t="b">
        <v>0</v>
      </c>
      <c r="AI57" s="81" t="s">
        <v>885</v>
      </c>
      <c r="AJ57" s="81"/>
      <c r="AK57" s="89" t="s">
        <v>881</v>
      </c>
      <c r="AL57" s="81" t="b">
        <v>0</v>
      </c>
      <c r="AM57" s="81">
        <v>0</v>
      </c>
      <c r="AN57" s="89" t="s">
        <v>881</v>
      </c>
      <c r="AO57" s="81" t="s">
        <v>896</v>
      </c>
      <c r="AP57" s="81" t="b">
        <v>0</v>
      </c>
      <c r="AQ57" s="89" t="s">
        <v>790</v>
      </c>
      <c r="AR57" s="81" t="s">
        <v>176</v>
      </c>
      <c r="AS57" s="81">
        <v>0</v>
      </c>
      <c r="AT57" s="81">
        <v>0</v>
      </c>
      <c r="AU57" s="81"/>
      <c r="AV57" s="81"/>
      <c r="AW57" s="81"/>
      <c r="AX57" s="81"/>
      <c r="AY57" s="81"/>
      <c r="AZ57" s="81"/>
      <c r="BA57" s="81"/>
      <c r="BB57" s="81"/>
      <c r="BC57">
        <v>2</v>
      </c>
      <c r="BD57" s="80" t="str">
        <f>REPLACE(INDEX(GroupVertices[Group],MATCH(Edges[[#This Row],[Vertex 1]],GroupVertices[Vertex],0)),1,1,"")</f>
        <v>1</v>
      </c>
      <c r="BE57" s="80" t="str">
        <f>REPLACE(INDEX(GroupVertices[Group],MATCH(Edges[[#This Row],[Vertex 2]],GroupVertices[Vertex],0)),1,1,"")</f>
        <v>1</v>
      </c>
    </row>
    <row r="58" spans="1:57" ht="15">
      <c r="A58" s="66" t="s">
        <v>235</v>
      </c>
      <c r="B58" s="66" t="s">
        <v>251</v>
      </c>
      <c r="C58" s="67" t="s">
        <v>1482</v>
      </c>
      <c r="D58" s="68">
        <v>3</v>
      </c>
      <c r="E58" s="69" t="s">
        <v>132</v>
      </c>
      <c r="F58" s="70">
        <v>35</v>
      </c>
      <c r="G58" s="67"/>
      <c r="H58" s="71"/>
      <c r="I58" s="72"/>
      <c r="J58" s="72"/>
      <c r="K58" s="34" t="s">
        <v>65</v>
      </c>
      <c r="L58" s="79">
        <v>58</v>
      </c>
      <c r="M58" s="79"/>
      <c r="N58" s="74"/>
      <c r="O58" s="81" t="s">
        <v>269</v>
      </c>
      <c r="P58" s="83">
        <v>43915.727118055554</v>
      </c>
      <c r="Q58" s="81" t="s">
        <v>301</v>
      </c>
      <c r="R58" s="85" t="s">
        <v>406</v>
      </c>
      <c r="S58" s="81" t="s">
        <v>496</v>
      </c>
      <c r="T58" s="81" t="s">
        <v>515</v>
      </c>
      <c r="U58" s="81"/>
      <c r="V58" s="85" t="s">
        <v>588</v>
      </c>
      <c r="W58" s="83">
        <v>43915.727118055554</v>
      </c>
      <c r="X58" s="87">
        <v>43915</v>
      </c>
      <c r="Y58" s="89" t="s">
        <v>618</v>
      </c>
      <c r="Z58" s="85" t="s">
        <v>674</v>
      </c>
      <c r="AA58" s="81"/>
      <c r="AB58" s="81"/>
      <c r="AC58" s="89" t="s">
        <v>792</v>
      </c>
      <c r="AD58" s="81"/>
      <c r="AE58" s="81" t="b">
        <v>0</v>
      </c>
      <c r="AF58" s="81">
        <v>0</v>
      </c>
      <c r="AG58" s="89" t="s">
        <v>881</v>
      </c>
      <c r="AH58" s="81" t="b">
        <v>0</v>
      </c>
      <c r="AI58" s="81" t="s">
        <v>885</v>
      </c>
      <c r="AJ58" s="81"/>
      <c r="AK58" s="89" t="s">
        <v>881</v>
      </c>
      <c r="AL58" s="81" t="b">
        <v>0</v>
      </c>
      <c r="AM58" s="81">
        <v>0</v>
      </c>
      <c r="AN58" s="89" t="s">
        <v>881</v>
      </c>
      <c r="AO58" s="81" t="s">
        <v>896</v>
      </c>
      <c r="AP58" s="81" t="b">
        <v>0</v>
      </c>
      <c r="AQ58" s="89" t="s">
        <v>792</v>
      </c>
      <c r="AR58" s="81" t="s">
        <v>176</v>
      </c>
      <c r="AS58" s="81">
        <v>0</v>
      </c>
      <c r="AT58" s="81">
        <v>0</v>
      </c>
      <c r="AU58" s="81"/>
      <c r="AV58" s="81"/>
      <c r="AW58" s="81"/>
      <c r="AX58" s="81"/>
      <c r="AY58" s="81"/>
      <c r="AZ58" s="81"/>
      <c r="BA58" s="81"/>
      <c r="BB58" s="81"/>
      <c r="BC58">
        <v>1</v>
      </c>
      <c r="BD58" s="80" t="str">
        <f>REPLACE(INDEX(GroupVertices[Group],MATCH(Edges[[#This Row],[Vertex 1]],GroupVertices[Vertex],0)),1,1,"")</f>
        <v>1</v>
      </c>
      <c r="BE58" s="80" t="str">
        <f>REPLACE(INDEX(GroupVertices[Group],MATCH(Edges[[#This Row],[Vertex 2]],GroupVertices[Vertex],0)),1,1,"")</f>
        <v>1</v>
      </c>
    </row>
    <row r="59" spans="1:57" ht="15">
      <c r="A59" s="66" t="s">
        <v>235</v>
      </c>
      <c r="B59" s="66" t="s">
        <v>252</v>
      </c>
      <c r="C59" s="67" t="s">
        <v>1482</v>
      </c>
      <c r="D59" s="68">
        <v>3</v>
      </c>
      <c r="E59" s="69" t="s">
        <v>132</v>
      </c>
      <c r="F59" s="70">
        <v>35</v>
      </c>
      <c r="G59" s="67"/>
      <c r="H59" s="71"/>
      <c r="I59" s="72"/>
      <c r="J59" s="72"/>
      <c r="K59" s="34" t="s">
        <v>65</v>
      </c>
      <c r="L59" s="79">
        <v>59</v>
      </c>
      <c r="M59" s="79"/>
      <c r="N59" s="74"/>
      <c r="O59" s="81" t="s">
        <v>269</v>
      </c>
      <c r="P59" s="83">
        <v>43917.72719907408</v>
      </c>
      <c r="Q59" s="81" t="s">
        <v>302</v>
      </c>
      <c r="R59" s="85" t="s">
        <v>407</v>
      </c>
      <c r="S59" s="81" t="s">
        <v>496</v>
      </c>
      <c r="T59" s="81" t="s">
        <v>511</v>
      </c>
      <c r="U59" s="81"/>
      <c r="V59" s="85" t="s">
        <v>588</v>
      </c>
      <c r="W59" s="83">
        <v>43917.72719907408</v>
      </c>
      <c r="X59" s="87">
        <v>43917</v>
      </c>
      <c r="Y59" s="89" t="s">
        <v>620</v>
      </c>
      <c r="Z59" s="85" t="s">
        <v>675</v>
      </c>
      <c r="AA59" s="81"/>
      <c r="AB59" s="81"/>
      <c r="AC59" s="89" t="s">
        <v>793</v>
      </c>
      <c r="AD59" s="81"/>
      <c r="AE59" s="81" t="b">
        <v>0</v>
      </c>
      <c r="AF59" s="81">
        <v>0</v>
      </c>
      <c r="AG59" s="89" t="s">
        <v>881</v>
      </c>
      <c r="AH59" s="81" t="b">
        <v>0</v>
      </c>
      <c r="AI59" s="81" t="s">
        <v>885</v>
      </c>
      <c r="AJ59" s="81"/>
      <c r="AK59" s="89" t="s">
        <v>881</v>
      </c>
      <c r="AL59" s="81" t="b">
        <v>0</v>
      </c>
      <c r="AM59" s="81">
        <v>0</v>
      </c>
      <c r="AN59" s="89" t="s">
        <v>881</v>
      </c>
      <c r="AO59" s="81" t="s">
        <v>896</v>
      </c>
      <c r="AP59" s="81" t="b">
        <v>0</v>
      </c>
      <c r="AQ59" s="89" t="s">
        <v>793</v>
      </c>
      <c r="AR59" s="81" t="s">
        <v>176</v>
      </c>
      <c r="AS59" s="81">
        <v>0</v>
      </c>
      <c r="AT59" s="81">
        <v>0</v>
      </c>
      <c r="AU59" s="81"/>
      <c r="AV59" s="81"/>
      <c r="AW59" s="81"/>
      <c r="AX59" s="81"/>
      <c r="AY59" s="81"/>
      <c r="AZ59" s="81"/>
      <c r="BA59" s="81"/>
      <c r="BB59" s="81"/>
      <c r="BC59">
        <v>1</v>
      </c>
      <c r="BD59" s="80" t="str">
        <f>REPLACE(INDEX(GroupVertices[Group],MATCH(Edges[[#This Row],[Vertex 1]],GroupVertices[Vertex],0)),1,1,"")</f>
        <v>1</v>
      </c>
      <c r="BE59" s="80" t="str">
        <f>REPLACE(INDEX(GroupVertices[Group],MATCH(Edges[[#This Row],[Vertex 2]],GroupVertices[Vertex],0)),1,1,"")</f>
        <v>1</v>
      </c>
    </row>
    <row r="60" spans="1:57" ht="15">
      <c r="A60" s="66" t="s">
        <v>235</v>
      </c>
      <c r="B60" s="66" t="s">
        <v>253</v>
      </c>
      <c r="C60" s="67" t="s">
        <v>1482</v>
      </c>
      <c r="D60" s="68">
        <v>3</v>
      </c>
      <c r="E60" s="69" t="s">
        <v>132</v>
      </c>
      <c r="F60" s="70">
        <v>35</v>
      </c>
      <c r="G60" s="67"/>
      <c r="H60" s="71"/>
      <c r="I60" s="72"/>
      <c r="J60" s="72"/>
      <c r="K60" s="34" t="s">
        <v>65</v>
      </c>
      <c r="L60" s="79">
        <v>60</v>
      </c>
      <c r="M60" s="79"/>
      <c r="N60" s="74"/>
      <c r="O60" s="81" t="s">
        <v>269</v>
      </c>
      <c r="P60" s="83">
        <v>43918.22709490741</v>
      </c>
      <c r="Q60" s="81" t="s">
        <v>303</v>
      </c>
      <c r="R60" s="85" t="s">
        <v>408</v>
      </c>
      <c r="S60" s="81" t="s">
        <v>496</v>
      </c>
      <c r="T60" s="81" t="s">
        <v>516</v>
      </c>
      <c r="U60" s="81"/>
      <c r="V60" s="85" t="s">
        <v>588</v>
      </c>
      <c r="W60" s="83">
        <v>43918.22709490741</v>
      </c>
      <c r="X60" s="87">
        <v>43918</v>
      </c>
      <c r="Y60" s="89" t="s">
        <v>616</v>
      </c>
      <c r="Z60" s="85" t="s">
        <v>676</v>
      </c>
      <c r="AA60" s="81"/>
      <c r="AB60" s="81"/>
      <c r="AC60" s="89" t="s">
        <v>794</v>
      </c>
      <c r="AD60" s="81"/>
      <c r="AE60" s="81" t="b">
        <v>0</v>
      </c>
      <c r="AF60" s="81">
        <v>0</v>
      </c>
      <c r="AG60" s="89" t="s">
        <v>881</v>
      </c>
      <c r="AH60" s="81" t="b">
        <v>0</v>
      </c>
      <c r="AI60" s="81" t="s">
        <v>885</v>
      </c>
      <c r="AJ60" s="81"/>
      <c r="AK60" s="89" t="s">
        <v>881</v>
      </c>
      <c r="AL60" s="81" t="b">
        <v>0</v>
      </c>
      <c r="AM60" s="81">
        <v>0</v>
      </c>
      <c r="AN60" s="89" t="s">
        <v>881</v>
      </c>
      <c r="AO60" s="81" t="s">
        <v>896</v>
      </c>
      <c r="AP60" s="81" t="b">
        <v>0</v>
      </c>
      <c r="AQ60" s="89" t="s">
        <v>794</v>
      </c>
      <c r="AR60" s="81" t="s">
        <v>176</v>
      </c>
      <c r="AS60" s="81">
        <v>0</v>
      </c>
      <c r="AT60" s="81">
        <v>0</v>
      </c>
      <c r="AU60" s="81"/>
      <c r="AV60" s="81"/>
      <c r="AW60" s="81"/>
      <c r="AX60" s="81"/>
      <c r="AY60" s="81"/>
      <c r="AZ60" s="81"/>
      <c r="BA60" s="81"/>
      <c r="BB60" s="81"/>
      <c r="BC60">
        <v>1</v>
      </c>
      <c r="BD60" s="80" t="str">
        <f>REPLACE(INDEX(GroupVertices[Group],MATCH(Edges[[#This Row],[Vertex 1]],GroupVertices[Vertex],0)),1,1,"")</f>
        <v>1</v>
      </c>
      <c r="BE60" s="80" t="str">
        <f>REPLACE(INDEX(GroupVertices[Group],MATCH(Edges[[#This Row],[Vertex 2]],GroupVertices[Vertex],0)),1,1,"")</f>
        <v>1</v>
      </c>
    </row>
    <row r="61" spans="1:57" ht="15">
      <c r="A61" s="66" t="s">
        <v>235</v>
      </c>
      <c r="B61" s="66" t="s">
        <v>254</v>
      </c>
      <c r="C61" s="67" t="s">
        <v>1484</v>
      </c>
      <c r="D61" s="68">
        <v>5.333333333333334</v>
      </c>
      <c r="E61" s="69" t="s">
        <v>132</v>
      </c>
      <c r="F61" s="70">
        <v>27.333333333333332</v>
      </c>
      <c r="G61" s="67"/>
      <c r="H61" s="71"/>
      <c r="I61" s="72"/>
      <c r="J61" s="72"/>
      <c r="K61" s="34" t="s">
        <v>65</v>
      </c>
      <c r="L61" s="79">
        <v>61</v>
      </c>
      <c r="M61" s="79"/>
      <c r="N61" s="74"/>
      <c r="O61" s="81" t="s">
        <v>269</v>
      </c>
      <c r="P61" s="83">
        <v>43911.227106481485</v>
      </c>
      <c r="Q61" s="81" t="s">
        <v>304</v>
      </c>
      <c r="R61" s="85" t="s">
        <v>409</v>
      </c>
      <c r="S61" s="81" t="s">
        <v>496</v>
      </c>
      <c r="T61" s="81" t="s">
        <v>514</v>
      </c>
      <c r="U61" s="81"/>
      <c r="V61" s="85" t="s">
        <v>588</v>
      </c>
      <c r="W61" s="83">
        <v>43911.227106481485</v>
      </c>
      <c r="X61" s="87">
        <v>43911</v>
      </c>
      <c r="Y61" s="89" t="s">
        <v>619</v>
      </c>
      <c r="Z61" s="85" t="s">
        <v>677</v>
      </c>
      <c r="AA61" s="81"/>
      <c r="AB61" s="81"/>
      <c r="AC61" s="89" t="s">
        <v>795</v>
      </c>
      <c r="AD61" s="81"/>
      <c r="AE61" s="81" t="b">
        <v>0</v>
      </c>
      <c r="AF61" s="81">
        <v>0</v>
      </c>
      <c r="AG61" s="89" t="s">
        <v>881</v>
      </c>
      <c r="AH61" s="81" t="b">
        <v>0</v>
      </c>
      <c r="AI61" s="81" t="s">
        <v>885</v>
      </c>
      <c r="AJ61" s="81"/>
      <c r="AK61" s="89" t="s">
        <v>881</v>
      </c>
      <c r="AL61" s="81" t="b">
        <v>0</v>
      </c>
      <c r="AM61" s="81">
        <v>0</v>
      </c>
      <c r="AN61" s="89" t="s">
        <v>881</v>
      </c>
      <c r="AO61" s="81" t="s">
        <v>896</v>
      </c>
      <c r="AP61" s="81" t="b">
        <v>0</v>
      </c>
      <c r="AQ61" s="89" t="s">
        <v>795</v>
      </c>
      <c r="AR61" s="81" t="s">
        <v>176</v>
      </c>
      <c r="AS61" s="81">
        <v>0</v>
      </c>
      <c r="AT61" s="81">
        <v>0</v>
      </c>
      <c r="AU61" s="81"/>
      <c r="AV61" s="81"/>
      <c r="AW61" s="81"/>
      <c r="AX61" s="81"/>
      <c r="AY61" s="81"/>
      <c r="AZ61" s="81"/>
      <c r="BA61" s="81"/>
      <c r="BB61" s="81"/>
      <c r="BC61">
        <v>2</v>
      </c>
      <c r="BD61" s="80" t="str">
        <f>REPLACE(INDEX(GroupVertices[Group],MATCH(Edges[[#This Row],[Vertex 1]],GroupVertices[Vertex],0)),1,1,"")</f>
        <v>1</v>
      </c>
      <c r="BE61" s="80" t="str">
        <f>REPLACE(INDEX(GroupVertices[Group],MATCH(Edges[[#This Row],[Vertex 2]],GroupVertices[Vertex],0)),1,1,"")</f>
        <v>1</v>
      </c>
    </row>
    <row r="62" spans="1:57" ht="15">
      <c r="A62" s="66" t="s">
        <v>235</v>
      </c>
      <c r="B62" s="66" t="s">
        <v>254</v>
      </c>
      <c r="C62" s="67" t="s">
        <v>1484</v>
      </c>
      <c r="D62" s="68">
        <v>5.333333333333334</v>
      </c>
      <c r="E62" s="69" t="s">
        <v>132</v>
      </c>
      <c r="F62" s="70">
        <v>27.333333333333332</v>
      </c>
      <c r="G62" s="67"/>
      <c r="H62" s="71"/>
      <c r="I62" s="72"/>
      <c r="J62" s="72"/>
      <c r="K62" s="34" t="s">
        <v>65</v>
      </c>
      <c r="L62" s="79">
        <v>62</v>
      </c>
      <c r="M62" s="79"/>
      <c r="N62" s="74"/>
      <c r="O62" s="81" t="s">
        <v>269</v>
      </c>
      <c r="P62" s="83">
        <v>43926.22709490741</v>
      </c>
      <c r="Q62" s="81" t="s">
        <v>305</v>
      </c>
      <c r="R62" s="85" t="s">
        <v>410</v>
      </c>
      <c r="S62" s="81" t="s">
        <v>496</v>
      </c>
      <c r="T62" s="81" t="s">
        <v>517</v>
      </c>
      <c r="U62" s="81"/>
      <c r="V62" s="85" t="s">
        <v>588</v>
      </c>
      <c r="W62" s="83">
        <v>43926.22709490741</v>
      </c>
      <c r="X62" s="87">
        <v>43926</v>
      </c>
      <c r="Y62" s="89" t="s">
        <v>616</v>
      </c>
      <c r="Z62" s="85" t="s">
        <v>678</v>
      </c>
      <c r="AA62" s="81"/>
      <c r="AB62" s="81"/>
      <c r="AC62" s="89" t="s">
        <v>796</v>
      </c>
      <c r="AD62" s="81"/>
      <c r="AE62" s="81" t="b">
        <v>0</v>
      </c>
      <c r="AF62" s="81">
        <v>0</v>
      </c>
      <c r="AG62" s="89" t="s">
        <v>881</v>
      </c>
      <c r="AH62" s="81" t="b">
        <v>0</v>
      </c>
      <c r="AI62" s="81" t="s">
        <v>885</v>
      </c>
      <c r="AJ62" s="81"/>
      <c r="AK62" s="89" t="s">
        <v>881</v>
      </c>
      <c r="AL62" s="81" t="b">
        <v>0</v>
      </c>
      <c r="AM62" s="81">
        <v>0</v>
      </c>
      <c r="AN62" s="89" t="s">
        <v>881</v>
      </c>
      <c r="AO62" s="81" t="s">
        <v>896</v>
      </c>
      <c r="AP62" s="81" t="b">
        <v>0</v>
      </c>
      <c r="AQ62" s="89" t="s">
        <v>796</v>
      </c>
      <c r="AR62" s="81" t="s">
        <v>176</v>
      </c>
      <c r="AS62" s="81">
        <v>0</v>
      </c>
      <c r="AT62" s="81">
        <v>0</v>
      </c>
      <c r="AU62" s="81"/>
      <c r="AV62" s="81"/>
      <c r="AW62" s="81"/>
      <c r="AX62" s="81"/>
      <c r="AY62" s="81"/>
      <c r="AZ62" s="81"/>
      <c r="BA62" s="81"/>
      <c r="BB62" s="81"/>
      <c r="BC62">
        <v>2</v>
      </c>
      <c r="BD62" s="80" t="str">
        <f>REPLACE(INDEX(GroupVertices[Group],MATCH(Edges[[#This Row],[Vertex 1]],GroupVertices[Vertex],0)),1,1,"")</f>
        <v>1</v>
      </c>
      <c r="BE62" s="80" t="str">
        <f>REPLACE(INDEX(GroupVertices[Group],MATCH(Edges[[#This Row],[Vertex 2]],GroupVertices[Vertex],0)),1,1,"")</f>
        <v>1</v>
      </c>
    </row>
    <row r="63" spans="1:57" ht="15">
      <c r="A63" s="66" t="s">
        <v>235</v>
      </c>
      <c r="B63" s="66" t="s">
        <v>255</v>
      </c>
      <c r="C63" s="67" t="s">
        <v>1484</v>
      </c>
      <c r="D63" s="68">
        <v>5.333333333333334</v>
      </c>
      <c r="E63" s="69" t="s">
        <v>132</v>
      </c>
      <c r="F63" s="70">
        <v>27.333333333333332</v>
      </c>
      <c r="G63" s="67"/>
      <c r="H63" s="71"/>
      <c r="I63" s="72"/>
      <c r="J63" s="72"/>
      <c r="K63" s="34" t="s">
        <v>65</v>
      </c>
      <c r="L63" s="79">
        <v>63</v>
      </c>
      <c r="M63" s="79"/>
      <c r="N63" s="74"/>
      <c r="O63" s="81" t="s">
        <v>269</v>
      </c>
      <c r="P63" s="83">
        <v>43909.227118055554</v>
      </c>
      <c r="Q63" s="81" t="s">
        <v>306</v>
      </c>
      <c r="R63" s="85" t="s">
        <v>411</v>
      </c>
      <c r="S63" s="81" t="s">
        <v>496</v>
      </c>
      <c r="T63" s="81" t="s">
        <v>511</v>
      </c>
      <c r="U63" s="81"/>
      <c r="V63" s="85" t="s">
        <v>588</v>
      </c>
      <c r="W63" s="83">
        <v>43909.227118055554</v>
      </c>
      <c r="X63" s="87">
        <v>43909</v>
      </c>
      <c r="Y63" s="89" t="s">
        <v>621</v>
      </c>
      <c r="Z63" s="85" t="s">
        <v>679</v>
      </c>
      <c r="AA63" s="81"/>
      <c r="AB63" s="81"/>
      <c r="AC63" s="89" t="s">
        <v>797</v>
      </c>
      <c r="AD63" s="81"/>
      <c r="AE63" s="81" t="b">
        <v>0</v>
      </c>
      <c r="AF63" s="81">
        <v>0</v>
      </c>
      <c r="AG63" s="89" t="s">
        <v>881</v>
      </c>
      <c r="AH63" s="81" t="b">
        <v>0</v>
      </c>
      <c r="AI63" s="81" t="s">
        <v>885</v>
      </c>
      <c r="AJ63" s="81"/>
      <c r="AK63" s="89" t="s">
        <v>881</v>
      </c>
      <c r="AL63" s="81" t="b">
        <v>0</v>
      </c>
      <c r="AM63" s="81">
        <v>0</v>
      </c>
      <c r="AN63" s="89" t="s">
        <v>881</v>
      </c>
      <c r="AO63" s="81" t="s">
        <v>896</v>
      </c>
      <c r="AP63" s="81" t="b">
        <v>0</v>
      </c>
      <c r="AQ63" s="89" t="s">
        <v>797</v>
      </c>
      <c r="AR63" s="81" t="s">
        <v>176</v>
      </c>
      <c r="AS63" s="81">
        <v>0</v>
      </c>
      <c r="AT63" s="81">
        <v>0</v>
      </c>
      <c r="AU63" s="81"/>
      <c r="AV63" s="81"/>
      <c r="AW63" s="81"/>
      <c r="AX63" s="81"/>
      <c r="AY63" s="81"/>
      <c r="AZ63" s="81"/>
      <c r="BA63" s="81"/>
      <c r="BB63" s="81"/>
      <c r="BC63">
        <v>2</v>
      </c>
      <c r="BD63" s="80" t="str">
        <f>REPLACE(INDEX(GroupVertices[Group],MATCH(Edges[[#This Row],[Vertex 1]],GroupVertices[Vertex],0)),1,1,"")</f>
        <v>1</v>
      </c>
      <c r="BE63" s="80" t="str">
        <f>REPLACE(INDEX(GroupVertices[Group],MATCH(Edges[[#This Row],[Vertex 2]],GroupVertices[Vertex],0)),1,1,"")</f>
        <v>1</v>
      </c>
    </row>
    <row r="64" spans="1:57" ht="15">
      <c r="A64" s="66" t="s">
        <v>235</v>
      </c>
      <c r="B64" s="66" t="s">
        <v>255</v>
      </c>
      <c r="C64" s="67" t="s">
        <v>1484</v>
      </c>
      <c r="D64" s="68">
        <v>5.333333333333334</v>
      </c>
      <c r="E64" s="69" t="s">
        <v>132</v>
      </c>
      <c r="F64" s="70">
        <v>27.333333333333332</v>
      </c>
      <c r="G64" s="67"/>
      <c r="H64" s="71"/>
      <c r="I64" s="72"/>
      <c r="J64" s="72"/>
      <c r="K64" s="34" t="s">
        <v>65</v>
      </c>
      <c r="L64" s="79">
        <v>64</v>
      </c>
      <c r="M64" s="79"/>
      <c r="N64" s="74"/>
      <c r="O64" s="81" t="s">
        <v>269</v>
      </c>
      <c r="P64" s="83">
        <v>43927.22712962963</v>
      </c>
      <c r="Q64" s="81" t="s">
        <v>307</v>
      </c>
      <c r="R64" s="85" t="s">
        <v>412</v>
      </c>
      <c r="S64" s="81" t="s">
        <v>496</v>
      </c>
      <c r="T64" s="81" t="s">
        <v>518</v>
      </c>
      <c r="U64" s="81"/>
      <c r="V64" s="85" t="s">
        <v>588</v>
      </c>
      <c r="W64" s="83">
        <v>43927.22712962963</v>
      </c>
      <c r="X64" s="87">
        <v>43927</v>
      </c>
      <c r="Y64" s="89" t="s">
        <v>615</v>
      </c>
      <c r="Z64" s="85" t="s">
        <v>680</v>
      </c>
      <c r="AA64" s="81"/>
      <c r="AB64" s="81"/>
      <c r="AC64" s="89" t="s">
        <v>798</v>
      </c>
      <c r="AD64" s="81"/>
      <c r="AE64" s="81" t="b">
        <v>0</v>
      </c>
      <c r="AF64" s="81">
        <v>0</v>
      </c>
      <c r="AG64" s="89" t="s">
        <v>881</v>
      </c>
      <c r="AH64" s="81" t="b">
        <v>0</v>
      </c>
      <c r="AI64" s="81" t="s">
        <v>885</v>
      </c>
      <c r="AJ64" s="81"/>
      <c r="AK64" s="89" t="s">
        <v>881</v>
      </c>
      <c r="AL64" s="81" t="b">
        <v>0</v>
      </c>
      <c r="AM64" s="81">
        <v>0</v>
      </c>
      <c r="AN64" s="89" t="s">
        <v>881</v>
      </c>
      <c r="AO64" s="81" t="s">
        <v>896</v>
      </c>
      <c r="AP64" s="81" t="b">
        <v>0</v>
      </c>
      <c r="AQ64" s="89" t="s">
        <v>798</v>
      </c>
      <c r="AR64" s="81" t="s">
        <v>176</v>
      </c>
      <c r="AS64" s="81">
        <v>0</v>
      </c>
      <c r="AT64" s="81">
        <v>0</v>
      </c>
      <c r="AU64" s="81"/>
      <c r="AV64" s="81"/>
      <c r="AW64" s="81"/>
      <c r="AX64" s="81"/>
      <c r="AY64" s="81"/>
      <c r="AZ64" s="81"/>
      <c r="BA64" s="81"/>
      <c r="BB64" s="81"/>
      <c r="BC64">
        <v>2</v>
      </c>
      <c r="BD64" s="80" t="str">
        <f>REPLACE(INDEX(GroupVertices[Group],MATCH(Edges[[#This Row],[Vertex 1]],GroupVertices[Vertex],0)),1,1,"")</f>
        <v>1</v>
      </c>
      <c r="BE64" s="80" t="str">
        <f>REPLACE(INDEX(GroupVertices[Group],MATCH(Edges[[#This Row],[Vertex 2]],GroupVertices[Vertex],0)),1,1,"")</f>
        <v>1</v>
      </c>
    </row>
    <row r="65" spans="1:57" ht="15">
      <c r="A65" s="66" t="s">
        <v>235</v>
      </c>
      <c r="B65" s="66" t="s">
        <v>256</v>
      </c>
      <c r="C65" s="67" t="s">
        <v>1483</v>
      </c>
      <c r="D65" s="68">
        <v>7.666666666666667</v>
      </c>
      <c r="E65" s="69" t="s">
        <v>132</v>
      </c>
      <c r="F65" s="70">
        <v>19.666666666666664</v>
      </c>
      <c r="G65" s="67"/>
      <c r="H65" s="71"/>
      <c r="I65" s="72"/>
      <c r="J65" s="72"/>
      <c r="K65" s="34" t="s">
        <v>65</v>
      </c>
      <c r="L65" s="79">
        <v>65</v>
      </c>
      <c r="M65" s="79"/>
      <c r="N65" s="74"/>
      <c r="O65" s="81" t="s">
        <v>269</v>
      </c>
      <c r="P65" s="83">
        <v>43927.7271412037</v>
      </c>
      <c r="Q65" s="81" t="s">
        <v>308</v>
      </c>
      <c r="R65" s="85" t="s">
        <v>413</v>
      </c>
      <c r="S65" s="81" t="s">
        <v>496</v>
      </c>
      <c r="T65" s="81" t="s">
        <v>519</v>
      </c>
      <c r="U65" s="81"/>
      <c r="V65" s="85" t="s">
        <v>588</v>
      </c>
      <c r="W65" s="83">
        <v>43927.7271412037</v>
      </c>
      <c r="X65" s="87">
        <v>43927</v>
      </c>
      <c r="Y65" s="89" t="s">
        <v>622</v>
      </c>
      <c r="Z65" s="85" t="s">
        <v>681</v>
      </c>
      <c r="AA65" s="81"/>
      <c r="AB65" s="81"/>
      <c r="AC65" s="89" t="s">
        <v>799</v>
      </c>
      <c r="AD65" s="81"/>
      <c r="AE65" s="81" t="b">
        <v>0</v>
      </c>
      <c r="AF65" s="81">
        <v>0</v>
      </c>
      <c r="AG65" s="89" t="s">
        <v>881</v>
      </c>
      <c r="AH65" s="81" t="b">
        <v>0</v>
      </c>
      <c r="AI65" s="81" t="s">
        <v>885</v>
      </c>
      <c r="AJ65" s="81"/>
      <c r="AK65" s="89" t="s">
        <v>881</v>
      </c>
      <c r="AL65" s="81" t="b">
        <v>0</v>
      </c>
      <c r="AM65" s="81">
        <v>0</v>
      </c>
      <c r="AN65" s="89" t="s">
        <v>881</v>
      </c>
      <c r="AO65" s="81" t="s">
        <v>896</v>
      </c>
      <c r="AP65" s="81" t="b">
        <v>0</v>
      </c>
      <c r="AQ65" s="89" t="s">
        <v>799</v>
      </c>
      <c r="AR65" s="81" t="s">
        <v>176</v>
      </c>
      <c r="AS65" s="81">
        <v>0</v>
      </c>
      <c r="AT65" s="81">
        <v>0</v>
      </c>
      <c r="AU65" s="81"/>
      <c r="AV65" s="81"/>
      <c r="AW65" s="81"/>
      <c r="AX65" s="81"/>
      <c r="AY65" s="81"/>
      <c r="AZ65" s="81"/>
      <c r="BA65" s="81"/>
      <c r="BB65" s="81"/>
      <c r="BC65">
        <v>3</v>
      </c>
      <c r="BD65" s="80" t="str">
        <f>REPLACE(INDEX(GroupVertices[Group],MATCH(Edges[[#This Row],[Vertex 1]],GroupVertices[Vertex],0)),1,1,"")</f>
        <v>1</v>
      </c>
      <c r="BE65" s="80" t="str">
        <f>REPLACE(INDEX(GroupVertices[Group],MATCH(Edges[[#This Row],[Vertex 2]],GroupVertices[Vertex],0)),1,1,"")</f>
        <v>1</v>
      </c>
    </row>
    <row r="66" spans="1:57" ht="15">
      <c r="A66" s="66" t="s">
        <v>235</v>
      </c>
      <c r="B66" s="66" t="s">
        <v>256</v>
      </c>
      <c r="C66" s="67" t="s">
        <v>1483</v>
      </c>
      <c r="D66" s="68">
        <v>7.666666666666667</v>
      </c>
      <c r="E66" s="69" t="s">
        <v>132</v>
      </c>
      <c r="F66" s="70">
        <v>19.666666666666664</v>
      </c>
      <c r="G66" s="67"/>
      <c r="H66" s="71"/>
      <c r="I66" s="72"/>
      <c r="J66" s="72"/>
      <c r="K66" s="34" t="s">
        <v>65</v>
      </c>
      <c r="L66" s="79">
        <v>66</v>
      </c>
      <c r="M66" s="79"/>
      <c r="N66" s="74"/>
      <c r="O66" s="81" t="s">
        <v>269</v>
      </c>
      <c r="P66" s="83">
        <v>43930.227106481485</v>
      </c>
      <c r="Q66" s="81" t="s">
        <v>309</v>
      </c>
      <c r="R66" s="81" t="s">
        <v>414</v>
      </c>
      <c r="S66" s="81" t="s">
        <v>497</v>
      </c>
      <c r="T66" s="81" t="s">
        <v>511</v>
      </c>
      <c r="U66" s="81"/>
      <c r="V66" s="85" t="s">
        <v>588</v>
      </c>
      <c r="W66" s="83">
        <v>43930.227106481485</v>
      </c>
      <c r="X66" s="87">
        <v>43930</v>
      </c>
      <c r="Y66" s="89" t="s">
        <v>619</v>
      </c>
      <c r="Z66" s="85" t="s">
        <v>682</v>
      </c>
      <c r="AA66" s="81"/>
      <c r="AB66" s="81"/>
      <c r="AC66" s="89" t="s">
        <v>800</v>
      </c>
      <c r="AD66" s="81"/>
      <c r="AE66" s="81" t="b">
        <v>0</v>
      </c>
      <c r="AF66" s="81">
        <v>0</v>
      </c>
      <c r="AG66" s="89" t="s">
        <v>881</v>
      </c>
      <c r="AH66" s="81" t="b">
        <v>0</v>
      </c>
      <c r="AI66" s="81" t="s">
        <v>885</v>
      </c>
      <c r="AJ66" s="81"/>
      <c r="AK66" s="89" t="s">
        <v>881</v>
      </c>
      <c r="AL66" s="81" t="b">
        <v>0</v>
      </c>
      <c r="AM66" s="81">
        <v>0</v>
      </c>
      <c r="AN66" s="89" t="s">
        <v>881</v>
      </c>
      <c r="AO66" s="81" t="s">
        <v>896</v>
      </c>
      <c r="AP66" s="81" t="b">
        <v>1</v>
      </c>
      <c r="AQ66" s="89" t="s">
        <v>800</v>
      </c>
      <c r="AR66" s="81" t="s">
        <v>176</v>
      </c>
      <c r="AS66" s="81">
        <v>0</v>
      </c>
      <c r="AT66" s="81">
        <v>0</v>
      </c>
      <c r="AU66" s="81"/>
      <c r="AV66" s="81"/>
      <c r="AW66" s="81"/>
      <c r="AX66" s="81"/>
      <c r="AY66" s="81"/>
      <c r="AZ66" s="81"/>
      <c r="BA66" s="81"/>
      <c r="BB66" s="81"/>
      <c r="BC66">
        <v>3</v>
      </c>
      <c r="BD66" s="80" t="str">
        <f>REPLACE(INDEX(GroupVertices[Group],MATCH(Edges[[#This Row],[Vertex 1]],GroupVertices[Vertex],0)),1,1,"")</f>
        <v>1</v>
      </c>
      <c r="BE66" s="80" t="str">
        <f>REPLACE(INDEX(GroupVertices[Group],MATCH(Edges[[#This Row],[Vertex 2]],GroupVertices[Vertex],0)),1,1,"")</f>
        <v>1</v>
      </c>
    </row>
    <row r="67" spans="1:57" ht="15">
      <c r="A67" s="66" t="s">
        <v>235</v>
      </c>
      <c r="B67" s="66" t="s">
        <v>256</v>
      </c>
      <c r="C67" s="67" t="s">
        <v>1483</v>
      </c>
      <c r="D67" s="68">
        <v>7.666666666666667</v>
      </c>
      <c r="E67" s="69" t="s">
        <v>132</v>
      </c>
      <c r="F67" s="70">
        <v>19.666666666666664</v>
      </c>
      <c r="G67" s="67"/>
      <c r="H67" s="71"/>
      <c r="I67" s="72"/>
      <c r="J67" s="72"/>
      <c r="K67" s="34" t="s">
        <v>65</v>
      </c>
      <c r="L67" s="79">
        <v>67</v>
      </c>
      <c r="M67" s="79"/>
      <c r="N67" s="74"/>
      <c r="O67" s="81" t="s">
        <v>269</v>
      </c>
      <c r="P67" s="83">
        <v>43932.22715277778</v>
      </c>
      <c r="Q67" s="81" t="s">
        <v>310</v>
      </c>
      <c r="R67" s="85" t="s">
        <v>415</v>
      </c>
      <c r="S67" s="81" t="s">
        <v>496</v>
      </c>
      <c r="T67" s="81" t="s">
        <v>520</v>
      </c>
      <c r="U67" s="81"/>
      <c r="V67" s="85" t="s">
        <v>588</v>
      </c>
      <c r="W67" s="83">
        <v>43932.22715277778</v>
      </c>
      <c r="X67" s="87">
        <v>43932</v>
      </c>
      <c r="Y67" s="89" t="s">
        <v>623</v>
      </c>
      <c r="Z67" s="85" t="s">
        <v>683</v>
      </c>
      <c r="AA67" s="81"/>
      <c r="AB67" s="81"/>
      <c r="AC67" s="89" t="s">
        <v>801</v>
      </c>
      <c r="AD67" s="81"/>
      <c r="AE67" s="81" t="b">
        <v>0</v>
      </c>
      <c r="AF67" s="81">
        <v>0</v>
      </c>
      <c r="AG67" s="89" t="s">
        <v>881</v>
      </c>
      <c r="AH67" s="81" t="b">
        <v>0</v>
      </c>
      <c r="AI67" s="81" t="s">
        <v>885</v>
      </c>
      <c r="AJ67" s="81"/>
      <c r="AK67" s="89" t="s">
        <v>881</v>
      </c>
      <c r="AL67" s="81" t="b">
        <v>0</v>
      </c>
      <c r="AM67" s="81">
        <v>0</v>
      </c>
      <c r="AN67" s="89" t="s">
        <v>881</v>
      </c>
      <c r="AO67" s="81" t="s">
        <v>896</v>
      </c>
      <c r="AP67" s="81" t="b">
        <v>0</v>
      </c>
      <c r="AQ67" s="89" t="s">
        <v>801</v>
      </c>
      <c r="AR67" s="81" t="s">
        <v>176</v>
      </c>
      <c r="AS67" s="81">
        <v>0</v>
      </c>
      <c r="AT67" s="81">
        <v>0</v>
      </c>
      <c r="AU67" s="81"/>
      <c r="AV67" s="81"/>
      <c r="AW67" s="81"/>
      <c r="AX67" s="81"/>
      <c r="AY67" s="81"/>
      <c r="AZ67" s="81"/>
      <c r="BA67" s="81"/>
      <c r="BB67" s="81"/>
      <c r="BC67">
        <v>3</v>
      </c>
      <c r="BD67" s="80" t="str">
        <f>REPLACE(INDEX(GroupVertices[Group],MATCH(Edges[[#This Row],[Vertex 1]],GroupVertices[Vertex],0)),1,1,"")</f>
        <v>1</v>
      </c>
      <c r="BE67" s="80" t="str">
        <f>REPLACE(INDEX(GroupVertices[Group],MATCH(Edges[[#This Row],[Vertex 2]],GroupVertices[Vertex],0)),1,1,"")</f>
        <v>1</v>
      </c>
    </row>
    <row r="68" spans="1:57" ht="15">
      <c r="A68" s="66" t="s">
        <v>235</v>
      </c>
      <c r="B68" s="66" t="s">
        <v>257</v>
      </c>
      <c r="C68" s="67" t="s">
        <v>1482</v>
      </c>
      <c r="D68" s="68">
        <v>3</v>
      </c>
      <c r="E68" s="69" t="s">
        <v>132</v>
      </c>
      <c r="F68" s="70">
        <v>35</v>
      </c>
      <c r="G68" s="67"/>
      <c r="H68" s="71"/>
      <c r="I68" s="72"/>
      <c r="J68" s="72"/>
      <c r="K68" s="34" t="s">
        <v>65</v>
      </c>
      <c r="L68" s="79">
        <v>68</v>
      </c>
      <c r="M68" s="79"/>
      <c r="N68" s="74"/>
      <c r="O68" s="81" t="s">
        <v>269</v>
      </c>
      <c r="P68" s="83">
        <v>43935.22709490741</v>
      </c>
      <c r="Q68" s="81" t="s">
        <v>311</v>
      </c>
      <c r="R68" s="85" t="s">
        <v>416</v>
      </c>
      <c r="S68" s="81" t="s">
        <v>496</v>
      </c>
      <c r="T68" s="81" t="s">
        <v>521</v>
      </c>
      <c r="U68" s="81"/>
      <c r="V68" s="85" t="s">
        <v>588</v>
      </c>
      <c r="W68" s="83">
        <v>43935.22709490741</v>
      </c>
      <c r="X68" s="87">
        <v>43935</v>
      </c>
      <c r="Y68" s="89" t="s">
        <v>616</v>
      </c>
      <c r="Z68" s="85" t="s">
        <v>684</v>
      </c>
      <c r="AA68" s="81"/>
      <c r="AB68" s="81"/>
      <c r="AC68" s="89" t="s">
        <v>802</v>
      </c>
      <c r="AD68" s="81"/>
      <c r="AE68" s="81" t="b">
        <v>0</v>
      </c>
      <c r="AF68" s="81">
        <v>0</v>
      </c>
      <c r="AG68" s="89" t="s">
        <v>881</v>
      </c>
      <c r="AH68" s="81" t="b">
        <v>0</v>
      </c>
      <c r="AI68" s="81" t="s">
        <v>885</v>
      </c>
      <c r="AJ68" s="81"/>
      <c r="AK68" s="89" t="s">
        <v>881</v>
      </c>
      <c r="AL68" s="81" t="b">
        <v>0</v>
      </c>
      <c r="AM68" s="81">
        <v>0</v>
      </c>
      <c r="AN68" s="89" t="s">
        <v>881</v>
      </c>
      <c r="AO68" s="81" t="s">
        <v>896</v>
      </c>
      <c r="AP68" s="81" t="b">
        <v>0</v>
      </c>
      <c r="AQ68" s="89" t="s">
        <v>802</v>
      </c>
      <c r="AR68" s="81" t="s">
        <v>176</v>
      </c>
      <c r="AS68" s="81">
        <v>0</v>
      </c>
      <c r="AT68" s="81">
        <v>0</v>
      </c>
      <c r="AU68" s="81"/>
      <c r="AV68" s="81"/>
      <c r="AW68" s="81"/>
      <c r="AX68" s="81"/>
      <c r="AY68" s="81"/>
      <c r="AZ68" s="81"/>
      <c r="BA68" s="81"/>
      <c r="BB68" s="81"/>
      <c r="BC68">
        <v>1</v>
      </c>
      <c r="BD68" s="80" t="str">
        <f>REPLACE(INDEX(GroupVertices[Group],MATCH(Edges[[#This Row],[Vertex 1]],GroupVertices[Vertex],0)),1,1,"")</f>
        <v>1</v>
      </c>
      <c r="BE68" s="80" t="str">
        <f>REPLACE(INDEX(GroupVertices[Group],MATCH(Edges[[#This Row],[Vertex 2]],GroupVertices[Vertex],0)),1,1,"")</f>
        <v>1</v>
      </c>
    </row>
    <row r="69" spans="1:57" ht="15">
      <c r="A69" s="66" t="s">
        <v>235</v>
      </c>
      <c r="B69" s="66" t="s">
        <v>258</v>
      </c>
      <c r="C69" s="67" t="s">
        <v>1484</v>
      </c>
      <c r="D69" s="68">
        <v>5.333333333333334</v>
      </c>
      <c r="E69" s="69" t="s">
        <v>132</v>
      </c>
      <c r="F69" s="70">
        <v>27.333333333333332</v>
      </c>
      <c r="G69" s="67"/>
      <c r="H69" s="71"/>
      <c r="I69" s="72"/>
      <c r="J69" s="72"/>
      <c r="K69" s="34" t="s">
        <v>65</v>
      </c>
      <c r="L69" s="79">
        <v>69</v>
      </c>
      <c r="M69" s="79"/>
      <c r="N69" s="74"/>
      <c r="O69" s="81" t="s">
        <v>269</v>
      </c>
      <c r="P69" s="83">
        <v>43916.227106481485</v>
      </c>
      <c r="Q69" s="81" t="s">
        <v>312</v>
      </c>
      <c r="R69" s="85" t="s">
        <v>417</v>
      </c>
      <c r="S69" s="81" t="s">
        <v>496</v>
      </c>
      <c r="T69" s="81" t="s">
        <v>511</v>
      </c>
      <c r="U69" s="81"/>
      <c r="V69" s="85" t="s">
        <v>588</v>
      </c>
      <c r="W69" s="83">
        <v>43916.227106481485</v>
      </c>
      <c r="X69" s="87">
        <v>43916</v>
      </c>
      <c r="Y69" s="89" t="s">
        <v>619</v>
      </c>
      <c r="Z69" s="85" t="s">
        <v>685</v>
      </c>
      <c r="AA69" s="81"/>
      <c r="AB69" s="81"/>
      <c r="AC69" s="89" t="s">
        <v>803</v>
      </c>
      <c r="AD69" s="81"/>
      <c r="AE69" s="81" t="b">
        <v>0</v>
      </c>
      <c r="AF69" s="81">
        <v>0</v>
      </c>
      <c r="AG69" s="89" t="s">
        <v>881</v>
      </c>
      <c r="AH69" s="81" t="b">
        <v>0</v>
      </c>
      <c r="AI69" s="81" t="s">
        <v>885</v>
      </c>
      <c r="AJ69" s="81"/>
      <c r="AK69" s="89" t="s">
        <v>881</v>
      </c>
      <c r="AL69" s="81" t="b">
        <v>0</v>
      </c>
      <c r="AM69" s="81">
        <v>0</v>
      </c>
      <c r="AN69" s="89" t="s">
        <v>881</v>
      </c>
      <c r="AO69" s="81" t="s">
        <v>896</v>
      </c>
      <c r="AP69" s="81" t="b">
        <v>0</v>
      </c>
      <c r="AQ69" s="89" t="s">
        <v>803</v>
      </c>
      <c r="AR69" s="81" t="s">
        <v>176</v>
      </c>
      <c r="AS69" s="81">
        <v>0</v>
      </c>
      <c r="AT69" s="81">
        <v>0</v>
      </c>
      <c r="AU69" s="81"/>
      <c r="AV69" s="81"/>
      <c r="AW69" s="81"/>
      <c r="AX69" s="81"/>
      <c r="AY69" s="81"/>
      <c r="AZ69" s="81"/>
      <c r="BA69" s="81"/>
      <c r="BB69" s="81"/>
      <c r="BC69">
        <v>2</v>
      </c>
      <c r="BD69" s="80" t="str">
        <f>REPLACE(INDEX(GroupVertices[Group],MATCH(Edges[[#This Row],[Vertex 1]],GroupVertices[Vertex],0)),1,1,"")</f>
        <v>1</v>
      </c>
      <c r="BE69" s="80" t="str">
        <f>REPLACE(INDEX(GroupVertices[Group],MATCH(Edges[[#This Row],[Vertex 2]],GroupVertices[Vertex],0)),1,1,"")</f>
        <v>1</v>
      </c>
    </row>
    <row r="70" spans="1:57" ht="15">
      <c r="A70" s="66" t="s">
        <v>235</v>
      </c>
      <c r="B70" s="66" t="s">
        <v>258</v>
      </c>
      <c r="C70" s="67" t="s">
        <v>1484</v>
      </c>
      <c r="D70" s="68">
        <v>5.333333333333334</v>
      </c>
      <c r="E70" s="69" t="s">
        <v>132</v>
      </c>
      <c r="F70" s="70">
        <v>27.333333333333332</v>
      </c>
      <c r="G70" s="67"/>
      <c r="H70" s="71"/>
      <c r="I70" s="72"/>
      <c r="J70" s="72"/>
      <c r="K70" s="34" t="s">
        <v>65</v>
      </c>
      <c r="L70" s="79">
        <v>70</v>
      </c>
      <c r="M70" s="79"/>
      <c r="N70" s="74"/>
      <c r="O70" s="81" t="s">
        <v>269</v>
      </c>
      <c r="P70" s="83">
        <v>43935.727638888886</v>
      </c>
      <c r="Q70" s="81" t="s">
        <v>313</v>
      </c>
      <c r="R70" s="85" t="s">
        <v>418</v>
      </c>
      <c r="S70" s="81" t="s">
        <v>496</v>
      </c>
      <c r="T70" s="81" t="s">
        <v>511</v>
      </c>
      <c r="U70" s="81"/>
      <c r="V70" s="85" t="s">
        <v>588</v>
      </c>
      <c r="W70" s="83">
        <v>43935.727638888886</v>
      </c>
      <c r="X70" s="87">
        <v>43935</v>
      </c>
      <c r="Y70" s="89" t="s">
        <v>624</v>
      </c>
      <c r="Z70" s="85" t="s">
        <v>686</v>
      </c>
      <c r="AA70" s="81"/>
      <c r="AB70" s="81"/>
      <c r="AC70" s="89" t="s">
        <v>804</v>
      </c>
      <c r="AD70" s="81"/>
      <c r="AE70" s="81" t="b">
        <v>0</v>
      </c>
      <c r="AF70" s="81">
        <v>0</v>
      </c>
      <c r="AG70" s="89" t="s">
        <v>881</v>
      </c>
      <c r="AH70" s="81" t="b">
        <v>0</v>
      </c>
      <c r="AI70" s="81" t="s">
        <v>885</v>
      </c>
      <c r="AJ70" s="81"/>
      <c r="AK70" s="89" t="s">
        <v>881</v>
      </c>
      <c r="AL70" s="81" t="b">
        <v>0</v>
      </c>
      <c r="AM70" s="81">
        <v>0</v>
      </c>
      <c r="AN70" s="89" t="s">
        <v>881</v>
      </c>
      <c r="AO70" s="81" t="s">
        <v>896</v>
      </c>
      <c r="AP70" s="81" t="b">
        <v>0</v>
      </c>
      <c r="AQ70" s="89" t="s">
        <v>804</v>
      </c>
      <c r="AR70" s="81" t="s">
        <v>176</v>
      </c>
      <c r="AS70" s="81">
        <v>0</v>
      </c>
      <c r="AT70" s="81">
        <v>0</v>
      </c>
      <c r="AU70" s="81"/>
      <c r="AV70" s="81"/>
      <c r="AW70" s="81"/>
      <c r="AX70" s="81"/>
      <c r="AY70" s="81"/>
      <c r="AZ70" s="81"/>
      <c r="BA70" s="81"/>
      <c r="BB70" s="81"/>
      <c r="BC70">
        <v>2</v>
      </c>
      <c r="BD70" s="80" t="str">
        <f>REPLACE(INDEX(GroupVertices[Group],MATCH(Edges[[#This Row],[Vertex 1]],GroupVertices[Vertex],0)),1,1,"")</f>
        <v>1</v>
      </c>
      <c r="BE70" s="80" t="str">
        <f>REPLACE(INDEX(GroupVertices[Group],MATCH(Edges[[#This Row],[Vertex 2]],GroupVertices[Vertex],0)),1,1,"")</f>
        <v>1</v>
      </c>
    </row>
    <row r="71" spans="1:57" ht="15">
      <c r="A71" s="66" t="s">
        <v>235</v>
      </c>
      <c r="B71" s="66" t="s">
        <v>259</v>
      </c>
      <c r="C71" s="67" t="s">
        <v>1484</v>
      </c>
      <c r="D71" s="68">
        <v>5.333333333333334</v>
      </c>
      <c r="E71" s="69" t="s">
        <v>132</v>
      </c>
      <c r="F71" s="70">
        <v>27.333333333333332</v>
      </c>
      <c r="G71" s="67"/>
      <c r="H71" s="71"/>
      <c r="I71" s="72"/>
      <c r="J71" s="72"/>
      <c r="K71" s="34" t="s">
        <v>65</v>
      </c>
      <c r="L71" s="79">
        <v>71</v>
      </c>
      <c r="M71" s="79"/>
      <c r="N71" s="74"/>
      <c r="O71" s="81" t="s">
        <v>269</v>
      </c>
      <c r="P71" s="83">
        <v>43898.72715277778</v>
      </c>
      <c r="Q71" s="81" t="s">
        <v>314</v>
      </c>
      <c r="R71" s="85" t="s">
        <v>419</v>
      </c>
      <c r="S71" s="81" t="s">
        <v>496</v>
      </c>
      <c r="T71" s="81" t="s">
        <v>522</v>
      </c>
      <c r="U71" s="81"/>
      <c r="V71" s="85" t="s">
        <v>588</v>
      </c>
      <c r="W71" s="83">
        <v>43898.72715277778</v>
      </c>
      <c r="X71" s="87">
        <v>43898</v>
      </c>
      <c r="Y71" s="89" t="s">
        <v>617</v>
      </c>
      <c r="Z71" s="85" t="s">
        <v>687</v>
      </c>
      <c r="AA71" s="81"/>
      <c r="AB71" s="81"/>
      <c r="AC71" s="89" t="s">
        <v>805</v>
      </c>
      <c r="AD71" s="81"/>
      <c r="AE71" s="81" t="b">
        <v>0</v>
      </c>
      <c r="AF71" s="81">
        <v>0</v>
      </c>
      <c r="AG71" s="89" t="s">
        <v>881</v>
      </c>
      <c r="AH71" s="81" t="b">
        <v>0</v>
      </c>
      <c r="AI71" s="81" t="s">
        <v>885</v>
      </c>
      <c r="AJ71" s="81"/>
      <c r="AK71" s="89" t="s">
        <v>881</v>
      </c>
      <c r="AL71" s="81" t="b">
        <v>0</v>
      </c>
      <c r="AM71" s="81">
        <v>0</v>
      </c>
      <c r="AN71" s="89" t="s">
        <v>881</v>
      </c>
      <c r="AO71" s="81" t="s">
        <v>896</v>
      </c>
      <c r="AP71" s="81" t="b">
        <v>0</v>
      </c>
      <c r="AQ71" s="89" t="s">
        <v>805</v>
      </c>
      <c r="AR71" s="81" t="s">
        <v>176</v>
      </c>
      <c r="AS71" s="81">
        <v>0</v>
      </c>
      <c r="AT71" s="81">
        <v>0</v>
      </c>
      <c r="AU71" s="81"/>
      <c r="AV71" s="81"/>
      <c r="AW71" s="81"/>
      <c r="AX71" s="81"/>
      <c r="AY71" s="81"/>
      <c r="AZ71" s="81"/>
      <c r="BA71" s="81"/>
      <c r="BB71" s="81"/>
      <c r="BC71">
        <v>2</v>
      </c>
      <c r="BD71" s="80" t="str">
        <f>REPLACE(INDEX(GroupVertices[Group],MATCH(Edges[[#This Row],[Vertex 1]],GroupVertices[Vertex],0)),1,1,"")</f>
        <v>1</v>
      </c>
      <c r="BE71" s="80" t="str">
        <f>REPLACE(INDEX(GroupVertices[Group],MATCH(Edges[[#This Row],[Vertex 2]],GroupVertices[Vertex],0)),1,1,"")</f>
        <v>1</v>
      </c>
    </row>
    <row r="72" spans="1:57" ht="15">
      <c r="A72" s="66" t="s">
        <v>235</v>
      </c>
      <c r="B72" s="66" t="s">
        <v>259</v>
      </c>
      <c r="C72" s="67" t="s">
        <v>1484</v>
      </c>
      <c r="D72" s="68">
        <v>5.333333333333334</v>
      </c>
      <c r="E72" s="69" t="s">
        <v>132</v>
      </c>
      <c r="F72" s="70">
        <v>27.333333333333332</v>
      </c>
      <c r="G72" s="67"/>
      <c r="H72" s="71"/>
      <c r="I72" s="72"/>
      <c r="J72" s="72"/>
      <c r="K72" s="34" t="s">
        <v>65</v>
      </c>
      <c r="L72" s="79">
        <v>72</v>
      </c>
      <c r="M72" s="79"/>
      <c r="N72" s="74"/>
      <c r="O72" s="81" t="s">
        <v>269</v>
      </c>
      <c r="P72" s="83">
        <v>43936.7271412037</v>
      </c>
      <c r="Q72" s="81" t="s">
        <v>315</v>
      </c>
      <c r="R72" s="85" t="s">
        <v>420</v>
      </c>
      <c r="S72" s="81" t="s">
        <v>496</v>
      </c>
      <c r="T72" s="81" t="s">
        <v>523</v>
      </c>
      <c r="U72" s="81"/>
      <c r="V72" s="85" t="s">
        <v>588</v>
      </c>
      <c r="W72" s="83">
        <v>43936.7271412037</v>
      </c>
      <c r="X72" s="87">
        <v>43936</v>
      </c>
      <c r="Y72" s="89" t="s">
        <v>622</v>
      </c>
      <c r="Z72" s="85" t="s">
        <v>688</v>
      </c>
      <c r="AA72" s="81"/>
      <c r="AB72" s="81"/>
      <c r="AC72" s="89" t="s">
        <v>806</v>
      </c>
      <c r="AD72" s="81"/>
      <c r="AE72" s="81" t="b">
        <v>0</v>
      </c>
      <c r="AF72" s="81">
        <v>0</v>
      </c>
      <c r="AG72" s="89" t="s">
        <v>881</v>
      </c>
      <c r="AH72" s="81" t="b">
        <v>0</v>
      </c>
      <c r="AI72" s="81" t="s">
        <v>885</v>
      </c>
      <c r="AJ72" s="81"/>
      <c r="AK72" s="89" t="s">
        <v>881</v>
      </c>
      <c r="AL72" s="81" t="b">
        <v>0</v>
      </c>
      <c r="AM72" s="81">
        <v>0</v>
      </c>
      <c r="AN72" s="89" t="s">
        <v>881</v>
      </c>
      <c r="AO72" s="81" t="s">
        <v>896</v>
      </c>
      <c r="AP72" s="81" t="b">
        <v>0</v>
      </c>
      <c r="AQ72" s="89" t="s">
        <v>806</v>
      </c>
      <c r="AR72" s="81" t="s">
        <v>176</v>
      </c>
      <c r="AS72" s="81">
        <v>0</v>
      </c>
      <c r="AT72" s="81">
        <v>0</v>
      </c>
      <c r="AU72" s="81"/>
      <c r="AV72" s="81"/>
      <c r="AW72" s="81"/>
      <c r="AX72" s="81"/>
      <c r="AY72" s="81"/>
      <c r="AZ72" s="81"/>
      <c r="BA72" s="81"/>
      <c r="BB72" s="81"/>
      <c r="BC72">
        <v>2</v>
      </c>
      <c r="BD72" s="80" t="str">
        <f>REPLACE(INDEX(GroupVertices[Group],MATCH(Edges[[#This Row],[Vertex 1]],GroupVertices[Vertex],0)),1,1,"")</f>
        <v>1</v>
      </c>
      <c r="BE72" s="80" t="str">
        <f>REPLACE(INDEX(GroupVertices[Group],MATCH(Edges[[#This Row],[Vertex 2]],GroupVertices[Vertex],0)),1,1,"")</f>
        <v>1</v>
      </c>
    </row>
    <row r="73" spans="1:57" ht="15">
      <c r="A73" s="66" t="s">
        <v>235</v>
      </c>
      <c r="B73" s="66" t="s">
        <v>260</v>
      </c>
      <c r="C73" s="67" t="s">
        <v>1484</v>
      </c>
      <c r="D73" s="68">
        <v>5.333333333333334</v>
      </c>
      <c r="E73" s="69" t="s">
        <v>132</v>
      </c>
      <c r="F73" s="70">
        <v>27.333333333333332</v>
      </c>
      <c r="G73" s="67"/>
      <c r="H73" s="71"/>
      <c r="I73" s="72"/>
      <c r="J73" s="72"/>
      <c r="K73" s="34" t="s">
        <v>65</v>
      </c>
      <c r="L73" s="79">
        <v>73</v>
      </c>
      <c r="M73" s="79"/>
      <c r="N73" s="74"/>
      <c r="O73" s="81" t="s">
        <v>269</v>
      </c>
      <c r="P73" s="83">
        <v>43904.22708333333</v>
      </c>
      <c r="Q73" s="81" t="s">
        <v>316</v>
      </c>
      <c r="R73" s="85" t="s">
        <v>421</v>
      </c>
      <c r="S73" s="81" t="s">
        <v>496</v>
      </c>
      <c r="T73" s="81" t="s">
        <v>524</v>
      </c>
      <c r="U73" s="81"/>
      <c r="V73" s="85" t="s">
        <v>588</v>
      </c>
      <c r="W73" s="83">
        <v>43904.22708333333</v>
      </c>
      <c r="X73" s="87">
        <v>43904</v>
      </c>
      <c r="Y73" s="89" t="s">
        <v>625</v>
      </c>
      <c r="Z73" s="85" t="s">
        <v>689</v>
      </c>
      <c r="AA73" s="81"/>
      <c r="AB73" s="81"/>
      <c r="AC73" s="89" t="s">
        <v>807</v>
      </c>
      <c r="AD73" s="81"/>
      <c r="AE73" s="81" t="b">
        <v>0</v>
      </c>
      <c r="AF73" s="81">
        <v>0</v>
      </c>
      <c r="AG73" s="89" t="s">
        <v>881</v>
      </c>
      <c r="AH73" s="81" t="b">
        <v>0</v>
      </c>
      <c r="AI73" s="81" t="s">
        <v>885</v>
      </c>
      <c r="AJ73" s="81"/>
      <c r="AK73" s="89" t="s">
        <v>881</v>
      </c>
      <c r="AL73" s="81" t="b">
        <v>0</v>
      </c>
      <c r="AM73" s="81">
        <v>0</v>
      </c>
      <c r="AN73" s="89" t="s">
        <v>881</v>
      </c>
      <c r="AO73" s="81" t="s">
        <v>896</v>
      </c>
      <c r="AP73" s="81" t="b">
        <v>0</v>
      </c>
      <c r="AQ73" s="89" t="s">
        <v>807</v>
      </c>
      <c r="AR73" s="81" t="s">
        <v>176</v>
      </c>
      <c r="AS73" s="81">
        <v>0</v>
      </c>
      <c r="AT73" s="81">
        <v>0</v>
      </c>
      <c r="AU73" s="81"/>
      <c r="AV73" s="81"/>
      <c r="AW73" s="81"/>
      <c r="AX73" s="81"/>
      <c r="AY73" s="81"/>
      <c r="AZ73" s="81"/>
      <c r="BA73" s="81"/>
      <c r="BB73" s="81"/>
      <c r="BC73">
        <v>2</v>
      </c>
      <c r="BD73" s="80" t="str">
        <f>REPLACE(INDEX(GroupVertices[Group],MATCH(Edges[[#This Row],[Vertex 1]],GroupVertices[Vertex],0)),1,1,"")</f>
        <v>1</v>
      </c>
      <c r="BE73" s="80" t="str">
        <f>REPLACE(INDEX(GroupVertices[Group],MATCH(Edges[[#This Row],[Vertex 2]],GroupVertices[Vertex],0)),1,1,"")</f>
        <v>1</v>
      </c>
    </row>
    <row r="74" spans="1:57" ht="15">
      <c r="A74" s="66" t="s">
        <v>235</v>
      </c>
      <c r="B74" s="66" t="s">
        <v>260</v>
      </c>
      <c r="C74" s="67" t="s">
        <v>1484</v>
      </c>
      <c r="D74" s="68">
        <v>5.333333333333334</v>
      </c>
      <c r="E74" s="69" t="s">
        <v>132</v>
      </c>
      <c r="F74" s="70">
        <v>27.333333333333332</v>
      </c>
      <c r="G74" s="67"/>
      <c r="H74" s="71"/>
      <c r="I74" s="72"/>
      <c r="J74" s="72"/>
      <c r="K74" s="34" t="s">
        <v>65</v>
      </c>
      <c r="L74" s="79">
        <v>74</v>
      </c>
      <c r="M74" s="79"/>
      <c r="N74" s="74"/>
      <c r="O74" s="81" t="s">
        <v>269</v>
      </c>
      <c r="P74" s="83">
        <v>43937.22709490741</v>
      </c>
      <c r="Q74" s="81" t="s">
        <v>317</v>
      </c>
      <c r="R74" s="81" t="s">
        <v>422</v>
      </c>
      <c r="S74" s="81" t="s">
        <v>497</v>
      </c>
      <c r="T74" s="81" t="s">
        <v>511</v>
      </c>
      <c r="U74" s="81"/>
      <c r="V74" s="85" t="s">
        <v>588</v>
      </c>
      <c r="W74" s="83">
        <v>43937.22709490741</v>
      </c>
      <c r="X74" s="87">
        <v>43937</v>
      </c>
      <c r="Y74" s="89" t="s">
        <v>616</v>
      </c>
      <c r="Z74" s="85" t="s">
        <v>690</v>
      </c>
      <c r="AA74" s="81"/>
      <c r="AB74" s="81"/>
      <c r="AC74" s="89" t="s">
        <v>808</v>
      </c>
      <c r="AD74" s="81"/>
      <c r="AE74" s="81" t="b">
        <v>0</v>
      </c>
      <c r="AF74" s="81">
        <v>0</v>
      </c>
      <c r="AG74" s="89" t="s">
        <v>881</v>
      </c>
      <c r="AH74" s="81" t="b">
        <v>0</v>
      </c>
      <c r="AI74" s="81" t="s">
        <v>885</v>
      </c>
      <c r="AJ74" s="81"/>
      <c r="AK74" s="89" t="s">
        <v>881</v>
      </c>
      <c r="AL74" s="81" t="b">
        <v>0</v>
      </c>
      <c r="AM74" s="81">
        <v>0</v>
      </c>
      <c r="AN74" s="89" t="s">
        <v>881</v>
      </c>
      <c r="AO74" s="81" t="s">
        <v>896</v>
      </c>
      <c r="AP74" s="81" t="b">
        <v>1</v>
      </c>
      <c r="AQ74" s="89" t="s">
        <v>808</v>
      </c>
      <c r="AR74" s="81" t="s">
        <v>176</v>
      </c>
      <c r="AS74" s="81">
        <v>0</v>
      </c>
      <c r="AT74" s="81">
        <v>0</v>
      </c>
      <c r="AU74" s="81"/>
      <c r="AV74" s="81"/>
      <c r="AW74" s="81"/>
      <c r="AX74" s="81"/>
      <c r="AY74" s="81"/>
      <c r="AZ74" s="81"/>
      <c r="BA74" s="81"/>
      <c r="BB74" s="81"/>
      <c r="BC74">
        <v>2</v>
      </c>
      <c r="BD74" s="80" t="str">
        <f>REPLACE(INDEX(GroupVertices[Group],MATCH(Edges[[#This Row],[Vertex 1]],GroupVertices[Vertex],0)),1,1,"")</f>
        <v>1</v>
      </c>
      <c r="BE74" s="80" t="str">
        <f>REPLACE(INDEX(GroupVertices[Group],MATCH(Edges[[#This Row],[Vertex 2]],GroupVertices[Vertex],0)),1,1,"")</f>
        <v>1</v>
      </c>
    </row>
    <row r="75" spans="1:57" ht="15">
      <c r="A75" s="66" t="s">
        <v>235</v>
      </c>
      <c r="B75" s="66" t="s">
        <v>261</v>
      </c>
      <c r="C75" s="67" t="s">
        <v>1482</v>
      </c>
      <c r="D75" s="68">
        <v>3</v>
      </c>
      <c r="E75" s="69" t="s">
        <v>132</v>
      </c>
      <c r="F75" s="70">
        <v>35</v>
      </c>
      <c r="G75" s="67"/>
      <c r="H75" s="71"/>
      <c r="I75" s="72"/>
      <c r="J75" s="72"/>
      <c r="K75" s="34" t="s">
        <v>65</v>
      </c>
      <c r="L75" s="79">
        <v>75</v>
      </c>
      <c r="M75" s="79"/>
      <c r="N75" s="74"/>
      <c r="O75" s="81" t="s">
        <v>269</v>
      </c>
      <c r="P75" s="83">
        <v>43937.7271412037</v>
      </c>
      <c r="Q75" s="81" t="s">
        <v>318</v>
      </c>
      <c r="R75" s="81" t="s">
        <v>423</v>
      </c>
      <c r="S75" s="81" t="s">
        <v>497</v>
      </c>
      <c r="T75" s="81" t="s">
        <v>511</v>
      </c>
      <c r="U75" s="81"/>
      <c r="V75" s="85" t="s">
        <v>588</v>
      </c>
      <c r="W75" s="83">
        <v>43937.7271412037</v>
      </c>
      <c r="X75" s="87">
        <v>43937</v>
      </c>
      <c r="Y75" s="89" t="s">
        <v>622</v>
      </c>
      <c r="Z75" s="85" t="s">
        <v>691</v>
      </c>
      <c r="AA75" s="81"/>
      <c r="AB75" s="81"/>
      <c r="AC75" s="89" t="s">
        <v>809</v>
      </c>
      <c r="AD75" s="81"/>
      <c r="AE75" s="81" t="b">
        <v>0</v>
      </c>
      <c r="AF75" s="81">
        <v>0</v>
      </c>
      <c r="AG75" s="89" t="s">
        <v>881</v>
      </c>
      <c r="AH75" s="81" t="b">
        <v>0</v>
      </c>
      <c r="AI75" s="81" t="s">
        <v>885</v>
      </c>
      <c r="AJ75" s="81"/>
      <c r="AK75" s="89" t="s">
        <v>881</v>
      </c>
      <c r="AL75" s="81" t="b">
        <v>0</v>
      </c>
      <c r="AM75" s="81">
        <v>0</v>
      </c>
      <c r="AN75" s="89" t="s">
        <v>881</v>
      </c>
      <c r="AO75" s="81" t="s">
        <v>896</v>
      </c>
      <c r="AP75" s="81" t="b">
        <v>1</v>
      </c>
      <c r="AQ75" s="89" t="s">
        <v>809</v>
      </c>
      <c r="AR75" s="81" t="s">
        <v>176</v>
      </c>
      <c r="AS75" s="81">
        <v>0</v>
      </c>
      <c r="AT75" s="81">
        <v>0</v>
      </c>
      <c r="AU75" s="81"/>
      <c r="AV75" s="81"/>
      <c r="AW75" s="81"/>
      <c r="AX75" s="81"/>
      <c r="AY75" s="81"/>
      <c r="AZ75" s="81"/>
      <c r="BA75" s="81"/>
      <c r="BB75" s="81"/>
      <c r="BC75">
        <v>1</v>
      </c>
      <c r="BD75" s="80" t="str">
        <f>REPLACE(INDEX(GroupVertices[Group],MATCH(Edges[[#This Row],[Vertex 1]],GroupVertices[Vertex],0)),1,1,"")</f>
        <v>1</v>
      </c>
      <c r="BE75" s="80" t="str">
        <f>REPLACE(INDEX(GroupVertices[Group],MATCH(Edges[[#This Row],[Vertex 2]],GroupVertices[Vertex],0)),1,1,"")</f>
        <v>1</v>
      </c>
    </row>
    <row r="76" spans="1:57" ht="15">
      <c r="A76" s="66" t="s">
        <v>235</v>
      </c>
      <c r="B76" s="66" t="s">
        <v>262</v>
      </c>
      <c r="C76" s="67" t="s">
        <v>1484</v>
      </c>
      <c r="D76" s="68">
        <v>5.333333333333334</v>
      </c>
      <c r="E76" s="69" t="s">
        <v>132</v>
      </c>
      <c r="F76" s="70">
        <v>27.333333333333332</v>
      </c>
      <c r="G76" s="67"/>
      <c r="H76" s="71"/>
      <c r="I76" s="72"/>
      <c r="J76" s="72"/>
      <c r="K76" s="34" t="s">
        <v>65</v>
      </c>
      <c r="L76" s="79">
        <v>76</v>
      </c>
      <c r="M76" s="79"/>
      <c r="N76" s="74"/>
      <c r="O76" s="81" t="s">
        <v>269</v>
      </c>
      <c r="P76" s="83">
        <v>43934.22741898148</v>
      </c>
      <c r="Q76" s="81" t="s">
        <v>319</v>
      </c>
      <c r="R76" s="81" t="s">
        <v>424</v>
      </c>
      <c r="S76" s="81" t="s">
        <v>497</v>
      </c>
      <c r="T76" s="81" t="s">
        <v>511</v>
      </c>
      <c r="U76" s="81"/>
      <c r="V76" s="85" t="s">
        <v>588</v>
      </c>
      <c r="W76" s="83">
        <v>43934.22741898148</v>
      </c>
      <c r="X76" s="87">
        <v>43934</v>
      </c>
      <c r="Y76" s="89" t="s">
        <v>626</v>
      </c>
      <c r="Z76" s="85" t="s">
        <v>692</v>
      </c>
      <c r="AA76" s="81"/>
      <c r="AB76" s="81"/>
      <c r="AC76" s="89" t="s">
        <v>810</v>
      </c>
      <c r="AD76" s="81"/>
      <c r="AE76" s="81" t="b">
        <v>0</v>
      </c>
      <c r="AF76" s="81">
        <v>0</v>
      </c>
      <c r="AG76" s="89" t="s">
        <v>881</v>
      </c>
      <c r="AH76" s="81" t="b">
        <v>0</v>
      </c>
      <c r="AI76" s="81" t="s">
        <v>885</v>
      </c>
      <c r="AJ76" s="81"/>
      <c r="AK76" s="89" t="s">
        <v>881</v>
      </c>
      <c r="AL76" s="81" t="b">
        <v>0</v>
      </c>
      <c r="AM76" s="81">
        <v>0</v>
      </c>
      <c r="AN76" s="89" t="s">
        <v>881</v>
      </c>
      <c r="AO76" s="81" t="s">
        <v>896</v>
      </c>
      <c r="AP76" s="81" t="b">
        <v>1</v>
      </c>
      <c r="AQ76" s="89" t="s">
        <v>810</v>
      </c>
      <c r="AR76" s="81" t="s">
        <v>176</v>
      </c>
      <c r="AS76" s="81">
        <v>0</v>
      </c>
      <c r="AT76" s="81">
        <v>0</v>
      </c>
      <c r="AU76" s="81"/>
      <c r="AV76" s="81"/>
      <c r="AW76" s="81"/>
      <c r="AX76" s="81"/>
      <c r="AY76" s="81"/>
      <c r="AZ76" s="81"/>
      <c r="BA76" s="81"/>
      <c r="BB76" s="81"/>
      <c r="BC76">
        <v>2</v>
      </c>
      <c r="BD76" s="80" t="str">
        <f>REPLACE(INDEX(GroupVertices[Group],MATCH(Edges[[#This Row],[Vertex 1]],GroupVertices[Vertex],0)),1,1,"")</f>
        <v>1</v>
      </c>
      <c r="BE76" s="80" t="str">
        <f>REPLACE(INDEX(GroupVertices[Group],MATCH(Edges[[#This Row],[Vertex 2]],GroupVertices[Vertex],0)),1,1,"")</f>
        <v>1</v>
      </c>
    </row>
    <row r="77" spans="1:57" ht="15">
      <c r="A77" s="66" t="s">
        <v>235</v>
      </c>
      <c r="B77" s="66" t="s">
        <v>262</v>
      </c>
      <c r="C77" s="67" t="s">
        <v>1484</v>
      </c>
      <c r="D77" s="68">
        <v>5.333333333333334</v>
      </c>
      <c r="E77" s="69" t="s">
        <v>132</v>
      </c>
      <c r="F77" s="70">
        <v>27.333333333333332</v>
      </c>
      <c r="G77" s="67"/>
      <c r="H77" s="71"/>
      <c r="I77" s="72"/>
      <c r="J77" s="72"/>
      <c r="K77" s="34" t="s">
        <v>65</v>
      </c>
      <c r="L77" s="79">
        <v>77</v>
      </c>
      <c r="M77" s="79"/>
      <c r="N77" s="74"/>
      <c r="O77" s="81" t="s">
        <v>269</v>
      </c>
      <c r="P77" s="83">
        <v>43940.22736111111</v>
      </c>
      <c r="Q77" s="81" t="s">
        <v>320</v>
      </c>
      <c r="R77" s="85" t="s">
        <v>425</v>
      </c>
      <c r="S77" s="81" t="s">
        <v>496</v>
      </c>
      <c r="T77" s="81" t="s">
        <v>525</v>
      </c>
      <c r="U77" s="81"/>
      <c r="V77" s="85" t="s">
        <v>588</v>
      </c>
      <c r="W77" s="83">
        <v>43940.22736111111</v>
      </c>
      <c r="X77" s="87">
        <v>43940</v>
      </c>
      <c r="Y77" s="89" t="s">
        <v>627</v>
      </c>
      <c r="Z77" s="85" t="s">
        <v>693</v>
      </c>
      <c r="AA77" s="81"/>
      <c r="AB77" s="81"/>
      <c r="AC77" s="89" t="s">
        <v>811</v>
      </c>
      <c r="AD77" s="81"/>
      <c r="AE77" s="81" t="b">
        <v>0</v>
      </c>
      <c r="AF77" s="81">
        <v>0</v>
      </c>
      <c r="AG77" s="89" t="s">
        <v>881</v>
      </c>
      <c r="AH77" s="81" t="b">
        <v>0</v>
      </c>
      <c r="AI77" s="81" t="s">
        <v>885</v>
      </c>
      <c r="AJ77" s="81"/>
      <c r="AK77" s="89" t="s">
        <v>881</v>
      </c>
      <c r="AL77" s="81" t="b">
        <v>0</v>
      </c>
      <c r="AM77" s="81">
        <v>0</v>
      </c>
      <c r="AN77" s="89" t="s">
        <v>881</v>
      </c>
      <c r="AO77" s="81" t="s">
        <v>896</v>
      </c>
      <c r="AP77" s="81" t="b">
        <v>0</v>
      </c>
      <c r="AQ77" s="89" t="s">
        <v>811</v>
      </c>
      <c r="AR77" s="81" t="s">
        <v>176</v>
      </c>
      <c r="AS77" s="81">
        <v>0</v>
      </c>
      <c r="AT77" s="81">
        <v>0</v>
      </c>
      <c r="AU77" s="81"/>
      <c r="AV77" s="81"/>
      <c r="AW77" s="81"/>
      <c r="AX77" s="81"/>
      <c r="AY77" s="81"/>
      <c r="AZ77" s="81"/>
      <c r="BA77" s="81"/>
      <c r="BB77" s="81"/>
      <c r="BC77">
        <v>2</v>
      </c>
      <c r="BD77" s="80" t="str">
        <f>REPLACE(INDEX(GroupVertices[Group],MATCH(Edges[[#This Row],[Vertex 1]],GroupVertices[Vertex],0)),1,1,"")</f>
        <v>1</v>
      </c>
      <c r="BE77" s="80" t="str">
        <f>REPLACE(INDEX(GroupVertices[Group],MATCH(Edges[[#This Row],[Vertex 2]],GroupVertices[Vertex],0)),1,1,"")</f>
        <v>1</v>
      </c>
    </row>
    <row r="78" spans="1:57" ht="15">
      <c r="A78" s="66" t="s">
        <v>235</v>
      </c>
      <c r="B78" s="66" t="s">
        <v>263</v>
      </c>
      <c r="C78" s="67" t="s">
        <v>1483</v>
      </c>
      <c r="D78" s="68">
        <v>7.666666666666667</v>
      </c>
      <c r="E78" s="69" t="s">
        <v>132</v>
      </c>
      <c r="F78" s="70">
        <v>19.666666666666664</v>
      </c>
      <c r="G78" s="67"/>
      <c r="H78" s="71"/>
      <c r="I78" s="72"/>
      <c r="J78" s="72"/>
      <c r="K78" s="34" t="s">
        <v>65</v>
      </c>
      <c r="L78" s="79">
        <v>78</v>
      </c>
      <c r="M78" s="79"/>
      <c r="N78" s="74"/>
      <c r="O78" s="81" t="s">
        <v>269</v>
      </c>
      <c r="P78" s="83">
        <v>43907.727175925924</v>
      </c>
      <c r="Q78" s="81" t="s">
        <v>321</v>
      </c>
      <c r="R78" s="85" t="s">
        <v>426</v>
      </c>
      <c r="S78" s="81" t="s">
        <v>496</v>
      </c>
      <c r="T78" s="81" t="s">
        <v>526</v>
      </c>
      <c r="U78" s="81"/>
      <c r="V78" s="85" t="s">
        <v>588</v>
      </c>
      <c r="W78" s="83">
        <v>43907.727175925924</v>
      </c>
      <c r="X78" s="87">
        <v>43907</v>
      </c>
      <c r="Y78" s="89" t="s">
        <v>628</v>
      </c>
      <c r="Z78" s="85" t="s">
        <v>694</v>
      </c>
      <c r="AA78" s="81"/>
      <c r="AB78" s="81"/>
      <c r="AC78" s="89" t="s">
        <v>812</v>
      </c>
      <c r="AD78" s="81"/>
      <c r="AE78" s="81" t="b">
        <v>0</v>
      </c>
      <c r="AF78" s="81">
        <v>0</v>
      </c>
      <c r="AG78" s="89" t="s">
        <v>881</v>
      </c>
      <c r="AH78" s="81" t="b">
        <v>0</v>
      </c>
      <c r="AI78" s="81" t="s">
        <v>885</v>
      </c>
      <c r="AJ78" s="81"/>
      <c r="AK78" s="89" t="s">
        <v>881</v>
      </c>
      <c r="AL78" s="81" t="b">
        <v>0</v>
      </c>
      <c r="AM78" s="81">
        <v>0</v>
      </c>
      <c r="AN78" s="89" t="s">
        <v>881</v>
      </c>
      <c r="AO78" s="81" t="s">
        <v>896</v>
      </c>
      <c r="AP78" s="81" t="b">
        <v>0</v>
      </c>
      <c r="AQ78" s="89" t="s">
        <v>812</v>
      </c>
      <c r="AR78" s="81" t="s">
        <v>176</v>
      </c>
      <c r="AS78" s="81">
        <v>0</v>
      </c>
      <c r="AT78" s="81">
        <v>0</v>
      </c>
      <c r="AU78" s="81"/>
      <c r="AV78" s="81"/>
      <c r="AW78" s="81"/>
      <c r="AX78" s="81"/>
      <c r="AY78" s="81"/>
      <c r="AZ78" s="81"/>
      <c r="BA78" s="81"/>
      <c r="BB78" s="81"/>
      <c r="BC78">
        <v>3</v>
      </c>
      <c r="BD78" s="80" t="str">
        <f>REPLACE(INDEX(GroupVertices[Group],MATCH(Edges[[#This Row],[Vertex 1]],GroupVertices[Vertex],0)),1,1,"")</f>
        <v>1</v>
      </c>
      <c r="BE78" s="80" t="str">
        <f>REPLACE(INDEX(GroupVertices[Group],MATCH(Edges[[#This Row],[Vertex 2]],GroupVertices[Vertex],0)),1,1,"")</f>
        <v>1</v>
      </c>
    </row>
    <row r="79" spans="1:57" ht="15">
      <c r="A79" s="66" t="s">
        <v>235</v>
      </c>
      <c r="B79" s="66" t="s">
        <v>263</v>
      </c>
      <c r="C79" s="67" t="s">
        <v>1483</v>
      </c>
      <c r="D79" s="68">
        <v>7.666666666666667</v>
      </c>
      <c r="E79" s="69" t="s">
        <v>132</v>
      </c>
      <c r="F79" s="70">
        <v>19.666666666666664</v>
      </c>
      <c r="G79" s="67"/>
      <c r="H79" s="71"/>
      <c r="I79" s="72"/>
      <c r="J79" s="72"/>
      <c r="K79" s="34" t="s">
        <v>65</v>
      </c>
      <c r="L79" s="79">
        <v>79</v>
      </c>
      <c r="M79" s="79"/>
      <c r="N79" s="74"/>
      <c r="O79" s="81" t="s">
        <v>269</v>
      </c>
      <c r="P79" s="83">
        <v>43913.7271412037</v>
      </c>
      <c r="Q79" s="81" t="s">
        <v>322</v>
      </c>
      <c r="R79" s="85" t="s">
        <v>427</v>
      </c>
      <c r="S79" s="81" t="s">
        <v>496</v>
      </c>
      <c r="T79" s="81" t="s">
        <v>511</v>
      </c>
      <c r="U79" s="81"/>
      <c r="V79" s="85" t="s">
        <v>588</v>
      </c>
      <c r="W79" s="83">
        <v>43913.7271412037</v>
      </c>
      <c r="X79" s="87">
        <v>43913</v>
      </c>
      <c r="Y79" s="89" t="s">
        <v>622</v>
      </c>
      <c r="Z79" s="85" t="s">
        <v>695</v>
      </c>
      <c r="AA79" s="81"/>
      <c r="AB79" s="81"/>
      <c r="AC79" s="89" t="s">
        <v>813</v>
      </c>
      <c r="AD79" s="81"/>
      <c r="AE79" s="81" t="b">
        <v>0</v>
      </c>
      <c r="AF79" s="81">
        <v>0</v>
      </c>
      <c r="AG79" s="89" t="s">
        <v>881</v>
      </c>
      <c r="AH79" s="81" t="b">
        <v>0</v>
      </c>
      <c r="AI79" s="81" t="s">
        <v>885</v>
      </c>
      <c r="AJ79" s="81"/>
      <c r="AK79" s="89" t="s">
        <v>881</v>
      </c>
      <c r="AL79" s="81" t="b">
        <v>0</v>
      </c>
      <c r="AM79" s="81">
        <v>0</v>
      </c>
      <c r="AN79" s="89" t="s">
        <v>881</v>
      </c>
      <c r="AO79" s="81" t="s">
        <v>896</v>
      </c>
      <c r="AP79" s="81" t="b">
        <v>0</v>
      </c>
      <c r="AQ79" s="89" t="s">
        <v>813</v>
      </c>
      <c r="AR79" s="81" t="s">
        <v>176</v>
      </c>
      <c r="AS79" s="81">
        <v>0</v>
      </c>
      <c r="AT79" s="81">
        <v>0</v>
      </c>
      <c r="AU79" s="81"/>
      <c r="AV79" s="81"/>
      <c r="AW79" s="81"/>
      <c r="AX79" s="81"/>
      <c r="AY79" s="81"/>
      <c r="AZ79" s="81"/>
      <c r="BA79" s="81"/>
      <c r="BB79" s="81"/>
      <c r="BC79">
        <v>3</v>
      </c>
      <c r="BD79" s="80" t="str">
        <f>REPLACE(INDEX(GroupVertices[Group],MATCH(Edges[[#This Row],[Vertex 1]],GroupVertices[Vertex],0)),1,1,"")</f>
        <v>1</v>
      </c>
      <c r="BE79" s="80" t="str">
        <f>REPLACE(INDEX(GroupVertices[Group],MATCH(Edges[[#This Row],[Vertex 2]],GroupVertices[Vertex],0)),1,1,"")</f>
        <v>1</v>
      </c>
    </row>
    <row r="80" spans="1:57" ht="15">
      <c r="A80" s="66" t="s">
        <v>235</v>
      </c>
      <c r="B80" s="66" t="s">
        <v>263</v>
      </c>
      <c r="C80" s="67" t="s">
        <v>1483</v>
      </c>
      <c r="D80" s="68">
        <v>7.666666666666667</v>
      </c>
      <c r="E80" s="69" t="s">
        <v>132</v>
      </c>
      <c r="F80" s="70">
        <v>19.666666666666664</v>
      </c>
      <c r="G80" s="67"/>
      <c r="H80" s="71"/>
      <c r="I80" s="72"/>
      <c r="J80" s="72"/>
      <c r="K80" s="34" t="s">
        <v>65</v>
      </c>
      <c r="L80" s="79">
        <v>80</v>
      </c>
      <c r="M80" s="79"/>
      <c r="N80" s="74"/>
      <c r="O80" s="81" t="s">
        <v>269</v>
      </c>
      <c r="P80" s="83">
        <v>43940.22736111111</v>
      </c>
      <c r="Q80" s="81" t="s">
        <v>320</v>
      </c>
      <c r="R80" s="85" t="s">
        <v>425</v>
      </c>
      <c r="S80" s="81" t="s">
        <v>496</v>
      </c>
      <c r="T80" s="81" t="s">
        <v>525</v>
      </c>
      <c r="U80" s="81"/>
      <c r="V80" s="85" t="s">
        <v>588</v>
      </c>
      <c r="W80" s="83">
        <v>43940.22736111111</v>
      </c>
      <c r="X80" s="87">
        <v>43940</v>
      </c>
      <c r="Y80" s="89" t="s">
        <v>627</v>
      </c>
      <c r="Z80" s="85" t="s">
        <v>693</v>
      </c>
      <c r="AA80" s="81"/>
      <c r="AB80" s="81"/>
      <c r="AC80" s="89" t="s">
        <v>811</v>
      </c>
      <c r="AD80" s="81"/>
      <c r="AE80" s="81" t="b">
        <v>0</v>
      </c>
      <c r="AF80" s="81">
        <v>0</v>
      </c>
      <c r="AG80" s="89" t="s">
        <v>881</v>
      </c>
      <c r="AH80" s="81" t="b">
        <v>0</v>
      </c>
      <c r="AI80" s="81" t="s">
        <v>885</v>
      </c>
      <c r="AJ80" s="81"/>
      <c r="AK80" s="89" t="s">
        <v>881</v>
      </c>
      <c r="AL80" s="81" t="b">
        <v>0</v>
      </c>
      <c r="AM80" s="81">
        <v>0</v>
      </c>
      <c r="AN80" s="89" t="s">
        <v>881</v>
      </c>
      <c r="AO80" s="81" t="s">
        <v>896</v>
      </c>
      <c r="AP80" s="81" t="b">
        <v>0</v>
      </c>
      <c r="AQ80" s="89" t="s">
        <v>811</v>
      </c>
      <c r="AR80" s="81" t="s">
        <v>176</v>
      </c>
      <c r="AS80" s="81">
        <v>0</v>
      </c>
      <c r="AT80" s="81">
        <v>0</v>
      </c>
      <c r="AU80" s="81"/>
      <c r="AV80" s="81"/>
      <c r="AW80" s="81"/>
      <c r="AX80" s="81"/>
      <c r="AY80" s="81"/>
      <c r="AZ80" s="81"/>
      <c r="BA80" s="81"/>
      <c r="BB80" s="81"/>
      <c r="BC80">
        <v>3</v>
      </c>
      <c r="BD80" s="80" t="str">
        <f>REPLACE(INDEX(GroupVertices[Group],MATCH(Edges[[#This Row],[Vertex 1]],GroupVertices[Vertex],0)),1,1,"")</f>
        <v>1</v>
      </c>
      <c r="BE80" s="80" t="str">
        <f>REPLACE(INDEX(GroupVertices[Group],MATCH(Edges[[#This Row],[Vertex 2]],GroupVertices[Vertex],0)),1,1,"")</f>
        <v>1</v>
      </c>
    </row>
    <row r="81" spans="1:57" ht="15">
      <c r="A81" s="66" t="s">
        <v>235</v>
      </c>
      <c r="B81" s="66" t="s">
        <v>264</v>
      </c>
      <c r="C81" s="67" t="s">
        <v>1485</v>
      </c>
      <c r="D81" s="68">
        <v>10</v>
      </c>
      <c r="E81" s="69" t="s">
        <v>132</v>
      </c>
      <c r="F81" s="70">
        <v>12</v>
      </c>
      <c r="G81" s="67"/>
      <c r="H81" s="71"/>
      <c r="I81" s="72"/>
      <c r="J81" s="72"/>
      <c r="K81" s="34" t="s">
        <v>65</v>
      </c>
      <c r="L81" s="79">
        <v>81</v>
      </c>
      <c r="M81" s="79"/>
      <c r="N81" s="74"/>
      <c r="O81" s="81" t="s">
        <v>269</v>
      </c>
      <c r="P81" s="83">
        <v>43902.22712962963</v>
      </c>
      <c r="Q81" s="81" t="s">
        <v>323</v>
      </c>
      <c r="R81" s="85" t="s">
        <v>428</v>
      </c>
      <c r="S81" s="81" t="s">
        <v>496</v>
      </c>
      <c r="T81" s="81" t="s">
        <v>527</v>
      </c>
      <c r="U81" s="81"/>
      <c r="V81" s="85" t="s">
        <v>588</v>
      </c>
      <c r="W81" s="83">
        <v>43902.22712962963</v>
      </c>
      <c r="X81" s="87">
        <v>43902</v>
      </c>
      <c r="Y81" s="89" t="s">
        <v>615</v>
      </c>
      <c r="Z81" s="85" t="s">
        <v>696</v>
      </c>
      <c r="AA81" s="81"/>
      <c r="AB81" s="81"/>
      <c r="AC81" s="89" t="s">
        <v>814</v>
      </c>
      <c r="AD81" s="81"/>
      <c r="AE81" s="81" t="b">
        <v>0</v>
      </c>
      <c r="AF81" s="81">
        <v>0</v>
      </c>
      <c r="AG81" s="89" t="s">
        <v>881</v>
      </c>
      <c r="AH81" s="81" t="b">
        <v>0</v>
      </c>
      <c r="AI81" s="81" t="s">
        <v>885</v>
      </c>
      <c r="AJ81" s="81"/>
      <c r="AK81" s="89" t="s">
        <v>881</v>
      </c>
      <c r="AL81" s="81" t="b">
        <v>0</v>
      </c>
      <c r="AM81" s="81">
        <v>0</v>
      </c>
      <c r="AN81" s="89" t="s">
        <v>881</v>
      </c>
      <c r="AO81" s="81" t="s">
        <v>896</v>
      </c>
      <c r="AP81" s="81" t="b">
        <v>0</v>
      </c>
      <c r="AQ81" s="89" t="s">
        <v>814</v>
      </c>
      <c r="AR81" s="81" t="s">
        <v>176</v>
      </c>
      <c r="AS81" s="81">
        <v>0</v>
      </c>
      <c r="AT81" s="81">
        <v>0</v>
      </c>
      <c r="AU81" s="81"/>
      <c r="AV81" s="81"/>
      <c r="AW81" s="81"/>
      <c r="AX81" s="81"/>
      <c r="AY81" s="81"/>
      <c r="AZ81" s="81"/>
      <c r="BA81" s="81"/>
      <c r="BB81" s="81"/>
      <c r="BC81">
        <v>4</v>
      </c>
      <c r="BD81" s="80" t="str">
        <f>REPLACE(INDEX(GroupVertices[Group],MATCH(Edges[[#This Row],[Vertex 1]],GroupVertices[Vertex],0)),1,1,"")</f>
        <v>1</v>
      </c>
      <c r="BE81" s="80" t="str">
        <f>REPLACE(INDEX(GroupVertices[Group],MATCH(Edges[[#This Row],[Vertex 2]],GroupVertices[Vertex],0)),1,1,"")</f>
        <v>1</v>
      </c>
    </row>
    <row r="82" spans="1:57" ht="15">
      <c r="A82" s="66" t="s">
        <v>235</v>
      </c>
      <c r="B82" s="66" t="s">
        <v>264</v>
      </c>
      <c r="C82" s="67" t="s">
        <v>1485</v>
      </c>
      <c r="D82" s="68">
        <v>10</v>
      </c>
      <c r="E82" s="69" t="s">
        <v>132</v>
      </c>
      <c r="F82" s="70">
        <v>12</v>
      </c>
      <c r="G82" s="67"/>
      <c r="H82" s="71"/>
      <c r="I82" s="72"/>
      <c r="J82" s="72"/>
      <c r="K82" s="34" t="s">
        <v>65</v>
      </c>
      <c r="L82" s="79">
        <v>82</v>
      </c>
      <c r="M82" s="79"/>
      <c r="N82" s="74"/>
      <c r="O82" s="81" t="s">
        <v>269</v>
      </c>
      <c r="P82" s="83">
        <v>43924.7271412037</v>
      </c>
      <c r="Q82" s="81" t="s">
        <v>324</v>
      </c>
      <c r="R82" s="85" t="s">
        <v>429</v>
      </c>
      <c r="S82" s="81" t="s">
        <v>496</v>
      </c>
      <c r="T82" s="81" t="s">
        <v>528</v>
      </c>
      <c r="U82" s="81"/>
      <c r="V82" s="85" t="s">
        <v>588</v>
      </c>
      <c r="W82" s="83">
        <v>43924.7271412037</v>
      </c>
      <c r="X82" s="87">
        <v>43924</v>
      </c>
      <c r="Y82" s="89" t="s">
        <v>622</v>
      </c>
      <c r="Z82" s="85" t="s">
        <v>697</v>
      </c>
      <c r="AA82" s="81"/>
      <c r="AB82" s="81"/>
      <c r="AC82" s="89" t="s">
        <v>815</v>
      </c>
      <c r="AD82" s="81"/>
      <c r="AE82" s="81" t="b">
        <v>0</v>
      </c>
      <c r="AF82" s="81">
        <v>0</v>
      </c>
      <c r="AG82" s="89" t="s">
        <v>881</v>
      </c>
      <c r="AH82" s="81" t="b">
        <v>0</v>
      </c>
      <c r="AI82" s="81" t="s">
        <v>885</v>
      </c>
      <c r="AJ82" s="81"/>
      <c r="AK82" s="89" t="s">
        <v>881</v>
      </c>
      <c r="AL82" s="81" t="b">
        <v>0</v>
      </c>
      <c r="AM82" s="81">
        <v>0</v>
      </c>
      <c r="AN82" s="89" t="s">
        <v>881</v>
      </c>
      <c r="AO82" s="81" t="s">
        <v>896</v>
      </c>
      <c r="AP82" s="81" t="b">
        <v>0</v>
      </c>
      <c r="AQ82" s="89" t="s">
        <v>815</v>
      </c>
      <c r="AR82" s="81" t="s">
        <v>176</v>
      </c>
      <c r="AS82" s="81">
        <v>0</v>
      </c>
      <c r="AT82" s="81">
        <v>0</v>
      </c>
      <c r="AU82" s="81"/>
      <c r="AV82" s="81"/>
      <c r="AW82" s="81"/>
      <c r="AX82" s="81"/>
      <c r="AY82" s="81"/>
      <c r="AZ82" s="81"/>
      <c r="BA82" s="81"/>
      <c r="BB82" s="81"/>
      <c r="BC82">
        <v>4</v>
      </c>
      <c r="BD82" s="80" t="str">
        <f>REPLACE(INDEX(GroupVertices[Group],MATCH(Edges[[#This Row],[Vertex 1]],GroupVertices[Vertex],0)),1,1,"")</f>
        <v>1</v>
      </c>
      <c r="BE82" s="80" t="str">
        <f>REPLACE(INDEX(GroupVertices[Group],MATCH(Edges[[#This Row],[Vertex 2]],GroupVertices[Vertex],0)),1,1,"")</f>
        <v>1</v>
      </c>
    </row>
    <row r="83" spans="1:57" ht="15">
      <c r="A83" s="66" t="s">
        <v>235</v>
      </c>
      <c r="B83" s="66" t="s">
        <v>264</v>
      </c>
      <c r="C83" s="67" t="s">
        <v>1485</v>
      </c>
      <c r="D83" s="68">
        <v>10</v>
      </c>
      <c r="E83" s="69" t="s">
        <v>132</v>
      </c>
      <c r="F83" s="70">
        <v>12</v>
      </c>
      <c r="G83" s="67"/>
      <c r="H83" s="71"/>
      <c r="I83" s="72"/>
      <c r="J83" s="72"/>
      <c r="K83" s="34" t="s">
        <v>65</v>
      </c>
      <c r="L83" s="79">
        <v>83</v>
      </c>
      <c r="M83" s="79"/>
      <c r="N83" s="74"/>
      <c r="O83" s="81" t="s">
        <v>269</v>
      </c>
      <c r="P83" s="83">
        <v>43926.727164351854</v>
      </c>
      <c r="Q83" s="81" t="s">
        <v>325</v>
      </c>
      <c r="R83" s="81" t="s">
        <v>430</v>
      </c>
      <c r="S83" s="81" t="s">
        <v>497</v>
      </c>
      <c r="T83" s="81" t="s">
        <v>511</v>
      </c>
      <c r="U83" s="81"/>
      <c r="V83" s="85" t="s">
        <v>588</v>
      </c>
      <c r="W83" s="83">
        <v>43926.727164351854</v>
      </c>
      <c r="X83" s="87">
        <v>43926</v>
      </c>
      <c r="Y83" s="89" t="s">
        <v>614</v>
      </c>
      <c r="Z83" s="85" t="s">
        <v>698</v>
      </c>
      <c r="AA83" s="81"/>
      <c r="AB83" s="81"/>
      <c r="AC83" s="89" t="s">
        <v>816</v>
      </c>
      <c r="AD83" s="81"/>
      <c r="AE83" s="81" t="b">
        <v>0</v>
      </c>
      <c r="AF83" s="81">
        <v>0</v>
      </c>
      <c r="AG83" s="89" t="s">
        <v>881</v>
      </c>
      <c r="AH83" s="81" t="b">
        <v>0</v>
      </c>
      <c r="AI83" s="81" t="s">
        <v>885</v>
      </c>
      <c r="AJ83" s="81"/>
      <c r="AK83" s="89" t="s">
        <v>881</v>
      </c>
      <c r="AL83" s="81" t="b">
        <v>0</v>
      </c>
      <c r="AM83" s="81">
        <v>0</v>
      </c>
      <c r="AN83" s="89" t="s">
        <v>881</v>
      </c>
      <c r="AO83" s="81" t="s">
        <v>896</v>
      </c>
      <c r="AP83" s="81" t="b">
        <v>1</v>
      </c>
      <c r="AQ83" s="89" t="s">
        <v>816</v>
      </c>
      <c r="AR83" s="81" t="s">
        <v>176</v>
      </c>
      <c r="AS83" s="81">
        <v>0</v>
      </c>
      <c r="AT83" s="81">
        <v>0</v>
      </c>
      <c r="AU83" s="81"/>
      <c r="AV83" s="81"/>
      <c r="AW83" s="81"/>
      <c r="AX83" s="81"/>
      <c r="AY83" s="81"/>
      <c r="AZ83" s="81"/>
      <c r="BA83" s="81"/>
      <c r="BB83" s="81"/>
      <c r="BC83">
        <v>4</v>
      </c>
      <c r="BD83" s="80" t="str">
        <f>REPLACE(INDEX(GroupVertices[Group],MATCH(Edges[[#This Row],[Vertex 1]],GroupVertices[Vertex],0)),1,1,"")</f>
        <v>1</v>
      </c>
      <c r="BE83" s="80" t="str">
        <f>REPLACE(INDEX(GroupVertices[Group],MATCH(Edges[[#This Row],[Vertex 2]],GroupVertices[Vertex],0)),1,1,"")</f>
        <v>1</v>
      </c>
    </row>
    <row r="84" spans="1:57" ht="15">
      <c r="A84" s="66" t="s">
        <v>235</v>
      </c>
      <c r="B84" s="66" t="s">
        <v>264</v>
      </c>
      <c r="C84" s="67" t="s">
        <v>1485</v>
      </c>
      <c r="D84" s="68">
        <v>10</v>
      </c>
      <c r="E84" s="69" t="s">
        <v>132</v>
      </c>
      <c r="F84" s="70">
        <v>12</v>
      </c>
      <c r="G84" s="67"/>
      <c r="H84" s="71"/>
      <c r="I84" s="72"/>
      <c r="J84" s="72"/>
      <c r="K84" s="34" t="s">
        <v>65</v>
      </c>
      <c r="L84" s="79">
        <v>84</v>
      </c>
      <c r="M84" s="79"/>
      <c r="N84" s="74"/>
      <c r="O84" s="81" t="s">
        <v>269</v>
      </c>
      <c r="P84" s="83">
        <v>43941.72752314815</v>
      </c>
      <c r="Q84" s="81" t="s">
        <v>326</v>
      </c>
      <c r="R84" s="85" t="s">
        <v>431</v>
      </c>
      <c r="S84" s="81" t="s">
        <v>496</v>
      </c>
      <c r="T84" s="81" t="s">
        <v>528</v>
      </c>
      <c r="U84" s="81"/>
      <c r="V84" s="85" t="s">
        <v>588</v>
      </c>
      <c r="W84" s="83">
        <v>43941.72752314815</v>
      </c>
      <c r="X84" s="87">
        <v>43941</v>
      </c>
      <c r="Y84" s="89" t="s">
        <v>629</v>
      </c>
      <c r="Z84" s="85" t="s">
        <v>699</v>
      </c>
      <c r="AA84" s="81"/>
      <c r="AB84" s="81"/>
      <c r="AC84" s="89" t="s">
        <v>817</v>
      </c>
      <c r="AD84" s="81"/>
      <c r="AE84" s="81" t="b">
        <v>0</v>
      </c>
      <c r="AF84" s="81">
        <v>0</v>
      </c>
      <c r="AG84" s="89" t="s">
        <v>881</v>
      </c>
      <c r="AH84" s="81" t="b">
        <v>0</v>
      </c>
      <c r="AI84" s="81" t="s">
        <v>885</v>
      </c>
      <c r="AJ84" s="81"/>
      <c r="AK84" s="89" t="s">
        <v>881</v>
      </c>
      <c r="AL84" s="81" t="b">
        <v>0</v>
      </c>
      <c r="AM84" s="81">
        <v>0</v>
      </c>
      <c r="AN84" s="89" t="s">
        <v>881</v>
      </c>
      <c r="AO84" s="81" t="s">
        <v>896</v>
      </c>
      <c r="AP84" s="81" t="b">
        <v>0</v>
      </c>
      <c r="AQ84" s="89" t="s">
        <v>817</v>
      </c>
      <c r="AR84" s="81" t="s">
        <v>176</v>
      </c>
      <c r="AS84" s="81">
        <v>0</v>
      </c>
      <c r="AT84" s="81">
        <v>0</v>
      </c>
      <c r="AU84" s="81"/>
      <c r="AV84" s="81"/>
      <c r="AW84" s="81"/>
      <c r="AX84" s="81"/>
      <c r="AY84" s="81"/>
      <c r="AZ84" s="81"/>
      <c r="BA84" s="81"/>
      <c r="BB84" s="81"/>
      <c r="BC84">
        <v>4</v>
      </c>
      <c r="BD84" s="80" t="str">
        <f>REPLACE(INDEX(GroupVertices[Group],MATCH(Edges[[#This Row],[Vertex 1]],GroupVertices[Vertex],0)),1,1,"")</f>
        <v>1</v>
      </c>
      <c r="BE84" s="80" t="str">
        <f>REPLACE(INDEX(GroupVertices[Group],MATCH(Edges[[#This Row],[Vertex 2]],GroupVertices[Vertex],0)),1,1,"")</f>
        <v>1</v>
      </c>
    </row>
    <row r="85" spans="1:57" ht="15">
      <c r="A85" s="66" t="s">
        <v>235</v>
      </c>
      <c r="B85" s="66" t="s">
        <v>265</v>
      </c>
      <c r="C85" s="67" t="s">
        <v>1484</v>
      </c>
      <c r="D85" s="68">
        <v>5.333333333333334</v>
      </c>
      <c r="E85" s="69" t="s">
        <v>132</v>
      </c>
      <c r="F85" s="70">
        <v>27.333333333333332</v>
      </c>
      <c r="G85" s="67"/>
      <c r="H85" s="71"/>
      <c r="I85" s="72"/>
      <c r="J85" s="72"/>
      <c r="K85" s="34" t="s">
        <v>65</v>
      </c>
      <c r="L85" s="79">
        <v>85</v>
      </c>
      <c r="M85" s="79"/>
      <c r="N85" s="74"/>
      <c r="O85" s="81" t="s">
        <v>269</v>
      </c>
      <c r="P85" s="83">
        <v>43946.22715277778</v>
      </c>
      <c r="Q85" s="81" t="s">
        <v>327</v>
      </c>
      <c r="R85" s="81" t="s">
        <v>432</v>
      </c>
      <c r="S85" s="81" t="s">
        <v>497</v>
      </c>
      <c r="T85" s="81" t="s">
        <v>511</v>
      </c>
      <c r="U85" s="81"/>
      <c r="V85" s="85" t="s">
        <v>588</v>
      </c>
      <c r="W85" s="83">
        <v>43946.22715277778</v>
      </c>
      <c r="X85" s="87">
        <v>43946</v>
      </c>
      <c r="Y85" s="89" t="s">
        <v>623</v>
      </c>
      <c r="Z85" s="85" t="s">
        <v>700</v>
      </c>
      <c r="AA85" s="81"/>
      <c r="AB85" s="81"/>
      <c r="AC85" s="89" t="s">
        <v>818</v>
      </c>
      <c r="AD85" s="81"/>
      <c r="AE85" s="81" t="b">
        <v>0</v>
      </c>
      <c r="AF85" s="81">
        <v>0</v>
      </c>
      <c r="AG85" s="89" t="s">
        <v>881</v>
      </c>
      <c r="AH85" s="81" t="b">
        <v>0</v>
      </c>
      <c r="AI85" s="81" t="s">
        <v>885</v>
      </c>
      <c r="AJ85" s="81"/>
      <c r="AK85" s="89" t="s">
        <v>881</v>
      </c>
      <c r="AL85" s="81" t="b">
        <v>0</v>
      </c>
      <c r="AM85" s="81">
        <v>0</v>
      </c>
      <c r="AN85" s="89" t="s">
        <v>881</v>
      </c>
      <c r="AO85" s="81" t="s">
        <v>896</v>
      </c>
      <c r="AP85" s="81" t="b">
        <v>1</v>
      </c>
      <c r="AQ85" s="89" t="s">
        <v>818</v>
      </c>
      <c r="AR85" s="81" t="s">
        <v>176</v>
      </c>
      <c r="AS85" s="81">
        <v>0</v>
      </c>
      <c r="AT85" s="81">
        <v>0</v>
      </c>
      <c r="AU85" s="81"/>
      <c r="AV85" s="81"/>
      <c r="AW85" s="81"/>
      <c r="AX85" s="81"/>
      <c r="AY85" s="81"/>
      <c r="AZ85" s="81"/>
      <c r="BA85" s="81"/>
      <c r="BB85" s="81"/>
      <c r="BC85">
        <v>2</v>
      </c>
      <c r="BD85" s="80" t="str">
        <f>REPLACE(INDEX(GroupVertices[Group],MATCH(Edges[[#This Row],[Vertex 1]],GroupVertices[Vertex],0)),1,1,"")</f>
        <v>1</v>
      </c>
      <c r="BE85" s="80" t="str">
        <f>REPLACE(INDEX(GroupVertices[Group],MATCH(Edges[[#This Row],[Vertex 2]],GroupVertices[Vertex],0)),1,1,"")</f>
        <v>1</v>
      </c>
    </row>
    <row r="86" spans="1:57" ht="15">
      <c r="A86" s="66" t="s">
        <v>235</v>
      </c>
      <c r="B86" s="66" t="s">
        <v>265</v>
      </c>
      <c r="C86" s="67" t="s">
        <v>1484</v>
      </c>
      <c r="D86" s="68">
        <v>5.333333333333334</v>
      </c>
      <c r="E86" s="69" t="s">
        <v>132</v>
      </c>
      <c r="F86" s="70">
        <v>27.333333333333332</v>
      </c>
      <c r="G86" s="67"/>
      <c r="H86" s="71"/>
      <c r="I86" s="72"/>
      <c r="J86" s="72"/>
      <c r="K86" s="34" t="s">
        <v>65</v>
      </c>
      <c r="L86" s="79">
        <v>86</v>
      </c>
      <c r="M86" s="79"/>
      <c r="N86" s="74"/>
      <c r="O86" s="81" t="s">
        <v>269</v>
      </c>
      <c r="P86" s="83">
        <v>43948.72712962963</v>
      </c>
      <c r="Q86" s="81" t="s">
        <v>328</v>
      </c>
      <c r="R86" s="81" t="s">
        <v>433</v>
      </c>
      <c r="S86" s="81" t="s">
        <v>497</v>
      </c>
      <c r="T86" s="81" t="s">
        <v>511</v>
      </c>
      <c r="U86" s="81"/>
      <c r="V86" s="85" t="s">
        <v>588</v>
      </c>
      <c r="W86" s="83">
        <v>43948.72712962963</v>
      </c>
      <c r="X86" s="87">
        <v>43948</v>
      </c>
      <c r="Y86" s="89" t="s">
        <v>630</v>
      </c>
      <c r="Z86" s="85" t="s">
        <v>701</v>
      </c>
      <c r="AA86" s="81"/>
      <c r="AB86" s="81"/>
      <c r="AC86" s="89" t="s">
        <v>819</v>
      </c>
      <c r="AD86" s="81"/>
      <c r="AE86" s="81" t="b">
        <v>0</v>
      </c>
      <c r="AF86" s="81">
        <v>0</v>
      </c>
      <c r="AG86" s="89" t="s">
        <v>881</v>
      </c>
      <c r="AH86" s="81" t="b">
        <v>0</v>
      </c>
      <c r="AI86" s="81" t="s">
        <v>885</v>
      </c>
      <c r="AJ86" s="81"/>
      <c r="AK86" s="89" t="s">
        <v>881</v>
      </c>
      <c r="AL86" s="81" t="b">
        <v>0</v>
      </c>
      <c r="AM86" s="81">
        <v>0</v>
      </c>
      <c r="AN86" s="89" t="s">
        <v>881</v>
      </c>
      <c r="AO86" s="81" t="s">
        <v>896</v>
      </c>
      <c r="AP86" s="81" t="b">
        <v>1</v>
      </c>
      <c r="AQ86" s="89" t="s">
        <v>819</v>
      </c>
      <c r="AR86" s="81" t="s">
        <v>176</v>
      </c>
      <c r="AS86" s="81">
        <v>0</v>
      </c>
      <c r="AT86" s="81">
        <v>0</v>
      </c>
      <c r="AU86" s="81"/>
      <c r="AV86" s="81"/>
      <c r="AW86" s="81"/>
      <c r="AX86" s="81"/>
      <c r="AY86" s="81"/>
      <c r="AZ86" s="81"/>
      <c r="BA86" s="81"/>
      <c r="BB86" s="81"/>
      <c r="BC86">
        <v>2</v>
      </c>
      <c r="BD86" s="80" t="str">
        <f>REPLACE(INDEX(GroupVertices[Group],MATCH(Edges[[#This Row],[Vertex 1]],GroupVertices[Vertex],0)),1,1,"")</f>
        <v>1</v>
      </c>
      <c r="BE86" s="80" t="str">
        <f>REPLACE(INDEX(GroupVertices[Group],MATCH(Edges[[#This Row],[Vertex 2]],GroupVertices[Vertex],0)),1,1,"")</f>
        <v>1</v>
      </c>
    </row>
    <row r="87" spans="1:57" ht="15">
      <c r="A87" s="66" t="s">
        <v>235</v>
      </c>
      <c r="B87" s="66" t="s">
        <v>266</v>
      </c>
      <c r="C87" s="67" t="s">
        <v>1482</v>
      </c>
      <c r="D87" s="68">
        <v>3</v>
      </c>
      <c r="E87" s="69" t="s">
        <v>132</v>
      </c>
      <c r="F87" s="70">
        <v>35</v>
      </c>
      <c r="G87" s="67"/>
      <c r="H87" s="71"/>
      <c r="I87" s="72"/>
      <c r="J87" s="72"/>
      <c r="K87" s="34" t="s">
        <v>65</v>
      </c>
      <c r="L87" s="79">
        <v>87</v>
      </c>
      <c r="M87" s="79"/>
      <c r="N87" s="74"/>
      <c r="O87" s="81" t="s">
        <v>269</v>
      </c>
      <c r="P87" s="83">
        <v>43950.72712962963</v>
      </c>
      <c r="Q87" s="81" t="s">
        <v>329</v>
      </c>
      <c r="R87" s="85" t="s">
        <v>434</v>
      </c>
      <c r="S87" s="81" t="s">
        <v>496</v>
      </c>
      <c r="T87" s="81" t="s">
        <v>529</v>
      </c>
      <c r="U87" s="81"/>
      <c r="V87" s="85" t="s">
        <v>588</v>
      </c>
      <c r="W87" s="83">
        <v>43950.72712962963</v>
      </c>
      <c r="X87" s="87">
        <v>43950</v>
      </c>
      <c r="Y87" s="89" t="s">
        <v>630</v>
      </c>
      <c r="Z87" s="85" t="s">
        <v>702</v>
      </c>
      <c r="AA87" s="81"/>
      <c r="AB87" s="81"/>
      <c r="AC87" s="89" t="s">
        <v>820</v>
      </c>
      <c r="AD87" s="81"/>
      <c r="AE87" s="81" t="b">
        <v>0</v>
      </c>
      <c r="AF87" s="81">
        <v>0</v>
      </c>
      <c r="AG87" s="89" t="s">
        <v>881</v>
      </c>
      <c r="AH87" s="81" t="b">
        <v>0</v>
      </c>
      <c r="AI87" s="81" t="s">
        <v>885</v>
      </c>
      <c r="AJ87" s="81"/>
      <c r="AK87" s="89" t="s">
        <v>881</v>
      </c>
      <c r="AL87" s="81" t="b">
        <v>0</v>
      </c>
      <c r="AM87" s="81">
        <v>0</v>
      </c>
      <c r="AN87" s="89" t="s">
        <v>881</v>
      </c>
      <c r="AO87" s="81" t="s">
        <v>896</v>
      </c>
      <c r="AP87" s="81" t="b">
        <v>0</v>
      </c>
      <c r="AQ87" s="89" t="s">
        <v>820</v>
      </c>
      <c r="AR87" s="81" t="s">
        <v>176</v>
      </c>
      <c r="AS87" s="81">
        <v>0</v>
      </c>
      <c r="AT87" s="81">
        <v>0</v>
      </c>
      <c r="AU87" s="81"/>
      <c r="AV87" s="81"/>
      <c r="AW87" s="81"/>
      <c r="AX87" s="81"/>
      <c r="AY87" s="81"/>
      <c r="AZ87" s="81"/>
      <c r="BA87" s="81"/>
      <c r="BB87" s="81"/>
      <c r="BC87">
        <v>1</v>
      </c>
      <c r="BD87" s="80" t="str">
        <f>REPLACE(INDEX(GroupVertices[Group],MATCH(Edges[[#This Row],[Vertex 1]],GroupVertices[Vertex],0)),1,1,"")</f>
        <v>1</v>
      </c>
      <c r="BE87" s="80" t="str">
        <f>REPLACE(INDEX(GroupVertices[Group],MATCH(Edges[[#This Row],[Vertex 2]],GroupVertices[Vertex],0)),1,1,"")</f>
        <v>1</v>
      </c>
    </row>
    <row r="88" spans="1:57" ht="15">
      <c r="A88" s="66" t="s">
        <v>235</v>
      </c>
      <c r="B88" s="66" t="s">
        <v>267</v>
      </c>
      <c r="C88" s="67" t="s">
        <v>1485</v>
      </c>
      <c r="D88" s="68">
        <v>10</v>
      </c>
      <c r="E88" s="69" t="s">
        <v>132</v>
      </c>
      <c r="F88" s="70">
        <v>12</v>
      </c>
      <c r="G88" s="67"/>
      <c r="H88" s="71"/>
      <c r="I88" s="72"/>
      <c r="J88" s="72"/>
      <c r="K88" s="34" t="s">
        <v>65</v>
      </c>
      <c r="L88" s="79">
        <v>88</v>
      </c>
      <c r="M88" s="79"/>
      <c r="N88" s="74"/>
      <c r="O88" s="81" t="s">
        <v>269</v>
      </c>
      <c r="P88" s="83">
        <v>43908.22708333333</v>
      </c>
      <c r="Q88" s="81" t="s">
        <v>330</v>
      </c>
      <c r="R88" s="81" t="s">
        <v>435</v>
      </c>
      <c r="S88" s="81" t="s">
        <v>497</v>
      </c>
      <c r="T88" s="81" t="s">
        <v>511</v>
      </c>
      <c r="U88" s="81"/>
      <c r="V88" s="85" t="s">
        <v>588</v>
      </c>
      <c r="W88" s="83">
        <v>43908.22708333333</v>
      </c>
      <c r="X88" s="87">
        <v>43908</v>
      </c>
      <c r="Y88" s="89" t="s">
        <v>625</v>
      </c>
      <c r="Z88" s="85" t="s">
        <v>703</v>
      </c>
      <c r="AA88" s="81"/>
      <c r="AB88" s="81"/>
      <c r="AC88" s="89" t="s">
        <v>821</v>
      </c>
      <c r="AD88" s="81"/>
      <c r="AE88" s="81" t="b">
        <v>0</v>
      </c>
      <c r="AF88" s="81">
        <v>0</v>
      </c>
      <c r="AG88" s="89" t="s">
        <v>881</v>
      </c>
      <c r="AH88" s="81" t="b">
        <v>0</v>
      </c>
      <c r="AI88" s="81" t="s">
        <v>885</v>
      </c>
      <c r="AJ88" s="81"/>
      <c r="AK88" s="89" t="s">
        <v>881</v>
      </c>
      <c r="AL88" s="81" t="b">
        <v>0</v>
      </c>
      <c r="AM88" s="81">
        <v>0</v>
      </c>
      <c r="AN88" s="89" t="s">
        <v>881</v>
      </c>
      <c r="AO88" s="81" t="s">
        <v>896</v>
      </c>
      <c r="AP88" s="81" t="b">
        <v>1</v>
      </c>
      <c r="AQ88" s="89" t="s">
        <v>821</v>
      </c>
      <c r="AR88" s="81" t="s">
        <v>176</v>
      </c>
      <c r="AS88" s="81">
        <v>0</v>
      </c>
      <c r="AT88" s="81">
        <v>0</v>
      </c>
      <c r="AU88" s="81"/>
      <c r="AV88" s="81"/>
      <c r="AW88" s="81"/>
      <c r="AX88" s="81"/>
      <c r="AY88" s="81"/>
      <c r="AZ88" s="81"/>
      <c r="BA88" s="81"/>
      <c r="BB88" s="81"/>
      <c r="BC88">
        <v>4</v>
      </c>
      <c r="BD88" s="80" t="str">
        <f>REPLACE(INDEX(GroupVertices[Group],MATCH(Edges[[#This Row],[Vertex 1]],GroupVertices[Vertex],0)),1,1,"")</f>
        <v>1</v>
      </c>
      <c r="BE88" s="80" t="str">
        <f>REPLACE(INDEX(GroupVertices[Group],MATCH(Edges[[#This Row],[Vertex 2]],GroupVertices[Vertex],0)),1,1,"")</f>
        <v>1</v>
      </c>
    </row>
    <row r="89" spans="1:57" ht="15">
      <c r="A89" s="66" t="s">
        <v>235</v>
      </c>
      <c r="B89" s="66" t="s">
        <v>267</v>
      </c>
      <c r="C89" s="67" t="s">
        <v>1485</v>
      </c>
      <c r="D89" s="68">
        <v>10</v>
      </c>
      <c r="E89" s="69" t="s">
        <v>132</v>
      </c>
      <c r="F89" s="70">
        <v>12</v>
      </c>
      <c r="G89" s="67"/>
      <c r="H89" s="71"/>
      <c r="I89" s="72"/>
      <c r="J89" s="72"/>
      <c r="K89" s="34" t="s">
        <v>65</v>
      </c>
      <c r="L89" s="79">
        <v>89</v>
      </c>
      <c r="M89" s="79"/>
      <c r="N89" s="74"/>
      <c r="O89" s="81" t="s">
        <v>269</v>
      </c>
      <c r="P89" s="83">
        <v>43910.227106481485</v>
      </c>
      <c r="Q89" s="81" t="s">
        <v>299</v>
      </c>
      <c r="R89" s="85" t="s">
        <v>404</v>
      </c>
      <c r="S89" s="81" t="s">
        <v>496</v>
      </c>
      <c r="T89" s="81" t="s">
        <v>511</v>
      </c>
      <c r="U89" s="81"/>
      <c r="V89" s="85" t="s">
        <v>588</v>
      </c>
      <c r="W89" s="83">
        <v>43910.227106481485</v>
      </c>
      <c r="X89" s="87">
        <v>43910</v>
      </c>
      <c r="Y89" s="89" t="s">
        <v>619</v>
      </c>
      <c r="Z89" s="85" t="s">
        <v>672</v>
      </c>
      <c r="AA89" s="81"/>
      <c r="AB89" s="81"/>
      <c r="AC89" s="89" t="s">
        <v>790</v>
      </c>
      <c r="AD89" s="81"/>
      <c r="AE89" s="81" t="b">
        <v>0</v>
      </c>
      <c r="AF89" s="81">
        <v>0</v>
      </c>
      <c r="AG89" s="89" t="s">
        <v>881</v>
      </c>
      <c r="AH89" s="81" t="b">
        <v>0</v>
      </c>
      <c r="AI89" s="81" t="s">
        <v>885</v>
      </c>
      <c r="AJ89" s="81"/>
      <c r="AK89" s="89" t="s">
        <v>881</v>
      </c>
      <c r="AL89" s="81" t="b">
        <v>0</v>
      </c>
      <c r="AM89" s="81">
        <v>0</v>
      </c>
      <c r="AN89" s="89" t="s">
        <v>881</v>
      </c>
      <c r="AO89" s="81" t="s">
        <v>896</v>
      </c>
      <c r="AP89" s="81" t="b">
        <v>0</v>
      </c>
      <c r="AQ89" s="89" t="s">
        <v>790</v>
      </c>
      <c r="AR89" s="81" t="s">
        <v>176</v>
      </c>
      <c r="AS89" s="81">
        <v>0</v>
      </c>
      <c r="AT89" s="81">
        <v>0</v>
      </c>
      <c r="AU89" s="81"/>
      <c r="AV89" s="81"/>
      <c r="AW89" s="81"/>
      <c r="AX89" s="81"/>
      <c r="AY89" s="81"/>
      <c r="AZ89" s="81"/>
      <c r="BA89" s="81"/>
      <c r="BB89" s="81"/>
      <c r="BC89">
        <v>4</v>
      </c>
      <c r="BD89" s="80" t="str">
        <f>REPLACE(INDEX(GroupVertices[Group],MATCH(Edges[[#This Row],[Vertex 1]],GroupVertices[Vertex],0)),1,1,"")</f>
        <v>1</v>
      </c>
      <c r="BE89" s="80" t="str">
        <f>REPLACE(INDEX(GroupVertices[Group],MATCH(Edges[[#This Row],[Vertex 2]],GroupVertices[Vertex],0)),1,1,"")</f>
        <v>1</v>
      </c>
    </row>
    <row r="90" spans="1:57" ht="15">
      <c r="A90" s="66" t="s">
        <v>235</v>
      </c>
      <c r="B90" s="66" t="s">
        <v>267</v>
      </c>
      <c r="C90" s="67" t="s">
        <v>1485</v>
      </c>
      <c r="D90" s="68">
        <v>10</v>
      </c>
      <c r="E90" s="69" t="s">
        <v>132</v>
      </c>
      <c r="F90" s="70">
        <v>12</v>
      </c>
      <c r="G90" s="67"/>
      <c r="H90" s="71"/>
      <c r="I90" s="72"/>
      <c r="J90" s="72"/>
      <c r="K90" s="34" t="s">
        <v>65</v>
      </c>
      <c r="L90" s="79">
        <v>90</v>
      </c>
      <c r="M90" s="79"/>
      <c r="N90" s="74"/>
      <c r="O90" s="81" t="s">
        <v>269</v>
      </c>
      <c r="P90" s="83">
        <v>43949.227106481485</v>
      </c>
      <c r="Q90" s="81" t="s">
        <v>331</v>
      </c>
      <c r="R90" s="81" t="s">
        <v>436</v>
      </c>
      <c r="S90" s="81" t="s">
        <v>497</v>
      </c>
      <c r="T90" s="81" t="s">
        <v>511</v>
      </c>
      <c r="U90" s="81"/>
      <c r="V90" s="85" t="s">
        <v>588</v>
      </c>
      <c r="W90" s="83">
        <v>43949.227106481485</v>
      </c>
      <c r="X90" s="87">
        <v>43949</v>
      </c>
      <c r="Y90" s="89" t="s">
        <v>619</v>
      </c>
      <c r="Z90" s="85" t="s">
        <v>704</v>
      </c>
      <c r="AA90" s="81"/>
      <c r="AB90" s="81"/>
      <c r="AC90" s="89" t="s">
        <v>822</v>
      </c>
      <c r="AD90" s="81"/>
      <c r="AE90" s="81" t="b">
        <v>0</v>
      </c>
      <c r="AF90" s="81">
        <v>0</v>
      </c>
      <c r="AG90" s="89" t="s">
        <v>881</v>
      </c>
      <c r="AH90" s="81" t="b">
        <v>0</v>
      </c>
      <c r="AI90" s="81" t="s">
        <v>885</v>
      </c>
      <c r="AJ90" s="81"/>
      <c r="AK90" s="89" t="s">
        <v>881</v>
      </c>
      <c r="AL90" s="81" t="b">
        <v>0</v>
      </c>
      <c r="AM90" s="81">
        <v>0</v>
      </c>
      <c r="AN90" s="89" t="s">
        <v>881</v>
      </c>
      <c r="AO90" s="81" t="s">
        <v>896</v>
      </c>
      <c r="AP90" s="81" t="b">
        <v>1</v>
      </c>
      <c r="AQ90" s="89" t="s">
        <v>822</v>
      </c>
      <c r="AR90" s="81" t="s">
        <v>176</v>
      </c>
      <c r="AS90" s="81">
        <v>0</v>
      </c>
      <c r="AT90" s="81">
        <v>0</v>
      </c>
      <c r="AU90" s="81"/>
      <c r="AV90" s="81"/>
      <c r="AW90" s="81"/>
      <c r="AX90" s="81"/>
      <c r="AY90" s="81"/>
      <c r="AZ90" s="81"/>
      <c r="BA90" s="81"/>
      <c r="BB90" s="81"/>
      <c r="BC90">
        <v>4</v>
      </c>
      <c r="BD90" s="80" t="str">
        <f>REPLACE(INDEX(GroupVertices[Group],MATCH(Edges[[#This Row],[Vertex 1]],GroupVertices[Vertex],0)),1,1,"")</f>
        <v>1</v>
      </c>
      <c r="BE90" s="80" t="str">
        <f>REPLACE(INDEX(GroupVertices[Group],MATCH(Edges[[#This Row],[Vertex 2]],GroupVertices[Vertex],0)),1,1,"")</f>
        <v>1</v>
      </c>
    </row>
    <row r="91" spans="1:57" ht="15">
      <c r="A91" s="66" t="s">
        <v>235</v>
      </c>
      <c r="B91" s="66" t="s">
        <v>267</v>
      </c>
      <c r="C91" s="67" t="s">
        <v>1485</v>
      </c>
      <c r="D91" s="68">
        <v>10</v>
      </c>
      <c r="E91" s="69" t="s">
        <v>132</v>
      </c>
      <c r="F91" s="70">
        <v>12</v>
      </c>
      <c r="G91" s="67"/>
      <c r="H91" s="71"/>
      <c r="I91" s="72"/>
      <c r="J91" s="72"/>
      <c r="K91" s="34" t="s">
        <v>65</v>
      </c>
      <c r="L91" s="79">
        <v>91</v>
      </c>
      <c r="M91" s="79"/>
      <c r="N91" s="74"/>
      <c r="O91" s="81" t="s">
        <v>269</v>
      </c>
      <c r="P91" s="83">
        <v>43951.22715277778</v>
      </c>
      <c r="Q91" s="81" t="s">
        <v>332</v>
      </c>
      <c r="R91" s="85" t="s">
        <v>437</v>
      </c>
      <c r="S91" s="81" t="s">
        <v>496</v>
      </c>
      <c r="T91" s="81" t="s">
        <v>530</v>
      </c>
      <c r="U91" s="81"/>
      <c r="V91" s="85" t="s">
        <v>588</v>
      </c>
      <c r="W91" s="83">
        <v>43951.22715277778</v>
      </c>
      <c r="X91" s="87">
        <v>43951</v>
      </c>
      <c r="Y91" s="89" t="s">
        <v>623</v>
      </c>
      <c r="Z91" s="85" t="s">
        <v>705</v>
      </c>
      <c r="AA91" s="81"/>
      <c r="AB91" s="81"/>
      <c r="AC91" s="89" t="s">
        <v>823</v>
      </c>
      <c r="AD91" s="81"/>
      <c r="AE91" s="81" t="b">
        <v>0</v>
      </c>
      <c r="AF91" s="81">
        <v>0</v>
      </c>
      <c r="AG91" s="89" t="s">
        <v>881</v>
      </c>
      <c r="AH91" s="81" t="b">
        <v>0</v>
      </c>
      <c r="AI91" s="81" t="s">
        <v>885</v>
      </c>
      <c r="AJ91" s="81"/>
      <c r="AK91" s="89" t="s">
        <v>881</v>
      </c>
      <c r="AL91" s="81" t="b">
        <v>0</v>
      </c>
      <c r="AM91" s="81">
        <v>0</v>
      </c>
      <c r="AN91" s="89" t="s">
        <v>881</v>
      </c>
      <c r="AO91" s="81" t="s">
        <v>896</v>
      </c>
      <c r="AP91" s="81" t="b">
        <v>0</v>
      </c>
      <c r="AQ91" s="89" t="s">
        <v>823</v>
      </c>
      <c r="AR91" s="81" t="s">
        <v>176</v>
      </c>
      <c r="AS91" s="81">
        <v>0</v>
      </c>
      <c r="AT91" s="81">
        <v>0</v>
      </c>
      <c r="AU91" s="81"/>
      <c r="AV91" s="81"/>
      <c r="AW91" s="81"/>
      <c r="AX91" s="81"/>
      <c r="AY91" s="81"/>
      <c r="AZ91" s="81"/>
      <c r="BA91" s="81"/>
      <c r="BB91" s="81"/>
      <c r="BC91">
        <v>4</v>
      </c>
      <c r="BD91" s="80" t="str">
        <f>REPLACE(INDEX(GroupVertices[Group],MATCH(Edges[[#This Row],[Vertex 1]],GroupVertices[Vertex],0)),1,1,"")</f>
        <v>1</v>
      </c>
      <c r="BE91" s="80" t="str">
        <f>REPLACE(INDEX(GroupVertices[Group],MATCH(Edges[[#This Row],[Vertex 2]],GroupVertices[Vertex],0)),1,1,"")</f>
        <v>1</v>
      </c>
    </row>
    <row r="92" spans="1:57" ht="15">
      <c r="A92" s="66" t="s">
        <v>235</v>
      </c>
      <c r="B92" s="66" t="s">
        <v>268</v>
      </c>
      <c r="C92" s="67" t="s">
        <v>1482</v>
      </c>
      <c r="D92" s="68">
        <v>3</v>
      </c>
      <c r="E92" s="69" t="s">
        <v>132</v>
      </c>
      <c r="F92" s="70">
        <v>35</v>
      </c>
      <c r="G92" s="67"/>
      <c r="H92" s="71"/>
      <c r="I92" s="72"/>
      <c r="J92" s="72"/>
      <c r="K92" s="34" t="s">
        <v>65</v>
      </c>
      <c r="L92" s="79">
        <v>92</v>
      </c>
      <c r="M92" s="79"/>
      <c r="N92" s="74"/>
      <c r="O92" s="81" t="s">
        <v>269</v>
      </c>
      <c r="P92" s="83">
        <v>43953.227118055554</v>
      </c>
      <c r="Q92" s="81" t="s">
        <v>333</v>
      </c>
      <c r="R92" s="85" t="s">
        <v>438</v>
      </c>
      <c r="S92" s="81" t="s">
        <v>496</v>
      </c>
      <c r="T92" s="81" t="s">
        <v>531</v>
      </c>
      <c r="U92" s="81"/>
      <c r="V92" s="85" t="s">
        <v>588</v>
      </c>
      <c r="W92" s="83">
        <v>43953.227118055554</v>
      </c>
      <c r="X92" s="87">
        <v>43953</v>
      </c>
      <c r="Y92" s="89" t="s">
        <v>621</v>
      </c>
      <c r="Z92" s="85" t="s">
        <v>706</v>
      </c>
      <c r="AA92" s="81"/>
      <c r="AB92" s="81"/>
      <c r="AC92" s="89" t="s">
        <v>824</v>
      </c>
      <c r="AD92" s="81"/>
      <c r="AE92" s="81" t="b">
        <v>0</v>
      </c>
      <c r="AF92" s="81">
        <v>0</v>
      </c>
      <c r="AG92" s="89" t="s">
        <v>881</v>
      </c>
      <c r="AH92" s="81" t="b">
        <v>0</v>
      </c>
      <c r="AI92" s="81" t="s">
        <v>885</v>
      </c>
      <c r="AJ92" s="81"/>
      <c r="AK92" s="89" t="s">
        <v>881</v>
      </c>
      <c r="AL92" s="81" t="b">
        <v>0</v>
      </c>
      <c r="AM92" s="81">
        <v>0</v>
      </c>
      <c r="AN92" s="89" t="s">
        <v>881</v>
      </c>
      <c r="AO92" s="81" t="s">
        <v>896</v>
      </c>
      <c r="AP92" s="81" t="b">
        <v>0</v>
      </c>
      <c r="AQ92" s="89" t="s">
        <v>824</v>
      </c>
      <c r="AR92" s="81" t="s">
        <v>176</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row>
    <row r="93" spans="1:57" ht="15">
      <c r="A93" s="66" t="s">
        <v>235</v>
      </c>
      <c r="B93" s="66" t="s">
        <v>235</v>
      </c>
      <c r="C93" s="67" t="s">
        <v>1485</v>
      </c>
      <c r="D93" s="68">
        <v>10</v>
      </c>
      <c r="E93" s="69" t="s">
        <v>136</v>
      </c>
      <c r="F93" s="70">
        <v>12</v>
      </c>
      <c r="G93" s="67"/>
      <c r="H93" s="71"/>
      <c r="I93" s="72"/>
      <c r="J93" s="72"/>
      <c r="K93" s="34" t="s">
        <v>65</v>
      </c>
      <c r="L93" s="79">
        <v>93</v>
      </c>
      <c r="M93" s="79"/>
      <c r="N93" s="74"/>
      <c r="O93" s="81" t="s">
        <v>176</v>
      </c>
      <c r="P93" s="83">
        <v>43898.227106481485</v>
      </c>
      <c r="Q93" s="81" t="s">
        <v>334</v>
      </c>
      <c r="R93" s="85" t="s">
        <v>439</v>
      </c>
      <c r="S93" s="81" t="s">
        <v>496</v>
      </c>
      <c r="T93" s="81" t="s">
        <v>511</v>
      </c>
      <c r="U93" s="81"/>
      <c r="V93" s="85" t="s">
        <v>588</v>
      </c>
      <c r="W93" s="83">
        <v>43898.227106481485</v>
      </c>
      <c r="X93" s="87">
        <v>43898</v>
      </c>
      <c r="Y93" s="89" t="s">
        <v>619</v>
      </c>
      <c r="Z93" s="85" t="s">
        <v>707</v>
      </c>
      <c r="AA93" s="81"/>
      <c r="AB93" s="81"/>
      <c r="AC93" s="89" t="s">
        <v>825</v>
      </c>
      <c r="AD93" s="81"/>
      <c r="AE93" s="81" t="b">
        <v>0</v>
      </c>
      <c r="AF93" s="81">
        <v>0</v>
      </c>
      <c r="AG93" s="89" t="s">
        <v>881</v>
      </c>
      <c r="AH93" s="81" t="b">
        <v>0</v>
      </c>
      <c r="AI93" s="81" t="s">
        <v>885</v>
      </c>
      <c r="AJ93" s="81"/>
      <c r="AK93" s="89" t="s">
        <v>881</v>
      </c>
      <c r="AL93" s="81" t="b">
        <v>0</v>
      </c>
      <c r="AM93" s="81">
        <v>0</v>
      </c>
      <c r="AN93" s="89" t="s">
        <v>881</v>
      </c>
      <c r="AO93" s="81" t="s">
        <v>896</v>
      </c>
      <c r="AP93" s="81" t="b">
        <v>0</v>
      </c>
      <c r="AQ93" s="89" t="s">
        <v>825</v>
      </c>
      <c r="AR93" s="81" t="s">
        <v>176</v>
      </c>
      <c r="AS93" s="81">
        <v>0</v>
      </c>
      <c r="AT93" s="81">
        <v>0</v>
      </c>
      <c r="AU93" s="81"/>
      <c r="AV93" s="81"/>
      <c r="AW93" s="81"/>
      <c r="AX93" s="81"/>
      <c r="AY93" s="81"/>
      <c r="AZ93" s="81"/>
      <c r="BA93" s="81"/>
      <c r="BB93" s="81"/>
      <c r="BC93">
        <v>53</v>
      </c>
      <c r="BD93" s="80" t="str">
        <f>REPLACE(INDEX(GroupVertices[Group],MATCH(Edges[[#This Row],[Vertex 1]],GroupVertices[Vertex],0)),1,1,"")</f>
        <v>1</v>
      </c>
      <c r="BE93" s="80" t="str">
        <f>REPLACE(INDEX(GroupVertices[Group],MATCH(Edges[[#This Row],[Vertex 2]],GroupVertices[Vertex],0)),1,1,"")</f>
        <v>1</v>
      </c>
    </row>
    <row r="94" spans="1:57" ht="15">
      <c r="A94" s="66" t="s">
        <v>235</v>
      </c>
      <c r="B94" s="66" t="s">
        <v>235</v>
      </c>
      <c r="C94" s="67" t="s">
        <v>1485</v>
      </c>
      <c r="D94" s="68">
        <v>10</v>
      </c>
      <c r="E94" s="69" t="s">
        <v>136</v>
      </c>
      <c r="F94" s="70">
        <v>12</v>
      </c>
      <c r="G94" s="67"/>
      <c r="H94" s="71"/>
      <c r="I94" s="72"/>
      <c r="J94" s="72"/>
      <c r="K94" s="34" t="s">
        <v>65</v>
      </c>
      <c r="L94" s="79">
        <v>94</v>
      </c>
      <c r="M94" s="79"/>
      <c r="N94" s="74"/>
      <c r="O94" s="81" t="s">
        <v>176</v>
      </c>
      <c r="P94" s="83">
        <v>43899.22709490741</v>
      </c>
      <c r="Q94" s="81" t="s">
        <v>335</v>
      </c>
      <c r="R94" s="81" t="s">
        <v>440</v>
      </c>
      <c r="S94" s="81" t="s">
        <v>497</v>
      </c>
      <c r="T94" s="81" t="s">
        <v>511</v>
      </c>
      <c r="U94" s="81"/>
      <c r="V94" s="85" t="s">
        <v>588</v>
      </c>
      <c r="W94" s="83">
        <v>43899.22709490741</v>
      </c>
      <c r="X94" s="87">
        <v>43899</v>
      </c>
      <c r="Y94" s="89" t="s">
        <v>616</v>
      </c>
      <c r="Z94" s="85" t="s">
        <v>708</v>
      </c>
      <c r="AA94" s="81"/>
      <c r="AB94" s="81"/>
      <c r="AC94" s="89" t="s">
        <v>826</v>
      </c>
      <c r="AD94" s="81"/>
      <c r="AE94" s="81" t="b">
        <v>0</v>
      </c>
      <c r="AF94" s="81">
        <v>0</v>
      </c>
      <c r="AG94" s="89" t="s">
        <v>881</v>
      </c>
      <c r="AH94" s="81" t="b">
        <v>0</v>
      </c>
      <c r="AI94" s="81" t="s">
        <v>885</v>
      </c>
      <c r="AJ94" s="81"/>
      <c r="AK94" s="89" t="s">
        <v>881</v>
      </c>
      <c r="AL94" s="81" t="b">
        <v>0</v>
      </c>
      <c r="AM94" s="81">
        <v>0</v>
      </c>
      <c r="AN94" s="89" t="s">
        <v>881</v>
      </c>
      <c r="AO94" s="81" t="s">
        <v>896</v>
      </c>
      <c r="AP94" s="81" t="b">
        <v>1</v>
      </c>
      <c r="AQ94" s="89" t="s">
        <v>826</v>
      </c>
      <c r="AR94" s="81" t="s">
        <v>176</v>
      </c>
      <c r="AS94" s="81">
        <v>0</v>
      </c>
      <c r="AT94" s="81">
        <v>0</v>
      </c>
      <c r="AU94" s="81"/>
      <c r="AV94" s="81"/>
      <c r="AW94" s="81"/>
      <c r="AX94" s="81"/>
      <c r="AY94" s="81"/>
      <c r="AZ94" s="81"/>
      <c r="BA94" s="81"/>
      <c r="BB94" s="81"/>
      <c r="BC94">
        <v>53</v>
      </c>
      <c r="BD94" s="80" t="str">
        <f>REPLACE(INDEX(GroupVertices[Group],MATCH(Edges[[#This Row],[Vertex 1]],GroupVertices[Vertex],0)),1,1,"")</f>
        <v>1</v>
      </c>
      <c r="BE94" s="80" t="str">
        <f>REPLACE(INDEX(GroupVertices[Group],MATCH(Edges[[#This Row],[Vertex 2]],GroupVertices[Vertex],0)),1,1,"")</f>
        <v>1</v>
      </c>
    </row>
    <row r="95" spans="1:57" ht="15">
      <c r="A95" s="66" t="s">
        <v>235</v>
      </c>
      <c r="B95" s="66" t="s">
        <v>235</v>
      </c>
      <c r="C95" s="67" t="s">
        <v>1485</v>
      </c>
      <c r="D95" s="68">
        <v>10</v>
      </c>
      <c r="E95" s="69" t="s">
        <v>136</v>
      </c>
      <c r="F95" s="70">
        <v>12</v>
      </c>
      <c r="G95" s="67"/>
      <c r="H95" s="71"/>
      <c r="I95" s="72"/>
      <c r="J95" s="72"/>
      <c r="K95" s="34" t="s">
        <v>65</v>
      </c>
      <c r="L95" s="79">
        <v>95</v>
      </c>
      <c r="M95" s="79"/>
      <c r="N95" s="74"/>
      <c r="O95" s="81" t="s">
        <v>176</v>
      </c>
      <c r="P95" s="83">
        <v>43899.727175925924</v>
      </c>
      <c r="Q95" s="81" t="s">
        <v>336</v>
      </c>
      <c r="R95" s="85" t="s">
        <v>441</v>
      </c>
      <c r="S95" s="81" t="s">
        <v>496</v>
      </c>
      <c r="T95" s="81" t="s">
        <v>532</v>
      </c>
      <c r="U95" s="81"/>
      <c r="V95" s="85" t="s">
        <v>588</v>
      </c>
      <c r="W95" s="83">
        <v>43899.727175925924</v>
      </c>
      <c r="X95" s="87">
        <v>43899</v>
      </c>
      <c r="Y95" s="89" t="s">
        <v>628</v>
      </c>
      <c r="Z95" s="85" t="s">
        <v>709</v>
      </c>
      <c r="AA95" s="81"/>
      <c r="AB95" s="81"/>
      <c r="AC95" s="89" t="s">
        <v>827</v>
      </c>
      <c r="AD95" s="81"/>
      <c r="AE95" s="81" t="b">
        <v>0</v>
      </c>
      <c r="AF95" s="81">
        <v>0</v>
      </c>
      <c r="AG95" s="89" t="s">
        <v>881</v>
      </c>
      <c r="AH95" s="81" t="b">
        <v>0</v>
      </c>
      <c r="AI95" s="81" t="s">
        <v>885</v>
      </c>
      <c r="AJ95" s="81"/>
      <c r="AK95" s="89" t="s">
        <v>881</v>
      </c>
      <c r="AL95" s="81" t="b">
        <v>0</v>
      </c>
      <c r="AM95" s="81">
        <v>0</v>
      </c>
      <c r="AN95" s="89" t="s">
        <v>881</v>
      </c>
      <c r="AO95" s="81" t="s">
        <v>896</v>
      </c>
      <c r="AP95" s="81" t="b">
        <v>0</v>
      </c>
      <c r="AQ95" s="89" t="s">
        <v>827</v>
      </c>
      <c r="AR95" s="81" t="s">
        <v>176</v>
      </c>
      <c r="AS95" s="81">
        <v>0</v>
      </c>
      <c r="AT95" s="81">
        <v>0</v>
      </c>
      <c r="AU95" s="81"/>
      <c r="AV95" s="81"/>
      <c r="AW95" s="81"/>
      <c r="AX95" s="81"/>
      <c r="AY95" s="81"/>
      <c r="AZ95" s="81"/>
      <c r="BA95" s="81"/>
      <c r="BB95" s="81"/>
      <c r="BC95">
        <v>53</v>
      </c>
      <c r="BD95" s="80" t="str">
        <f>REPLACE(INDEX(GroupVertices[Group],MATCH(Edges[[#This Row],[Vertex 1]],GroupVertices[Vertex],0)),1,1,"")</f>
        <v>1</v>
      </c>
      <c r="BE95" s="80" t="str">
        <f>REPLACE(INDEX(GroupVertices[Group],MATCH(Edges[[#This Row],[Vertex 2]],GroupVertices[Vertex],0)),1,1,"")</f>
        <v>1</v>
      </c>
    </row>
    <row r="96" spans="1:57" ht="15">
      <c r="A96" s="66" t="s">
        <v>235</v>
      </c>
      <c r="B96" s="66" t="s">
        <v>235</v>
      </c>
      <c r="C96" s="67" t="s">
        <v>1485</v>
      </c>
      <c r="D96" s="68">
        <v>10</v>
      </c>
      <c r="E96" s="69" t="s">
        <v>136</v>
      </c>
      <c r="F96" s="70">
        <v>12</v>
      </c>
      <c r="G96" s="67"/>
      <c r="H96" s="71"/>
      <c r="I96" s="72"/>
      <c r="J96" s="72"/>
      <c r="K96" s="34" t="s">
        <v>65</v>
      </c>
      <c r="L96" s="79">
        <v>96</v>
      </c>
      <c r="M96" s="79"/>
      <c r="N96" s="74"/>
      <c r="O96" s="81" t="s">
        <v>176</v>
      </c>
      <c r="P96" s="83">
        <v>43900.22712962963</v>
      </c>
      <c r="Q96" s="81" t="s">
        <v>337</v>
      </c>
      <c r="R96" s="85" t="s">
        <v>442</v>
      </c>
      <c r="S96" s="81" t="s">
        <v>496</v>
      </c>
      <c r="T96" s="81" t="s">
        <v>533</v>
      </c>
      <c r="U96" s="81"/>
      <c r="V96" s="85" t="s">
        <v>588</v>
      </c>
      <c r="W96" s="83">
        <v>43900.22712962963</v>
      </c>
      <c r="X96" s="87">
        <v>43900</v>
      </c>
      <c r="Y96" s="89" t="s">
        <v>615</v>
      </c>
      <c r="Z96" s="85" t="s">
        <v>710</v>
      </c>
      <c r="AA96" s="81"/>
      <c r="AB96" s="81"/>
      <c r="AC96" s="89" t="s">
        <v>828</v>
      </c>
      <c r="AD96" s="81"/>
      <c r="AE96" s="81" t="b">
        <v>0</v>
      </c>
      <c r="AF96" s="81">
        <v>0</v>
      </c>
      <c r="AG96" s="89" t="s">
        <v>881</v>
      </c>
      <c r="AH96" s="81" t="b">
        <v>0</v>
      </c>
      <c r="AI96" s="81" t="s">
        <v>885</v>
      </c>
      <c r="AJ96" s="81"/>
      <c r="AK96" s="89" t="s">
        <v>881</v>
      </c>
      <c r="AL96" s="81" t="b">
        <v>0</v>
      </c>
      <c r="AM96" s="81">
        <v>0</v>
      </c>
      <c r="AN96" s="89" t="s">
        <v>881</v>
      </c>
      <c r="AO96" s="81" t="s">
        <v>896</v>
      </c>
      <c r="AP96" s="81" t="b">
        <v>0</v>
      </c>
      <c r="AQ96" s="89" t="s">
        <v>828</v>
      </c>
      <c r="AR96" s="81" t="s">
        <v>176</v>
      </c>
      <c r="AS96" s="81">
        <v>0</v>
      </c>
      <c r="AT96" s="81">
        <v>0</v>
      </c>
      <c r="AU96" s="81"/>
      <c r="AV96" s="81"/>
      <c r="AW96" s="81"/>
      <c r="AX96" s="81"/>
      <c r="AY96" s="81"/>
      <c r="AZ96" s="81"/>
      <c r="BA96" s="81"/>
      <c r="BB96" s="81"/>
      <c r="BC96">
        <v>53</v>
      </c>
      <c r="BD96" s="80" t="str">
        <f>REPLACE(INDEX(GroupVertices[Group],MATCH(Edges[[#This Row],[Vertex 1]],GroupVertices[Vertex],0)),1,1,"")</f>
        <v>1</v>
      </c>
      <c r="BE96" s="80" t="str">
        <f>REPLACE(INDEX(GroupVertices[Group],MATCH(Edges[[#This Row],[Vertex 2]],GroupVertices[Vertex],0)),1,1,"")</f>
        <v>1</v>
      </c>
    </row>
    <row r="97" spans="1:57" ht="15">
      <c r="A97" s="66" t="s">
        <v>235</v>
      </c>
      <c r="B97" s="66" t="s">
        <v>235</v>
      </c>
      <c r="C97" s="67" t="s">
        <v>1485</v>
      </c>
      <c r="D97" s="68">
        <v>10</v>
      </c>
      <c r="E97" s="69" t="s">
        <v>136</v>
      </c>
      <c r="F97" s="70">
        <v>12</v>
      </c>
      <c r="G97" s="67"/>
      <c r="H97" s="71"/>
      <c r="I97" s="72"/>
      <c r="J97" s="72"/>
      <c r="K97" s="34" t="s">
        <v>65</v>
      </c>
      <c r="L97" s="79">
        <v>97</v>
      </c>
      <c r="M97" s="79"/>
      <c r="N97" s="74"/>
      <c r="O97" s="81" t="s">
        <v>176</v>
      </c>
      <c r="P97" s="83">
        <v>43901.7271412037</v>
      </c>
      <c r="Q97" s="81" t="s">
        <v>338</v>
      </c>
      <c r="R97" s="85" t="s">
        <v>443</v>
      </c>
      <c r="S97" s="81" t="s">
        <v>496</v>
      </c>
      <c r="T97" s="81" t="s">
        <v>534</v>
      </c>
      <c r="U97" s="81"/>
      <c r="V97" s="85" t="s">
        <v>588</v>
      </c>
      <c r="W97" s="83">
        <v>43901.7271412037</v>
      </c>
      <c r="X97" s="87">
        <v>43901</v>
      </c>
      <c r="Y97" s="89" t="s">
        <v>622</v>
      </c>
      <c r="Z97" s="85" t="s">
        <v>711</v>
      </c>
      <c r="AA97" s="81"/>
      <c r="AB97" s="81"/>
      <c r="AC97" s="89" t="s">
        <v>829</v>
      </c>
      <c r="AD97" s="81"/>
      <c r="AE97" s="81" t="b">
        <v>0</v>
      </c>
      <c r="AF97" s="81">
        <v>0</v>
      </c>
      <c r="AG97" s="89" t="s">
        <v>881</v>
      </c>
      <c r="AH97" s="81" t="b">
        <v>0</v>
      </c>
      <c r="AI97" s="81" t="s">
        <v>885</v>
      </c>
      <c r="AJ97" s="81"/>
      <c r="AK97" s="89" t="s">
        <v>881</v>
      </c>
      <c r="AL97" s="81" t="b">
        <v>0</v>
      </c>
      <c r="AM97" s="81">
        <v>0</v>
      </c>
      <c r="AN97" s="89" t="s">
        <v>881</v>
      </c>
      <c r="AO97" s="81" t="s">
        <v>896</v>
      </c>
      <c r="AP97" s="81" t="b">
        <v>0</v>
      </c>
      <c r="AQ97" s="89" t="s">
        <v>829</v>
      </c>
      <c r="AR97" s="81" t="s">
        <v>176</v>
      </c>
      <c r="AS97" s="81">
        <v>0</v>
      </c>
      <c r="AT97" s="81">
        <v>0</v>
      </c>
      <c r="AU97" s="81"/>
      <c r="AV97" s="81"/>
      <c r="AW97" s="81"/>
      <c r="AX97" s="81"/>
      <c r="AY97" s="81"/>
      <c r="AZ97" s="81"/>
      <c r="BA97" s="81"/>
      <c r="BB97" s="81"/>
      <c r="BC97">
        <v>53</v>
      </c>
      <c r="BD97" s="80" t="str">
        <f>REPLACE(INDEX(GroupVertices[Group],MATCH(Edges[[#This Row],[Vertex 1]],GroupVertices[Vertex],0)),1,1,"")</f>
        <v>1</v>
      </c>
      <c r="BE97" s="80" t="str">
        <f>REPLACE(INDEX(GroupVertices[Group],MATCH(Edges[[#This Row],[Vertex 2]],GroupVertices[Vertex],0)),1,1,"")</f>
        <v>1</v>
      </c>
    </row>
    <row r="98" spans="1:57" ht="15">
      <c r="A98" s="66" t="s">
        <v>235</v>
      </c>
      <c r="B98" s="66" t="s">
        <v>235</v>
      </c>
      <c r="C98" s="67" t="s">
        <v>1485</v>
      </c>
      <c r="D98" s="68">
        <v>10</v>
      </c>
      <c r="E98" s="69" t="s">
        <v>136</v>
      </c>
      <c r="F98" s="70">
        <v>12</v>
      </c>
      <c r="G98" s="67"/>
      <c r="H98" s="71"/>
      <c r="I98" s="72"/>
      <c r="J98" s="72"/>
      <c r="K98" s="34" t="s">
        <v>65</v>
      </c>
      <c r="L98" s="79">
        <v>98</v>
      </c>
      <c r="M98" s="79"/>
      <c r="N98" s="74"/>
      <c r="O98" s="81" t="s">
        <v>176</v>
      </c>
      <c r="P98" s="83">
        <v>43903.22709490741</v>
      </c>
      <c r="Q98" s="81" t="s">
        <v>339</v>
      </c>
      <c r="R98" s="85" t="s">
        <v>444</v>
      </c>
      <c r="S98" s="81" t="s">
        <v>496</v>
      </c>
      <c r="T98" s="81" t="s">
        <v>528</v>
      </c>
      <c r="U98" s="81"/>
      <c r="V98" s="85" t="s">
        <v>588</v>
      </c>
      <c r="W98" s="83">
        <v>43903.22709490741</v>
      </c>
      <c r="X98" s="87">
        <v>43903</v>
      </c>
      <c r="Y98" s="89" t="s">
        <v>616</v>
      </c>
      <c r="Z98" s="85" t="s">
        <v>712</v>
      </c>
      <c r="AA98" s="81"/>
      <c r="AB98" s="81"/>
      <c r="AC98" s="89" t="s">
        <v>830</v>
      </c>
      <c r="AD98" s="81"/>
      <c r="AE98" s="81" t="b">
        <v>0</v>
      </c>
      <c r="AF98" s="81">
        <v>0</v>
      </c>
      <c r="AG98" s="89" t="s">
        <v>881</v>
      </c>
      <c r="AH98" s="81" t="b">
        <v>0</v>
      </c>
      <c r="AI98" s="81" t="s">
        <v>885</v>
      </c>
      <c r="AJ98" s="81"/>
      <c r="AK98" s="89" t="s">
        <v>881</v>
      </c>
      <c r="AL98" s="81" t="b">
        <v>0</v>
      </c>
      <c r="AM98" s="81">
        <v>0</v>
      </c>
      <c r="AN98" s="89" t="s">
        <v>881</v>
      </c>
      <c r="AO98" s="81" t="s">
        <v>896</v>
      </c>
      <c r="AP98" s="81" t="b">
        <v>0</v>
      </c>
      <c r="AQ98" s="89" t="s">
        <v>830</v>
      </c>
      <c r="AR98" s="81" t="s">
        <v>176</v>
      </c>
      <c r="AS98" s="81">
        <v>0</v>
      </c>
      <c r="AT98" s="81">
        <v>0</v>
      </c>
      <c r="AU98" s="81"/>
      <c r="AV98" s="81"/>
      <c r="AW98" s="81"/>
      <c r="AX98" s="81"/>
      <c r="AY98" s="81"/>
      <c r="AZ98" s="81"/>
      <c r="BA98" s="81"/>
      <c r="BB98" s="81"/>
      <c r="BC98">
        <v>53</v>
      </c>
      <c r="BD98" s="80" t="str">
        <f>REPLACE(INDEX(GroupVertices[Group],MATCH(Edges[[#This Row],[Vertex 1]],GroupVertices[Vertex],0)),1,1,"")</f>
        <v>1</v>
      </c>
      <c r="BE98" s="80" t="str">
        <f>REPLACE(INDEX(GroupVertices[Group],MATCH(Edges[[#This Row],[Vertex 2]],GroupVertices[Vertex],0)),1,1,"")</f>
        <v>1</v>
      </c>
    </row>
    <row r="99" spans="1:57" ht="15">
      <c r="A99" s="66" t="s">
        <v>235</v>
      </c>
      <c r="B99" s="66" t="s">
        <v>235</v>
      </c>
      <c r="C99" s="67" t="s">
        <v>1485</v>
      </c>
      <c r="D99" s="68">
        <v>10</v>
      </c>
      <c r="E99" s="69" t="s">
        <v>136</v>
      </c>
      <c r="F99" s="70">
        <v>12</v>
      </c>
      <c r="G99" s="67"/>
      <c r="H99" s="71"/>
      <c r="I99" s="72"/>
      <c r="J99" s="72"/>
      <c r="K99" s="34" t="s">
        <v>65</v>
      </c>
      <c r="L99" s="79">
        <v>99</v>
      </c>
      <c r="M99" s="79"/>
      <c r="N99" s="74"/>
      <c r="O99" s="81" t="s">
        <v>176</v>
      </c>
      <c r="P99" s="83">
        <v>43903.727164351854</v>
      </c>
      <c r="Q99" s="81" t="s">
        <v>340</v>
      </c>
      <c r="R99" s="85" t="s">
        <v>445</v>
      </c>
      <c r="S99" s="81" t="s">
        <v>496</v>
      </c>
      <c r="T99" s="81" t="s">
        <v>535</v>
      </c>
      <c r="U99" s="81"/>
      <c r="V99" s="85" t="s">
        <v>588</v>
      </c>
      <c r="W99" s="83">
        <v>43903.727164351854</v>
      </c>
      <c r="X99" s="87">
        <v>43903</v>
      </c>
      <c r="Y99" s="89" t="s">
        <v>614</v>
      </c>
      <c r="Z99" s="85" t="s">
        <v>713</v>
      </c>
      <c r="AA99" s="81"/>
      <c r="AB99" s="81"/>
      <c r="AC99" s="89" t="s">
        <v>831</v>
      </c>
      <c r="AD99" s="81"/>
      <c r="AE99" s="81" t="b">
        <v>0</v>
      </c>
      <c r="AF99" s="81">
        <v>0</v>
      </c>
      <c r="AG99" s="89" t="s">
        <v>881</v>
      </c>
      <c r="AH99" s="81" t="b">
        <v>0</v>
      </c>
      <c r="AI99" s="81" t="s">
        <v>885</v>
      </c>
      <c r="AJ99" s="81"/>
      <c r="AK99" s="89" t="s">
        <v>881</v>
      </c>
      <c r="AL99" s="81" t="b">
        <v>0</v>
      </c>
      <c r="AM99" s="81">
        <v>0</v>
      </c>
      <c r="AN99" s="89" t="s">
        <v>881</v>
      </c>
      <c r="AO99" s="81" t="s">
        <v>896</v>
      </c>
      <c r="AP99" s="81" t="b">
        <v>0</v>
      </c>
      <c r="AQ99" s="89" t="s">
        <v>831</v>
      </c>
      <c r="AR99" s="81" t="s">
        <v>176</v>
      </c>
      <c r="AS99" s="81">
        <v>0</v>
      </c>
      <c r="AT99" s="81">
        <v>0</v>
      </c>
      <c r="AU99" s="81"/>
      <c r="AV99" s="81"/>
      <c r="AW99" s="81"/>
      <c r="AX99" s="81"/>
      <c r="AY99" s="81"/>
      <c r="AZ99" s="81"/>
      <c r="BA99" s="81"/>
      <c r="BB99" s="81"/>
      <c r="BC99">
        <v>53</v>
      </c>
      <c r="BD99" s="80" t="str">
        <f>REPLACE(INDEX(GroupVertices[Group],MATCH(Edges[[#This Row],[Vertex 1]],GroupVertices[Vertex],0)),1,1,"")</f>
        <v>1</v>
      </c>
      <c r="BE99" s="80" t="str">
        <f>REPLACE(INDEX(GroupVertices[Group],MATCH(Edges[[#This Row],[Vertex 2]],GroupVertices[Vertex],0)),1,1,"")</f>
        <v>1</v>
      </c>
    </row>
    <row r="100" spans="1:57" ht="15">
      <c r="A100" s="66" t="s">
        <v>235</v>
      </c>
      <c r="B100" s="66" t="s">
        <v>235</v>
      </c>
      <c r="C100" s="67" t="s">
        <v>1485</v>
      </c>
      <c r="D100" s="68">
        <v>10</v>
      </c>
      <c r="E100" s="69" t="s">
        <v>136</v>
      </c>
      <c r="F100" s="70">
        <v>12</v>
      </c>
      <c r="G100" s="67"/>
      <c r="H100" s="71"/>
      <c r="I100" s="72"/>
      <c r="J100" s="72"/>
      <c r="K100" s="34" t="s">
        <v>65</v>
      </c>
      <c r="L100" s="79">
        <v>100</v>
      </c>
      <c r="M100" s="79"/>
      <c r="N100" s="74"/>
      <c r="O100" s="81" t="s">
        <v>176</v>
      </c>
      <c r="P100" s="83">
        <v>43905.727118055554</v>
      </c>
      <c r="Q100" s="81" t="s">
        <v>341</v>
      </c>
      <c r="R100" s="85" t="s">
        <v>446</v>
      </c>
      <c r="S100" s="81" t="s">
        <v>496</v>
      </c>
      <c r="T100" s="81" t="s">
        <v>536</v>
      </c>
      <c r="U100" s="81"/>
      <c r="V100" s="85" t="s">
        <v>588</v>
      </c>
      <c r="W100" s="83">
        <v>43905.727118055554</v>
      </c>
      <c r="X100" s="87">
        <v>43905</v>
      </c>
      <c r="Y100" s="89" t="s">
        <v>618</v>
      </c>
      <c r="Z100" s="85" t="s">
        <v>714</v>
      </c>
      <c r="AA100" s="81"/>
      <c r="AB100" s="81"/>
      <c r="AC100" s="89" t="s">
        <v>832</v>
      </c>
      <c r="AD100" s="81"/>
      <c r="AE100" s="81" t="b">
        <v>0</v>
      </c>
      <c r="AF100" s="81">
        <v>0</v>
      </c>
      <c r="AG100" s="89" t="s">
        <v>881</v>
      </c>
      <c r="AH100" s="81" t="b">
        <v>0</v>
      </c>
      <c r="AI100" s="81" t="s">
        <v>885</v>
      </c>
      <c r="AJ100" s="81"/>
      <c r="AK100" s="89" t="s">
        <v>881</v>
      </c>
      <c r="AL100" s="81" t="b">
        <v>0</v>
      </c>
      <c r="AM100" s="81">
        <v>0</v>
      </c>
      <c r="AN100" s="89" t="s">
        <v>881</v>
      </c>
      <c r="AO100" s="81" t="s">
        <v>896</v>
      </c>
      <c r="AP100" s="81" t="b">
        <v>0</v>
      </c>
      <c r="AQ100" s="89" t="s">
        <v>832</v>
      </c>
      <c r="AR100" s="81" t="s">
        <v>176</v>
      </c>
      <c r="AS100" s="81">
        <v>0</v>
      </c>
      <c r="AT100" s="81">
        <v>0</v>
      </c>
      <c r="AU100" s="81"/>
      <c r="AV100" s="81"/>
      <c r="AW100" s="81"/>
      <c r="AX100" s="81"/>
      <c r="AY100" s="81"/>
      <c r="AZ100" s="81"/>
      <c r="BA100" s="81"/>
      <c r="BB100" s="81"/>
      <c r="BC100">
        <v>53</v>
      </c>
      <c r="BD100" s="80" t="str">
        <f>REPLACE(INDEX(GroupVertices[Group],MATCH(Edges[[#This Row],[Vertex 1]],GroupVertices[Vertex],0)),1,1,"")</f>
        <v>1</v>
      </c>
      <c r="BE100" s="80" t="str">
        <f>REPLACE(INDEX(GroupVertices[Group],MATCH(Edges[[#This Row],[Vertex 2]],GroupVertices[Vertex],0)),1,1,"")</f>
        <v>1</v>
      </c>
    </row>
    <row r="101" spans="1:57" ht="15">
      <c r="A101" s="66" t="s">
        <v>235</v>
      </c>
      <c r="B101" s="66" t="s">
        <v>235</v>
      </c>
      <c r="C101" s="67" t="s">
        <v>1485</v>
      </c>
      <c r="D101" s="68">
        <v>10</v>
      </c>
      <c r="E101" s="69" t="s">
        <v>136</v>
      </c>
      <c r="F101" s="70">
        <v>12</v>
      </c>
      <c r="G101" s="67"/>
      <c r="H101" s="71"/>
      <c r="I101" s="72"/>
      <c r="J101" s="72"/>
      <c r="K101" s="34" t="s">
        <v>65</v>
      </c>
      <c r="L101" s="79">
        <v>101</v>
      </c>
      <c r="M101" s="79"/>
      <c r="N101" s="74"/>
      <c r="O101" s="81" t="s">
        <v>176</v>
      </c>
      <c r="P101" s="83">
        <v>43906.22709490741</v>
      </c>
      <c r="Q101" s="81" t="s">
        <v>342</v>
      </c>
      <c r="R101" s="85" t="s">
        <v>447</v>
      </c>
      <c r="S101" s="81" t="s">
        <v>496</v>
      </c>
      <c r="T101" s="81" t="s">
        <v>511</v>
      </c>
      <c r="U101" s="81"/>
      <c r="V101" s="85" t="s">
        <v>588</v>
      </c>
      <c r="W101" s="83">
        <v>43906.22709490741</v>
      </c>
      <c r="X101" s="87">
        <v>43906</v>
      </c>
      <c r="Y101" s="89" t="s">
        <v>616</v>
      </c>
      <c r="Z101" s="85" t="s">
        <v>715</v>
      </c>
      <c r="AA101" s="81"/>
      <c r="AB101" s="81"/>
      <c r="AC101" s="89" t="s">
        <v>833</v>
      </c>
      <c r="AD101" s="81"/>
      <c r="AE101" s="81" t="b">
        <v>0</v>
      </c>
      <c r="AF101" s="81">
        <v>0</v>
      </c>
      <c r="AG101" s="89" t="s">
        <v>881</v>
      </c>
      <c r="AH101" s="81" t="b">
        <v>0</v>
      </c>
      <c r="AI101" s="81" t="s">
        <v>885</v>
      </c>
      <c r="AJ101" s="81"/>
      <c r="AK101" s="89" t="s">
        <v>881</v>
      </c>
      <c r="AL101" s="81" t="b">
        <v>0</v>
      </c>
      <c r="AM101" s="81">
        <v>0</v>
      </c>
      <c r="AN101" s="89" t="s">
        <v>881</v>
      </c>
      <c r="AO101" s="81" t="s">
        <v>896</v>
      </c>
      <c r="AP101" s="81" t="b">
        <v>0</v>
      </c>
      <c r="AQ101" s="89" t="s">
        <v>833</v>
      </c>
      <c r="AR101" s="81" t="s">
        <v>176</v>
      </c>
      <c r="AS101" s="81">
        <v>0</v>
      </c>
      <c r="AT101" s="81">
        <v>0</v>
      </c>
      <c r="AU101" s="81"/>
      <c r="AV101" s="81"/>
      <c r="AW101" s="81"/>
      <c r="AX101" s="81"/>
      <c r="AY101" s="81"/>
      <c r="AZ101" s="81"/>
      <c r="BA101" s="81"/>
      <c r="BB101" s="81"/>
      <c r="BC101">
        <v>53</v>
      </c>
      <c r="BD101" s="80" t="str">
        <f>REPLACE(INDEX(GroupVertices[Group],MATCH(Edges[[#This Row],[Vertex 1]],GroupVertices[Vertex],0)),1,1,"")</f>
        <v>1</v>
      </c>
      <c r="BE101" s="80" t="str">
        <f>REPLACE(INDEX(GroupVertices[Group],MATCH(Edges[[#This Row],[Vertex 2]],GroupVertices[Vertex],0)),1,1,"")</f>
        <v>1</v>
      </c>
    </row>
    <row r="102" spans="1:57" ht="15">
      <c r="A102" s="66" t="s">
        <v>235</v>
      </c>
      <c r="B102" s="66" t="s">
        <v>235</v>
      </c>
      <c r="C102" s="67" t="s">
        <v>1485</v>
      </c>
      <c r="D102" s="68">
        <v>10</v>
      </c>
      <c r="E102" s="69" t="s">
        <v>136</v>
      </c>
      <c r="F102" s="70">
        <v>12</v>
      </c>
      <c r="G102" s="67"/>
      <c r="H102" s="71"/>
      <c r="I102" s="72"/>
      <c r="J102" s="72"/>
      <c r="K102" s="34" t="s">
        <v>65</v>
      </c>
      <c r="L102" s="79">
        <v>102</v>
      </c>
      <c r="M102" s="79"/>
      <c r="N102" s="74"/>
      <c r="O102" s="81" t="s">
        <v>176</v>
      </c>
      <c r="P102" s="83">
        <v>43907.227430555555</v>
      </c>
      <c r="Q102" s="81" t="s">
        <v>343</v>
      </c>
      <c r="R102" s="85" t="s">
        <v>448</v>
      </c>
      <c r="S102" s="81" t="s">
        <v>496</v>
      </c>
      <c r="T102" s="81" t="s">
        <v>537</v>
      </c>
      <c r="U102" s="81"/>
      <c r="V102" s="85" t="s">
        <v>588</v>
      </c>
      <c r="W102" s="83">
        <v>43907.227430555555</v>
      </c>
      <c r="X102" s="87">
        <v>43907</v>
      </c>
      <c r="Y102" s="89" t="s">
        <v>631</v>
      </c>
      <c r="Z102" s="85" t="s">
        <v>716</v>
      </c>
      <c r="AA102" s="81"/>
      <c r="AB102" s="81"/>
      <c r="AC102" s="89" t="s">
        <v>834</v>
      </c>
      <c r="AD102" s="81"/>
      <c r="AE102" s="81" t="b">
        <v>0</v>
      </c>
      <c r="AF102" s="81">
        <v>0</v>
      </c>
      <c r="AG102" s="89" t="s">
        <v>881</v>
      </c>
      <c r="AH102" s="81" t="b">
        <v>0</v>
      </c>
      <c r="AI102" s="81" t="s">
        <v>885</v>
      </c>
      <c r="AJ102" s="81"/>
      <c r="AK102" s="89" t="s">
        <v>881</v>
      </c>
      <c r="AL102" s="81" t="b">
        <v>0</v>
      </c>
      <c r="AM102" s="81">
        <v>0</v>
      </c>
      <c r="AN102" s="89" t="s">
        <v>881</v>
      </c>
      <c r="AO102" s="81" t="s">
        <v>896</v>
      </c>
      <c r="AP102" s="81" t="b">
        <v>0</v>
      </c>
      <c r="AQ102" s="89" t="s">
        <v>834</v>
      </c>
      <c r="AR102" s="81" t="s">
        <v>176</v>
      </c>
      <c r="AS102" s="81">
        <v>0</v>
      </c>
      <c r="AT102" s="81">
        <v>0</v>
      </c>
      <c r="AU102" s="81"/>
      <c r="AV102" s="81"/>
      <c r="AW102" s="81"/>
      <c r="AX102" s="81"/>
      <c r="AY102" s="81"/>
      <c r="AZ102" s="81"/>
      <c r="BA102" s="81"/>
      <c r="BB102" s="81"/>
      <c r="BC102">
        <v>53</v>
      </c>
      <c r="BD102" s="80" t="str">
        <f>REPLACE(INDEX(GroupVertices[Group],MATCH(Edges[[#This Row],[Vertex 1]],GroupVertices[Vertex],0)),1,1,"")</f>
        <v>1</v>
      </c>
      <c r="BE102" s="80" t="str">
        <f>REPLACE(INDEX(GroupVertices[Group],MATCH(Edges[[#This Row],[Vertex 2]],GroupVertices[Vertex],0)),1,1,"")</f>
        <v>1</v>
      </c>
    </row>
    <row r="103" spans="1:57" ht="15">
      <c r="A103" s="66" t="s">
        <v>235</v>
      </c>
      <c r="B103" s="66" t="s">
        <v>235</v>
      </c>
      <c r="C103" s="67" t="s">
        <v>1485</v>
      </c>
      <c r="D103" s="68">
        <v>10</v>
      </c>
      <c r="E103" s="69" t="s">
        <v>136</v>
      </c>
      <c r="F103" s="70">
        <v>12</v>
      </c>
      <c r="G103" s="67"/>
      <c r="H103" s="71"/>
      <c r="I103" s="72"/>
      <c r="J103" s="72"/>
      <c r="K103" s="34" t="s">
        <v>65</v>
      </c>
      <c r="L103" s="79">
        <v>103</v>
      </c>
      <c r="M103" s="79"/>
      <c r="N103" s="74"/>
      <c r="O103" s="81" t="s">
        <v>176</v>
      </c>
      <c r="P103" s="83">
        <v>43909.727175925924</v>
      </c>
      <c r="Q103" s="81" t="s">
        <v>344</v>
      </c>
      <c r="R103" s="81" t="s">
        <v>449</v>
      </c>
      <c r="S103" s="81" t="s">
        <v>497</v>
      </c>
      <c r="T103" s="81" t="s">
        <v>511</v>
      </c>
      <c r="U103" s="81"/>
      <c r="V103" s="85" t="s">
        <v>588</v>
      </c>
      <c r="W103" s="83">
        <v>43909.727175925924</v>
      </c>
      <c r="X103" s="87">
        <v>43909</v>
      </c>
      <c r="Y103" s="89" t="s">
        <v>628</v>
      </c>
      <c r="Z103" s="85" t="s">
        <v>717</v>
      </c>
      <c r="AA103" s="81"/>
      <c r="AB103" s="81"/>
      <c r="AC103" s="89" t="s">
        <v>835</v>
      </c>
      <c r="AD103" s="81"/>
      <c r="AE103" s="81" t="b">
        <v>0</v>
      </c>
      <c r="AF103" s="81">
        <v>0</v>
      </c>
      <c r="AG103" s="89" t="s">
        <v>881</v>
      </c>
      <c r="AH103" s="81" t="b">
        <v>0</v>
      </c>
      <c r="AI103" s="81" t="s">
        <v>885</v>
      </c>
      <c r="AJ103" s="81"/>
      <c r="AK103" s="89" t="s">
        <v>881</v>
      </c>
      <c r="AL103" s="81" t="b">
        <v>0</v>
      </c>
      <c r="AM103" s="81">
        <v>0</v>
      </c>
      <c r="AN103" s="89" t="s">
        <v>881</v>
      </c>
      <c r="AO103" s="81" t="s">
        <v>896</v>
      </c>
      <c r="AP103" s="81" t="b">
        <v>1</v>
      </c>
      <c r="AQ103" s="89" t="s">
        <v>835</v>
      </c>
      <c r="AR103" s="81" t="s">
        <v>176</v>
      </c>
      <c r="AS103" s="81">
        <v>0</v>
      </c>
      <c r="AT103" s="81">
        <v>0</v>
      </c>
      <c r="AU103" s="81"/>
      <c r="AV103" s="81"/>
      <c r="AW103" s="81"/>
      <c r="AX103" s="81"/>
      <c r="AY103" s="81"/>
      <c r="AZ103" s="81"/>
      <c r="BA103" s="81"/>
      <c r="BB103" s="81"/>
      <c r="BC103">
        <v>53</v>
      </c>
      <c r="BD103" s="80" t="str">
        <f>REPLACE(INDEX(GroupVertices[Group],MATCH(Edges[[#This Row],[Vertex 1]],GroupVertices[Vertex],0)),1,1,"")</f>
        <v>1</v>
      </c>
      <c r="BE103" s="80" t="str">
        <f>REPLACE(INDEX(GroupVertices[Group],MATCH(Edges[[#This Row],[Vertex 2]],GroupVertices[Vertex],0)),1,1,"")</f>
        <v>1</v>
      </c>
    </row>
    <row r="104" spans="1:57" ht="15">
      <c r="A104" s="66" t="s">
        <v>235</v>
      </c>
      <c r="B104" s="66" t="s">
        <v>235</v>
      </c>
      <c r="C104" s="67" t="s">
        <v>1485</v>
      </c>
      <c r="D104" s="68">
        <v>10</v>
      </c>
      <c r="E104" s="69" t="s">
        <v>136</v>
      </c>
      <c r="F104" s="70">
        <v>12</v>
      </c>
      <c r="G104" s="67"/>
      <c r="H104" s="71"/>
      <c r="I104" s="72"/>
      <c r="J104" s="72"/>
      <c r="K104" s="34" t="s">
        <v>65</v>
      </c>
      <c r="L104" s="79">
        <v>104</v>
      </c>
      <c r="M104" s="79"/>
      <c r="N104" s="74"/>
      <c r="O104" s="81" t="s">
        <v>176</v>
      </c>
      <c r="P104" s="83">
        <v>43910.727164351854</v>
      </c>
      <c r="Q104" s="81" t="s">
        <v>345</v>
      </c>
      <c r="R104" s="85" t="s">
        <v>450</v>
      </c>
      <c r="S104" s="81" t="s">
        <v>496</v>
      </c>
      <c r="T104" s="81" t="s">
        <v>538</v>
      </c>
      <c r="U104" s="81"/>
      <c r="V104" s="85" t="s">
        <v>588</v>
      </c>
      <c r="W104" s="83">
        <v>43910.727164351854</v>
      </c>
      <c r="X104" s="87">
        <v>43910</v>
      </c>
      <c r="Y104" s="89" t="s">
        <v>614</v>
      </c>
      <c r="Z104" s="85" t="s">
        <v>718</v>
      </c>
      <c r="AA104" s="81"/>
      <c r="AB104" s="81"/>
      <c r="AC104" s="89" t="s">
        <v>836</v>
      </c>
      <c r="AD104" s="81"/>
      <c r="AE104" s="81" t="b">
        <v>0</v>
      </c>
      <c r="AF104" s="81">
        <v>0</v>
      </c>
      <c r="AG104" s="89" t="s">
        <v>881</v>
      </c>
      <c r="AH104" s="81" t="b">
        <v>0</v>
      </c>
      <c r="AI104" s="81" t="s">
        <v>885</v>
      </c>
      <c r="AJ104" s="81"/>
      <c r="AK104" s="89" t="s">
        <v>881</v>
      </c>
      <c r="AL104" s="81" t="b">
        <v>0</v>
      </c>
      <c r="AM104" s="81">
        <v>0</v>
      </c>
      <c r="AN104" s="89" t="s">
        <v>881</v>
      </c>
      <c r="AO104" s="81" t="s">
        <v>896</v>
      </c>
      <c r="AP104" s="81" t="b">
        <v>0</v>
      </c>
      <c r="AQ104" s="89" t="s">
        <v>836</v>
      </c>
      <c r="AR104" s="81" t="s">
        <v>176</v>
      </c>
      <c r="AS104" s="81">
        <v>0</v>
      </c>
      <c r="AT104" s="81">
        <v>0</v>
      </c>
      <c r="AU104" s="81"/>
      <c r="AV104" s="81"/>
      <c r="AW104" s="81"/>
      <c r="AX104" s="81"/>
      <c r="AY104" s="81"/>
      <c r="AZ104" s="81"/>
      <c r="BA104" s="81"/>
      <c r="BB104" s="81"/>
      <c r="BC104">
        <v>53</v>
      </c>
      <c r="BD104" s="80" t="str">
        <f>REPLACE(INDEX(GroupVertices[Group],MATCH(Edges[[#This Row],[Vertex 1]],GroupVertices[Vertex],0)),1,1,"")</f>
        <v>1</v>
      </c>
      <c r="BE104" s="80" t="str">
        <f>REPLACE(INDEX(GroupVertices[Group],MATCH(Edges[[#This Row],[Vertex 2]],GroupVertices[Vertex],0)),1,1,"")</f>
        <v>1</v>
      </c>
    </row>
    <row r="105" spans="1:57" ht="15">
      <c r="A105" s="66" t="s">
        <v>235</v>
      </c>
      <c r="B105" s="66" t="s">
        <v>235</v>
      </c>
      <c r="C105" s="67" t="s">
        <v>1485</v>
      </c>
      <c r="D105" s="68">
        <v>10</v>
      </c>
      <c r="E105" s="69" t="s">
        <v>136</v>
      </c>
      <c r="F105" s="70">
        <v>12</v>
      </c>
      <c r="G105" s="67"/>
      <c r="H105" s="71"/>
      <c r="I105" s="72"/>
      <c r="J105" s="72"/>
      <c r="K105" s="34" t="s">
        <v>65</v>
      </c>
      <c r="L105" s="79">
        <v>105</v>
      </c>
      <c r="M105" s="79"/>
      <c r="N105" s="74"/>
      <c r="O105" s="81" t="s">
        <v>176</v>
      </c>
      <c r="P105" s="83">
        <v>43912.7271412037</v>
      </c>
      <c r="Q105" s="81" t="s">
        <v>346</v>
      </c>
      <c r="R105" s="85" t="s">
        <v>451</v>
      </c>
      <c r="S105" s="81" t="s">
        <v>496</v>
      </c>
      <c r="T105" s="81" t="s">
        <v>539</v>
      </c>
      <c r="U105" s="81"/>
      <c r="V105" s="85" t="s">
        <v>588</v>
      </c>
      <c r="W105" s="83">
        <v>43912.7271412037</v>
      </c>
      <c r="X105" s="87">
        <v>43912</v>
      </c>
      <c r="Y105" s="89" t="s">
        <v>622</v>
      </c>
      <c r="Z105" s="85" t="s">
        <v>719</v>
      </c>
      <c r="AA105" s="81"/>
      <c r="AB105" s="81"/>
      <c r="AC105" s="89" t="s">
        <v>837</v>
      </c>
      <c r="AD105" s="81"/>
      <c r="AE105" s="81" t="b">
        <v>0</v>
      </c>
      <c r="AF105" s="81">
        <v>0</v>
      </c>
      <c r="AG105" s="89" t="s">
        <v>881</v>
      </c>
      <c r="AH105" s="81" t="b">
        <v>0</v>
      </c>
      <c r="AI105" s="81" t="s">
        <v>885</v>
      </c>
      <c r="AJ105" s="81"/>
      <c r="AK105" s="89" t="s">
        <v>881</v>
      </c>
      <c r="AL105" s="81" t="b">
        <v>0</v>
      </c>
      <c r="AM105" s="81">
        <v>0</v>
      </c>
      <c r="AN105" s="89" t="s">
        <v>881</v>
      </c>
      <c r="AO105" s="81" t="s">
        <v>896</v>
      </c>
      <c r="AP105" s="81" t="b">
        <v>0</v>
      </c>
      <c r="AQ105" s="89" t="s">
        <v>837</v>
      </c>
      <c r="AR105" s="81" t="s">
        <v>176</v>
      </c>
      <c r="AS105" s="81">
        <v>0</v>
      </c>
      <c r="AT105" s="81">
        <v>0</v>
      </c>
      <c r="AU105" s="81"/>
      <c r="AV105" s="81"/>
      <c r="AW105" s="81"/>
      <c r="AX105" s="81"/>
      <c r="AY105" s="81"/>
      <c r="AZ105" s="81"/>
      <c r="BA105" s="81"/>
      <c r="BB105" s="81"/>
      <c r="BC105">
        <v>53</v>
      </c>
      <c r="BD105" s="80" t="str">
        <f>REPLACE(INDEX(GroupVertices[Group],MATCH(Edges[[#This Row],[Vertex 1]],GroupVertices[Vertex],0)),1,1,"")</f>
        <v>1</v>
      </c>
      <c r="BE105" s="80" t="str">
        <f>REPLACE(INDEX(GroupVertices[Group],MATCH(Edges[[#This Row],[Vertex 2]],GroupVertices[Vertex],0)),1,1,"")</f>
        <v>1</v>
      </c>
    </row>
    <row r="106" spans="1:57" ht="15">
      <c r="A106" s="66" t="s">
        <v>235</v>
      </c>
      <c r="B106" s="66" t="s">
        <v>235</v>
      </c>
      <c r="C106" s="67" t="s">
        <v>1485</v>
      </c>
      <c r="D106" s="68">
        <v>10</v>
      </c>
      <c r="E106" s="69" t="s">
        <v>136</v>
      </c>
      <c r="F106" s="70">
        <v>12</v>
      </c>
      <c r="G106" s="67"/>
      <c r="H106" s="71"/>
      <c r="I106" s="72"/>
      <c r="J106" s="72"/>
      <c r="K106" s="34" t="s">
        <v>65</v>
      </c>
      <c r="L106" s="79">
        <v>106</v>
      </c>
      <c r="M106" s="79"/>
      <c r="N106" s="74"/>
      <c r="O106" s="81" t="s">
        <v>176</v>
      </c>
      <c r="P106" s="83">
        <v>43913.22712962963</v>
      </c>
      <c r="Q106" s="81" t="s">
        <v>347</v>
      </c>
      <c r="R106" s="85" t="s">
        <v>452</v>
      </c>
      <c r="S106" s="81" t="s">
        <v>496</v>
      </c>
      <c r="T106" s="81" t="s">
        <v>511</v>
      </c>
      <c r="U106" s="81"/>
      <c r="V106" s="85" t="s">
        <v>588</v>
      </c>
      <c r="W106" s="83">
        <v>43913.22712962963</v>
      </c>
      <c r="X106" s="87">
        <v>43913</v>
      </c>
      <c r="Y106" s="89" t="s">
        <v>615</v>
      </c>
      <c r="Z106" s="85" t="s">
        <v>720</v>
      </c>
      <c r="AA106" s="81"/>
      <c r="AB106" s="81"/>
      <c r="AC106" s="89" t="s">
        <v>838</v>
      </c>
      <c r="AD106" s="81"/>
      <c r="AE106" s="81" t="b">
        <v>0</v>
      </c>
      <c r="AF106" s="81">
        <v>0</v>
      </c>
      <c r="AG106" s="89" t="s">
        <v>881</v>
      </c>
      <c r="AH106" s="81" t="b">
        <v>0</v>
      </c>
      <c r="AI106" s="81" t="s">
        <v>885</v>
      </c>
      <c r="AJ106" s="81"/>
      <c r="AK106" s="89" t="s">
        <v>881</v>
      </c>
      <c r="AL106" s="81" t="b">
        <v>0</v>
      </c>
      <c r="AM106" s="81">
        <v>0</v>
      </c>
      <c r="AN106" s="89" t="s">
        <v>881</v>
      </c>
      <c r="AO106" s="81" t="s">
        <v>896</v>
      </c>
      <c r="AP106" s="81" t="b">
        <v>0</v>
      </c>
      <c r="AQ106" s="89" t="s">
        <v>838</v>
      </c>
      <c r="AR106" s="81" t="s">
        <v>176</v>
      </c>
      <c r="AS106" s="81">
        <v>0</v>
      </c>
      <c r="AT106" s="81">
        <v>0</v>
      </c>
      <c r="AU106" s="81"/>
      <c r="AV106" s="81"/>
      <c r="AW106" s="81"/>
      <c r="AX106" s="81"/>
      <c r="AY106" s="81"/>
      <c r="AZ106" s="81"/>
      <c r="BA106" s="81"/>
      <c r="BB106" s="81"/>
      <c r="BC106">
        <v>53</v>
      </c>
      <c r="BD106" s="80" t="str">
        <f>REPLACE(INDEX(GroupVertices[Group],MATCH(Edges[[#This Row],[Vertex 1]],GroupVertices[Vertex],0)),1,1,"")</f>
        <v>1</v>
      </c>
      <c r="BE106" s="80" t="str">
        <f>REPLACE(INDEX(GroupVertices[Group],MATCH(Edges[[#This Row],[Vertex 2]],GroupVertices[Vertex],0)),1,1,"")</f>
        <v>1</v>
      </c>
    </row>
    <row r="107" spans="1:57" ht="15">
      <c r="A107" s="66" t="s">
        <v>235</v>
      </c>
      <c r="B107" s="66" t="s">
        <v>235</v>
      </c>
      <c r="C107" s="67" t="s">
        <v>1485</v>
      </c>
      <c r="D107" s="68">
        <v>10</v>
      </c>
      <c r="E107" s="69" t="s">
        <v>136</v>
      </c>
      <c r="F107" s="70">
        <v>12</v>
      </c>
      <c r="G107" s="67"/>
      <c r="H107" s="71"/>
      <c r="I107" s="72"/>
      <c r="J107" s="72"/>
      <c r="K107" s="34" t="s">
        <v>65</v>
      </c>
      <c r="L107" s="79">
        <v>107</v>
      </c>
      <c r="M107" s="79"/>
      <c r="N107" s="74"/>
      <c r="O107" s="81" t="s">
        <v>176</v>
      </c>
      <c r="P107" s="83">
        <v>43914.22738425926</v>
      </c>
      <c r="Q107" s="81" t="s">
        <v>348</v>
      </c>
      <c r="R107" s="85" t="s">
        <v>453</v>
      </c>
      <c r="S107" s="81" t="s">
        <v>496</v>
      </c>
      <c r="T107" s="81" t="s">
        <v>540</v>
      </c>
      <c r="U107" s="81"/>
      <c r="V107" s="85" t="s">
        <v>588</v>
      </c>
      <c r="W107" s="83">
        <v>43914.22738425926</v>
      </c>
      <c r="X107" s="87">
        <v>43914</v>
      </c>
      <c r="Y107" s="89" t="s">
        <v>632</v>
      </c>
      <c r="Z107" s="85" t="s">
        <v>721</v>
      </c>
      <c r="AA107" s="81"/>
      <c r="AB107" s="81"/>
      <c r="AC107" s="89" t="s">
        <v>839</v>
      </c>
      <c r="AD107" s="81"/>
      <c r="AE107" s="81" t="b">
        <v>0</v>
      </c>
      <c r="AF107" s="81">
        <v>0</v>
      </c>
      <c r="AG107" s="89" t="s">
        <v>881</v>
      </c>
      <c r="AH107" s="81" t="b">
        <v>0</v>
      </c>
      <c r="AI107" s="81" t="s">
        <v>885</v>
      </c>
      <c r="AJ107" s="81"/>
      <c r="AK107" s="89" t="s">
        <v>881</v>
      </c>
      <c r="AL107" s="81" t="b">
        <v>0</v>
      </c>
      <c r="AM107" s="81">
        <v>0</v>
      </c>
      <c r="AN107" s="89" t="s">
        <v>881</v>
      </c>
      <c r="AO107" s="81" t="s">
        <v>896</v>
      </c>
      <c r="AP107" s="81" t="b">
        <v>0</v>
      </c>
      <c r="AQ107" s="89" t="s">
        <v>839</v>
      </c>
      <c r="AR107" s="81" t="s">
        <v>176</v>
      </c>
      <c r="AS107" s="81">
        <v>0</v>
      </c>
      <c r="AT107" s="81">
        <v>0</v>
      </c>
      <c r="AU107" s="81"/>
      <c r="AV107" s="81"/>
      <c r="AW107" s="81"/>
      <c r="AX107" s="81"/>
      <c r="AY107" s="81"/>
      <c r="AZ107" s="81"/>
      <c r="BA107" s="81"/>
      <c r="BB107" s="81"/>
      <c r="BC107">
        <v>53</v>
      </c>
      <c r="BD107" s="80" t="str">
        <f>REPLACE(INDEX(GroupVertices[Group],MATCH(Edges[[#This Row],[Vertex 1]],GroupVertices[Vertex],0)),1,1,"")</f>
        <v>1</v>
      </c>
      <c r="BE107" s="80" t="str">
        <f>REPLACE(INDEX(GroupVertices[Group],MATCH(Edges[[#This Row],[Vertex 2]],GroupVertices[Vertex],0)),1,1,"")</f>
        <v>1</v>
      </c>
    </row>
    <row r="108" spans="1:57" ht="15">
      <c r="A108" s="66" t="s">
        <v>235</v>
      </c>
      <c r="B108" s="66" t="s">
        <v>235</v>
      </c>
      <c r="C108" s="67" t="s">
        <v>1485</v>
      </c>
      <c r="D108" s="68">
        <v>10</v>
      </c>
      <c r="E108" s="69" t="s">
        <v>136</v>
      </c>
      <c r="F108" s="70">
        <v>12</v>
      </c>
      <c r="G108" s="67"/>
      <c r="H108" s="71"/>
      <c r="I108" s="72"/>
      <c r="J108" s="72"/>
      <c r="K108" s="34" t="s">
        <v>65</v>
      </c>
      <c r="L108" s="79">
        <v>108</v>
      </c>
      <c r="M108" s="79"/>
      <c r="N108" s="74"/>
      <c r="O108" s="81" t="s">
        <v>176</v>
      </c>
      <c r="P108" s="83">
        <v>43914.72712962963</v>
      </c>
      <c r="Q108" s="81" t="s">
        <v>349</v>
      </c>
      <c r="R108" s="85" t="s">
        <v>454</v>
      </c>
      <c r="S108" s="81" t="s">
        <v>496</v>
      </c>
      <c r="T108" s="81" t="s">
        <v>538</v>
      </c>
      <c r="U108" s="81"/>
      <c r="V108" s="85" t="s">
        <v>588</v>
      </c>
      <c r="W108" s="83">
        <v>43914.72712962963</v>
      </c>
      <c r="X108" s="87">
        <v>43914</v>
      </c>
      <c r="Y108" s="89" t="s">
        <v>630</v>
      </c>
      <c r="Z108" s="85" t="s">
        <v>722</v>
      </c>
      <c r="AA108" s="81"/>
      <c r="AB108" s="81"/>
      <c r="AC108" s="89" t="s">
        <v>840</v>
      </c>
      <c r="AD108" s="81"/>
      <c r="AE108" s="81" t="b">
        <v>0</v>
      </c>
      <c r="AF108" s="81">
        <v>0</v>
      </c>
      <c r="AG108" s="89" t="s">
        <v>881</v>
      </c>
      <c r="AH108" s="81" t="b">
        <v>0</v>
      </c>
      <c r="AI108" s="81" t="s">
        <v>885</v>
      </c>
      <c r="AJ108" s="81"/>
      <c r="AK108" s="89" t="s">
        <v>881</v>
      </c>
      <c r="AL108" s="81" t="b">
        <v>0</v>
      </c>
      <c r="AM108" s="81">
        <v>0</v>
      </c>
      <c r="AN108" s="89" t="s">
        <v>881</v>
      </c>
      <c r="AO108" s="81" t="s">
        <v>896</v>
      </c>
      <c r="AP108" s="81" t="b">
        <v>0</v>
      </c>
      <c r="AQ108" s="89" t="s">
        <v>840</v>
      </c>
      <c r="AR108" s="81" t="s">
        <v>176</v>
      </c>
      <c r="AS108" s="81">
        <v>0</v>
      </c>
      <c r="AT108" s="81">
        <v>0</v>
      </c>
      <c r="AU108" s="81"/>
      <c r="AV108" s="81"/>
      <c r="AW108" s="81"/>
      <c r="AX108" s="81"/>
      <c r="AY108" s="81"/>
      <c r="AZ108" s="81"/>
      <c r="BA108" s="81"/>
      <c r="BB108" s="81"/>
      <c r="BC108">
        <v>53</v>
      </c>
      <c r="BD108" s="80" t="str">
        <f>REPLACE(INDEX(GroupVertices[Group],MATCH(Edges[[#This Row],[Vertex 1]],GroupVertices[Vertex],0)),1,1,"")</f>
        <v>1</v>
      </c>
      <c r="BE108" s="80" t="str">
        <f>REPLACE(INDEX(GroupVertices[Group],MATCH(Edges[[#This Row],[Vertex 2]],GroupVertices[Vertex],0)),1,1,"")</f>
        <v>1</v>
      </c>
    </row>
    <row r="109" spans="1:57" ht="15">
      <c r="A109" s="66" t="s">
        <v>235</v>
      </c>
      <c r="B109" s="66" t="s">
        <v>235</v>
      </c>
      <c r="C109" s="67" t="s">
        <v>1485</v>
      </c>
      <c r="D109" s="68">
        <v>10</v>
      </c>
      <c r="E109" s="69" t="s">
        <v>136</v>
      </c>
      <c r="F109" s="70">
        <v>12</v>
      </c>
      <c r="G109" s="67"/>
      <c r="H109" s="71"/>
      <c r="I109" s="72"/>
      <c r="J109" s="72"/>
      <c r="K109" s="34" t="s">
        <v>65</v>
      </c>
      <c r="L109" s="79">
        <v>109</v>
      </c>
      <c r="M109" s="79"/>
      <c r="N109" s="74"/>
      <c r="O109" s="81" t="s">
        <v>176</v>
      </c>
      <c r="P109" s="83">
        <v>43915.227106481485</v>
      </c>
      <c r="Q109" s="81" t="s">
        <v>350</v>
      </c>
      <c r="R109" s="81" t="s">
        <v>455</v>
      </c>
      <c r="S109" s="81" t="s">
        <v>497</v>
      </c>
      <c r="T109" s="81" t="s">
        <v>511</v>
      </c>
      <c r="U109" s="81"/>
      <c r="V109" s="85" t="s">
        <v>588</v>
      </c>
      <c r="W109" s="83">
        <v>43915.227106481485</v>
      </c>
      <c r="X109" s="87">
        <v>43915</v>
      </c>
      <c r="Y109" s="89" t="s">
        <v>619</v>
      </c>
      <c r="Z109" s="85" t="s">
        <v>723</v>
      </c>
      <c r="AA109" s="81"/>
      <c r="AB109" s="81"/>
      <c r="AC109" s="89" t="s">
        <v>841</v>
      </c>
      <c r="AD109" s="81"/>
      <c r="AE109" s="81" t="b">
        <v>0</v>
      </c>
      <c r="AF109" s="81">
        <v>0</v>
      </c>
      <c r="AG109" s="89" t="s">
        <v>881</v>
      </c>
      <c r="AH109" s="81" t="b">
        <v>0</v>
      </c>
      <c r="AI109" s="81" t="s">
        <v>885</v>
      </c>
      <c r="AJ109" s="81"/>
      <c r="AK109" s="89" t="s">
        <v>881</v>
      </c>
      <c r="AL109" s="81" t="b">
        <v>0</v>
      </c>
      <c r="AM109" s="81">
        <v>0</v>
      </c>
      <c r="AN109" s="89" t="s">
        <v>881</v>
      </c>
      <c r="AO109" s="81" t="s">
        <v>896</v>
      </c>
      <c r="AP109" s="81" t="b">
        <v>1</v>
      </c>
      <c r="AQ109" s="89" t="s">
        <v>841</v>
      </c>
      <c r="AR109" s="81" t="s">
        <v>176</v>
      </c>
      <c r="AS109" s="81">
        <v>0</v>
      </c>
      <c r="AT109" s="81">
        <v>0</v>
      </c>
      <c r="AU109" s="81"/>
      <c r="AV109" s="81"/>
      <c r="AW109" s="81"/>
      <c r="AX109" s="81"/>
      <c r="AY109" s="81"/>
      <c r="AZ109" s="81"/>
      <c r="BA109" s="81"/>
      <c r="BB109" s="81"/>
      <c r="BC109">
        <v>53</v>
      </c>
      <c r="BD109" s="80" t="str">
        <f>REPLACE(INDEX(GroupVertices[Group],MATCH(Edges[[#This Row],[Vertex 1]],GroupVertices[Vertex],0)),1,1,"")</f>
        <v>1</v>
      </c>
      <c r="BE109" s="80" t="str">
        <f>REPLACE(INDEX(GroupVertices[Group],MATCH(Edges[[#This Row],[Vertex 2]],GroupVertices[Vertex],0)),1,1,"")</f>
        <v>1</v>
      </c>
    </row>
    <row r="110" spans="1:57" ht="15">
      <c r="A110" s="66" t="s">
        <v>235</v>
      </c>
      <c r="B110" s="66" t="s">
        <v>235</v>
      </c>
      <c r="C110" s="67" t="s">
        <v>1485</v>
      </c>
      <c r="D110" s="68">
        <v>10</v>
      </c>
      <c r="E110" s="69" t="s">
        <v>136</v>
      </c>
      <c r="F110" s="70">
        <v>12</v>
      </c>
      <c r="G110" s="67"/>
      <c r="H110" s="71"/>
      <c r="I110" s="72"/>
      <c r="J110" s="72"/>
      <c r="K110" s="34" t="s">
        <v>65</v>
      </c>
      <c r="L110" s="79">
        <v>110</v>
      </c>
      <c r="M110" s="79"/>
      <c r="N110" s="74"/>
      <c r="O110" s="81" t="s">
        <v>176</v>
      </c>
      <c r="P110" s="83">
        <v>43916.727175925924</v>
      </c>
      <c r="Q110" s="81" t="s">
        <v>351</v>
      </c>
      <c r="R110" s="85" t="s">
        <v>456</v>
      </c>
      <c r="S110" s="81" t="s">
        <v>496</v>
      </c>
      <c r="T110" s="81" t="s">
        <v>511</v>
      </c>
      <c r="U110" s="81"/>
      <c r="V110" s="85" t="s">
        <v>588</v>
      </c>
      <c r="W110" s="83">
        <v>43916.727175925924</v>
      </c>
      <c r="X110" s="87">
        <v>43916</v>
      </c>
      <c r="Y110" s="89" t="s">
        <v>628</v>
      </c>
      <c r="Z110" s="85" t="s">
        <v>724</v>
      </c>
      <c r="AA110" s="81"/>
      <c r="AB110" s="81"/>
      <c r="AC110" s="89" t="s">
        <v>842</v>
      </c>
      <c r="AD110" s="81"/>
      <c r="AE110" s="81" t="b">
        <v>0</v>
      </c>
      <c r="AF110" s="81">
        <v>0</v>
      </c>
      <c r="AG110" s="89" t="s">
        <v>881</v>
      </c>
      <c r="AH110" s="81" t="b">
        <v>0</v>
      </c>
      <c r="AI110" s="81" t="s">
        <v>885</v>
      </c>
      <c r="AJ110" s="81"/>
      <c r="AK110" s="89" t="s">
        <v>881</v>
      </c>
      <c r="AL110" s="81" t="b">
        <v>0</v>
      </c>
      <c r="AM110" s="81">
        <v>0</v>
      </c>
      <c r="AN110" s="89" t="s">
        <v>881</v>
      </c>
      <c r="AO110" s="81" t="s">
        <v>896</v>
      </c>
      <c r="AP110" s="81" t="b">
        <v>0</v>
      </c>
      <c r="AQ110" s="89" t="s">
        <v>842</v>
      </c>
      <c r="AR110" s="81" t="s">
        <v>176</v>
      </c>
      <c r="AS110" s="81">
        <v>0</v>
      </c>
      <c r="AT110" s="81">
        <v>0</v>
      </c>
      <c r="AU110" s="81"/>
      <c r="AV110" s="81"/>
      <c r="AW110" s="81"/>
      <c r="AX110" s="81"/>
      <c r="AY110" s="81"/>
      <c r="AZ110" s="81"/>
      <c r="BA110" s="81"/>
      <c r="BB110" s="81"/>
      <c r="BC110">
        <v>53</v>
      </c>
      <c r="BD110" s="80" t="str">
        <f>REPLACE(INDEX(GroupVertices[Group],MATCH(Edges[[#This Row],[Vertex 1]],GroupVertices[Vertex],0)),1,1,"")</f>
        <v>1</v>
      </c>
      <c r="BE110" s="80" t="str">
        <f>REPLACE(INDEX(GroupVertices[Group],MATCH(Edges[[#This Row],[Vertex 2]],GroupVertices[Vertex],0)),1,1,"")</f>
        <v>1</v>
      </c>
    </row>
    <row r="111" spans="1:57" ht="15">
      <c r="A111" s="66" t="s">
        <v>235</v>
      </c>
      <c r="B111" s="66" t="s">
        <v>235</v>
      </c>
      <c r="C111" s="67" t="s">
        <v>1485</v>
      </c>
      <c r="D111" s="68">
        <v>10</v>
      </c>
      <c r="E111" s="69" t="s">
        <v>136</v>
      </c>
      <c r="F111" s="70">
        <v>12</v>
      </c>
      <c r="G111" s="67"/>
      <c r="H111" s="71"/>
      <c r="I111" s="72"/>
      <c r="J111" s="72"/>
      <c r="K111" s="34" t="s">
        <v>65</v>
      </c>
      <c r="L111" s="79">
        <v>111</v>
      </c>
      <c r="M111" s="79"/>
      <c r="N111" s="74"/>
      <c r="O111" s="81" t="s">
        <v>176</v>
      </c>
      <c r="P111" s="83">
        <v>43917.227106481485</v>
      </c>
      <c r="Q111" s="81" t="s">
        <v>352</v>
      </c>
      <c r="R111" s="81" t="s">
        <v>457</v>
      </c>
      <c r="S111" s="81" t="s">
        <v>497</v>
      </c>
      <c r="T111" s="81" t="s">
        <v>511</v>
      </c>
      <c r="U111" s="81"/>
      <c r="V111" s="85" t="s">
        <v>588</v>
      </c>
      <c r="W111" s="83">
        <v>43917.227106481485</v>
      </c>
      <c r="X111" s="87">
        <v>43917</v>
      </c>
      <c r="Y111" s="89" t="s">
        <v>619</v>
      </c>
      <c r="Z111" s="85" t="s">
        <v>725</v>
      </c>
      <c r="AA111" s="81"/>
      <c r="AB111" s="81"/>
      <c r="AC111" s="89" t="s">
        <v>843</v>
      </c>
      <c r="AD111" s="81"/>
      <c r="AE111" s="81" t="b">
        <v>0</v>
      </c>
      <c r="AF111" s="81">
        <v>0</v>
      </c>
      <c r="AG111" s="89" t="s">
        <v>881</v>
      </c>
      <c r="AH111" s="81" t="b">
        <v>0</v>
      </c>
      <c r="AI111" s="81" t="s">
        <v>885</v>
      </c>
      <c r="AJ111" s="81"/>
      <c r="AK111" s="89" t="s">
        <v>881</v>
      </c>
      <c r="AL111" s="81" t="b">
        <v>0</v>
      </c>
      <c r="AM111" s="81">
        <v>0</v>
      </c>
      <c r="AN111" s="89" t="s">
        <v>881</v>
      </c>
      <c r="AO111" s="81" t="s">
        <v>896</v>
      </c>
      <c r="AP111" s="81" t="b">
        <v>1</v>
      </c>
      <c r="AQ111" s="89" t="s">
        <v>843</v>
      </c>
      <c r="AR111" s="81" t="s">
        <v>176</v>
      </c>
      <c r="AS111" s="81">
        <v>0</v>
      </c>
      <c r="AT111" s="81">
        <v>0</v>
      </c>
      <c r="AU111" s="81"/>
      <c r="AV111" s="81"/>
      <c r="AW111" s="81"/>
      <c r="AX111" s="81"/>
      <c r="AY111" s="81"/>
      <c r="AZ111" s="81"/>
      <c r="BA111" s="81"/>
      <c r="BB111" s="81"/>
      <c r="BC111">
        <v>53</v>
      </c>
      <c r="BD111" s="80" t="str">
        <f>REPLACE(INDEX(GroupVertices[Group],MATCH(Edges[[#This Row],[Vertex 1]],GroupVertices[Vertex],0)),1,1,"")</f>
        <v>1</v>
      </c>
      <c r="BE111" s="80" t="str">
        <f>REPLACE(INDEX(GroupVertices[Group],MATCH(Edges[[#This Row],[Vertex 2]],GroupVertices[Vertex],0)),1,1,"")</f>
        <v>1</v>
      </c>
    </row>
    <row r="112" spans="1:57" ht="15">
      <c r="A112" s="66" t="s">
        <v>235</v>
      </c>
      <c r="B112" s="66" t="s">
        <v>235</v>
      </c>
      <c r="C112" s="67" t="s">
        <v>1485</v>
      </c>
      <c r="D112" s="68">
        <v>10</v>
      </c>
      <c r="E112" s="69" t="s">
        <v>136</v>
      </c>
      <c r="F112" s="70">
        <v>12</v>
      </c>
      <c r="G112" s="67"/>
      <c r="H112" s="71"/>
      <c r="I112" s="72"/>
      <c r="J112" s="72"/>
      <c r="K112" s="34" t="s">
        <v>65</v>
      </c>
      <c r="L112" s="79">
        <v>112</v>
      </c>
      <c r="M112" s="79"/>
      <c r="N112" s="74"/>
      <c r="O112" s="81" t="s">
        <v>176</v>
      </c>
      <c r="P112" s="83">
        <v>43923.72715277778</v>
      </c>
      <c r="Q112" s="81" t="s">
        <v>353</v>
      </c>
      <c r="R112" s="85" t="s">
        <v>458</v>
      </c>
      <c r="S112" s="81" t="s">
        <v>496</v>
      </c>
      <c r="T112" s="81" t="s">
        <v>541</v>
      </c>
      <c r="U112" s="81"/>
      <c r="V112" s="85" t="s">
        <v>588</v>
      </c>
      <c r="W112" s="83">
        <v>43923.72715277778</v>
      </c>
      <c r="X112" s="87">
        <v>43923</v>
      </c>
      <c r="Y112" s="89" t="s">
        <v>617</v>
      </c>
      <c r="Z112" s="85" t="s">
        <v>726</v>
      </c>
      <c r="AA112" s="81"/>
      <c r="AB112" s="81"/>
      <c r="AC112" s="89" t="s">
        <v>844</v>
      </c>
      <c r="AD112" s="81"/>
      <c r="AE112" s="81" t="b">
        <v>0</v>
      </c>
      <c r="AF112" s="81">
        <v>0</v>
      </c>
      <c r="AG112" s="89" t="s">
        <v>881</v>
      </c>
      <c r="AH112" s="81" t="b">
        <v>0</v>
      </c>
      <c r="AI112" s="81" t="s">
        <v>885</v>
      </c>
      <c r="AJ112" s="81"/>
      <c r="AK112" s="89" t="s">
        <v>881</v>
      </c>
      <c r="AL112" s="81" t="b">
        <v>0</v>
      </c>
      <c r="AM112" s="81">
        <v>0</v>
      </c>
      <c r="AN112" s="89" t="s">
        <v>881</v>
      </c>
      <c r="AO112" s="81" t="s">
        <v>896</v>
      </c>
      <c r="AP112" s="81" t="b">
        <v>0</v>
      </c>
      <c r="AQ112" s="89" t="s">
        <v>844</v>
      </c>
      <c r="AR112" s="81" t="s">
        <v>176</v>
      </c>
      <c r="AS112" s="81">
        <v>0</v>
      </c>
      <c r="AT112" s="81">
        <v>0</v>
      </c>
      <c r="AU112" s="81"/>
      <c r="AV112" s="81"/>
      <c r="AW112" s="81"/>
      <c r="AX112" s="81"/>
      <c r="AY112" s="81"/>
      <c r="AZ112" s="81"/>
      <c r="BA112" s="81"/>
      <c r="BB112" s="81"/>
      <c r="BC112">
        <v>53</v>
      </c>
      <c r="BD112" s="80" t="str">
        <f>REPLACE(INDEX(GroupVertices[Group],MATCH(Edges[[#This Row],[Vertex 1]],GroupVertices[Vertex],0)),1,1,"")</f>
        <v>1</v>
      </c>
      <c r="BE112" s="80" t="str">
        <f>REPLACE(INDEX(GroupVertices[Group],MATCH(Edges[[#This Row],[Vertex 2]],GroupVertices[Vertex],0)),1,1,"")</f>
        <v>1</v>
      </c>
    </row>
    <row r="113" spans="1:57" ht="15">
      <c r="A113" s="66" t="s">
        <v>235</v>
      </c>
      <c r="B113" s="66" t="s">
        <v>235</v>
      </c>
      <c r="C113" s="67" t="s">
        <v>1485</v>
      </c>
      <c r="D113" s="68">
        <v>10</v>
      </c>
      <c r="E113" s="69" t="s">
        <v>136</v>
      </c>
      <c r="F113" s="70">
        <v>12</v>
      </c>
      <c r="G113" s="67"/>
      <c r="H113" s="71"/>
      <c r="I113" s="72"/>
      <c r="J113" s="72"/>
      <c r="K113" s="34" t="s">
        <v>65</v>
      </c>
      <c r="L113" s="79">
        <v>113</v>
      </c>
      <c r="M113" s="79"/>
      <c r="N113" s="74"/>
      <c r="O113" s="81" t="s">
        <v>176</v>
      </c>
      <c r="P113" s="83">
        <v>43924.22709490741</v>
      </c>
      <c r="Q113" s="81" t="s">
        <v>354</v>
      </c>
      <c r="R113" s="85" t="s">
        <v>459</v>
      </c>
      <c r="S113" s="81" t="s">
        <v>496</v>
      </c>
      <c r="T113" s="81" t="s">
        <v>542</v>
      </c>
      <c r="U113" s="81"/>
      <c r="V113" s="85" t="s">
        <v>588</v>
      </c>
      <c r="W113" s="83">
        <v>43924.22709490741</v>
      </c>
      <c r="X113" s="87">
        <v>43924</v>
      </c>
      <c r="Y113" s="89" t="s">
        <v>616</v>
      </c>
      <c r="Z113" s="85" t="s">
        <v>727</v>
      </c>
      <c r="AA113" s="81"/>
      <c r="AB113" s="81"/>
      <c r="AC113" s="89" t="s">
        <v>845</v>
      </c>
      <c r="AD113" s="81"/>
      <c r="AE113" s="81" t="b">
        <v>0</v>
      </c>
      <c r="AF113" s="81">
        <v>0</v>
      </c>
      <c r="AG113" s="89" t="s">
        <v>881</v>
      </c>
      <c r="AH113" s="81" t="b">
        <v>0</v>
      </c>
      <c r="AI113" s="81" t="s">
        <v>885</v>
      </c>
      <c r="AJ113" s="81"/>
      <c r="AK113" s="89" t="s">
        <v>881</v>
      </c>
      <c r="AL113" s="81" t="b">
        <v>0</v>
      </c>
      <c r="AM113" s="81">
        <v>0</v>
      </c>
      <c r="AN113" s="89" t="s">
        <v>881</v>
      </c>
      <c r="AO113" s="81" t="s">
        <v>896</v>
      </c>
      <c r="AP113" s="81" t="b">
        <v>0</v>
      </c>
      <c r="AQ113" s="89" t="s">
        <v>845</v>
      </c>
      <c r="AR113" s="81" t="s">
        <v>176</v>
      </c>
      <c r="AS113" s="81">
        <v>0</v>
      </c>
      <c r="AT113" s="81">
        <v>0</v>
      </c>
      <c r="AU113" s="81"/>
      <c r="AV113" s="81"/>
      <c r="AW113" s="81"/>
      <c r="AX113" s="81"/>
      <c r="AY113" s="81"/>
      <c r="AZ113" s="81"/>
      <c r="BA113" s="81"/>
      <c r="BB113" s="81"/>
      <c r="BC113">
        <v>53</v>
      </c>
      <c r="BD113" s="80" t="str">
        <f>REPLACE(INDEX(GroupVertices[Group],MATCH(Edges[[#This Row],[Vertex 1]],GroupVertices[Vertex],0)),1,1,"")</f>
        <v>1</v>
      </c>
      <c r="BE113" s="80" t="str">
        <f>REPLACE(INDEX(GroupVertices[Group],MATCH(Edges[[#This Row],[Vertex 2]],GroupVertices[Vertex],0)),1,1,"")</f>
        <v>1</v>
      </c>
    </row>
    <row r="114" spans="1:57" ht="15">
      <c r="A114" s="66" t="s">
        <v>235</v>
      </c>
      <c r="B114" s="66" t="s">
        <v>235</v>
      </c>
      <c r="C114" s="67" t="s">
        <v>1485</v>
      </c>
      <c r="D114" s="68">
        <v>10</v>
      </c>
      <c r="E114" s="69" t="s">
        <v>136</v>
      </c>
      <c r="F114" s="70">
        <v>12</v>
      </c>
      <c r="G114" s="67"/>
      <c r="H114" s="71"/>
      <c r="I114" s="72"/>
      <c r="J114" s="72"/>
      <c r="K114" s="34" t="s">
        <v>65</v>
      </c>
      <c r="L114" s="79">
        <v>114</v>
      </c>
      <c r="M114" s="79"/>
      <c r="N114" s="74"/>
      <c r="O114" s="81" t="s">
        <v>176</v>
      </c>
      <c r="P114" s="83">
        <v>43925.22709490741</v>
      </c>
      <c r="Q114" s="81" t="s">
        <v>355</v>
      </c>
      <c r="R114" s="85" t="s">
        <v>460</v>
      </c>
      <c r="S114" s="81" t="s">
        <v>496</v>
      </c>
      <c r="T114" s="81" t="s">
        <v>543</v>
      </c>
      <c r="U114" s="81"/>
      <c r="V114" s="85" t="s">
        <v>588</v>
      </c>
      <c r="W114" s="83">
        <v>43925.22709490741</v>
      </c>
      <c r="X114" s="87">
        <v>43925</v>
      </c>
      <c r="Y114" s="89" t="s">
        <v>616</v>
      </c>
      <c r="Z114" s="85" t="s">
        <v>728</v>
      </c>
      <c r="AA114" s="81"/>
      <c r="AB114" s="81"/>
      <c r="AC114" s="89" t="s">
        <v>846</v>
      </c>
      <c r="AD114" s="81"/>
      <c r="AE114" s="81" t="b">
        <v>0</v>
      </c>
      <c r="AF114" s="81">
        <v>0</v>
      </c>
      <c r="AG114" s="89" t="s">
        <v>881</v>
      </c>
      <c r="AH114" s="81" t="b">
        <v>0</v>
      </c>
      <c r="AI114" s="81" t="s">
        <v>885</v>
      </c>
      <c r="AJ114" s="81"/>
      <c r="AK114" s="89" t="s">
        <v>881</v>
      </c>
      <c r="AL114" s="81" t="b">
        <v>0</v>
      </c>
      <c r="AM114" s="81">
        <v>0</v>
      </c>
      <c r="AN114" s="89" t="s">
        <v>881</v>
      </c>
      <c r="AO114" s="81" t="s">
        <v>896</v>
      </c>
      <c r="AP114" s="81" t="b">
        <v>0</v>
      </c>
      <c r="AQ114" s="89" t="s">
        <v>846</v>
      </c>
      <c r="AR114" s="81" t="s">
        <v>176</v>
      </c>
      <c r="AS114" s="81">
        <v>0</v>
      </c>
      <c r="AT114" s="81">
        <v>0</v>
      </c>
      <c r="AU114" s="81"/>
      <c r="AV114" s="81"/>
      <c r="AW114" s="81"/>
      <c r="AX114" s="81"/>
      <c r="AY114" s="81"/>
      <c r="AZ114" s="81"/>
      <c r="BA114" s="81"/>
      <c r="BB114" s="81"/>
      <c r="BC114">
        <v>53</v>
      </c>
      <c r="BD114" s="80" t="str">
        <f>REPLACE(INDEX(GroupVertices[Group],MATCH(Edges[[#This Row],[Vertex 1]],GroupVertices[Vertex],0)),1,1,"")</f>
        <v>1</v>
      </c>
      <c r="BE114" s="80" t="str">
        <f>REPLACE(INDEX(GroupVertices[Group],MATCH(Edges[[#This Row],[Vertex 2]],GroupVertices[Vertex],0)),1,1,"")</f>
        <v>1</v>
      </c>
    </row>
    <row r="115" spans="1:57" ht="15">
      <c r="A115" s="66" t="s">
        <v>235</v>
      </c>
      <c r="B115" s="66" t="s">
        <v>235</v>
      </c>
      <c r="C115" s="67" t="s">
        <v>1485</v>
      </c>
      <c r="D115" s="68">
        <v>10</v>
      </c>
      <c r="E115" s="69" t="s">
        <v>136</v>
      </c>
      <c r="F115" s="70">
        <v>12</v>
      </c>
      <c r="G115" s="67"/>
      <c r="H115" s="71"/>
      <c r="I115" s="72"/>
      <c r="J115" s="72"/>
      <c r="K115" s="34" t="s">
        <v>65</v>
      </c>
      <c r="L115" s="79">
        <v>115</v>
      </c>
      <c r="M115" s="79"/>
      <c r="N115" s="74"/>
      <c r="O115" s="81" t="s">
        <v>176</v>
      </c>
      <c r="P115" s="83">
        <v>43928.22729166667</v>
      </c>
      <c r="Q115" s="81" t="s">
        <v>356</v>
      </c>
      <c r="R115" s="81" t="s">
        <v>461</v>
      </c>
      <c r="S115" s="81" t="s">
        <v>497</v>
      </c>
      <c r="T115" s="81" t="s">
        <v>511</v>
      </c>
      <c r="U115" s="81"/>
      <c r="V115" s="85" t="s">
        <v>588</v>
      </c>
      <c r="W115" s="83">
        <v>43928.22729166667</v>
      </c>
      <c r="X115" s="87">
        <v>43928</v>
      </c>
      <c r="Y115" s="89" t="s">
        <v>633</v>
      </c>
      <c r="Z115" s="85" t="s">
        <v>729</v>
      </c>
      <c r="AA115" s="81"/>
      <c r="AB115" s="81"/>
      <c r="AC115" s="89" t="s">
        <v>847</v>
      </c>
      <c r="AD115" s="81"/>
      <c r="AE115" s="81" t="b">
        <v>0</v>
      </c>
      <c r="AF115" s="81">
        <v>0</v>
      </c>
      <c r="AG115" s="89" t="s">
        <v>881</v>
      </c>
      <c r="AH115" s="81" t="b">
        <v>0</v>
      </c>
      <c r="AI115" s="81" t="s">
        <v>885</v>
      </c>
      <c r="AJ115" s="81"/>
      <c r="AK115" s="89" t="s">
        <v>881</v>
      </c>
      <c r="AL115" s="81" t="b">
        <v>0</v>
      </c>
      <c r="AM115" s="81">
        <v>0</v>
      </c>
      <c r="AN115" s="89" t="s">
        <v>881</v>
      </c>
      <c r="AO115" s="81" t="s">
        <v>896</v>
      </c>
      <c r="AP115" s="81" t="b">
        <v>1</v>
      </c>
      <c r="AQ115" s="89" t="s">
        <v>847</v>
      </c>
      <c r="AR115" s="81" t="s">
        <v>176</v>
      </c>
      <c r="AS115" s="81">
        <v>0</v>
      </c>
      <c r="AT115" s="81">
        <v>0</v>
      </c>
      <c r="AU115" s="81"/>
      <c r="AV115" s="81"/>
      <c r="AW115" s="81"/>
      <c r="AX115" s="81"/>
      <c r="AY115" s="81"/>
      <c r="AZ115" s="81"/>
      <c r="BA115" s="81"/>
      <c r="BB115" s="81"/>
      <c r="BC115">
        <v>53</v>
      </c>
      <c r="BD115" s="80" t="str">
        <f>REPLACE(INDEX(GroupVertices[Group],MATCH(Edges[[#This Row],[Vertex 1]],GroupVertices[Vertex],0)),1,1,"")</f>
        <v>1</v>
      </c>
      <c r="BE115" s="80" t="str">
        <f>REPLACE(INDEX(GroupVertices[Group],MATCH(Edges[[#This Row],[Vertex 2]],GroupVertices[Vertex],0)),1,1,"")</f>
        <v>1</v>
      </c>
    </row>
    <row r="116" spans="1:57" ht="15">
      <c r="A116" s="66" t="s">
        <v>235</v>
      </c>
      <c r="B116" s="66" t="s">
        <v>235</v>
      </c>
      <c r="C116" s="67" t="s">
        <v>1485</v>
      </c>
      <c r="D116" s="68">
        <v>10</v>
      </c>
      <c r="E116" s="69" t="s">
        <v>136</v>
      </c>
      <c r="F116" s="70">
        <v>12</v>
      </c>
      <c r="G116" s="67"/>
      <c r="H116" s="71"/>
      <c r="I116" s="72"/>
      <c r="J116" s="72"/>
      <c r="K116" s="34" t="s">
        <v>65</v>
      </c>
      <c r="L116" s="79">
        <v>116</v>
      </c>
      <c r="M116" s="79"/>
      <c r="N116" s="74"/>
      <c r="O116" s="81" t="s">
        <v>176</v>
      </c>
      <c r="P116" s="83">
        <v>43928.72715277778</v>
      </c>
      <c r="Q116" s="81" t="s">
        <v>357</v>
      </c>
      <c r="R116" s="81" t="s">
        <v>462</v>
      </c>
      <c r="S116" s="81" t="s">
        <v>497</v>
      </c>
      <c r="T116" s="81" t="s">
        <v>511</v>
      </c>
      <c r="U116" s="81"/>
      <c r="V116" s="85" t="s">
        <v>588</v>
      </c>
      <c r="W116" s="83">
        <v>43928.72715277778</v>
      </c>
      <c r="X116" s="87">
        <v>43928</v>
      </c>
      <c r="Y116" s="89" t="s">
        <v>617</v>
      </c>
      <c r="Z116" s="85" t="s">
        <v>730</v>
      </c>
      <c r="AA116" s="81"/>
      <c r="AB116" s="81"/>
      <c r="AC116" s="89" t="s">
        <v>848</v>
      </c>
      <c r="AD116" s="81"/>
      <c r="AE116" s="81" t="b">
        <v>0</v>
      </c>
      <c r="AF116" s="81">
        <v>0</v>
      </c>
      <c r="AG116" s="89" t="s">
        <v>881</v>
      </c>
      <c r="AH116" s="81" t="b">
        <v>0</v>
      </c>
      <c r="AI116" s="81" t="s">
        <v>885</v>
      </c>
      <c r="AJ116" s="81"/>
      <c r="AK116" s="89" t="s">
        <v>881</v>
      </c>
      <c r="AL116" s="81" t="b">
        <v>0</v>
      </c>
      <c r="AM116" s="81">
        <v>0</v>
      </c>
      <c r="AN116" s="89" t="s">
        <v>881</v>
      </c>
      <c r="AO116" s="81" t="s">
        <v>896</v>
      </c>
      <c r="AP116" s="81" t="b">
        <v>1</v>
      </c>
      <c r="AQ116" s="89" t="s">
        <v>848</v>
      </c>
      <c r="AR116" s="81" t="s">
        <v>176</v>
      </c>
      <c r="AS116" s="81">
        <v>0</v>
      </c>
      <c r="AT116" s="81">
        <v>0</v>
      </c>
      <c r="AU116" s="81"/>
      <c r="AV116" s="81"/>
      <c r="AW116" s="81"/>
      <c r="AX116" s="81"/>
      <c r="AY116" s="81"/>
      <c r="AZ116" s="81"/>
      <c r="BA116" s="81"/>
      <c r="BB116" s="81"/>
      <c r="BC116">
        <v>53</v>
      </c>
      <c r="BD116" s="80" t="str">
        <f>REPLACE(INDEX(GroupVertices[Group],MATCH(Edges[[#This Row],[Vertex 1]],GroupVertices[Vertex],0)),1,1,"")</f>
        <v>1</v>
      </c>
      <c r="BE116" s="80" t="str">
        <f>REPLACE(INDEX(GroupVertices[Group],MATCH(Edges[[#This Row],[Vertex 2]],GroupVertices[Vertex],0)),1,1,"")</f>
        <v>1</v>
      </c>
    </row>
    <row r="117" spans="1:57" ht="15">
      <c r="A117" s="66" t="s">
        <v>235</v>
      </c>
      <c r="B117" s="66" t="s">
        <v>235</v>
      </c>
      <c r="C117" s="67" t="s">
        <v>1485</v>
      </c>
      <c r="D117" s="68">
        <v>10</v>
      </c>
      <c r="E117" s="69" t="s">
        <v>136</v>
      </c>
      <c r="F117" s="70">
        <v>12</v>
      </c>
      <c r="G117" s="67"/>
      <c r="H117" s="71"/>
      <c r="I117" s="72"/>
      <c r="J117" s="72"/>
      <c r="K117" s="34" t="s">
        <v>65</v>
      </c>
      <c r="L117" s="79">
        <v>117</v>
      </c>
      <c r="M117" s="79"/>
      <c r="N117" s="74"/>
      <c r="O117" s="81" t="s">
        <v>176</v>
      </c>
      <c r="P117" s="83">
        <v>43929.22709490741</v>
      </c>
      <c r="Q117" s="81" t="s">
        <v>358</v>
      </c>
      <c r="R117" s="85" t="s">
        <v>463</v>
      </c>
      <c r="S117" s="81" t="s">
        <v>496</v>
      </c>
      <c r="T117" s="81" t="s">
        <v>544</v>
      </c>
      <c r="U117" s="81"/>
      <c r="V117" s="85" t="s">
        <v>588</v>
      </c>
      <c r="W117" s="83">
        <v>43929.22709490741</v>
      </c>
      <c r="X117" s="87">
        <v>43929</v>
      </c>
      <c r="Y117" s="89" t="s">
        <v>616</v>
      </c>
      <c r="Z117" s="85" t="s">
        <v>731</v>
      </c>
      <c r="AA117" s="81"/>
      <c r="AB117" s="81"/>
      <c r="AC117" s="89" t="s">
        <v>849</v>
      </c>
      <c r="AD117" s="81"/>
      <c r="AE117" s="81" t="b">
        <v>0</v>
      </c>
      <c r="AF117" s="81">
        <v>0</v>
      </c>
      <c r="AG117" s="89" t="s">
        <v>881</v>
      </c>
      <c r="AH117" s="81" t="b">
        <v>0</v>
      </c>
      <c r="AI117" s="81" t="s">
        <v>885</v>
      </c>
      <c r="AJ117" s="81"/>
      <c r="AK117" s="89" t="s">
        <v>881</v>
      </c>
      <c r="AL117" s="81" t="b">
        <v>0</v>
      </c>
      <c r="AM117" s="81">
        <v>0</v>
      </c>
      <c r="AN117" s="89" t="s">
        <v>881</v>
      </c>
      <c r="AO117" s="81" t="s">
        <v>896</v>
      </c>
      <c r="AP117" s="81" t="b">
        <v>0</v>
      </c>
      <c r="AQ117" s="89" t="s">
        <v>849</v>
      </c>
      <c r="AR117" s="81" t="s">
        <v>176</v>
      </c>
      <c r="AS117" s="81">
        <v>0</v>
      </c>
      <c r="AT117" s="81">
        <v>0</v>
      </c>
      <c r="AU117" s="81"/>
      <c r="AV117" s="81"/>
      <c r="AW117" s="81"/>
      <c r="AX117" s="81"/>
      <c r="AY117" s="81"/>
      <c r="AZ117" s="81"/>
      <c r="BA117" s="81"/>
      <c r="BB117" s="81"/>
      <c r="BC117">
        <v>53</v>
      </c>
      <c r="BD117" s="80" t="str">
        <f>REPLACE(INDEX(GroupVertices[Group],MATCH(Edges[[#This Row],[Vertex 1]],GroupVertices[Vertex],0)),1,1,"")</f>
        <v>1</v>
      </c>
      <c r="BE117" s="80" t="str">
        <f>REPLACE(INDEX(GroupVertices[Group],MATCH(Edges[[#This Row],[Vertex 2]],GroupVertices[Vertex],0)),1,1,"")</f>
        <v>1</v>
      </c>
    </row>
    <row r="118" spans="1:57" ht="15">
      <c r="A118" s="66" t="s">
        <v>235</v>
      </c>
      <c r="B118" s="66" t="s">
        <v>235</v>
      </c>
      <c r="C118" s="67" t="s">
        <v>1485</v>
      </c>
      <c r="D118" s="68">
        <v>10</v>
      </c>
      <c r="E118" s="69" t="s">
        <v>136</v>
      </c>
      <c r="F118" s="70">
        <v>12</v>
      </c>
      <c r="G118" s="67"/>
      <c r="H118" s="71"/>
      <c r="I118" s="72"/>
      <c r="J118" s="72"/>
      <c r="K118" s="34" t="s">
        <v>65</v>
      </c>
      <c r="L118" s="79">
        <v>118</v>
      </c>
      <c r="M118" s="79"/>
      <c r="N118" s="74"/>
      <c r="O118" s="81" t="s">
        <v>176</v>
      </c>
      <c r="P118" s="83">
        <v>43929.727164351854</v>
      </c>
      <c r="Q118" s="81" t="s">
        <v>359</v>
      </c>
      <c r="R118" s="85" t="s">
        <v>464</v>
      </c>
      <c r="S118" s="81" t="s">
        <v>496</v>
      </c>
      <c r="T118" s="81" t="s">
        <v>514</v>
      </c>
      <c r="U118" s="81"/>
      <c r="V118" s="85" t="s">
        <v>588</v>
      </c>
      <c r="W118" s="83">
        <v>43929.727164351854</v>
      </c>
      <c r="X118" s="87">
        <v>43929</v>
      </c>
      <c r="Y118" s="89" t="s">
        <v>614</v>
      </c>
      <c r="Z118" s="85" t="s">
        <v>732</v>
      </c>
      <c r="AA118" s="81"/>
      <c r="AB118" s="81"/>
      <c r="AC118" s="89" t="s">
        <v>850</v>
      </c>
      <c r="AD118" s="81"/>
      <c r="AE118" s="81" t="b">
        <v>0</v>
      </c>
      <c r="AF118" s="81">
        <v>0</v>
      </c>
      <c r="AG118" s="89" t="s">
        <v>881</v>
      </c>
      <c r="AH118" s="81" t="b">
        <v>0</v>
      </c>
      <c r="AI118" s="81" t="s">
        <v>885</v>
      </c>
      <c r="AJ118" s="81"/>
      <c r="AK118" s="89" t="s">
        <v>881</v>
      </c>
      <c r="AL118" s="81" t="b">
        <v>0</v>
      </c>
      <c r="AM118" s="81">
        <v>0</v>
      </c>
      <c r="AN118" s="89" t="s">
        <v>881</v>
      </c>
      <c r="AO118" s="81" t="s">
        <v>896</v>
      </c>
      <c r="AP118" s="81" t="b">
        <v>0</v>
      </c>
      <c r="AQ118" s="89" t="s">
        <v>850</v>
      </c>
      <c r="AR118" s="81" t="s">
        <v>176</v>
      </c>
      <c r="AS118" s="81">
        <v>0</v>
      </c>
      <c r="AT118" s="81">
        <v>0</v>
      </c>
      <c r="AU118" s="81"/>
      <c r="AV118" s="81"/>
      <c r="AW118" s="81"/>
      <c r="AX118" s="81"/>
      <c r="AY118" s="81"/>
      <c r="AZ118" s="81"/>
      <c r="BA118" s="81"/>
      <c r="BB118" s="81"/>
      <c r="BC118">
        <v>53</v>
      </c>
      <c r="BD118" s="80" t="str">
        <f>REPLACE(INDEX(GroupVertices[Group],MATCH(Edges[[#This Row],[Vertex 1]],GroupVertices[Vertex],0)),1,1,"")</f>
        <v>1</v>
      </c>
      <c r="BE118" s="80" t="str">
        <f>REPLACE(INDEX(GroupVertices[Group],MATCH(Edges[[#This Row],[Vertex 2]],GroupVertices[Vertex],0)),1,1,"")</f>
        <v>1</v>
      </c>
    </row>
    <row r="119" spans="1:57" ht="15">
      <c r="A119" s="66" t="s">
        <v>235</v>
      </c>
      <c r="B119" s="66" t="s">
        <v>235</v>
      </c>
      <c r="C119" s="67" t="s">
        <v>1485</v>
      </c>
      <c r="D119" s="68">
        <v>10</v>
      </c>
      <c r="E119" s="69" t="s">
        <v>136</v>
      </c>
      <c r="F119" s="70">
        <v>12</v>
      </c>
      <c r="G119" s="67"/>
      <c r="H119" s="71"/>
      <c r="I119" s="72"/>
      <c r="J119" s="72"/>
      <c r="K119" s="34" t="s">
        <v>65</v>
      </c>
      <c r="L119" s="79">
        <v>119</v>
      </c>
      <c r="M119" s="79"/>
      <c r="N119" s="74"/>
      <c r="O119" s="81" t="s">
        <v>176</v>
      </c>
      <c r="P119" s="83">
        <v>43930.727164351854</v>
      </c>
      <c r="Q119" s="81" t="s">
        <v>360</v>
      </c>
      <c r="R119" s="85" t="s">
        <v>465</v>
      </c>
      <c r="S119" s="81" t="s">
        <v>496</v>
      </c>
      <c r="T119" s="81" t="s">
        <v>545</v>
      </c>
      <c r="U119" s="81"/>
      <c r="V119" s="85" t="s">
        <v>588</v>
      </c>
      <c r="W119" s="83">
        <v>43930.727164351854</v>
      </c>
      <c r="X119" s="87">
        <v>43930</v>
      </c>
      <c r="Y119" s="89" t="s">
        <v>614</v>
      </c>
      <c r="Z119" s="85" t="s">
        <v>733</v>
      </c>
      <c r="AA119" s="81"/>
      <c r="AB119" s="81"/>
      <c r="AC119" s="89" t="s">
        <v>851</v>
      </c>
      <c r="AD119" s="81"/>
      <c r="AE119" s="81" t="b">
        <v>0</v>
      </c>
      <c r="AF119" s="81">
        <v>0</v>
      </c>
      <c r="AG119" s="89" t="s">
        <v>881</v>
      </c>
      <c r="AH119" s="81" t="b">
        <v>0</v>
      </c>
      <c r="AI119" s="81" t="s">
        <v>885</v>
      </c>
      <c r="AJ119" s="81"/>
      <c r="AK119" s="89" t="s">
        <v>881</v>
      </c>
      <c r="AL119" s="81" t="b">
        <v>0</v>
      </c>
      <c r="AM119" s="81">
        <v>0</v>
      </c>
      <c r="AN119" s="89" t="s">
        <v>881</v>
      </c>
      <c r="AO119" s="81" t="s">
        <v>896</v>
      </c>
      <c r="AP119" s="81" t="b">
        <v>0</v>
      </c>
      <c r="AQ119" s="89" t="s">
        <v>851</v>
      </c>
      <c r="AR119" s="81" t="s">
        <v>176</v>
      </c>
      <c r="AS119" s="81">
        <v>0</v>
      </c>
      <c r="AT119" s="81">
        <v>0</v>
      </c>
      <c r="AU119" s="81"/>
      <c r="AV119" s="81"/>
      <c r="AW119" s="81"/>
      <c r="AX119" s="81"/>
      <c r="AY119" s="81"/>
      <c r="AZ119" s="81"/>
      <c r="BA119" s="81"/>
      <c r="BB119" s="81"/>
      <c r="BC119">
        <v>53</v>
      </c>
      <c r="BD119" s="80" t="str">
        <f>REPLACE(INDEX(GroupVertices[Group],MATCH(Edges[[#This Row],[Vertex 1]],GroupVertices[Vertex],0)),1,1,"")</f>
        <v>1</v>
      </c>
      <c r="BE119" s="80" t="str">
        <f>REPLACE(INDEX(GroupVertices[Group],MATCH(Edges[[#This Row],[Vertex 2]],GroupVertices[Vertex],0)),1,1,"")</f>
        <v>1</v>
      </c>
    </row>
    <row r="120" spans="1:57" ht="15">
      <c r="A120" s="66" t="s">
        <v>235</v>
      </c>
      <c r="B120" s="66" t="s">
        <v>235</v>
      </c>
      <c r="C120" s="67" t="s">
        <v>1485</v>
      </c>
      <c r="D120" s="68">
        <v>10</v>
      </c>
      <c r="E120" s="69" t="s">
        <v>136</v>
      </c>
      <c r="F120" s="70">
        <v>12</v>
      </c>
      <c r="G120" s="67"/>
      <c r="H120" s="71"/>
      <c r="I120" s="72"/>
      <c r="J120" s="72"/>
      <c r="K120" s="34" t="s">
        <v>65</v>
      </c>
      <c r="L120" s="79">
        <v>120</v>
      </c>
      <c r="M120" s="79"/>
      <c r="N120" s="74"/>
      <c r="O120" s="81" t="s">
        <v>176</v>
      </c>
      <c r="P120" s="83">
        <v>43931.227118055554</v>
      </c>
      <c r="Q120" s="81" t="s">
        <v>361</v>
      </c>
      <c r="R120" s="85" t="s">
        <v>466</v>
      </c>
      <c r="S120" s="81" t="s">
        <v>496</v>
      </c>
      <c r="T120" s="81" t="s">
        <v>546</v>
      </c>
      <c r="U120" s="81"/>
      <c r="V120" s="85" t="s">
        <v>588</v>
      </c>
      <c r="W120" s="83">
        <v>43931.227118055554</v>
      </c>
      <c r="X120" s="87">
        <v>43931</v>
      </c>
      <c r="Y120" s="89" t="s">
        <v>621</v>
      </c>
      <c r="Z120" s="85" t="s">
        <v>734</v>
      </c>
      <c r="AA120" s="81"/>
      <c r="AB120" s="81"/>
      <c r="AC120" s="89" t="s">
        <v>852</v>
      </c>
      <c r="AD120" s="81"/>
      <c r="AE120" s="81" t="b">
        <v>0</v>
      </c>
      <c r="AF120" s="81">
        <v>0</v>
      </c>
      <c r="AG120" s="89" t="s">
        <v>881</v>
      </c>
      <c r="AH120" s="81" t="b">
        <v>0</v>
      </c>
      <c r="AI120" s="81" t="s">
        <v>885</v>
      </c>
      <c r="AJ120" s="81"/>
      <c r="AK120" s="89" t="s">
        <v>881</v>
      </c>
      <c r="AL120" s="81" t="b">
        <v>0</v>
      </c>
      <c r="AM120" s="81">
        <v>0</v>
      </c>
      <c r="AN120" s="89" t="s">
        <v>881</v>
      </c>
      <c r="AO120" s="81" t="s">
        <v>896</v>
      </c>
      <c r="AP120" s="81" t="b">
        <v>0</v>
      </c>
      <c r="AQ120" s="89" t="s">
        <v>852</v>
      </c>
      <c r="AR120" s="81" t="s">
        <v>176</v>
      </c>
      <c r="AS120" s="81">
        <v>0</v>
      </c>
      <c r="AT120" s="81">
        <v>0</v>
      </c>
      <c r="AU120" s="81"/>
      <c r="AV120" s="81"/>
      <c r="AW120" s="81"/>
      <c r="AX120" s="81"/>
      <c r="AY120" s="81"/>
      <c r="AZ120" s="81"/>
      <c r="BA120" s="81"/>
      <c r="BB120" s="81"/>
      <c r="BC120">
        <v>53</v>
      </c>
      <c r="BD120" s="80" t="str">
        <f>REPLACE(INDEX(GroupVertices[Group],MATCH(Edges[[#This Row],[Vertex 1]],GroupVertices[Vertex],0)),1,1,"")</f>
        <v>1</v>
      </c>
      <c r="BE120" s="80" t="str">
        <f>REPLACE(INDEX(GroupVertices[Group],MATCH(Edges[[#This Row],[Vertex 2]],GroupVertices[Vertex],0)),1,1,"")</f>
        <v>1</v>
      </c>
    </row>
    <row r="121" spans="1:57" ht="15">
      <c r="A121" s="66" t="s">
        <v>235</v>
      </c>
      <c r="B121" s="66" t="s">
        <v>235</v>
      </c>
      <c r="C121" s="67" t="s">
        <v>1485</v>
      </c>
      <c r="D121" s="68">
        <v>10</v>
      </c>
      <c r="E121" s="69" t="s">
        <v>136</v>
      </c>
      <c r="F121" s="70">
        <v>12</v>
      </c>
      <c r="G121" s="67"/>
      <c r="H121" s="71"/>
      <c r="I121" s="72"/>
      <c r="J121" s="72"/>
      <c r="K121" s="34" t="s">
        <v>65</v>
      </c>
      <c r="L121" s="79">
        <v>121</v>
      </c>
      <c r="M121" s="79"/>
      <c r="N121" s="74"/>
      <c r="O121" s="81" t="s">
        <v>176</v>
      </c>
      <c r="P121" s="83">
        <v>43931.727430555555</v>
      </c>
      <c r="Q121" s="81" t="s">
        <v>362</v>
      </c>
      <c r="R121" s="85" t="s">
        <v>467</v>
      </c>
      <c r="S121" s="81" t="s">
        <v>496</v>
      </c>
      <c r="T121" s="81" t="s">
        <v>547</v>
      </c>
      <c r="U121" s="81"/>
      <c r="V121" s="85" t="s">
        <v>588</v>
      </c>
      <c r="W121" s="83">
        <v>43931.727430555555</v>
      </c>
      <c r="X121" s="87">
        <v>43931</v>
      </c>
      <c r="Y121" s="89" t="s">
        <v>634</v>
      </c>
      <c r="Z121" s="85" t="s">
        <v>735</v>
      </c>
      <c r="AA121" s="81"/>
      <c r="AB121" s="81"/>
      <c r="AC121" s="89" t="s">
        <v>853</v>
      </c>
      <c r="AD121" s="81"/>
      <c r="AE121" s="81" t="b">
        <v>0</v>
      </c>
      <c r="AF121" s="81">
        <v>0</v>
      </c>
      <c r="AG121" s="89" t="s">
        <v>881</v>
      </c>
      <c r="AH121" s="81" t="b">
        <v>0</v>
      </c>
      <c r="AI121" s="81" t="s">
        <v>885</v>
      </c>
      <c r="AJ121" s="81"/>
      <c r="AK121" s="89" t="s">
        <v>881</v>
      </c>
      <c r="AL121" s="81" t="b">
        <v>0</v>
      </c>
      <c r="AM121" s="81">
        <v>0</v>
      </c>
      <c r="AN121" s="89" t="s">
        <v>881</v>
      </c>
      <c r="AO121" s="81" t="s">
        <v>896</v>
      </c>
      <c r="AP121" s="81" t="b">
        <v>0</v>
      </c>
      <c r="AQ121" s="89" t="s">
        <v>853</v>
      </c>
      <c r="AR121" s="81" t="s">
        <v>176</v>
      </c>
      <c r="AS121" s="81">
        <v>0</v>
      </c>
      <c r="AT121" s="81">
        <v>0</v>
      </c>
      <c r="AU121" s="81"/>
      <c r="AV121" s="81"/>
      <c r="AW121" s="81"/>
      <c r="AX121" s="81"/>
      <c r="AY121" s="81"/>
      <c r="AZ121" s="81"/>
      <c r="BA121" s="81"/>
      <c r="BB121" s="81"/>
      <c r="BC121">
        <v>53</v>
      </c>
      <c r="BD121" s="80" t="str">
        <f>REPLACE(INDEX(GroupVertices[Group],MATCH(Edges[[#This Row],[Vertex 1]],GroupVertices[Vertex],0)),1,1,"")</f>
        <v>1</v>
      </c>
      <c r="BE121" s="80" t="str">
        <f>REPLACE(INDEX(GroupVertices[Group],MATCH(Edges[[#This Row],[Vertex 2]],GroupVertices[Vertex],0)),1,1,"")</f>
        <v>1</v>
      </c>
    </row>
    <row r="122" spans="1:57" ht="15">
      <c r="A122" s="66" t="s">
        <v>235</v>
      </c>
      <c r="B122" s="66" t="s">
        <v>235</v>
      </c>
      <c r="C122" s="67" t="s">
        <v>1485</v>
      </c>
      <c r="D122" s="68">
        <v>10</v>
      </c>
      <c r="E122" s="69" t="s">
        <v>136</v>
      </c>
      <c r="F122" s="70">
        <v>12</v>
      </c>
      <c r="G122" s="67"/>
      <c r="H122" s="71"/>
      <c r="I122" s="72"/>
      <c r="J122" s="72"/>
      <c r="K122" s="34" t="s">
        <v>65</v>
      </c>
      <c r="L122" s="79">
        <v>122</v>
      </c>
      <c r="M122" s="79"/>
      <c r="N122" s="74"/>
      <c r="O122" s="81" t="s">
        <v>176</v>
      </c>
      <c r="P122" s="83">
        <v>43933.227106481485</v>
      </c>
      <c r="Q122" s="81" t="s">
        <v>363</v>
      </c>
      <c r="R122" s="85" t="s">
        <v>468</v>
      </c>
      <c r="S122" s="81" t="s">
        <v>496</v>
      </c>
      <c r="T122" s="81" t="s">
        <v>548</v>
      </c>
      <c r="U122" s="81"/>
      <c r="V122" s="85" t="s">
        <v>588</v>
      </c>
      <c r="W122" s="83">
        <v>43933.227106481485</v>
      </c>
      <c r="X122" s="87">
        <v>43933</v>
      </c>
      <c r="Y122" s="89" t="s">
        <v>619</v>
      </c>
      <c r="Z122" s="85" t="s">
        <v>736</v>
      </c>
      <c r="AA122" s="81"/>
      <c r="AB122" s="81"/>
      <c r="AC122" s="89" t="s">
        <v>854</v>
      </c>
      <c r="AD122" s="81"/>
      <c r="AE122" s="81" t="b">
        <v>0</v>
      </c>
      <c r="AF122" s="81">
        <v>0</v>
      </c>
      <c r="AG122" s="89" t="s">
        <v>881</v>
      </c>
      <c r="AH122" s="81" t="b">
        <v>0</v>
      </c>
      <c r="AI122" s="81" t="s">
        <v>885</v>
      </c>
      <c r="AJ122" s="81"/>
      <c r="AK122" s="89" t="s">
        <v>881</v>
      </c>
      <c r="AL122" s="81" t="b">
        <v>0</v>
      </c>
      <c r="AM122" s="81">
        <v>0</v>
      </c>
      <c r="AN122" s="89" t="s">
        <v>881</v>
      </c>
      <c r="AO122" s="81" t="s">
        <v>896</v>
      </c>
      <c r="AP122" s="81" t="b">
        <v>0</v>
      </c>
      <c r="AQ122" s="89" t="s">
        <v>854</v>
      </c>
      <c r="AR122" s="81" t="s">
        <v>176</v>
      </c>
      <c r="AS122" s="81">
        <v>0</v>
      </c>
      <c r="AT122" s="81">
        <v>0</v>
      </c>
      <c r="AU122" s="81"/>
      <c r="AV122" s="81"/>
      <c r="AW122" s="81"/>
      <c r="AX122" s="81"/>
      <c r="AY122" s="81"/>
      <c r="AZ122" s="81"/>
      <c r="BA122" s="81"/>
      <c r="BB122" s="81"/>
      <c r="BC122">
        <v>53</v>
      </c>
      <c r="BD122" s="80" t="str">
        <f>REPLACE(INDEX(GroupVertices[Group],MATCH(Edges[[#This Row],[Vertex 1]],GroupVertices[Vertex],0)),1,1,"")</f>
        <v>1</v>
      </c>
      <c r="BE122" s="80" t="str">
        <f>REPLACE(INDEX(GroupVertices[Group],MATCH(Edges[[#This Row],[Vertex 2]],GroupVertices[Vertex],0)),1,1,"")</f>
        <v>1</v>
      </c>
    </row>
    <row r="123" spans="1:57" ht="15">
      <c r="A123" s="66" t="s">
        <v>235</v>
      </c>
      <c r="B123" s="66" t="s">
        <v>235</v>
      </c>
      <c r="C123" s="67" t="s">
        <v>1485</v>
      </c>
      <c r="D123" s="68">
        <v>10</v>
      </c>
      <c r="E123" s="69" t="s">
        <v>136</v>
      </c>
      <c r="F123" s="70">
        <v>12</v>
      </c>
      <c r="G123" s="67"/>
      <c r="H123" s="71"/>
      <c r="I123" s="72"/>
      <c r="J123" s="72"/>
      <c r="K123" s="34" t="s">
        <v>65</v>
      </c>
      <c r="L123" s="79">
        <v>123</v>
      </c>
      <c r="M123" s="79"/>
      <c r="N123" s="74"/>
      <c r="O123" s="81" t="s">
        <v>176</v>
      </c>
      <c r="P123" s="83">
        <v>43933.727222222224</v>
      </c>
      <c r="Q123" s="81" t="s">
        <v>364</v>
      </c>
      <c r="R123" s="85" t="s">
        <v>469</v>
      </c>
      <c r="S123" s="81" t="s">
        <v>496</v>
      </c>
      <c r="T123" s="81" t="s">
        <v>549</v>
      </c>
      <c r="U123" s="81"/>
      <c r="V123" s="85" t="s">
        <v>588</v>
      </c>
      <c r="W123" s="83">
        <v>43933.727222222224</v>
      </c>
      <c r="X123" s="87">
        <v>43933</v>
      </c>
      <c r="Y123" s="89" t="s">
        <v>635</v>
      </c>
      <c r="Z123" s="85" t="s">
        <v>737</v>
      </c>
      <c r="AA123" s="81"/>
      <c r="AB123" s="81"/>
      <c r="AC123" s="89" t="s">
        <v>855</v>
      </c>
      <c r="AD123" s="81"/>
      <c r="AE123" s="81" t="b">
        <v>0</v>
      </c>
      <c r="AF123" s="81">
        <v>0</v>
      </c>
      <c r="AG123" s="89" t="s">
        <v>881</v>
      </c>
      <c r="AH123" s="81" t="b">
        <v>0</v>
      </c>
      <c r="AI123" s="81" t="s">
        <v>885</v>
      </c>
      <c r="AJ123" s="81"/>
      <c r="AK123" s="89" t="s">
        <v>881</v>
      </c>
      <c r="AL123" s="81" t="b">
        <v>0</v>
      </c>
      <c r="AM123" s="81">
        <v>0</v>
      </c>
      <c r="AN123" s="89" t="s">
        <v>881</v>
      </c>
      <c r="AO123" s="81" t="s">
        <v>896</v>
      </c>
      <c r="AP123" s="81" t="b">
        <v>0</v>
      </c>
      <c r="AQ123" s="89" t="s">
        <v>855</v>
      </c>
      <c r="AR123" s="81" t="s">
        <v>176</v>
      </c>
      <c r="AS123" s="81">
        <v>0</v>
      </c>
      <c r="AT123" s="81">
        <v>0</v>
      </c>
      <c r="AU123" s="81"/>
      <c r="AV123" s="81"/>
      <c r="AW123" s="81"/>
      <c r="AX123" s="81"/>
      <c r="AY123" s="81"/>
      <c r="AZ123" s="81"/>
      <c r="BA123" s="81"/>
      <c r="BB123" s="81"/>
      <c r="BC123">
        <v>53</v>
      </c>
      <c r="BD123" s="80" t="str">
        <f>REPLACE(INDEX(GroupVertices[Group],MATCH(Edges[[#This Row],[Vertex 1]],GroupVertices[Vertex],0)),1,1,"")</f>
        <v>1</v>
      </c>
      <c r="BE123" s="80" t="str">
        <f>REPLACE(INDEX(GroupVertices[Group],MATCH(Edges[[#This Row],[Vertex 2]],GroupVertices[Vertex],0)),1,1,"")</f>
        <v>1</v>
      </c>
    </row>
    <row r="124" spans="1:57" ht="15">
      <c r="A124" s="66" t="s">
        <v>235</v>
      </c>
      <c r="B124" s="66" t="s">
        <v>235</v>
      </c>
      <c r="C124" s="67" t="s">
        <v>1485</v>
      </c>
      <c r="D124" s="68">
        <v>10</v>
      </c>
      <c r="E124" s="69" t="s">
        <v>136</v>
      </c>
      <c r="F124" s="70">
        <v>12</v>
      </c>
      <c r="G124" s="67"/>
      <c r="H124" s="71"/>
      <c r="I124" s="72"/>
      <c r="J124" s="72"/>
      <c r="K124" s="34" t="s">
        <v>65</v>
      </c>
      <c r="L124" s="79">
        <v>124</v>
      </c>
      <c r="M124" s="79"/>
      <c r="N124" s="74"/>
      <c r="O124" s="81" t="s">
        <v>176</v>
      </c>
      <c r="P124" s="83">
        <v>43934.72752314815</v>
      </c>
      <c r="Q124" s="81" t="s">
        <v>365</v>
      </c>
      <c r="R124" s="85" t="s">
        <v>470</v>
      </c>
      <c r="S124" s="81" t="s">
        <v>496</v>
      </c>
      <c r="T124" s="81" t="s">
        <v>550</v>
      </c>
      <c r="U124" s="81"/>
      <c r="V124" s="85" t="s">
        <v>588</v>
      </c>
      <c r="W124" s="83">
        <v>43934.72752314815</v>
      </c>
      <c r="X124" s="87">
        <v>43934</v>
      </c>
      <c r="Y124" s="89" t="s">
        <v>629</v>
      </c>
      <c r="Z124" s="85" t="s">
        <v>738</v>
      </c>
      <c r="AA124" s="81"/>
      <c r="AB124" s="81"/>
      <c r="AC124" s="89" t="s">
        <v>856</v>
      </c>
      <c r="AD124" s="81"/>
      <c r="AE124" s="81" t="b">
        <v>0</v>
      </c>
      <c r="AF124" s="81">
        <v>0</v>
      </c>
      <c r="AG124" s="89" t="s">
        <v>881</v>
      </c>
      <c r="AH124" s="81" t="b">
        <v>0</v>
      </c>
      <c r="AI124" s="81" t="s">
        <v>885</v>
      </c>
      <c r="AJ124" s="81"/>
      <c r="AK124" s="89" t="s">
        <v>881</v>
      </c>
      <c r="AL124" s="81" t="b">
        <v>0</v>
      </c>
      <c r="AM124" s="81">
        <v>0</v>
      </c>
      <c r="AN124" s="89" t="s">
        <v>881</v>
      </c>
      <c r="AO124" s="81" t="s">
        <v>896</v>
      </c>
      <c r="AP124" s="81" t="b">
        <v>0</v>
      </c>
      <c r="AQ124" s="89" t="s">
        <v>856</v>
      </c>
      <c r="AR124" s="81" t="s">
        <v>176</v>
      </c>
      <c r="AS124" s="81">
        <v>0</v>
      </c>
      <c r="AT124" s="81">
        <v>0</v>
      </c>
      <c r="AU124" s="81"/>
      <c r="AV124" s="81"/>
      <c r="AW124" s="81"/>
      <c r="AX124" s="81"/>
      <c r="AY124" s="81"/>
      <c r="AZ124" s="81"/>
      <c r="BA124" s="81"/>
      <c r="BB124" s="81"/>
      <c r="BC124">
        <v>53</v>
      </c>
      <c r="BD124" s="80" t="str">
        <f>REPLACE(INDEX(GroupVertices[Group],MATCH(Edges[[#This Row],[Vertex 1]],GroupVertices[Vertex],0)),1,1,"")</f>
        <v>1</v>
      </c>
      <c r="BE124" s="80" t="str">
        <f>REPLACE(INDEX(GroupVertices[Group],MATCH(Edges[[#This Row],[Vertex 2]],GroupVertices[Vertex],0)),1,1,"")</f>
        <v>1</v>
      </c>
    </row>
    <row r="125" spans="1:57" ht="15">
      <c r="A125" s="66" t="s">
        <v>235</v>
      </c>
      <c r="B125" s="66" t="s">
        <v>235</v>
      </c>
      <c r="C125" s="67" t="s">
        <v>1485</v>
      </c>
      <c r="D125" s="68">
        <v>10</v>
      </c>
      <c r="E125" s="69" t="s">
        <v>136</v>
      </c>
      <c r="F125" s="70">
        <v>12</v>
      </c>
      <c r="G125" s="67"/>
      <c r="H125" s="71"/>
      <c r="I125" s="72"/>
      <c r="J125" s="72"/>
      <c r="K125" s="34" t="s">
        <v>65</v>
      </c>
      <c r="L125" s="79">
        <v>125</v>
      </c>
      <c r="M125" s="79"/>
      <c r="N125" s="74"/>
      <c r="O125" s="81" t="s">
        <v>176</v>
      </c>
      <c r="P125" s="83">
        <v>43936.22715277778</v>
      </c>
      <c r="Q125" s="81" t="s">
        <v>366</v>
      </c>
      <c r="R125" s="85" t="s">
        <v>471</v>
      </c>
      <c r="S125" s="81" t="s">
        <v>496</v>
      </c>
      <c r="T125" s="81" t="s">
        <v>528</v>
      </c>
      <c r="U125" s="81"/>
      <c r="V125" s="85" t="s">
        <v>588</v>
      </c>
      <c r="W125" s="83">
        <v>43936.22715277778</v>
      </c>
      <c r="X125" s="87">
        <v>43936</v>
      </c>
      <c r="Y125" s="89" t="s">
        <v>623</v>
      </c>
      <c r="Z125" s="85" t="s">
        <v>739</v>
      </c>
      <c r="AA125" s="81"/>
      <c r="AB125" s="81"/>
      <c r="AC125" s="89" t="s">
        <v>857</v>
      </c>
      <c r="AD125" s="81"/>
      <c r="AE125" s="81" t="b">
        <v>0</v>
      </c>
      <c r="AF125" s="81">
        <v>0</v>
      </c>
      <c r="AG125" s="89" t="s">
        <v>881</v>
      </c>
      <c r="AH125" s="81" t="b">
        <v>0</v>
      </c>
      <c r="AI125" s="81" t="s">
        <v>885</v>
      </c>
      <c r="AJ125" s="81"/>
      <c r="AK125" s="89" t="s">
        <v>881</v>
      </c>
      <c r="AL125" s="81" t="b">
        <v>0</v>
      </c>
      <c r="AM125" s="81">
        <v>0</v>
      </c>
      <c r="AN125" s="89" t="s">
        <v>881</v>
      </c>
      <c r="AO125" s="81" t="s">
        <v>896</v>
      </c>
      <c r="AP125" s="81" t="b">
        <v>0</v>
      </c>
      <c r="AQ125" s="89" t="s">
        <v>857</v>
      </c>
      <c r="AR125" s="81" t="s">
        <v>176</v>
      </c>
      <c r="AS125" s="81">
        <v>0</v>
      </c>
      <c r="AT125" s="81">
        <v>0</v>
      </c>
      <c r="AU125" s="81"/>
      <c r="AV125" s="81"/>
      <c r="AW125" s="81"/>
      <c r="AX125" s="81"/>
      <c r="AY125" s="81"/>
      <c r="AZ125" s="81"/>
      <c r="BA125" s="81"/>
      <c r="BB125" s="81"/>
      <c r="BC125">
        <v>53</v>
      </c>
      <c r="BD125" s="80" t="str">
        <f>REPLACE(INDEX(GroupVertices[Group],MATCH(Edges[[#This Row],[Vertex 1]],GroupVertices[Vertex],0)),1,1,"")</f>
        <v>1</v>
      </c>
      <c r="BE125" s="80" t="str">
        <f>REPLACE(INDEX(GroupVertices[Group],MATCH(Edges[[#This Row],[Vertex 2]],GroupVertices[Vertex],0)),1,1,"")</f>
        <v>1</v>
      </c>
    </row>
    <row r="126" spans="1:57" ht="15">
      <c r="A126" s="66" t="s">
        <v>235</v>
      </c>
      <c r="B126" s="66" t="s">
        <v>235</v>
      </c>
      <c r="C126" s="67" t="s">
        <v>1485</v>
      </c>
      <c r="D126" s="68">
        <v>10</v>
      </c>
      <c r="E126" s="69" t="s">
        <v>136</v>
      </c>
      <c r="F126" s="70">
        <v>12</v>
      </c>
      <c r="G126" s="67"/>
      <c r="H126" s="71"/>
      <c r="I126" s="72"/>
      <c r="J126" s="72"/>
      <c r="K126" s="34" t="s">
        <v>65</v>
      </c>
      <c r="L126" s="79">
        <v>126</v>
      </c>
      <c r="M126" s="79"/>
      <c r="N126" s="74"/>
      <c r="O126" s="81" t="s">
        <v>176</v>
      </c>
      <c r="P126" s="83">
        <v>43938.22709490741</v>
      </c>
      <c r="Q126" s="81" t="s">
        <v>367</v>
      </c>
      <c r="R126" s="85" t="s">
        <v>472</v>
      </c>
      <c r="S126" s="81" t="s">
        <v>496</v>
      </c>
      <c r="T126" s="81" t="s">
        <v>551</v>
      </c>
      <c r="U126" s="81"/>
      <c r="V126" s="85" t="s">
        <v>588</v>
      </c>
      <c r="W126" s="83">
        <v>43938.22709490741</v>
      </c>
      <c r="X126" s="87">
        <v>43938</v>
      </c>
      <c r="Y126" s="89" t="s">
        <v>616</v>
      </c>
      <c r="Z126" s="85" t="s">
        <v>740</v>
      </c>
      <c r="AA126" s="81"/>
      <c r="AB126" s="81"/>
      <c r="AC126" s="89" t="s">
        <v>858</v>
      </c>
      <c r="AD126" s="81"/>
      <c r="AE126" s="81" t="b">
        <v>0</v>
      </c>
      <c r="AF126" s="81">
        <v>0</v>
      </c>
      <c r="AG126" s="89" t="s">
        <v>881</v>
      </c>
      <c r="AH126" s="81" t="b">
        <v>0</v>
      </c>
      <c r="AI126" s="81" t="s">
        <v>885</v>
      </c>
      <c r="AJ126" s="81"/>
      <c r="AK126" s="89" t="s">
        <v>881</v>
      </c>
      <c r="AL126" s="81" t="b">
        <v>0</v>
      </c>
      <c r="AM126" s="81">
        <v>0</v>
      </c>
      <c r="AN126" s="89" t="s">
        <v>881</v>
      </c>
      <c r="AO126" s="81" t="s">
        <v>896</v>
      </c>
      <c r="AP126" s="81" t="b">
        <v>0</v>
      </c>
      <c r="AQ126" s="89" t="s">
        <v>858</v>
      </c>
      <c r="AR126" s="81" t="s">
        <v>176</v>
      </c>
      <c r="AS126" s="81">
        <v>0</v>
      </c>
      <c r="AT126" s="81">
        <v>0</v>
      </c>
      <c r="AU126" s="81"/>
      <c r="AV126" s="81"/>
      <c r="AW126" s="81"/>
      <c r="AX126" s="81"/>
      <c r="AY126" s="81"/>
      <c r="AZ126" s="81"/>
      <c r="BA126" s="81"/>
      <c r="BB126" s="81"/>
      <c r="BC126">
        <v>53</v>
      </c>
      <c r="BD126" s="80" t="str">
        <f>REPLACE(INDEX(GroupVertices[Group],MATCH(Edges[[#This Row],[Vertex 1]],GroupVertices[Vertex],0)),1,1,"")</f>
        <v>1</v>
      </c>
      <c r="BE126" s="80" t="str">
        <f>REPLACE(INDEX(GroupVertices[Group],MATCH(Edges[[#This Row],[Vertex 2]],GroupVertices[Vertex],0)),1,1,"")</f>
        <v>1</v>
      </c>
    </row>
    <row r="127" spans="1:57" ht="15">
      <c r="A127" s="66" t="s">
        <v>235</v>
      </c>
      <c r="B127" s="66" t="s">
        <v>235</v>
      </c>
      <c r="C127" s="67" t="s">
        <v>1485</v>
      </c>
      <c r="D127" s="68">
        <v>10</v>
      </c>
      <c r="E127" s="69" t="s">
        <v>136</v>
      </c>
      <c r="F127" s="70">
        <v>12</v>
      </c>
      <c r="G127" s="67"/>
      <c r="H127" s="71"/>
      <c r="I127" s="72"/>
      <c r="J127" s="72"/>
      <c r="K127" s="34" t="s">
        <v>65</v>
      </c>
      <c r="L127" s="79">
        <v>127</v>
      </c>
      <c r="M127" s="79"/>
      <c r="N127" s="74"/>
      <c r="O127" s="81" t="s">
        <v>176</v>
      </c>
      <c r="P127" s="83">
        <v>43938.7271412037</v>
      </c>
      <c r="Q127" s="81" t="s">
        <v>368</v>
      </c>
      <c r="R127" s="81" t="s">
        <v>473</v>
      </c>
      <c r="S127" s="81" t="s">
        <v>497</v>
      </c>
      <c r="T127" s="81" t="s">
        <v>511</v>
      </c>
      <c r="U127" s="81"/>
      <c r="V127" s="85" t="s">
        <v>588</v>
      </c>
      <c r="W127" s="83">
        <v>43938.7271412037</v>
      </c>
      <c r="X127" s="87">
        <v>43938</v>
      </c>
      <c r="Y127" s="89" t="s">
        <v>622</v>
      </c>
      <c r="Z127" s="85" t="s">
        <v>741</v>
      </c>
      <c r="AA127" s="81"/>
      <c r="AB127" s="81"/>
      <c r="AC127" s="89" t="s">
        <v>859</v>
      </c>
      <c r="AD127" s="81"/>
      <c r="AE127" s="81" t="b">
        <v>0</v>
      </c>
      <c r="AF127" s="81">
        <v>0</v>
      </c>
      <c r="AG127" s="89" t="s">
        <v>881</v>
      </c>
      <c r="AH127" s="81" t="b">
        <v>0</v>
      </c>
      <c r="AI127" s="81" t="s">
        <v>885</v>
      </c>
      <c r="AJ127" s="81"/>
      <c r="AK127" s="89" t="s">
        <v>881</v>
      </c>
      <c r="AL127" s="81" t="b">
        <v>0</v>
      </c>
      <c r="AM127" s="81">
        <v>0</v>
      </c>
      <c r="AN127" s="89" t="s">
        <v>881</v>
      </c>
      <c r="AO127" s="81" t="s">
        <v>896</v>
      </c>
      <c r="AP127" s="81" t="b">
        <v>1</v>
      </c>
      <c r="AQ127" s="89" t="s">
        <v>859</v>
      </c>
      <c r="AR127" s="81" t="s">
        <v>176</v>
      </c>
      <c r="AS127" s="81">
        <v>0</v>
      </c>
      <c r="AT127" s="81">
        <v>0</v>
      </c>
      <c r="AU127" s="81"/>
      <c r="AV127" s="81"/>
      <c r="AW127" s="81"/>
      <c r="AX127" s="81"/>
      <c r="AY127" s="81"/>
      <c r="AZ127" s="81"/>
      <c r="BA127" s="81"/>
      <c r="BB127" s="81"/>
      <c r="BC127">
        <v>53</v>
      </c>
      <c r="BD127" s="80" t="str">
        <f>REPLACE(INDEX(GroupVertices[Group],MATCH(Edges[[#This Row],[Vertex 1]],GroupVertices[Vertex],0)),1,1,"")</f>
        <v>1</v>
      </c>
      <c r="BE127" s="80" t="str">
        <f>REPLACE(INDEX(GroupVertices[Group],MATCH(Edges[[#This Row],[Vertex 2]],GroupVertices[Vertex],0)),1,1,"")</f>
        <v>1</v>
      </c>
    </row>
    <row r="128" spans="1:57" ht="15">
      <c r="A128" s="66" t="s">
        <v>235</v>
      </c>
      <c r="B128" s="66" t="s">
        <v>235</v>
      </c>
      <c r="C128" s="67" t="s">
        <v>1485</v>
      </c>
      <c r="D128" s="68">
        <v>10</v>
      </c>
      <c r="E128" s="69" t="s">
        <v>136</v>
      </c>
      <c r="F128" s="70">
        <v>12</v>
      </c>
      <c r="G128" s="67"/>
      <c r="H128" s="71"/>
      <c r="I128" s="72"/>
      <c r="J128" s="72"/>
      <c r="K128" s="34" t="s">
        <v>65</v>
      </c>
      <c r="L128" s="79">
        <v>128</v>
      </c>
      <c r="M128" s="79"/>
      <c r="N128" s="74"/>
      <c r="O128" s="81" t="s">
        <v>176</v>
      </c>
      <c r="P128" s="83">
        <v>43939.227164351854</v>
      </c>
      <c r="Q128" s="81" t="s">
        <v>369</v>
      </c>
      <c r="R128" s="85" t="s">
        <v>474</v>
      </c>
      <c r="S128" s="81" t="s">
        <v>496</v>
      </c>
      <c r="T128" s="81" t="s">
        <v>552</v>
      </c>
      <c r="U128" s="81"/>
      <c r="V128" s="85" t="s">
        <v>588</v>
      </c>
      <c r="W128" s="83">
        <v>43939.227164351854</v>
      </c>
      <c r="X128" s="87">
        <v>43939</v>
      </c>
      <c r="Y128" s="89" t="s">
        <v>636</v>
      </c>
      <c r="Z128" s="85" t="s">
        <v>742</v>
      </c>
      <c r="AA128" s="81"/>
      <c r="AB128" s="81"/>
      <c r="AC128" s="89" t="s">
        <v>860</v>
      </c>
      <c r="AD128" s="81"/>
      <c r="AE128" s="81" t="b">
        <v>0</v>
      </c>
      <c r="AF128" s="81">
        <v>0</v>
      </c>
      <c r="AG128" s="89" t="s">
        <v>881</v>
      </c>
      <c r="AH128" s="81" t="b">
        <v>0</v>
      </c>
      <c r="AI128" s="81" t="s">
        <v>885</v>
      </c>
      <c r="AJ128" s="81"/>
      <c r="AK128" s="89" t="s">
        <v>881</v>
      </c>
      <c r="AL128" s="81" t="b">
        <v>0</v>
      </c>
      <c r="AM128" s="81">
        <v>0</v>
      </c>
      <c r="AN128" s="89" t="s">
        <v>881</v>
      </c>
      <c r="AO128" s="81" t="s">
        <v>896</v>
      </c>
      <c r="AP128" s="81" t="b">
        <v>0</v>
      </c>
      <c r="AQ128" s="89" t="s">
        <v>860</v>
      </c>
      <c r="AR128" s="81" t="s">
        <v>176</v>
      </c>
      <c r="AS128" s="81">
        <v>0</v>
      </c>
      <c r="AT128" s="81">
        <v>0</v>
      </c>
      <c r="AU128" s="81"/>
      <c r="AV128" s="81"/>
      <c r="AW128" s="81"/>
      <c r="AX128" s="81"/>
      <c r="AY128" s="81"/>
      <c r="AZ128" s="81"/>
      <c r="BA128" s="81"/>
      <c r="BB128" s="81"/>
      <c r="BC128">
        <v>53</v>
      </c>
      <c r="BD128" s="80" t="str">
        <f>REPLACE(INDEX(GroupVertices[Group],MATCH(Edges[[#This Row],[Vertex 1]],GroupVertices[Vertex],0)),1,1,"")</f>
        <v>1</v>
      </c>
      <c r="BE128" s="80" t="str">
        <f>REPLACE(INDEX(GroupVertices[Group],MATCH(Edges[[#This Row],[Vertex 2]],GroupVertices[Vertex],0)),1,1,"")</f>
        <v>1</v>
      </c>
    </row>
    <row r="129" spans="1:57" ht="15">
      <c r="A129" s="66" t="s">
        <v>235</v>
      </c>
      <c r="B129" s="66" t="s">
        <v>235</v>
      </c>
      <c r="C129" s="67" t="s">
        <v>1485</v>
      </c>
      <c r="D129" s="68">
        <v>10</v>
      </c>
      <c r="E129" s="69" t="s">
        <v>136</v>
      </c>
      <c r="F129" s="70">
        <v>12</v>
      </c>
      <c r="G129" s="67"/>
      <c r="H129" s="71"/>
      <c r="I129" s="72"/>
      <c r="J129" s="72"/>
      <c r="K129" s="34" t="s">
        <v>65</v>
      </c>
      <c r="L129" s="79">
        <v>129</v>
      </c>
      <c r="M129" s="79"/>
      <c r="N129" s="74"/>
      <c r="O129" s="81" t="s">
        <v>176</v>
      </c>
      <c r="P129" s="83">
        <v>43940.7274537037</v>
      </c>
      <c r="Q129" s="81" t="s">
        <v>370</v>
      </c>
      <c r="R129" s="85" t="s">
        <v>475</v>
      </c>
      <c r="S129" s="81" t="s">
        <v>496</v>
      </c>
      <c r="T129" s="81" t="s">
        <v>511</v>
      </c>
      <c r="U129" s="81"/>
      <c r="V129" s="85" t="s">
        <v>588</v>
      </c>
      <c r="W129" s="83">
        <v>43940.7274537037</v>
      </c>
      <c r="X129" s="87">
        <v>43940</v>
      </c>
      <c r="Y129" s="89" t="s">
        <v>637</v>
      </c>
      <c r="Z129" s="85" t="s">
        <v>743</v>
      </c>
      <c r="AA129" s="81"/>
      <c r="AB129" s="81"/>
      <c r="AC129" s="89" t="s">
        <v>861</v>
      </c>
      <c r="AD129" s="81"/>
      <c r="AE129" s="81" t="b">
        <v>0</v>
      </c>
      <c r="AF129" s="81">
        <v>0</v>
      </c>
      <c r="AG129" s="89" t="s">
        <v>881</v>
      </c>
      <c r="AH129" s="81" t="b">
        <v>0</v>
      </c>
      <c r="AI129" s="81" t="s">
        <v>885</v>
      </c>
      <c r="AJ129" s="81"/>
      <c r="AK129" s="89" t="s">
        <v>881</v>
      </c>
      <c r="AL129" s="81" t="b">
        <v>0</v>
      </c>
      <c r="AM129" s="81">
        <v>0</v>
      </c>
      <c r="AN129" s="89" t="s">
        <v>881</v>
      </c>
      <c r="AO129" s="81" t="s">
        <v>896</v>
      </c>
      <c r="AP129" s="81" t="b">
        <v>0</v>
      </c>
      <c r="AQ129" s="89" t="s">
        <v>861</v>
      </c>
      <c r="AR129" s="81" t="s">
        <v>176</v>
      </c>
      <c r="AS129" s="81">
        <v>0</v>
      </c>
      <c r="AT129" s="81">
        <v>0</v>
      </c>
      <c r="AU129" s="81"/>
      <c r="AV129" s="81"/>
      <c r="AW129" s="81"/>
      <c r="AX129" s="81"/>
      <c r="AY129" s="81"/>
      <c r="AZ129" s="81"/>
      <c r="BA129" s="81"/>
      <c r="BB129" s="81"/>
      <c r="BC129">
        <v>53</v>
      </c>
      <c r="BD129" s="80" t="str">
        <f>REPLACE(INDEX(GroupVertices[Group],MATCH(Edges[[#This Row],[Vertex 1]],GroupVertices[Vertex],0)),1,1,"")</f>
        <v>1</v>
      </c>
      <c r="BE129" s="80" t="str">
        <f>REPLACE(INDEX(GroupVertices[Group],MATCH(Edges[[#This Row],[Vertex 2]],GroupVertices[Vertex],0)),1,1,"")</f>
        <v>1</v>
      </c>
    </row>
    <row r="130" spans="1:57" ht="15">
      <c r="A130" s="66" t="s">
        <v>235</v>
      </c>
      <c r="B130" s="66" t="s">
        <v>235</v>
      </c>
      <c r="C130" s="67" t="s">
        <v>1485</v>
      </c>
      <c r="D130" s="68">
        <v>10</v>
      </c>
      <c r="E130" s="69" t="s">
        <v>136</v>
      </c>
      <c r="F130" s="70">
        <v>12</v>
      </c>
      <c r="G130" s="67"/>
      <c r="H130" s="71"/>
      <c r="I130" s="72"/>
      <c r="J130" s="72"/>
      <c r="K130" s="34" t="s">
        <v>65</v>
      </c>
      <c r="L130" s="79">
        <v>130</v>
      </c>
      <c r="M130" s="79"/>
      <c r="N130" s="74"/>
      <c r="O130" s="81" t="s">
        <v>176</v>
      </c>
      <c r="P130" s="83">
        <v>43941.22769675926</v>
      </c>
      <c r="Q130" s="81" t="s">
        <v>371</v>
      </c>
      <c r="R130" s="85" t="s">
        <v>476</v>
      </c>
      <c r="S130" s="81" t="s">
        <v>496</v>
      </c>
      <c r="T130" s="81" t="s">
        <v>553</v>
      </c>
      <c r="U130" s="81"/>
      <c r="V130" s="85" t="s">
        <v>588</v>
      </c>
      <c r="W130" s="83">
        <v>43941.22769675926</v>
      </c>
      <c r="X130" s="87">
        <v>43941</v>
      </c>
      <c r="Y130" s="89" t="s">
        <v>638</v>
      </c>
      <c r="Z130" s="85" t="s">
        <v>744</v>
      </c>
      <c r="AA130" s="81"/>
      <c r="AB130" s="81"/>
      <c r="AC130" s="89" t="s">
        <v>862</v>
      </c>
      <c r="AD130" s="81"/>
      <c r="AE130" s="81" t="b">
        <v>0</v>
      </c>
      <c r="AF130" s="81">
        <v>0</v>
      </c>
      <c r="AG130" s="89" t="s">
        <v>881</v>
      </c>
      <c r="AH130" s="81" t="b">
        <v>0</v>
      </c>
      <c r="AI130" s="81" t="s">
        <v>885</v>
      </c>
      <c r="AJ130" s="81"/>
      <c r="AK130" s="89" t="s">
        <v>881</v>
      </c>
      <c r="AL130" s="81" t="b">
        <v>0</v>
      </c>
      <c r="AM130" s="81">
        <v>0</v>
      </c>
      <c r="AN130" s="89" t="s">
        <v>881</v>
      </c>
      <c r="AO130" s="81" t="s">
        <v>896</v>
      </c>
      <c r="AP130" s="81" t="b">
        <v>0</v>
      </c>
      <c r="AQ130" s="89" t="s">
        <v>862</v>
      </c>
      <c r="AR130" s="81" t="s">
        <v>176</v>
      </c>
      <c r="AS130" s="81">
        <v>0</v>
      </c>
      <c r="AT130" s="81">
        <v>0</v>
      </c>
      <c r="AU130" s="81"/>
      <c r="AV130" s="81"/>
      <c r="AW130" s="81"/>
      <c r="AX130" s="81"/>
      <c r="AY130" s="81"/>
      <c r="AZ130" s="81"/>
      <c r="BA130" s="81"/>
      <c r="BB130" s="81"/>
      <c r="BC130">
        <v>53</v>
      </c>
      <c r="BD130" s="80" t="str">
        <f>REPLACE(INDEX(GroupVertices[Group],MATCH(Edges[[#This Row],[Vertex 1]],GroupVertices[Vertex],0)),1,1,"")</f>
        <v>1</v>
      </c>
      <c r="BE130" s="80" t="str">
        <f>REPLACE(INDEX(GroupVertices[Group],MATCH(Edges[[#This Row],[Vertex 2]],GroupVertices[Vertex],0)),1,1,"")</f>
        <v>1</v>
      </c>
    </row>
    <row r="131" spans="1:57" ht="15">
      <c r="A131" s="66" t="s">
        <v>235</v>
      </c>
      <c r="B131" s="66" t="s">
        <v>235</v>
      </c>
      <c r="C131" s="67" t="s">
        <v>1485</v>
      </c>
      <c r="D131" s="68">
        <v>10</v>
      </c>
      <c r="E131" s="69" t="s">
        <v>136</v>
      </c>
      <c r="F131" s="70">
        <v>12</v>
      </c>
      <c r="G131" s="67"/>
      <c r="H131" s="71"/>
      <c r="I131" s="72"/>
      <c r="J131" s="72"/>
      <c r="K131" s="34" t="s">
        <v>65</v>
      </c>
      <c r="L131" s="79">
        <v>131</v>
      </c>
      <c r="M131" s="79"/>
      <c r="N131" s="74"/>
      <c r="O131" s="81" t="s">
        <v>176</v>
      </c>
      <c r="P131" s="83">
        <v>43942.227106481485</v>
      </c>
      <c r="Q131" s="81" t="s">
        <v>372</v>
      </c>
      <c r="R131" s="85" t="s">
        <v>477</v>
      </c>
      <c r="S131" s="81" t="s">
        <v>496</v>
      </c>
      <c r="T131" s="81" t="s">
        <v>554</v>
      </c>
      <c r="U131" s="81"/>
      <c r="V131" s="85" t="s">
        <v>588</v>
      </c>
      <c r="W131" s="83">
        <v>43942.227106481485</v>
      </c>
      <c r="X131" s="87">
        <v>43942</v>
      </c>
      <c r="Y131" s="89" t="s">
        <v>619</v>
      </c>
      <c r="Z131" s="85" t="s">
        <v>745</v>
      </c>
      <c r="AA131" s="81"/>
      <c r="AB131" s="81"/>
      <c r="AC131" s="89" t="s">
        <v>863</v>
      </c>
      <c r="AD131" s="81"/>
      <c r="AE131" s="81" t="b">
        <v>0</v>
      </c>
      <c r="AF131" s="81">
        <v>0</v>
      </c>
      <c r="AG131" s="89" t="s">
        <v>881</v>
      </c>
      <c r="AH131" s="81" t="b">
        <v>0</v>
      </c>
      <c r="AI131" s="81" t="s">
        <v>885</v>
      </c>
      <c r="AJ131" s="81"/>
      <c r="AK131" s="89" t="s">
        <v>881</v>
      </c>
      <c r="AL131" s="81" t="b">
        <v>0</v>
      </c>
      <c r="AM131" s="81">
        <v>0</v>
      </c>
      <c r="AN131" s="89" t="s">
        <v>881</v>
      </c>
      <c r="AO131" s="81" t="s">
        <v>896</v>
      </c>
      <c r="AP131" s="81" t="b">
        <v>0</v>
      </c>
      <c r="AQ131" s="89" t="s">
        <v>863</v>
      </c>
      <c r="AR131" s="81" t="s">
        <v>176</v>
      </c>
      <c r="AS131" s="81">
        <v>0</v>
      </c>
      <c r="AT131" s="81">
        <v>0</v>
      </c>
      <c r="AU131" s="81"/>
      <c r="AV131" s="81"/>
      <c r="AW131" s="81"/>
      <c r="AX131" s="81"/>
      <c r="AY131" s="81"/>
      <c r="AZ131" s="81"/>
      <c r="BA131" s="81"/>
      <c r="BB131" s="81"/>
      <c r="BC131">
        <v>53</v>
      </c>
      <c r="BD131" s="80" t="str">
        <f>REPLACE(INDEX(GroupVertices[Group],MATCH(Edges[[#This Row],[Vertex 1]],GroupVertices[Vertex],0)),1,1,"")</f>
        <v>1</v>
      </c>
      <c r="BE131" s="80" t="str">
        <f>REPLACE(INDEX(GroupVertices[Group],MATCH(Edges[[#This Row],[Vertex 2]],GroupVertices[Vertex],0)),1,1,"")</f>
        <v>1</v>
      </c>
    </row>
    <row r="132" spans="1:57" ht="15">
      <c r="A132" s="66" t="s">
        <v>235</v>
      </c>
      <c r="B132" s="66" t="s">
        <v>235</v>
      </c>
      <c r="C132" s="67" t="s">
        <v>1485</v>
      </c>
      <c r="D132" s="68">
        <v>10</v>
      </c>
      <c r="E132" s="69" t="s">
        <v>136</v>
      </c>
      <c r="F132" s="70">
        <v>12</v>
      </c>
      <c r="G132" s="67"/>
      <c r="H132" s="71"/>
      <c r="I132" s="72"/>
      <c r="J132" s="72"/>
      <c r="K132" s="34" t="s">
        <v>65</v>
      </c>
      <c r="L132" s="79">
        <v>132</v>
      </c>
      <c r="M132" s="79"/>
      <c r="N132" s="74"/>
      <c r="O132" s="81" t="s">
        <v>176</v>
      </c>
      <c r="P132" s="83">
        <v>43942.727268518516</v>
      </c>
      <c r="Q132" s="81" t="s">
        <v>373</v>
      </c>
      <c r="R132" s="85" t="s">
        <v>478</v>
      </c>
      <c r="S132" s="81" t="s">
        <v>496</v>
      </c>
      <c r="T132" s="81" t="s">
        <v>555</v>
      </c>
      <c r="U132" s="81"/>
      <c r="V132" s="85" t="s">
        <v>588</v>
      </c>
      <c r="W132" s="83">
        <v>43942.727268518516</v>
      </c>
      <c r="X132" s="87">
        <v>43942</v>
      </c>
      <c r="Y132" s="89" t="s">
        <v>639</v>
      </c>
      <c r="Z132" s="85" t="s">
        <v>746</v>
      </c>
      <c r="AA132" s="81"/>
      <c r="AB132" s="81"/>
      <c r="AC132" s="89" t="s">
        <v>864</v>
      </c>
      <c r="AD132" s="81"/>
      <c r="AE132" s="81" t="b">
        <v>0</v>
      </c>
      <c r="AF132" s="81">
        <v>0</v>
      </c>
      <c r="AG132" s="89" t="s">
        <v>881</v>
      </c>
      <c r="AH132" s="81" t="b">
        <v>0</v>
      </c>
      <c r="AI132" s="81" t="s">
        <v>885</v>
      </c>
      <c r="AJ132" s="81"/>
      <c r="AK132" s="89" t="s">
        <v>881</v>
      </c>
      <c r="AL132" s="81" t="b">
        <v>0</v>
      </c>
      <c r="AM132" s="81">
        <v>0</v>
      </c>
      <c r="AN132" s="89" t="s">
        <v>881</v>
      </c>
      <c r="AO132" s="81" t="s">
        <v>896</v>
      </c>
      <c r="AP132" s="81" t="b">
        <v>0</v>
      </c>
      <c r="AQ132" s="89" t="s">
        <v>864</v>
      </c>
      <c r="AR132" s="81" t="s">
        <v>176</v>
      </c>
      <c r="AS132" s="81">
        <v>0</v>
      </c>
      <c r="AT132" s="81">
        <v>0</v>
      </c>
      <c r="AU132" s="81"/>
      <c r="AV132" s="81"/>
      <c r="AW132" s="81"/>
      <c r="AX132" s="81"/>
      <c r="AY132" s="81"/>
      <c r="AZ132" s="81"/>
      <c r="BA132" s="81"/>
      <c r="BB132" s="81"/>
      <c r="BC132">
        <v>53</v>
      </c>
      <c r="BD132" s="80" t="str">
        <f>REPLACE(INDEX(GroupVertices[Group],MATCH(Edges[[#This Row],[Vertex 1]],GroupVertices[Vertex],0)),1,1,"")</f>
        <v>1</v>
      </c>
      <c r="BE132" s="80" t="str">
        <f>REPLACE(INDEX(GroupVertices[Group],MATCH(Edges[[#This Row],[Vertex 2]],GroupVertices[Vertex],0)),1,1,"")</f>
        <v>1</v>
      </c>
    </row>
    <row r="133" spans="1:57" ht="15">
      <c r="A133" s="66" t="s">
        <v>235</v>
      </c>
      <c r="B133" s="66" t="s">
        <v>235</v>
      </c>
      <c r="C133" s="67" t="s">
        <v>1485</v>
      </c>
      <c r="D133" s="68">
        <v>10</v>
      </c>
      <c r="E133" s="69" t="s">
        <v>136</v>
      </c>
      <c r="F133" s="70">
        <v>12</v>
      </c>
      <c r="G133" s="67"/>
      <c r="H133" s="71"/>
      <c r="I133" s="72"/>
      <c r="J133" s="72"/>
      <c r="K133" s="34" t="s">
        <v>65</v>
      </c>
      <c r="L133" s="79">
        <v>133</v>
      </c>
      <c r="M133" s="79"/>
      <c r="N133" s="74"/>
      <c r="O133" s="81" t="s">
        <v>176</v>
      </c>
      <c r="P133" s="83">
        <v>43943.2271875</v>
      </c>
      <c r="Q133" s="81" t="s">
        <v>374</v>
      </c>
      <c r="R133" s="85" t="s">
        <v>479</v>
      </c>
      <c r="S133" s="81" t="s">
        <v>496</v>
      </c>
      <c r="T133" s="81" t="s">
        <v>556</v>
      </c>
      <c r="U133" s="81"/>
      <c r="V133" s="85" t="s">
        <v>588</v>
      </c>
      <c r="W133" s="83">
        <v>43943.2271875</v>
      </c>
      <c r="X133" s="87">
        <v>43943</v>
      </c>
      <c r="Y133" s="89" t="s">
        <v>640</v>
      </c>
      <c r="Z133" s="85" t="s">
        <v>747</v>
      </c>
      <c r="AA133" s="81"/>
      <c r="AB133" s="81"/>
      <c r="AC133" s="89" t="s">
        <v>865</v>
      </c>
      <c r="AD133" s="81"/>
      <c r="AE133" s="81" t="b">
        <v>0</v>
      </c>
      <c r="AF133" s="81">
        <v>0</v>
      </c>
      <c r="AG133" s="89" t="s">
        <v>881</v>
      </c>
      <c r="AH133" s="81" t="b">
        <v>0</v>
      </c>
      <c r="AI133" s="81" t="s">
        <v>885</v>
      </c>
      <c r="AJ133" s="81"/>
      <c r="AK133" s="89" t="s">
        <v>881</v>
      </c>
      <c r="AL133" s="81" t="b">
        <v>0</v>
      </c>
      <c r="AM133" s="81">
        <v>0</v>
      </c>
      <c r="AN133" s="89" t="s">
        <v>881</v>
      </c>
      <c r="AO133" s="81" t="s">
        <v>896</v>
      </c>
      <c r="AP133" s="81" t="b">
        <v>0</v>
      </c>
      <c r="AQ133" s="89" t="s">
        <v>865</v>
      </c>
      <c r="AR133" s="81" t="s">
        <v>176</v>
      </c>
      <c r="AS133" s="81">
        <v>0</v>
      </c>
      <c r="AT133" s="81">
        <v>0</v>
      </c>
      <c r="AU133" s="81"/>
      <c r="AV133" s="81"/>
      <c r="AW133" s="81"/>
      <c r="AX133" s="81"/>
      <c r="AY133" s="81"/>
      <c r="AZ133" s="81"/>
      <c r="BA133" s="81"/>
      <c r="BB133" s="81"/>
      <c r="BC133">
        <v>53</v>
      </c>
      <c r="BD133" s="80" t="str">
        <f>REPLACE(INDEX(GroupVertices[Group],MATCH(Edges[[#This Row],[Vertex 1]],GroupVertices[Vertex],0)),1,1,"")</f>
        <v>1</v>
      </c>
      <c r="BE133" s="80" t="str">
        <f>REPLACE(INDEX(GroupVertices[Group],MATCH(Edges[[#This Row],[Vertex 2]],GroupVertices[Vertex],0)),1,1,"")</f>
        <v>1</v>
      </c>
    </row>
    <row r="134" spans="1:57" ht="15">
      <c r="A134" s="66" t="s">
        <v>235</v>
      </c>
      <c r="B134" s="66" t="s">
        <v>235</v>
      </c>
      <c r="C134" s="67" t="s">
        <v>1485</v>
      </c>
      <c r="D134" s="68">
        <v>10</v>
      </c>
      <c r="E134" s="69" t="s">
        <v>136</v>
      </c>
      <c r="F134" s="70">
        <v>12</v>
      </c>
      <c r="G134" s="67"/>
      <c r="H134" s="71"/>
      <c r="I134" s="72"/>
      <c r="J134" s="72"/>
      <c r="K134" s="34" t="s">
        <v>65</v>
      </c>
      <c r="L134" s="79">
        <v>134</v>
      </c>
      <c r="M134" s="79"/>
      <c r="N134" s="74"/>
      <c r="O134" s="81" t="s">
        <v>176</v>
      </c>
      <c r="P134" s="83">
        <v>43943.727164351854</v>
      </c>
      <c r="Q134" s="81" t="s">
        <v>375</v>
      </c>
      <c r="R134" s="85" t="s">
        <v>480</v>
      </c>
      <c r="S134" s="81" t="s">
        <v>496</v>
      </c>
      <c r="T134" s="81" t="s">
        <v>514</v>
      </c>
      <c r="U134" s="81"/>
      <c r="V134" s="85" t="s">
        <v>588</v>
      </c>
      <c r="W134" s="83">
        <v>43943.727164351854</v>
      </c>
      <c r="X134" s="87">
        <v>43943</v>
      </c>
      <c r="Y134" s="89" t="s">
        <v>614</v>
      </c>
      <c r="Z134" s="85" t="s">
        <v>748</v>
      </c>
      <c r="AA134" s="81"/>
      <c r="AB134" s="81"/>
      <c r="AC134" s="89" t="s">
        <v>866</v>
      </c>
      <c r="AD134" s="81"/>
      <c r="AE134" s="81" t="b">
        <v>0</v>
      </c>
      <c r="AF134" s="81">
        <v>0</v>
      </c>
      <c r="AG134" s="89" t="s">
        <v>881</v>
      </c>
      <c r="AH134" s="81" t="b">
        <v>0</v>
      </c>
      <c r="AI134" s="81" t="s">
        <v>885</v>
      </c>
      <c r="AJ134" s="81"/>
      <c r="AK134" s="89" t="s">
        <v>881</v>
      </c>
      <c r="AL134" s="81" t="b">
        <v>0</v>
      </c>
      <c r="AM134" s="81">
        <v>0</v>
      </c>
      <c r="AN134" s="89" t="s">
        <v>881</v>
      </c>
      <c r="AO134" s="81" t="s">
        <v>896</v>
      </c>
      <c r="AP134" s="81" t="b">
        <v>0</v>
      </c>
      <c r="AQ134" s="89" t="s">
        <v>866</v>
      </c>
      <c r="AR134" s="81" t="s">
        <v>176</v>
      </c>
      <c r="AS134" s="81">
        <v>0</v>
      </c>
      <c r="AT134" s="81">
        <v>0</v>
      </c>
      <c r="AU134" s="81"/>
      <c r="AV134" s="81"/>
      <c r="AW134" s="81"/>
      <c r="AX134" s="81"/>
      <c r="AY134" s="81"/>
      <c r="AZ134" s="81"/>
      <c r="BA134" s="81"/>
      <c r="BB134" s="81"/>
      <c r="BC134">
        <v>53</v>
      </c>
      <c r="BD134" s="80" t="str">
        <f>REPLACE(INDEX(GroupVertices[Group],MATCH(Edges[[#This Row],[Vertex 1]],GroupVertices[Vertex],0)),1,1,"")</f>
        <v>1</v>
      </c>
      <c r="BE134" s="80" t="str">
        <f>REPLACE(INDEX(GroupVertices[Group],MATCH(Edges[[#This Row],[Vertex 2]],GroupVertices[Vertex],0)),1,1,"")</f>
        <v>1</v>
      </c>
    </row>
    <row r="135" spans="1:57" ht="15">
      <c r="A135" s="66" t="s">
        <v>235</v>
      </c>
      <c r="B135" s="66" t="s">
        <v>235</v>
      </c>
      <c r="C135" s="67" t="s">
        <v>1485</v>
      </c>
      <c r="D135" s="68">
        <v>10</v>
      </c>
      <c r="E135" s="69" t="s">
        <v>136</v>
      </c>
      <c r="F135" s="70">
        <v>12</v>
      </c>
      <c r="G135" s="67"/>
      <c r="H135" s="71"/>
      <c r="I135" s="72"/>
      <c r="J135" s="72"/>
      <c r="K135" s="34" t="s">
        <v>65</v>
      </c>
      <c r="L135" s="79">
        <v>135</v>
      </c>
      <c r="M135" s="79"/>
      <c r="N135" s="74"/>
      <c r="O135" s="81" t="s">
        <v>176</v>
      </c>
      <c r="P135" s="83">
        <v>43944.22709490741</v>
      </c>
      <c r="Q135" s="81" t="s">
        <v>376</v>
      </c>
      <c r="R135" s="85" t="s">
        <v>481</v>
      </c>
      <c r="S135" s="81" t="s">
        <v>496</v>
      </c>
      <c r="T135" s="81" t="s">
        <v>557</v>
      </c>
      <c r="U135" s="81"/>
      <c r="V135" s="85" t="s">
        <v>588</v>
      </c>
      <c r="W135" s="83">
        <v>43944.22709490741</v>
      </c>
      <c r="X135" s="87">
        <v>43944</v>
      </c>
      <c r="Y135" s="89" t="s">
        <v>616</v>
      </c>
      <c r="Z135" s="85" t="s">
        <v>749</v>
      </c>
      <c r="AA135" s="81"/>
      <c r="AB135" s="81"/>
      <c r="AC135" s="89" t="s">
        <v>867</v>
      </c>
      <c r="AD135" s="81"/>
      <c r="AE135" s="81" t="b">
        <v>0</v>
      </c>
      <c r="AF135" s="81">
        <v>0</v>
      </c>
      <c r="AG135" s="89" t="s">
        <v>881</v>
      </c>
      <c r="AH135" s="81" t="b">
        <v>0</v>
      </c>
      <c r="AI135" s="81" t="s">
        <v>885</v>
      </c>
      <c r="AJ135" s="81"/>
      <c r="AK135" s="89" t="s">
        <v>881</v>
      </c>
      <c r="AL135" s="81" t="b">
        <v>0</v>
      </c>
      <c r="AM135" s="81">
        <v>0</v>
      </c>
      <c r="AN135" s="89" t="s">
        <v>881</v>
      </c>
      <c r="AO135" s="81" t="s">
        <v>896</v>
      </c>
      <c r="AP135" s="81" t="b">
        <v>0</v>
      </c>
      <c r="AQ135" s="89" t="s">
        <v>867</v>
      </c>
      <c r="AR135" s="81" t="s">
        <v>176</v>
      </c>
      <c r="AS135" s="81">
        <v>0</v>
      </c>
      <c r="AT135" s="81">
        <v>0</v>
      </c>
      <c r="AU135" s="81"/>
      <c r="AV135" s="81"/>
      <c r="AW135" s="81"/>
      <c r="AX135" s="81"/>
      <c r="AY135" s="81"/>
      <c r="AZ135" s="81"/>
      <c r="BA135" s="81"/>
      <c r="BB135" s="81"/>
      <c r="BC135">
        <v>53</v>
      </c>
      <c r="BD135" s="80" t="str">
        <f>REPLACE(INDEX(GroupVertices[Group],MATCH(Edges[[#This Row],[Vertex 1]],GroupVertices[Vertex],0)),1,1,"")</f>
        <v>1</v>
      </c>
      <c r="BE135" s="80" t="str">
        <f>REPLACE(INDEX(GroupVertices[Group],MATCH(Edges[[#This Row],[Vertex 2]],GroupVertices[Vertex],0)),1,1,"")</f>
        <v>1</v>
      </c>
    </row>
    <row r="136" spans="1:57" ht="15">
      <c r="A136" s="66" t="s">
        <v>235</v>
      </c>
      <c r="B136" s="66" t="s">
        <v>235</v>
      </c>
      <c r="C136" s="67" t="s">
        <v>1485</v>
      </c>
      <c r="D136" s="68">
        <v>10</v>
      </c>
      <c r="E136" s="69" t="s">
        <v>136</v>
      </c>
      <c r="F136" s="70">
        <v>12</v>
      </c>
      <c r="G136" s="67"/>
      <c r="H136" s="71"/>
      <c r="I136" s="72"/>
      <c r="J136" s="72"/>
      <c r="K136" s="34" t="s">
        <v>65</v>
      </c>
      <c r="L136" s="79">
        <v>136</v>
      </c>
      <c r="M136" s="79"/>
      <c r="N136" s="74"/>
      <c r="O136" s="81" t="s">
        <v>176</v>
      </c>
      <c r="P136" s="83">
        <v>43945.22708333333</v>
      </c>
      <c r="Q136" s="81" t="s">
        <v>377</v>
      </c>
      <c r="R136" s="85" t="s">
        <v>482</v>
      </c>
      <c r="S136" s="81" t="s">
        <v>496</v>
      </c>
      <c r="T136" s="81" t="s">
        <v>558</v>
      </c>
      <c r="U136" s="81"/>
      <c r="V136" s="85" t="s">
        <v>588</v>
      </c>
      <c r="W136" s="83">
        <v>43945.22708333333</v>
      </c>
      <c r="X136" s="87">
        <v>43945</v>
      </c>
      <c r="Y136" s="89" t="s">
        <v>625</v>
      </c>
      <c r="Z136" s="85" t="s">
        <v>750</v>
      </c>
      <c r="AA136" s="81"/>
      <c r="AB136" s="81"/>
      <c r="AC136" s="89" t="s">
        <v>868</v>
      </c>
      <c r="AD136" s="81"/>
      <c r="AE136" s="81" t="b">
        <v>0</v>
      </c>
      <c r="AF136" s="81">
        <v>0</v>
      </c>
      <c r="AG136" s="89" t="s">
        <v>881</v>
      </c>
      <c r="AH136" s="81" t="b">
        <v>0</v>
      </c>
      <c r="AI136" s="81" t="s">
        <v>885</v>
      </c>
      <c r="AJ136" s="81"/>
      <c r="AK136" s="89" t="s">
        <v>881</v>
      </c>
      <c r="AL136" s="81" t="b">
        <v>0</v>
      </c>
      <c r="AM136" s="81">
        <v>0</v>
      </c>
      <c r="AN136" s="89" t="s">
        <v>881</v>
      </c>
      <c r="AO136" s="81" t="s">
        <v>896</v>
      </c>
      <c r="AP136" s="81" t="b">
        <v>0</v>
      </c>
      <c r="AQ136" s="89" t="s">
        <v>868</v>
      </c>
      <c r="AR136" s="81" t="s">
        <v>176</v>
      </c>
      <c r="AS136" s="81">
        <v>0</v>
      </c>
      <c r="AT136" s="81">
        <v>0</v>
      </c>
      <c r="AU136" s="81"/>
      <c r="AV136" s="81"/>
      <c r="AW136" s="81"/>
      <c r="AX136" s="81"/>
      <c r="AY136" s="81"/>
      <c r="AZ136" s="81"/>
      <c r="BA136" s="81"/>
      <c r="BB136" s="81"/>
      <c r="BC136">
        <v>53</v>
      </c>
      <c r="BD136" s="80" t="str">
        <f>REPLACE(INDEX(GroupVertices[Group],MATCH(Edges[[#This Row],[Vertex 1]],GroupVertices[Vertex],0)),1,1,"")</f>
        <v>1</v>
      </c>
      <c r="BE136" s="80" t="str">
        <f>REPLACE(INDEX(GroupVertices[Group],MATCH(Edges[[#This Row],[Vertex 2]],GroupVertices[Vertex],0)),1,1,"")</f>
        <v>1</v>
      </c>
    </row>
    <row r="137" spans="1:57" ht="15">
      <c r="A137" s="66" t="s">
        <v>235</v>
      </c>
      <c r="B137" s="66" t="s">
        <v>235</v>
      </c>
      <c r="C137" s="67" t="s">
        <v>1485</v>
      </c>
      <c r="D137" s="68">
        <v>10</v>
      </c>
      <c r="E137" s="69" t="s">
        <v>136</v>
      </c>
      <c r="F137" s="70">
        <v>12</v>
      </c>
      <c r="G137" s="67"/>
      <c r="H137" s="71"/>
      <c r="I137" s="72"/>
      <c r="J137" s="72"/>
      <c r="K137" s="34" t="s">
        <v>65</v>
      </c>
      <c r="L137" s="79">
        <v>137</v>
      </c>
      <c r="M137" s="79"/>
      <c r="N137" s="74"/>
      <c r="O137" s="81" t="s">
        <v>176</v>
      </c>
      <c r="P137" s="83">
        <v>43945.7271412037</v>
      </c>
      <c r="Q137" s="81" t="s">
        <v>378</v>
      </c>
      <c r="R137" s="85" t="s">
        <v>483</v>
      </c>
      <c r="S137" s="81" t="s">
        <v>496</v>
      </c>
      <c r="T137" s="81" t="s">
        <v>559</v>
      </c>
      <c r="U137" s="81"/>
      <c r="V137" s="85" t="s">
        <v>588</v>
      </c>
      <c r="W137" s="83">
        <v>43945.7271412037</v>
      </c>
      <c r="X137" s="87">
        <v>43945</v>
      </c>
      <c r="Y137" s="89" t="s">
        <v>622</v>
      </c>
      <c r="Z137" s="85" t="s">
        <v>751</v>
      </c>
      <c r="AA137" s="81"/>
      <c r="AB137" s="81"/>
      <c r="AC137" s="89" t="s">
        <v>869</v>
      </c>
      <c r="AD137" s="81"/>
      <c r="AE137" s="81" t="b">
        <v>0</v>
      </c>
      <c r="AF137" s="81">
        <v>0</v>
      </c>
      <c r="AG137" s="89" t="s">
        <v>881</v>
      </c>
      <c r="AH137" s="81" t="b">
        <v>0</v>
      </c>
      <c r="AI137" s="81" t="s">
        <v>885</v>
      </c>
      <c r="AJ137" s="81"/>
      <c r="AK137" s="89" t="s">
        <v>881</v>
      </c>
      <c r="AL137" s="81" t="b">
        <v>0</v>
      </c>
      <c r="AM137" s="81">
        <v>0</v>
      </c>
      <c r="AN137" s="89" t="s">
        <v>881</v>
      </c>
      <c r="AO137" s="81" t="s">
        <v>896</v>
      </c>
      <c r="AP137" s="81" t="b">
        <v>0</v>
      </c>
      <c r="AQ137" s="89" t="s">
        <v>869</v>
      </c>
      <c r="AR137" s="81" t="s">
        <v>176</v>
      </c>
      <c r="AS137" s="81">
        <v>0</v>
      </c>
      <c r="AT137" s="81">
        <v>0</v>
      </c>
      <c r="AU137" s="81"/>
      <c r="AV137" s="81"/>
      <c r="AW137" s="81"/>
      <c r="AX137" s="81"/>
      <c r="AY137" s="81"/>
      <c r="AZ137" s="81"/>
      <c r="BA137" s="81"/>
      <c r="BB137" s="81"/>
      <c r="BC137">
        <v>53</v>
      </c>
      <c r="BD137" s="80" t="str">
        <f>REPLACE(INDEX(GroupVertices[Group],MATCH(Edges[[#This Row],[Vertex 1]],GroupVertices[Vertex],0)),1,1,"")</f>
        <v>1</v>
      </c>
      <c r="BE137" s="80" t="str">
        <f>REPLACE(INDEX(GroupVertices[Group],MATCH(Edges[[#This Row],[Vertex 2]],GroupVertices[Vertex],0)),1,1,"")</f>
        <v>1</v>
      </c>
    </row>
    <row r="138" spans="1:57" ht="15">
      <c r="A138" s="66" t="s">
        <v>235</v>
      </c>
      <c r="B138" s="66" t="s">
        <v>235</v>
      </c>
      <c r="C138" s="67" t="s">
        <v>1485</v>
      </c>
      <c r="D138" s="68">
        <v>10</v>
      </c>
      <c r="E138" s="69" t="s">
        <v>136</v>
      </c>
      <c r="F138" s="70">
        <v>12</v>
      </c>
      <c r="G138" s="67"/>
      <c r="H138" s="71"/>
      <c r="I138" s="72"/>
      <c r="J138" s="72"/>
      <c r="K138" s="34" t="s">
        <v>65</v>
      </c>
      <c r="L138" s="79">
        <v>138</v>
      </c>
      <c r="M138" s="79"/>
      <c r="N138" s="74"/>
      <c r="O138" s="81" t="s">
        <v>176</v>
      </c>
      <c r="P138" s="83">
        <v>43947.727164351854</v>
      </c>
      <c r="Q138" s="81" t="s">
        <v>379</v>
      </c>
      <c r="R138" s="85" t="s">
        <v>484</v>
      </c>
      <c r="S138" s="81" t="s">
        <v>496</v>
      </c>
      <c r="T138" s="81" t="s">
        <v>560</v>
      </c>
      <c r="U138" s="81"/>
      <c r="V138" s="85" t="s">
        <v>588</v>
      </c>
      <c r="W138" s="83">
        <v>43947.727164351854</v>
      </c>
      <c r="X138" s="87">
        <v>43947</v>
      </c>
      <c r="Y138" s="89" t="s">
        <v>614</v>
      </c>
      <c r="Z138" s="85" t="s">
        <v>752</v>
      </c>
      <c r="AA138" s="81"/>
      <c r="AB138" s="81"/>
      <c r="AC138" s="89" t="s">
        <v>870</v>
      </c>
      <c r="AD138" s="81"/>
      <c r="AE138" s="81" t="b">
        <v>0</v>
      </c>
      <c r="AF138" s="81">
        <v>0</v>
      </c>
      <c r="AG138" s="89" t="s">
        <v>881</v>
      </c>
      <c r="AH138" s="81" t="b">
        <v>0</v>
      </c>
      <c r="AI138" s="81" t="s">
        <v>885</v>
      </c>
      <c r="AJ138" s="81"/>
      <c r="AK138" s="89" t="s">
        <v>881</v>
      </c>
      <c r="AL138" s="81" t="b">
        <v>0</v>
      </c>
      <c r="AM138" s="81">
        <v>0</v>
      </c>
      <c r="AN138" s="89" t="s">
        <v>881</v>
      </c>
      <c r="AO138" s="81" t="s">
        <v>896</v>
      </c>
      <c r="AP138" s="81" t="b">
        <v>0</v>
      </c>
      <c r="AQ138" s="89" t="s">
        <v>870</v>
      </c>
      <c r="AR138" s="81" t="s">
        <v>176</v>
      </c>
      <c r="AS138" s="81">
        <v>0</v>
      </c>
      <c r="AT138" s="81">
        <v>0</v>
      </c>
      <c r="AU138" s="81"/>
      <c r="AV138" s="81"/>
      <c r="AW138" s="81"/>
      <c r="AX138" s="81"/>
      <c r="AY138" s="81"/>
      <c r="AZ138" s="81"/>
      <c r="BA138" s="81"/>
      <c r="BB138" s="81"/>
      <c r="BC138">
        <v>53</v>
      </c>
      <c r="BD138" s="80" t="str">
        <f>REPLACE(INDEX(GroupVertices[Group],MATCH(Edges[[#This Row],[Vertex 1]],GroupVertices[Vertex],0)),1,1,"")</f>
        <v>1</v>
      </c>
      <c r="BE138" s="80" t="str">
        <f>REPLACE(INDEX(GroupVertices[Group],MATCH(Edges[[#This Row],[Vertex 2]],GroupVertices[Vertex],0)),1,1,"")</f>
        <v>1</v>
      </c>
    </row>
    <row r="139" spans="1:57" ht="15">
      <c r="A139" s="66" t="s">
        <v>235</v>
      </c>
      <c r="B139" s="66" t="s">
        <v>235</v>
      </c>
      <c r="C139" s="67" t="s">
        <v>1485</v>
      </c>
      <c r="D139" s="68">
        <v>10</v>
      </c>
      <c r="E139" s="69" t="s">
        <v>136</v>
      </c>
      <c r="F139" s="70">
        <v>12</v>
      </c>
      <c r="G139" s="67"/>
      <c r="H139" s="71"/>
      <c r="I139" s="72"/>
      <c r="J139" s="72"/>
      <c r="K139" s="34" t="s">
        <v>65</v>
      </c>
      <c r="L139" s="79">
        <v>139</v>
      </c>
      <c r="M139" s="79"/>
      <c r="N139" s="74"/>
      <c r="O139" s="81" t="s">
        <v>176</v>
      </c>
      <c r="P139" s="83">
        <v>43948.22712962963</v>
      </c>
      <c r="Q139" s="81" t="s">
        <v>380</v>
      </c>
      <c r="R139" s="85" t="s">
        <v>485</v>
      </c>
      <c r="S139" s="81" t="s">
        <v>496</v>
      </c>
      <c r="T139" s="81" t="s">
        <v>561</v>
      </c>
      <c r="U139" s="81"/>
      <c r="V139" s="85" t="s">
        <v>588</v>
      </c>
      <c r="W139" s="83">
        <v>43948.22712962963</v>
      </c>
      <c r="X139" s="87">
        <v>43948</v>
      </c>
      <c r="Y139" s="89" t="s">
        <v>615</v>
      </c>
      <c r="Z139" s="85" t="s">
        <v>753</v>
      </c>
      <c r="AA139" s="81"/>
      <c r="AB139" s="81"/>
      <c r="AC139" s="89" t="s">
        <v>871</v>
      </c>
      <c r="AD139" s="81"/>
      <c r="AE139" s="81" t="b">
        <v>0</v>
      </c>
      <c r="AF139" s="81">
        <v>0</v>
      </c>
      <c r="AG139" s="89" t="s">
        <v>881</v>
      </c>
      <c r="AH139" s="81" t="b">
        <v>0</v>
      </c>
      <c r="AI139" s="81" t="s">
        <v>885</v>
      </c>
      <c r="AJ139" s="81"/>
      <c r="AK139" s="89" t="s">
        <v>881</v>
      </c>
      <c r="AL139" s="81" t="b">
        <v>0</v>
      </c>
      <c r="AM139" s="81">
        <v>0</v>
      </c>
      <c r="AN139" s="89" t="s">
        <v>881</v>
      </c>
      <c r="AO139" s="81" t="s">
        <v>896</v>
      </c>
      <c r="AP139" s="81" t="b">
        <v>0</v>
      </c>
      <c r="AQ139" s="89" t="s">
        <v>871</v>
      </c>
      <c r="AR139" s="81" t="s">
        <v>176</v>
      </c>
      <c r="AS139" s="81">
        <v>0</v>
      </c>
      <c r="AT139" s="81">
        <v>0</v>
      </c>
      <c r="AU139" s="81"/>
      <c r="AV139" s="81"/>
      <c r="AW139" s="81"/>
      <c r="AX139" s="81"/>
      <c r="AY139" s="81"/>
      <c r="AZ139" s="81"/>
      <c r="BA139" s="81"/>
      <c r="BB139" s="81"/>
      <c r="BC139">
        <v>53</v>
      </c>
      <c r="BD139" s="80" t="str">
        <f>REPLACE(INDEX(GroupVertices[Group],MATCH(Edges[[#This Row],[Vertex 1]],GroupVertices[Vertex],0)),1,1,"")</f>
        <v>1</v>
      </c>
      <c r="BE139" s="80" t="str">
        <f>REPLACE(INDEX(GroupVertices[Group],MATCH(Edges[[#This Row],[Vertex 2]],GroupVertices[Vertex],0)),1,1,"")</f>
        <v>1</v>
      </c>
    </row>
    <row r="140" spans="1:57" ht="15">
      <c r="A140" s="66" t="s">
        <v>235</v>
      </c>
      <c r="B140" s="66" t="s">
        <v>235</v>
      </c>
      <c r="C140" s="67" t="s">
        <v>1485</v>
      </c>
      <c r="D140" s="68">
        <v>10</v>
      </c>
      <c r="E140" s="69" t="s">
        <v>136</v>
      </c>
      <c r="F140" s="70">
        <v>12</v>
      </c>
      <c r="G140" s="67"/>
      <c r="H140" s="71"/>
      <c r="I140" s="72"/>
      <c r="J140" s="72"/>
      <c r="K140" s="34" t="s">
        <v>65</v>
      </c>
      <c r="L140" s="79">
        <v>140</v>
      </c>
      <c r="M140" s="79"/>
      <c r="N140" s="74"/>
      <c r="O140" s="81" t="s">
        <v>176</v>
      </c>
      <c r="P140" s="83">
        <v>43949.7271412037</v>
      </c>
      <c r="Q140" s="81" t="s">
        <v>381</v>
      </c>
      <c r="R140" s="85" t="s">
        <v>486</v>
      </c>
      <c r="S140" s="81" t="s">
        <v>496</v>
      </c>
      <c r="T140" s="81" t="s">
        <v>562</v>
      </c>
      <c r="U140" s="81"/>
      <c r="V140" s="85" t="s">
        <v>588</v>
      </c>
      <c r="W140" s="83">
        <v>43949.7271412037</v>
      </c>
      <c r="X140" s="87">
        <v>43949</v>
      </c>
      <c r="Y140" s="89" t="s">
        <v>622</v>
      </c>
      <c r="Z140" s="85" t="s">
        <v>754</v>
      </c>
      <c r="AA140" s="81"/>
      <c r="AB140" s="81"/>
      <c r="AC140" s="89" t="s">
        <v>872</v>
      </c>
      <c r="AD140" s="81"/>
      <c r="AE140" s="81" t="b">
        <v>0</v>
      </c>
      <c r="AF140" s="81">
        <v>0</v>
      </c>
      <c r="AG140" s="89" t="s">
        <v>881</v>
      </c>
      <c r="AH140" s="81" t="b">
        <v>0</v>
      </c>
      <c r="AI140" s="81" t="s">
        <v>885</v>
      </c>
      <c r="AJ140" s="81"/>
      <c r="AK140" s="89" t="s">
        <v>881</v>
      </c>
      <c r="AL140" s="81" t="b">
        <v>0</v>
      </c>
      <c r="AM140" s="81">
        <v>0</v>
      </c>
      <c r="AN140" s="89" t="s">
        <v>881</v>
      </c>
      <c r="AO140" s="81" t="s">
        <v>896</v>
      </c>
      <c r="AP140" s="81" t="b">
        <v>0</v>
      </c>
      <c r="AQ140" s="89" t="s">
        <v>872</v>
      </c>
      <c r="AR140" s="81" t="s">
        <v>176</v>
      </c>
      <c r="AS140" s="81">
        <v>0</v>
      </c>
      <c r="AT140" s="81">
        <v>0</v>
      </c>
      <c r="AU140" s="81"/>
      <c r="AV140" s="81"/>
      <c r="AW140" s="81"/>
      <c r="AX140" s="81"/>
      <c r="AY140" s="81"/>
      <c r="AZ140" s="81"/>
      <c r="BA140" s="81"/>
      <c r="BB140" s="81"/>
      <c r="BC140">
        <v>53</v>
      </c>
      <c r="BD140" s="80" t="str">
        <f>REPLACE(INDEX(GroupVertices[Group],MATCH(Edges[[#This Row],[Vertex 1]],GroupVertices[Vertex],0)),1,1,"")</f>
        <v>1</v>
      </c>
      <c r="BE140" s="80" t="str">
        <f>REPLACE(INDEX(GroupVertices[Group],MATCH(Edges[[#This Row],[Vertex 2]],GroupVertices[Vertex],0)),1,1,"")</f>
        <v>1</v>
      </c>
    </row>
    <row r="141" spans="1:57" ht="15">
      <c r="A141" s="66" t="s">
        <v>235</v>
      </c>
      <c r="B141" s="66" t="s">
        <v>235</v>
      </c>
      <c r="C141" s="67" t="s">
        <v>1485</v>
      </c>
      <c r="D141" s="68">
        <v>10</v>
      </c>
      <c r="E141" s="69" t="s">
        <v>136</v>
      </c>
      <c r="F141" s="70">
        <v>12</v>
      </c>
      <c r="G141" s="67"/>
      <c r="H141" s="71"/>
      <c r="I141" s="72"/>
      <c r="J141" s="72"/>
      <c r="K141" s="34" t="s">
        <v>65</v>
      </c>
      <c r="L141" s="79">
        <v>141</v>
      </c>
      <c r="M141" s="79"/>
      <c r="N141" s="74"/>
      <c r="O141" s="81" t="s">
        <v>176</v>
      </c>
      <c r="P141" s="83">
        <v>43950.2271412037</v>
      </c>
      <c r="Q141" s="81" t="s">
        <v>382</v>
      </c>
      <c r="R141" s="85" t="s">
        <v>487</v>
      </c>
      <c r="S141" s="81" t="s">
        <v>496</v>
      </c>
      <c r="T141" s="81" t="s">
        <v>563</v>
      </c>
      <c r="U141" s="81"/>
      <c r="V141" s="85" t="s">
        <v>588</v>
      </c>
      <c r="W141" s="83">
        <v>43950.2271412037</v>
      </c>
      <c r="X141" s="87">
        <v>43950</v>
      </c>
      <c r="Y141" s="89" t="s">
        <v>641</v>
      </c>
      <c r="Z141" s="85" t="s">
        <v>755</v>
      </c>
      <c r="AA141" s="81"/>
      <c r="AB141" s="81"/>
      <c r="AC141" s="89" t="s">
        <v>873</v>
      </c>
      <c r="AD141" s="81"/>
      <c r="AE141" s="81" t="b">
        <v>0</v>
      </c>
      <c r="AF141" s="81">
        <v>0</v>
      </c>
      <c r="AG141" s="89" t="s">
        <v>881</v>
      </c>
      <c r="AH141" s="81" t="b">
        <v>0</v>
      </c>
      <c r="AI141" s="81" t="s">
        <v>885</v>
      </c>
      <c r="AJ141" s="81"/>
      <c r="AK141" s="89" t="s">
        <v>881</v>
      </c>
      <c r="AL141" s="81" t="b">
        <v>0</v>
      </c>
      <c r="AM141" s="81">
        <v>0</v>
      </c>
      <c r="AN141" s="89" t="s">
        <v>881</v>
      </c>
      <c r="AO141" s="81" t="s">
        <v>896</v>
      </c>
      <c r="AP141" s="81" t="b">
        <v>0</v>
      </c>
      <c r="AQ141" s="89" t="s">
        <v>873</v>
      </c>
      <c r="AR141" s="81" t="s">
        <v>176</v>
      </c>
      <c r="AS141" s="81">
        <v>0</v>
      </c>
      <c r="AT141" s="81">
        <v>0</v>
      </c>
      <c r="AU141" s="81"/>
      <c r="AV141" s="81"/>
      <c r="AW141" s="81"/>
      <c r="AX141" s="81"/>
      <c r="AY141" s="81"/>
      <c r="AZ141" s="81"/>
      <c r="BA141" s="81"/>
      <c r="BB141" s="81"/>
      <c r="BC141">
        <v>53</v>
      </c>
      <c r="BD141" s="80" t="str">
        <f>REPLACE(INDEX(GroupVertices[Group],MATCH(Edges[[#This Row],[Vertex 1]],GroupVertices[Vertex],0)),1,1,"")</f>
        <v>1</v>
      </c>
      <c r="BE141" s="80" t="str">
        <f>REPLACE(INDEX(GroupVertices[Group],MATCH(Edges[[#This Row],[Vertex 2]],GroupVertices[Vertex],0)),1,1,"")</f>
        <v>1</v>
      </c>
    </row>
    <row r="142" spans="1:57" ht="15">
      <c r="A142" s="66" t="s">
        <v>235</v>
      </c>
      <c r="B142" s="66" t="s">
        <v>235</v>
      </c>
      <c r="C142" s="67" t="s">
        <v>1485</v>
      </c>
      <c r="D142" s="68">
        <v>10</v>
      </c>
      <c r="E142" s="69" t="s">
        <v>136</v>
      </c>
      <c r="F142" s="70">
        <v>12</v>
      </c>
      <c r="G142" s="67"/>
      <c r="H142" s="71"/>
      <c r="I142" s="72"/>
      <c r="J142" s="72"/>
      <c r="K142" s="34" t="s">
        <v>65</v>
      </c>
      <c r="L142" s="79">
        <v>142</v>
      </c>
      <c r="M142" s="79"/>
      <c r="N142" s="74"/>
      <c r="O142" s="81" t="s">
        <v>176</v>
      </c>
      <c r="P142" s="83">
        <v>43951.72715277778</v>
      </c>
      <c r="Q142" s="81" t="s">
        <v>383</v>
      </c>
      <c r="R142" s="85" t="s">
        <v>488</v>
      </c>
      <c r="S142" s="81" t="s">
        <v>496</v>
      </c>
      <c r="T142" s="81" t="s">
        <v>564</v>
      </c>
      <c r="U142" s="81"/>
      <c r="V142" s="85" t="s">
        <v>588</v>
      </c>
      <c r="W142" s="83">
        <v>43951.72715277778</v>
      </c>
      <c r="X142" s="87">
        <v>43951</v>
      </c>
      <c r="Y142" s="89" t="s">
        <v>617</v>
      </c>
      <c r="Z142" s="85" t="s">
        <v>756</v>
      </c>
      <c r="AA142" s="81"/>
      <c r="AB142" s="81"/>
      <c r="AC142" s="89" t="s">
        <v>874</v>
      </c>
      <c r="AD142" s="81"/>
      <c r="AE142" s="81" t="b">
        <v>0</v>
      </c>
      <c r="AF142" s="81">
        <v>0</v>
      </c>
      <c r="AG142" s="89" t="s">
        <v>881</v>
      </c>
      <c r="AH142" s="81" t="b">
        <v>0</v>
      </c>
      <c r="AI142" s="81" t="s">
        <v>885</v>
      </c>
      <c r="AJ142" s="81"/>
      <c r="AK142" s="89" t="s">
        <v>881</v>
      </c>
      <c r="AL142" s="81" t="b">
        <v>0</v>
      </c>
      <c r="AM142" s="81">
        <v>0</v>
      </c>
      <c r="AN142" s="89" t="s">
        <v>881</v>
      </c>
      <c r="AO142" s="81" t="s">
        <v>896</v>
      </c>
      <c r="AP142" s="81" t="b">
        <v>0</v>
      </c>
      <c r="AQ142" s="89" t="s">
        <v>874</v>
      </c>
      <c r="AR142" s="81" t="s">
        <v>176</v>
      </c>
      <c r="AS142" s="81">
        <v>0</v>
      </c>
      <c r="AT142" s="81">
        <v>0</v>
      </c>
      <c r="AU142" s="81"/>
      <c r="AV142" s="81"/>
      <c r="AW142" s="81"/>
      <c r="AX142" s="81"/>
      <c r="AY142" s="81"/>
      <c r="AZ142" s="81"/>
      <c r="BA142" s="81"/>
      <c r="BB142" s="81"/>
      <c r="BC142">
        <v>53</v>
      </c>
      <c r="BD142" s="80" t="str">
        <f>REPLACE(INDEX(GroupVertices[Group],MATCH(Edges[[#This Row],[Vertex 1]],GroupVertices[Vertex],0)),1,1,"")</f>
        <v>1</v>
      </c>
      <c r="BE142" s="80" t="str">
        <f>REPLACE(INDEX(GroupVertices[Group],MATCH(Edges[[#This Row],[Vertex 2]],GroupVertices[Vertex],0)),1,1,"")</f>
        <v>1</v>
      </c>
    </row>
    <row r="143" spans="1:57" ht="15">
      <c r="A143" s="66" t="s">
        <v>235</v>
      </c>
      <c r="B143" s="66" t="s">
        <v>235</v>
      </c>
      <c r="C143" s="67" t="s">
        <v>1485</v>
      </c>
      <c r="D143" s="68">
        <v>10</v>
      </c>
      <c r="E143" s="69" t="s">
        <v>136</v>
      </c>
      <c r="F143" s="70">
        <v>12</v>
      </c>
      <c r="G143" s="67"/>
      <c r="H143" s="71"/>
      <c r="I143" s="72"/>
      <c r="J143" s="72"/>
      <c r="K143" s="34" t="s">
        <v>65</v>
      </c>
      <c r="L143" s="79">
        <v>143</v>
      </c>
      <c r="M143" s="79"/>
      <c r="N143" s="74"/>
      <c r="O143" s="81" t="s">
        <v>176</v>
      </c>
      <c r="P143" s="83">
        <v>43952.2271412037</v>
      </c>
      <c r="Q143" s="81" t="s">
        <v>384</v>
      </c>
      <c r="R143" s="85" t="s">
        <v>489</v>
      </c>
      <c r="S143" s="81" t="s">
        <v>496</v>
      </c>
      <c r="T143" s="81" t="s">
        <v>565</v>
      </c>
      <c r="U143" s="81"/>
      <c r="V143" s="85" t="s">
        <v>588</v>
      </c>
      <c r="W143" s="83">
        <v>43952.2271412037</v>
      </c>
      <c r="X143" s="87">
        <v>43952</v>
      </c>
      <c r="Y143" s="89" t="s">
        <v>641</v>
      </c>
      <c r="Z143" s="85" t="s">
        <v>757</v>
      </c>
      <c r="AA143" s="81"/>
      <c r="AB143" s="81"/>
      <c r="AC143" s="89" t="s">
        <v>875</v>
      </c>
      <c r="AD143" s="81"/>
      <c r="AE143" s="81" t="b">
        <v>0</v>
      </c>
      <c r="AF143" s="81">
        <v>0</v>
      </c>
      <c r="AG143" s="89" t="s">
        <v>881</v>
      </c>
      <c r="AH143" s="81" t="b">
        <v>0</v>
      </c>
      <c r="AI143" s="81" t="s">
        <v>885</v>
      </c>
      <c r="AJ143" s="81"/>
      <c r="AK143" s="89" t="s">
        <v>881</v>
      </c>
      <c r="AL143" s="81" t="b">
        <v>0</v>
      </c>
      <c r="AM143" s="81">
        <v>0</v>
      </c>
      <c r="AN143" s="89" t="s">
        <v>881</v>
      </c>
      <c r="AO143" s="81" t="s">
        <v>896</v>
      </c>
      <c r="AP143" s="81" t="b">
        <v>0</v>
      </c>
      <c r="AQ143" s="89" t="s">
        <v>875</v>
      </c>
      <c r="AR143" s="81" t="s">
        <v>176</v>
      </c>
      <c r="AS143" s="81">
        <v>0</v>
      </c>
      <c r="AT143" s="81">
        <v>0</v>
      </c>
      <c r="AU143" s="81"/>
      <c r="AV143" s="81"/>
      <c r="AW143" s="81"/>
      <c r="AX143" s="81"/>
      <c r="AY143" s="81"/>
      <c r="AZ143" s="81"/>
      <c r="BA143" s="81"/>
      <c r="BB143" s="81"/>
      <c r="BC143">
        <v>53</v>
      </c>
      <c r="BD143" s="80" t="str">
        <f>REPLACE(INDEX(GroupVertices[Group],MATCH(Edges[[#This Row],[Vertex 1]],GroupVertices[Vertex],0)),1,1,"")</f>
        <v>1</v>
      </c>
      <c r="BE143" s="80" t="str">
        <f>REPLACE(INDEX(GroupVertices[Group],MATCH(Edges[[#This Row],[Vertex 2]],GroupVertices[Vertex],0)),1,1,"")</f>
        <v>1</v>
      </c>
    </row>
    <row r="144" spans="1:57" ht="15">
      <c r="A144" s="66" t="s">
        <v>235</v>
      </c>
      <c r="B144" s="66" t="s">
        <v>235</v>
      </c>
      <c r="C144" s="67" t="s">
        <v>1485</v>
      </c>
      <c r="D144" s="68">
        <v>10</v>
      </c>
      <c r="E144" s="69" t="s">
        <v>136</v>
      </c>
      <c r="F144" s="70">
        <v>12</v>
      </c>
      <c r="G144" s="67"/>
      <c r="H144" s="71"/>
      <c r="I144" s="72"/>
      <c r="J144" s="72"/>
      <c r="K144" s="34" t="s">
        <v>65</v>
      </c>
      <c r="L144" s="79">
        <v>144</v>
      </c>
      <c r="M144" s="79"/>
      <c r="N144" s="74"/>
      <c r="O144" s="81" t="s">
        <v>176</v>
      </c>
      <c r="P144" s="83">
        <v>43952.727164351854</v>
      </c>
      <c r="Q144" s="81" t="s">
        <v>385</v>
      </c>
      <c r="R144" s="81" t="s">
        <v>490</v>
      </c>
      <c r="S144" s="81" t="s">
        <v>497</v>
      </c>
      <c r="T144" s="81" t="s">
        <v>511</v>
      </c>
      <c r="U144" s="81"/>
      <c r="V144" s="85" t="s">
        <v>588</v>
      </c>
      <c r="W144" s="83">
        <v>43952.727164351854</v>
      </c>
      <c r="X144" s="87">
        <v>43952</v>
      </c>
      <c r="Y144" s="89" t="s">
        <v>614</v>
      </c>
      <c r="Z144" s="85" t="s">
        <v>758</v>
      </c>
      <c r="AA144" s="81"/>
      <c r="AB144" s="81"/>
      <c r="AC144" s="89" t="s">
        <v>876</v>
      </c>
      <c r="AD144" s="81"/>
      <c r="AE144" s="81" t="b">
        <v>0</v>
      </c>
      <c r="AF144" s="81">
        <v>0</v>
      </c>
      <c r="AG144" s="89" t="s">
        <v>881</v>
      </c>
      <c r="AH144" s="81" t="b">
        <v>0</v>
      </c>
      <c r="AI144" s="81" t="s">
        <v>885</v>
      </c>
      <c r="AJ144" s="81"/>
      <c r="AK144" s="89" t="s">
        <v>881</v>
      </c>
      <c r="AL144" s="81" t="b">
        <v>0</v>
      </c>
      <c r="AM144" s="81">
        <v>0</v>
      </c>
      <c r="AN144" s="89" t="s">
        <v>881</v>
      </c>
      <c r="AO144" s="81" t="s">
        <v>896</v>
      </c>
      <c r="AP144" s="81" t="b">
        <v>1</v>
      </c>
      <c r="AQ144" s="89" t="s">
        <v>876</v>
      </c>
      <c r="AR144" s="81" t="s">
        <v>176</v>
      </c>
      <c r="AS144" s="81">
        <v>0</v>
      </c>
      <c r="AT144" s="81">
        <v>0</v>
      </c>
      <c r="AU144" s="81"/>
      <c r="AV144" s="81"/>
      <c r="AW144" s="81"/>
      <c r="AX144" s="81"/>
      <c r="AY144" s="81"/>
      <c r="AZ144" s="81"/>
      <c r="BA144" s="81"/>
      <c r="BB144" s="81"/>
      <c r="BC144">
        <v>53</v>
      </c>
      <c r="BD144" s="80" t="str">
        <f>REPLACE(INDEX(GroupVertices[Group],MATCH(Edges[[#This Row],[Vertex 1]],GroupVertices[Vertex],0)),1,1,"")</f>
        <v>1</v>
      </c>
      <c r="BE144" s="80" t="str">
        <f>REPLACE(INDEX(GroupVertices[Group],MATCH(Edges[[#This Row],[Vertex 2]],GroupVertices[Vertex],0)),1,1,"")</f>
        <v>1</v>
      </c>
    </row>
    <row r="145" spans="1:57" ht="15">
      <c r="A145" s="66" t="s">
        <v>235</v>
      </c>
      <c r="B145" s="66" t="s">
        <v>235</v>
      </c>
      <c r="C145" s="67" t="s">
        <v>1485</v>
      </c>
      <c r="D145" s="68">
        <v>10</v>
      </c>
      <c r="E145" s="69" t="s">
        <v>136</v>
      </c>
      <c r="F145" s="70">
        <v>12</v>
      </c>
      <c r="G145" s="67"/>
      <c r="H145" s="71"/>
      <c r="I145" s="72"/>
      <c r="J145" s="72"/>
      <c r="K145" s="34" t="s">
        <v>65</v>
      </c>
      <c r="L145" s="79">
        <v>145</v>
      </c>
      <c r="M145" s="79"/>
      <c r="N145" s="74"/>
      <c r="O145" s="81" t="s">
        <v>176</v>
      </c>
      <c r="P145" s="83">
        <v>43960.2271412037</v>
      </c>
      <c r="Q145" s="81" t="s">
        <v>386</v>
      </c>
      <c r="R145" s="85" t="s">
        <v>491</v>
      </c>
      <c r="S145" s="81" t="s">
        <v>496</v>
      </c>
      <c r="T145" s="81" t="s">
        <v>539</v>
      </c>
      <c r="U145" s="81"/>
      <c r="V145" s="85" t="s">
        <v>588</v>
      </c>
      <c r="W145" s="83">
        <v>43960.2271412037</v>
      </c>
      <c r="X145" s="87">
        <v>43960</v>
      </c>
      <c r="Y145" s="89" t="s">
        <v>641</v>
      </c>
      <c r="Z145" s="85" t="s">
        <v>759</v>
      </c>
      <c r="AA145" s="81"/>
      <c r="AB145" s="81"/>
      <c r="AC145" s="89" t="s">
        <v>877</v>
      </c>
      <c r="AD145" s="81"/>
      <c r="AE145" s="81" t="b">
        <v>0</v>
      </c>
      <c r="AF145" s="81">
        <v>0</v>
      </c>
      <c r="AG145" s="89" t="s">
        <v>881</v>
      </c>
      <c r="AH145" s="81" t="b">
        <v>0</v>
      </c>
      <c r="AI145" s="81" t="s">
        <v>885</v>
      </c>
      <c r="AJ145" s="81"/>
      <c r="AK145" s="89" t="s">
        <v>881</v>
      </c>
      <c r="AL145" s="81" t="b">
        <v>0</v>
      </c>
      <c r="AM145" s="81">
        <v>0</v>
      </c>
      <c r="AN145" s="89" t="s">
        <v>881</v>
      </c>
      <c r="AO145" s="81" t="s">
        <v>896</v>
      </c>
      <c r="AP145" s="81" t="b">
        <v>0</v>
      </c>
      <c r="AQ145" s="89" t="s">
        <v>877</v>
      </c>
      <c r="AR145" s="81" t="s">
        <v>176</v>
      </c>
      <c r="AS145" s="81">
        <v>0</v>
      </c>
      <c r="AT145" s="81">
        <v>0</v>
      </c>
      <c r="AU145" s="81"/>
      <c r="AV145" s="81"/>
      <c r="AW145" s="81"/>
      <c r="AX145" s="81"/>
      <c r="AY145" s="81"/>
      <c r="AZ145" s="81"/>
      <c r="BA145" s="81"/>
      <c r="BB145" s="81"/>
      <c r="BC145">
        <v>53</v>
      </c>
      <c r="BD145" s="80" t="str">
        <f>REPLACE(INDEX(GroupVertices[Group],MATCH(Edges[[#This Row],[Vertex 1]],GroupVertices[Vertex],0)),1,1,"")</f>
        <v>1</v>
      </c>
      <c r="BE145" s="80" t="str">
        <f>REPLACE(INDEX(GroupVertices[Group],MATCH(Edges[[#This Row],[Vertex 2]],GroupVertices[Vertex],0)),1,1,"")</f>
        <v>1</v>
      </c>
    </row>
    <row r="146" spans="1:57" ht="15">
      <c r="A146" s="66" t="s">
        <v>236</v>
      </c>
      <c r="B146" s="66" t="s">
        <v>236</v>
      </c>
      <c r="C146" s="67" t="s">
        <v>1482</v>
      </c>
      <c r="D146" s="68">
        <v>3</v>
      </c>
      <c r="E146" s="69" t="s">
        <v>132</v>
      </c>
      <c r="F146" s="70">
        <v>35</v>
      </c>
      <c r="G146" s="67"/>
      <c r="H146" s="71"/>
      <c r="I146" s="72"/>
      <c r="J146" s="72"/>
      <c r="K146" s="34" t="s">
        <v>65</v>
      </c>
      <c r="L146" s="79">
        <v>146</v>
      </c>
      <c r="M146" s="79"/>
      <c r="N146" s="74"/>
      <c r="O146" s="81" t="s">
        <v>176</v>
      </c>
      <c r="P146" s="83">
        <v>43963.2437037037</v>
      </c>
      <c r="Q146" s="81" t="s">
        <v>387</v>
      </c>
      <c r="R146" s="81" t="s">
        <v>492</v>
      </c>
      <c r="S146" s="81" t="s">
        <v>498</v>
      </c>
      <c r="T146" s="81" t="s">
        <v>566</v>
      </c>
      <c r="U146" s="81"/>
      <c r="V146" s="85" t="s">
        <v>589</v>
      </c>
      <c r="W146" s="83">
        <v>43963.2437037037</v>
      </c>
      <c r="X146" s="87">
        <v>43963</v>
      </c>
      <c r="Y146" s="89" t="s">
        <v>642</v>
      </c>
      <c r="Z146" s="85" t="s">
        <v>760</v>
      </c>
      <c r="AA146" s="81"/>
      <c r="AB146" s="81"/>
      <c r="AC146" s="89" t="s">
        <v>878</v>
      </c>
      <c r="AD146" s="81"/>
      <c r="AE146" s="81" t="b">
        <v>0</v>
      </c>
      <c r="AF146" s="81">
        <v>0</v>
      </c>
      <c r="AG146" s="89" t="s">
        <v>881</v>
      </c>
      <c r="AH146" s="81" t="b">
        <v>0</v>
      </c>
      <c r="AI146" s="81" t="s">
        <v>887</v>
      </c>
      <c r="AJ146" s="81"/>
      <c r="AK146" s="89" t="s">
        <v>881</v>
      </c>
      <c r="AL146" s="81" t="b">
        <v>0</v>
      </c>
      <c r="AM146" s="81">
        <v>0</v>
      </c>
      <c r="AN146" s="89" t="s">
        <v>881</v>
      </c>
      <c r="AO146" s="81" t="s">
        <v>890</v>
      </c>
      <c r="AP146" s="81" t="b">
        <v>1</v>
      </c>
      <c r="AQ146" s="89" t="s">
        <v>878</v>
      </c>
      <c r="AR146" s="81" t="s">
        <v>176</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6"/>
    <dataValidation allowBlank="1" showErrorMessage="1" sqref="N2:N14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6"/>
    <dataValidation allowBlank="1" showInputMessage="1" promptTitle="Edge Color" prompt="To select an optional edge color, right-click and select Select Color on the right-click menu." sqref="C3:C146"/>
    <dataValidation allowBlank="1" showInputMessage="1" promptTitle="Edge Width" prompt="Enter an optional edge width between 1 and 10." errorTitle="Invalid Edge Width" error="The optional edge width must be a whole number between 1 and 10." sqref="D3:D146"/>
    <dataValidation allowBlank="1" showInputMessage="1" promptTitle="Edge Opacity" prompt="Enter an optional edge opacity between 0 (transparent) and 100 (opaque)." errorTitle="Invalid Edge Opacity" error="The optional edge opacity must be a whole number between 0 and 10." sqref="F3:F14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6">
      <formula1>ValidEdgeVisibilities</formula1>
    </dataValidation>
    <dataValidation allowBlank="1" showInputMessage="1" showErrorMessage="1" promptTitle="Vertex 1 Name" prompt="Enter the name of the edge's first vertex." sqref="A3:A146"/>
    <dataValidation allowBlank="1" showInputMessage="1" showErrorMessage="1" promptTitle="Vertex 2 Name" prompt="Enter the name of the edge's second vertex." sqref="B3:B146"/>
    <dataValidation allowBlank="1" showInputMessage="1" showErrorMessage="1" promptTitle="Edge Label" prompt="Enter an optional edge label." errorTitle="Invalid Edge Visibility" error="You have entered an unrecognized edge visibility.  Try selecting from the drop-down list instead." sqref="H3:H14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6"/>
  </dataValidations>
  <hyperlinks>
    <hyperlink ref="R3" r:id="rId1" display="https://twitter.com/i/web/status/1238221627516731392"/>
    <hyperlink ref="R22" r:id="rId2" display="https://twitter.com/i/web/status/1243172581865402375"/>
    <hyperlink ref="R25" r:id="rId3" display="https://twitter.com/i/web/status/1243172581865402375"/>
    <hyperlink ref="R33" r:id="rId4" display="https://twitter.com/i/web/status/1250364686316511233"/>
    <hyperlink ref="R36" r:id="rId5" display="https://twitter.com/i/web/status/1250599809540657153"/>
    <hyperlink ref="R39" r:id="rId6" display="https://twitter.com/i/web/status/1250481346952257537"/>
    <hyperlink ref="R40" r:id="rId7" display="https://twitter.com/i/web/status/1252757519480610820"/>
    <hyperlink ref="R41" r:id="rId8" display="https://twitter.com/i/web/status/1255302314807693313"/>
    <hyperlink ref="R44" r:id="rId9" display="https://twitter.com/i/web/status/1256283112176332800"/>
    <hyperlink ref="R47" r:id="rId10" display="https://twitter.com/i/web/status/1256283112176332800"/>
    <hyperlink ref="R50" r:id="rId11" display="https://paper.li/CreativeSage/SMchat?edition_id=5d31aba0-62f4-11ea-893a-0cc47a0d15fd"/>
    <hyperlink ref="R51" r:id="rId12" display="https://paper.li/CreativeSage/SMchat?edition_id=ef1b3130-6358-11ea-893a-0cc47a0d15fd"/>
    <hyperlink ref="R52" r:id="rId13" display="https://paper.li/CreativeSage/SMchat?edition_id=984d7660-667d-11ea-893a-0cc47a0d15fd"/>
    <hyperlink ref="R53" r:id="rId14" display="https://paper.li/CreativeSage/SMchat?edition_id=5a4548a0-67ab-11ea-893a-0cc47a0d15fd"/>
    <hyperlink ref="R54" r:id="rId15" display="https://paper.li/CreativeSage/SMchat?edition_id=ae345c10-693d-11ea-893a-0cc47a0d15fd"/>
    <hyperlink ref="R55" r:id="rId16" display="https://paper.li/CreativeSage/SMchat?edition_id=6c7d3010-6a6b-11ea-8843-0cc47a0d15fd"/>
    <hyperlink ref="R56" r:id="rId17" display="https://paper.li/CreativeSage/SMchat?edition_id=b2489d40-6486-11ea-893a-0cc47a0d15fd"/>
    <hyperlink ref="R57" r:id="rId18" display="https://paper.li/CreativeSage/SMchat?edition_id=6c7d3010-6a6b-11ea-8843-0cc47a0d15fd"/>
    <hyperlink ref="R58" r:id="rId19" display="https://paper.li/CreativeSage/SMchat?edition_id=d70450c0-6ebd-11ea-b977-0cc47a0d15fd"/>
    <hyperlink ref="R59" r:id="rId20" display="https://paper.li/CreativeSage/SMchat?edition_id=2ed02930-7050-11ea-b977-0cc47a0d15fd"/>
    <hyperlink ref="R60" r:id="rId21" display="https://paper.li/CreativeSage/SMchat?edition_id=bffcc760-70b4-11ea-b977-0cc47a0d15fd"/>
    <hyperlink ref="R61" r:id="rId22" display="https://paper.li/CreativeSage/SMchat?edition_id=96b8db30-6b34-11ea-8843-0cc47a0d15fd"/>
    <hyperlink ref="R62" r:id="rId23" display="https://paper.li/CreativeSage/SMchat?edition_id=13362df0-76fe-11ea-b977-0cc47a0d15fd"/>
    <hyperlink ref="R63" r:id="rId24" display="https://paper.li/CreativeSage/SMchat?edition_id=42276d40-69a2-11ea-893a-0cc47a0d15fd"/>
    <hyperlink ref="R64" r:id="rId25" display="https://paper.li/CreativeSage/SMchat?edition_id=3f115840-77c7-11ea-b977-0cc47a0d15fd"/>
    <hyperlink ref="R65" r:id="rId26" display="https://paper.li/CreativeSage/SMchat?edition_id=d3e309a0-782b-11ea-b977-0cc47a0d15fd"/>
    <hyperlink ref="R67" r:id="rId27" display="https://paper.li/CreativeSage/SMchat?edition_id=14b0f5a0-7bb5-11ea-ab4f-0cc47a0d15fd"/>
    <hyperlink ref="R68" r:id="rId28" display="https://paper.li/CreativeSage/SMchat?edition_id=90f519e0-7e10-11ea-ab4f-0cc47a0d15fd"/>
    <hyperlink ref="R69" r:id="rId29" display="https://paper.li/CreativeSage/SMchat?edition_id=6add9860-6f22-11ea-b977-0cc47a0d15fd"/>
    <hyperlink ref="R70" r:id="rId30" display="https://paper.li/CreativeSage/SMchat?edition_id=42229ee0-7e75-11ea-ab4f-0cc47a0d15fd"/>
    <hyperlink ref="R71" r:id="rId31" display="https://paper.li/CreativeSage/SMchat?edition_id=0623a4f0-6162-11ea-893a-0cc47a0d15fd"/>
    <hyperlink ref="R72" r:id="rId32" display="https://paper.li/CreativeSage/SMchat?edition_id=52faf5e0-7f3e-11ea-ab4f-0cc47a0d15fd"/>
    <hyperlink ref="R73" r:id="rId33" display="https://paper.li/CreativeSage/SMchat?edition_id=6db9e740-65b4-11ea-893a-0cc47a0d15fd"/>
    <hyperlink ref="R77" r:id="rId34" display="https://paper.li/CreativeSage/SMchat?edition_id=724bada0-81fe-11ea-ab4f-0cc47a0d15fd"/>
    <hyperlink ref="R78" r:id="rId35" display="https://paper.li/CreativeSage/SMchat?edition_id=8603c330-6874-11ea-893a-0cc47a0d15fd"/>
    <hyperlink ref="R79" r:id="rId36" display="https://paper.li/CreativeSage/SMchat?edition_id=834f1200-6d2b-11ea-8843-0cc47a0d15fd"/>
    <hyperlink ref="R80" r:id="rId37" display="https://paper.li/CreativeSage/SMchat?edition_id=724bada0-81fe-11ea-ab4f-0cc47a0d15fd"/>
    <hyperlink ref="R81" r:id="rId38" display="https://paper.li/CreativeSage/SMchat?edition_id=195fb5f0-6422-11ea-893a-0cc47a0d15fd"/>
    <hyperlink ref="R82" r:id="rId39" display="https://paper.li/CreativeSage/SMchat?edition_id=561426b0-75d0-11ea-b977-0cc47a0d15fd"/>
    <hyperlink ref="R84" r:id="rId40" display="https://paper.li/CreativeSage/SMchat?edition_id=3a6308f0-832c-11ea-9b87-0cc47a0d15fd"/>
    <hyperlink ref="R87" r:id="rId41" display="https://paper.li/CreativeSage/SMchat?edition_id=a46d66a0-8a3e-11ea-9b87-0cc47a0d15fd"/>
    <hyperlink ref="R89" r:id="rId42" display="https://paper.li/CreativeSage/SMchat?edition_id=6c7d3010-6a6b-11ea-8843-0cc47a0d15fd"/>
    <hyperlink ref="R91" r:id="rId43" display="https://paper.li/CreativeSage/SMchat?edition_id=3a785b50-8aa3-11ea-9b87-0cc47a0d15fd"/>
    <hyperlink ref="R92" r:id="rId44" display="https://paper.li/CreativeSage/SMchat?edition_id=8e172be0-8c35-11ea-9b87-0cc47a0d15fd"/>
    <hyperlink ref="R93" r:id="rId45" display="https://paper.li/CreativeSage/SMchat?edition_id=6f503020-60fd-11ea-893a-0cc47a0d15fd"/>
    <hyperlink ref="R95" r:id="rId46" display="https://paper.li/CreativeSage/SMchat?edition_id=31cd5f00-622b-11ea-893a-0cc47a0d15fd"/>
    <hyperlink ref="R96" r:id="rId47" display="https://paper.li/CreativeSage/SMchat?edition_id=c4a0f670-628f-11ea-893a-0cc47a0d15fd"/>
    <hyperlink ref="R97" r:id="rId48" display="https://paper.li/CreativeSage/SMchat?edition_id=85077a50-63bd-11ea-893a-0cc47a0d15fd"/>
    <hyperlink ref="R98" r:id="rId49" display="https://paper.li/CreativeSage/SMchat?edition_id=43e84890-64eb-11ea-893a-0cc47a0d15fd"/>
    <hyperlink ref="R99" r:id="rId50" display="https://paper.li/CreativeSage/SMchat?edition_id=db6e92a0-654f-11ea-893a-0cc47a0d15fd"/>
    <hyperlink ref="R100" r:id="rId51" display="https://paper.li/CreativeSage/SMchat?edition_id=2ea8adf0-66e2-11ea-893a-0cc47a0d15fd"/>
    <hyperlink ref="R101" r:id="rId52" display="https://paper.li/CreativeSage/SMchat?edition_id=c2dbfc70-6746-11ea-893a-0cc47a0d15fd"/>
    <hyperlink ref="R102" r:id="rId53" display="https://paper.li/CreativeSage/SMchat?edition_id=ff253c90-680f-11ea-893a-0cc47a0d15fd"/>
    <hyperlink ref="R104" r:id="rId54" display="https://paper.li/CreativeSage/SMchat?edition_id=043a8fb0-6ad0-11ea-8843-0cc47a0d15fd"/>
    <hyperlink ref="R105" r:id="rId55" display="https://paper.li/CreativeSage/SMchat?edition_id=5780b8f0-6c62-11ea-8843-0cc47a0d15fd"/>
    <hyperlink ref="R106" r:id="rId56" display="https://paper.li/CreativeSage/SMchat?edition_id=ed4dba40-6cc6-11ea-8843-0cc47a0d15fd"/>
    <hyperlink ref="R107" r:id="rId57" display="https://paper.li/CreativeSage/SMchat?edition_id=25410dc0-6d90-11ea-8843-0cc47a0d15fd"/>
    <hyperlink ref="R108" r:id="rId58" display="https://paper.li/CreativeSage/SMchat?edition_id=ad9607c0-6df4-11ea-b977-0cc47a0d15fd"/>
    <hyperlink ref="R110" r:id="rId59" display="https://paper.li/CreativeSage/SMchat?edition_id=039cd7a0-6f87-11ea-b977-0cc47a0d15fd"/>
    <hyperlink ref="R112" r:id="rId60" display="https://paper.li/CreativeSage/SMchat?edition_id=2b6ac5a0-7507-11ea-b977-0cc47a0d15fd"/>
    <hyperlink ref="R113" r:id="rId61" display="https://paper.li/CreativeSage/SMchat?edition_id=be3c3a30-756b-11ea-b977-0cc47a0d15fd"/>
    <hyperlink ref="R114" r:id="rId62" display="https://paper.li/CreativeSage/SMchat?edition_id=e8cbaaa0-7634-11ea-b977-0cc47a0d15fd"/>
    <hyperlink ref="R117" r:id="rId63" display="https://paper.li/CreativeSage/SMchat?edition_id=92210830-7959-11ea-ab4f-0cc47a0d15fd"/>
    <hyperlink ref="R118" r:id="rId64" display="https://paper.li/CreativeSage/SMchat?edition_id=2a281b00-79be-11ea-ab4f-0cc47a0d15fd"/>
    <hyperlink ref="R119" r:id="rId65" display="https://paper.li/CreativeSage/SMchat?edition_id=54978050-7a87-11ea-ab4f-0cc47a0d15fd"/>
    <hyperlink ref="R120" r:id="rId66" display="https://paper.li/CreativeSage/SMchat?edition_id=e715a4c0-7aeb-11ea-ab4f-0cc47a0d15fd"/>
    <hyperlink ref="R121" r:id="rId67" display="https://paper.li/CreativeSage/SMchat?edition_id=8db54a10-7b50-11ea-ab4f-0cc47a0d15fd"/>
    <hyperlink ref="R122" r:id="rId68" display="https://paper.li/CreativeSage/SMchat?edition_id=3c35e530-7c7e-11ea-ab4f-0cc47a0d15fd"/>
    <hyperlink ref="R123" r:id="rId69" display="https://paper.li/CreativeSage/SMchat?edition_id=d654db80-7ce2-11ea-ab4f-0cc47a0d15fd"/>
    <hyperlink ref="R124" r:id="rId70" display="https://paper.li/CreativeSage/SMchat?edition_id=10ce64b0-7dac-11ea-ab4f-0cc47a0d15fd"/>
    <hyperlink ref="R125" r:id="rId71" display="https://paper.li/CreativeSage/SMchat?edition_id=bdeb9f40-7ed9-11ea-ab4f-0cc47a0d15fd"/>
    <hyperlink ref="R126" r:id="rId72" display="https://paper.li/CreativeSage/SMchat?edition_id=0ffe2a80-806c-11ea-ab4f-0cc47a0d15fd"/>
    <hyperlink ref="R128" r:id="rId73" display="https://paper.li/CreativeSage/SMchat?edition_id=3d582ca0-8135-11ea-ab4f-0cc47a0d15fd"/>
    <hyperlink ref="R129" r:id="rId74" display="https://paper.li/CreativeSage/SMchat?edition_id=0cee04c0-8263-11ea-ab4f-0cc47a0d15fd"/>
    <hyperlink ref="R130" r:id="rId75" display="https://paper.li/CreativeSage/SMchat?edition_id=ad4c4120-82c7-11ea-ab4f-0cc47a0d15fd"/>
    <hyperlink ref="R131" r:id="rId76" display="https://paper.li/CreativeSage/SMchat?edition_id=b9912d51-8390-11ea-9b87-0cc47a0d15fd"/>
    <hyperlink ref="R132" r:id="rId77" display="https://paper.li/CreativeSage/SMchat?edition_id=569edf20-83f5-11ea-9b87-0cc47a0d15fd"/>
    <hyperlink ref="R133" r:id="rId78" display="https://paper.li/CreativeSage/SMchat?edition_id=e75dee70-8459-11ea-9b87-0cc47a0d15fd"/>
    <hyperlink ref="R134" r:id="rId79" display="https://paper.li/CreativeSage/SMchat?edition_id=7bb566c0-84be-11ea-9b87-0cc47a0d15fd"/>
    <hyperlink ref="R135" r:id="rId80" display="https://paper.li/CreativeSage/SMchat?edition_id=0e503af0-8523-11ea-9b87-0cc47a0d15fd"/>
    <hyperlink ref="R136" r:id="rId81" display="https://paper.li/CreativeSage/SMchat?edition_id=38b8e980-85ec-11ea-9b87-0cc47a0d15fd"/>
    <hyperlink ref="R137" r:id="rId82" display="https://paper.li/CreativeSage/SMchat?edition_id=d0de32b0-8650-11ea-9b87-0cc47a0d15fd"/>
    <hyperlink ref="R138" r:id="rId83" display="https://paper.li/CreativeSage/SMchat?edition_id=25352fb0-87e3-11ea-9b87-0cc47a0d15fd"/>
    <hyperlink ref="R139" r:id="rId84" display="https://paper.li/CreativeSage/SMchat?edition_id=b9b6ec50-8847-11ea-9b87-0cc47a0d15fd"/>
    <hyperlink ref="R140" r:id="rId85" display="https://paper.li/CreativeSage/SMchat?edition_id=7a2a4170-8975-11ea-9b87-0cc47a0d15fd"/>
    <hyperlink ref="R141" r:id="rId86" display="https://paper.li/CreativeSage/SMchat?edition_id=0ee55d90-89da-11ea-9b87-0cc47a0d15fd"/>
    <hyperlink ref="R142" r:id="rId87" display="https://paper.li/CreativeSage/SMchat?edition_id=cf0b2ef0-8b07-11ea-9b87-0cc47a0d15fd"/>
    <hyperlink ref="R143" r:id="rId88" display="https://paper.li/CreativeSage/SMchat?edition_id=63725eb0-8b6c-11ea-9b87-0cc47a0d15fd"/>
    <hyperlink ref="R145" r:id="rId89" display="https://paper.li/CreativeSage/SMchat?edition_id=b6e37710-91b5-11ea-9b87-0cc47a0d15fd"/>
    <hyperlink ref="U31" r:id="rId90" display="https://pbs.twimg.com/media/EUhHWbAUcAEpxpo.jpg"/>
    <hyperlink ref="V3" r:id="rId91" display="http://pbs.twimg.com/profile_images/1190305734933782533/nMCNxPE6_normal.jpg"/>
    <hyperlink ref="V4" r:id="rId92" display="http://pbs.twimg.com/profile_images/1113760044741464065/ogJ7J9yv_normal.png"/>
    <hyperlink ref="V5" r:id="rId93" display="http://pbs.twimg.com/profile_images/1240257079182602242/cio3MasT_normal.jpg"/>
    <hyperlink ref="V6" r:id="rId94" display="http://pbs.twimg.com/profile_images/1160996327578226688/sOsN-QNd_normal.jpg"/>
    <hyperlink ref="V7" r:id="rId95" display="http://pbs.twimg.com/profile_images/927916907956703234/l0rZdlgL_normal.jpg"/>
    <hyperlink ref="V8" r:id="rId96" display="http://pbs.twimg.com/profile_images/927916907956703234/l0rZdlgL_normal.jpg"/>
    <hyperlink ref="V9" r:id="rId97" display="http://pbs.twimg.com/profile_images/927916907956703234/l0rZdlgL_normal.jpg"/>
    <hyperlink ref="V10" r:id="rId98" display="http://pbs.twimg.com/profile_images/378800000435653585/f90322b41baf63d7f0ff696e3e579e41_normal.jpeg"/>
    <hyperlink ref="V11" r:id="rId99" display="http://pbs.twimg.com/profile_images/378800000435653585/f90322b41baf63d7f0ff696e3e579e41_normal.jpeg"/>
    <hyperlink ref="V12" r:id="rId100" display="http://pbs.twimg.com/profile_images/378800000435653585/f90322b41baf63d7f0ff696e3e579e41_normal.jpeg"/>
    <hyperlink ref="V13" r:id="rId101" display="http://pbs.twimg.com/profile_images/378800000435653585/f90322b41baf63d7f0ff696e3e579e41_normal.jpeg"/>
    <hyperlink ref="V14" r:id="rId102" display="http://pbs.twimg.com/profile_images/1141899184108257280/YAGUOok1_normal.png"/>
    <hyperlink ref="V15" r:id="rId103" display="http://pbs.twimg.com/profile_images/1141899184108257280/YAGUOok1_normal.png"/>
    <hyperlink ref="V16" r:id="rId104" display="http://pbs.twimg.com/profile_images/1141899184108257280/YAGUOok1_normal.png"/>
    <hyperlink ref="V17" r:id="rId105" display="http://pbs.twimg.com/profile_images/1141899184108257280/YAGUOok1_normal.png"/>
    <hyperlink ref="V18" r:id="rId106" display="http://pbs.twimg.com/profile_images/908063926591651840/2NjE-cli_normal.jpg"/>
    <hyperlink ref="V19" r:id="rId107" display="http://pbs.twimg.com/profile_images/908063926591651840/2NjE-cli_normal.jpg"/>
    <hyperlink ref="V20" r:id="rId108" display="http://pbs.twimg.com/profile_images/908063926591651840/2NjE-cli_normal.jpg"/>
    <hyperlink ref="V21" r:id="rId109" display="http://pbs.twimg.com/profile_images/908063926591651840/2NjE-cli_normal.jpg"/>
    <hyperlink ref="V22" r:id="rId110" display="http://pbs.twimg.com/profile_images/694185183357091841/YWaSsxZm_normal.jpg"/>
    <hyperlink ref="V23" r:id="rId111" display="http://pbs.twimg.com/profile_images/1113853939508633600/uWFb4SLE_normal.png"/>
    <hyperlink ref="V24" r:id="rId112" display="http://pbs.twimg.com/profile_images/697806714029137921/tpVC55xu_normal.png"/>
    <hyperlink ref="V25" r:id="rId113" display="http://pbs.twimg.com/profile_images/694185183357091841/YWaSsxZm_normal.jpg"/>
    <hyperlink ref="V26" r:id="rId114" display="http://pbs.twimg.com/profile_images/1113853939508633600/uWFb4SLE_normal.png"/>
    <hyperlink ref="V27" r:id="rId115" display="http://pbs.twimg.com/profile_images/1113853939508633600/uWFb4SLE_normal.png"/>
    <hyperlink ref="V28" r:id="rId116" display="http://pbs.twimg.com/profile_images/697806714029137921/tpVC55xu_normal.png"/>
    <hyperlink ref="V29" r:id="rId117" display="http://pbs.twimg.com/profile_images/697806714029137921/tpVC55xu_normal.png"/>
    <hyperlink ref="V30" r:id="rId118" display="http://pbs.twimg.com/profile_images/697806714029137921/tpVC55xu_normal.png"/>
    <hyperlink ref="V31" r:id="rId119" display="https://pbs.twimg.com/media/EUhHWbAUcAEpxpo.jpg"/>
    <hyperlink ref="V32" r:id="rId120" display="http://pbs.twimg.com/profile_images/1243591853737459713/5LuWzeUO_normal.jpg"/>
    <hyperlink ref="V33" r:id="rId121" display="http://pbs.twimg.com/profile_images/1244611365769224193/ItI5YwY3_normal.jpg"/>
    <hyperlink ref="V34" r:id="rId122" display="http://pbs.twimg.com/profile_images/1220487205212377090/H0kj0vO8_normal.jpg"/>
    <hyperlink ref="V35" r:id="rId123" display="http://pbs.twimg.com/profile_images/1220487205212377090/H0kj0vO8_normal.jpg"/>
    <hyperlink ref="V36" r:id="rId124" display="http://pbs.twimg.com/profile_images/963236604436516864/BZoDxw--_normal.jpg"/>
    <hyperlink ref="V37" r:id="rId125" display="http://pbs.twimg.com/profile_images/1214098286740738048/BA-hvawT_normal.jpg"/>
    <hyperlink ref="V38" r:id="rId126" display="http://pbs.twimg.com/profile_images/1214098286740738048/BA-hvawT_normal.jpg"/>
    <hyperlink ref="V39" r:id="rId127" display="http://pbs.twimg.com/profile_images/615964064028602368/1VqWPxFH_normal.jpg"/>
    <hyperlink ref="V40" r:id="rId128" display="http://pbs.twimg.com/profile_images/615964064028602368/1VqWPxFH_normal.jpg"/>
    <hyperlink ref="V41" r:id="rId129" display="http://pbs.twimg.com/profile_images/615964064028602368/1VqWPxFH_normal.jpg"/>
    <hyperlink ref="V42" r:id="rId130" display="http://pbs.twimg.com/profile_images/1255912547393220611/-GLV8Nf7_normal.jpg"/>
    <hyperlink ref="V43" r:id="rId131" display="http://pbs.twimg.com/profile_images/1255912547393220611/-GLV8Nf7_normal.jpg"/>
    <hyperlink ref="V44" r:id="rId132" display="http://pbs.twimg.com/profile_images/378800000754819969/3e583b99b8930159a50b93171790080d_normal.jpeg"/>
    <hyperlink ref="V45" r:id="rId133" display="http://pbs.twimg.com/profile_images/796926295687004160/Yg-a35cR_normal.jpg"/>
    <hyperlink ref="V46" r:id="rId134" display="http://pbs.twimg.com/profile_images/796926295687004160/Yg-a35cR_normal.jpg"/>
    <hyperlink ref="V47" r:id="rId135" display="http://pbs.twimg.com/profile_images/378800000754819969/3e583b99b8930159a50b93171790080d_normal.jpeg"/>
    <hyperlink ref="V48" r:id="rId136" display="http://pbs.twimg.com/profile_images/796926295687004160/Yg-a35cR_normal.jpg"/>
    <hyperlink ref="V49" r:id="rId137" display="http://pbs.twimg.com/profile_images/796926295687004160/Yg-a35cR_normal.jpg"/>
    <hyperlink ref="V50" r:id="rId138" display="http://pbs.twimg.com/profile_images/1072458281174659073/hOF3yEhz_normal.jpg"/>
    <hyperlink ref="V51" r:id="rId139" display="http://pbs.twimg.com/profile_images/1072458281174659073/hOF3yEhz_normal.jpg"/>
    <hyperlink ref="V52" r:id="rId140" display="http://pbs.twimg.com/profile_images/1072458281174659073/hOF3yEhz_normal.jpg"/>
    <hyperlink ref="V53" r:id="rId141" display="http://pbs.twimg.com/profile_images/1072458281174659073/hOF3yEhz_normal.jpg"/>
    <hyperlink ref="V54" r:id="rId142" display="http://pbs.twimg.com/profile_images/1072458281174659073/hOF3yEhz_normal.jpg"/>
    <hyperlink ref="V55" r:id="rId143" display="http://pbs.twimg.com/profile_images/1072458281174659073/hOF3yEhz_normal.jpg"/>
    <hyperlink ref="V56" r:id="rId144" display="http://pbs.twimg.com/profile_images/1072458281174659073/hOF3yEhz_normal.jpg"/>
    <hyperlink ref="V57" r:id="rId145" display="http://pbs.twimg.com/profile_images/1072458281174659073/hOF3yEhz_normal.jpg"/>
    <hyperlink ref="V58" r:id="rId146" display="http://pbs.twimg.com/profile_images/1072458281174659073/hOF3yEhz_normal.jpg"/>
    <hyperlink ref="V59" r:id="rId147" display="http://pbs.twimg.com/profile_images/1072458281174659073/hOF3yEhz_normal.jpg"/>
    <hyperlink ref="V60" r:id="rId148" display="http://pbs.twimg.com/profile_images/1072458281174659073/hOF3yEhz_normal.jpg"/>
    <hyperlink ref="V61" r:id="rId149" display="http://pbs.twimg.com/profile_images/1072458281174659073/hOF3yEhz_normal.jpg"/>
    <hyperlink ref="V62" r:id="rId150" display="http://pbs.twimg.com/profile_images/1072458281174659073/hOF3yEhz_normal.jpg"/>
    <hyperlink ref="V63" r:id="rId151" display="http://pbs.twimg.com/profile_images/1072458281174659073/hOF3yEhz_normal.jpg"/>
    <hyperlink ref="V64" r:id="rId152" display="http://pbs.twimg.com/profile_images/1072458281174659073/hOF3yEhz_normal.jpg"/>
    <hyperlink ref="V65" r:id="rId153" display="http://pbs.twimg.com/profile_images/1072458281174659073/hOF3yEhz_normal.jpg"/>
    <hyperlink ref="V66" r:id="rId154" display="http://pbs.twimg.com/profile_images/1072458281174659073/hOF3yEhz_normal.jpg"/>
    <hyperlink ref="V67" r:id="rId155" display="http://pbs.twimg.com/profile_images/1072458281174659073/hOF3yEhz_normal.jpg"/>
    <hyperlink ref="V68" r:id="rId156" display="http://pbs.twimg.com/profile_images/1072458281174659073/hOF3yEhz_normal.jpg"/>
    <hyperlink ref="V69" r:id="rId157" display="http://pbs.twimg.com/profile_images/1072458281174659073/hOF3yEhz_normal.jpg"/>
    <hyperlink ref="V70" r:id="rId158" display="http://pbs.twimg.com/profile_images/1072458281174659073/hOF3yEhz_normal.jpg"/>
    <hyperlink ref="V71" r:id="rId159" display="http://pbs.twimg.com/profile_images/1072458281174659073/hOF3yEhz_normal.jpg"/>
    <hyperlink ref="V72" r:id="rId160" display="http://pbs.twimg.com/profile_images/1072458281174659073/hOF3yEhz_normal.jpg"/>
    <hyperlink ref="V73" r:id="rId161" display="http://pbs.twimg.com/profile_images/1072458281174659073/hOF3yEhz_normal.jpg"/>
    <hyperlink ref="V74" r:id="rId162" display="http://pbs.twimg.com/profile_images/1072458281174659073/hOF3yEhz_normal.jpg"/>
    <hyperlink ref="V75" r:id="rId163" display="http://pbs.twimg.com/profile_images/1072458281174659073/hOF3yEhz_normal.jpg"/>
    <hyperlink ref="V76" r:id="rId164" display="http://pbs.twimg.com/profile_images/1072458281174659073/hOF3yEhz_normal.jpg"/>
    <hyperlink ref="V77" r:id="rId165" display="http://pbs.twimg.com/profile_images/1072458281174659073/hOF3yEhz_normal.jpg"/>
    <hyperlink ref="V78" r:id="rId166" display="http://pbs.twimg.com/profile_images/1072458281174659073/hOF3yEhz_normal.jpg"/>
    <hyperlink ref="V79" r:id="rId167" display="http://pbs.twimg.com/profile_images/1072458281174659073/hOF3yEhz_normal.jpg"/>
    <hyperlink ref="V80" r:id="rId168" display="http://pbs.twimg.com/profile_images/1072458281174659073/hOF3yEhz_normal.jpg"/>
    <hyperlink ref="V81" r:id="rId169" display="http://pbs.twimg.com/profile_images/1072458281174659073/hOF3yEhz_normal.jpg"/>
    <hyperlink ref="V82" r:id="rId170" display="http://pbs.twimg.com/profile_images/1072458281174659073/hOF3yEhz_normal.jpg"/>
    <hyperlink ref="V83" r:id="rId171" display="http://pbs.twimg.com/profile_images/1072458281174659073/hOF3yEhz_normal.jpg"/>
    <hyperlink ref="V84" r:id="rId172" display="http://pbs.twimg.com/profile_images/1072458281174659073/hOF3yEhz_normal.jpg"/>
    <hyperlink ref="V85" r:id="rId173" display="http://pbs.twimg.com/profile_images/1072458281174659073/hOF3yEhz_normal.jpg"/>
    <hyperlink ref="V86" r:id="rId174" display="http://pbs.twimg.com/profile_images/1072458281174659073/hOF3yEhz_normal.jpg"/>
    <hyperlink ref="V87" r:id="rId175" display="http://pbs.twimg.com/profile_images/1072458281174659073/hOF3yEhz_normal.jpg"/>
    <hyperlink ref="V88" r:id="rId176" display="http://pbs.twimg.com/profile_images/1072458281174659073/hOF3yEhz_normal.jpg"/>
    <hyperlink ref="V89" r:id="rId177" display="http://pbs.twimg.com/profile_images/1072458281174659073/hOF3yEhz_normal.jpg"/>
    <hyperlink ref="V90" r:id="rId178" display="http://pbs.twimg.com/profile_images/1072458281174659073/hOF3yEhz_normal.jpg"/>
    <hyperlink ref="V91" r:id="rId179" display="http://pbs.twimg.com/profile_images/1072458281174659073/hOF3yEhz_normal.jpg"/>
    <hyperlink ref="V92" r:id="rId180" display="http://pbs.twimg.com/profile_images/1072458281174659073/hOF3yEhz_normal.jpg"/>
    <hyperlink ref="V93" r:id="rId181" display="http://pbs.twimg.com/profile_images/1072458281174659073/hOF3yEhz_normal.jpg"/>
    <hyperlink ref="V94" r:id="rId182" display="http://pbs.twimg.com/profile_images/1072458281174659073/hOF3yEhz_normal.jpg"/>
    <hyperlink ref="V95" r:id="rId183" display="http://pbs.twimg.com/profile_images/1072458281174659073/hOF3yEhz_normal.jpg"/>
    <hyperlink ref="V96" r:id="rId184" display="http://pbs.twimg.com/profile_images/1072458281174659073/hOF3yEhz_normal.jpg"/>
    <hyperlink ref="V97" r:id="rId185" display="http://pbs.twimg.com/profile_images/1072458281174659073/hOF3yEhz_normal.jpg"/>
    <hyperlink ref="V98" r:id="rId186" display="http://pbs.twimg.com/profile_images/1072458281174659073/hOF3yEhz_normal.jpg"/>
    <hyperlink ref="V99" r:id="rId187" display="http://pbs.twimg.com/profile_images/1072458281174659073/hOF3yEhz_normal.jpg"/>
    <hyperlink ref="V100" r:id="rId188" display="http://pbs.twimg.com/profile_images/1072458281174659073/hOF3yEhz_normal.jpg"/>
    <hyperlink ref="V101" r:id="rId189" display="http://pbs.twimg.com/profile_images/1072458281174659073/hOF3yEhz_normal.jpg"/>
    <hyperlink ref="V102" r:id="rId190" display="http://pbs.twimg.com/profile_images/1072458281174659073/hOF3yEhz_normal.jpg"/>
    <hyperlink ref="V103" r:id="rId191" display="http://pbs.twimg.com/profile_images/1072458281174659073/hOF3yEhz_normal.jpg"/>
    <hyperlink ref="V104" r:id="rId192" display="http://pbs.twimg.com/profile_images/1072458281174659073/hOF3yEhz_normal.jpg"/>
    <hyperlink ref="V105" r:id="rId193" display="http://pbs.twimg.com/profile_images/1072458281174659073/hOF3yEhz_normal.jpg"/>
    <hyperlink ref="V106" r:id="rId194" display="http://pbs.twimg.com/profile_images/1072458281174659073/hOF3yEhz_normal.jpg"/>
    <hyperlink ref="V107" r:id="rId195" display="http://pbs.twimg.com/profile_images/1072458281174659073/hOF3yEhz_normal.jpg"/>
    <hyperlink ref="V108" r:id="rId196" display="http://pbs.twimg.com/profile_images/1072458281174659073/hOF3yEhz_normal.jpg"/>
    <hyperlink ref="V109" r:id="rId197" display="http://pbs.twimg.com/profile_images/1072458281174659073/hOF3yEhz_normal.jpg"/>
    <hyperlink ref="V110" r:id="rId198" display="http://pbs.twimg.com/profile_images/1072458281174659073/hOF3yEhz_normal.jpg"/>
    <hyperlink ref="V111" r:id="rId199" display="http://pbs.twimg.com/profile_images/1072458281174659073/hOF3yEhz_normal.jpg"/>
    <hyperlink ref="V112" r:id="rId200" display="http://pbs.twimg.com/profile_images/1072458281174659073/hOF3yEhz_normal.jpg"/>
    <hyperlink ref="V113" r:id="rId201" display="http://pbs.twimg.com/profile_images/1072458281174659073/hOF3yEhz_normal.jpg"/>
    <hyperlink ref="V114" r:id="rId202" display="http://pbs.twimg.com/profile_images/1072458281174659073/hOF3yEhz_normal.jpg"/>
    <hyperlink ref="V115" r:id="rId203" display="http://pbs.twimg.com/profile_images/1072458281174659073/hOF3yEhz_normal.jpg"/>
    <hyperlink ref="V116" r:id="rId204" display="http://pbs.twimg.com/profile_images/1072458281174659073/hOF3yEhz_normal.jpg"/>
    <hyperlink ref="V117" r:id="rId205" display="http://pbs.twimg.com/profile_images/1072458281174659073/hOF3yEhz_normal.jpg"/>
    <hyperlink ref="V118" r:id="rId206" display="http://pbs.twimg.com/profile_images/1072458281174659073/hOF3yEhz_normal.jpg"/>
    <hyperlink ref="V119" r:id="rId207" display="http://pbs.twimg.com/profile_images/1072458281174659073/hOF3yEhz_normal.jpg"/>
    <hyperlink ref="V120" r:id="rId208" display="http://pbs.twimg.com/profile_images/1072458281174659073/hOF3yEhz_normal.jpg"/>
    <hyperlink ref="V121" r:id="rId209" display="http://pbs.twimg.com/profile_images/1072458281174659073/hOF3yEhz_normal.jpg"/>
    <hyperlink ref="V122" r:id="rId210" display="http://pbs.twimg.com/profile_images/1072458281174659073/hOF3yEhz_normal.jpg"/>
    <hyperlink ref="V123" r:id="rId211" display="http://pbs.twimg.com/profile_images/1072458281174659073/hOF3yEhz_normal.jpg"/>
    <hyperlink ref="V124" r:id="rId212" display="http://pbs.twimg.com/profile_images/1072458281174659073/hOF3yEhz_normal.jpg"/>
    <hyperlink ref="V125" r:id="rId213" display="http://pbs.twimg.com/profile_images/1072458281174659073/hOF3yEhz_normal.jpg"/>
    <hyperlink ref="V126" r:id="rId214" display="http://pbs.twimg.com/profile_images/1072458281174659073/hOF3yEhz_normal.jpg"/>
    <hyperlink ref="V127" r:id="rId215" display="http://pbs.twimg.com/profile_images/1072458281174659073/hOF3yEhz_normal.jpg"/>
    <hyperlink ref="V128" r:id="rId216" display="http://pbs.twimg.com/profile_images/1072458281174659073/hOF3yEhz_normal.jpg"/>
    <hyperlink ref="V129" r:id="rId217" display="http://pbs.twimg.com/profile_images/1072458281174659073/hOF3yEhz_normal.jpg"/>
    <hyperlink ref="V130" r:id="rId218" display="http://pbs.twimg.com/profile_images/1072458281174659073/hOF3yEhz_normal.jpg"/>
    <hyperlink ref="V131" r:id="rId219" display="http://pbs.twimg.com/profile_images/1072458281174659073/hOF3yEhz_normal.jpg"/>
    <hyperlink ref="V132" r:id="rId220" display="http://pbs.twimg.com/profile_images/1072458281174659073/hOF3yEhz_normal.jpg"/>
    <hyperlink ref="V133" r:id="rId221" display="http://pbs.twimg.com/profile_images/1072458281174659073/hOF3yEhz_normal.jpg"/>
    <hyperlink ref="V134" r:id="rId222" display="http://pbs.twimg.com/profile_images/1072458281174659073/hOF3yEhz_normal.jpg"/>
    <hyperlink ref="V135" r:id="rId223" display="http://pbs.twimg.com/profile_images/1072458281174659073/hOF3yEhz_normal.jpg"/>
    <hyperlink ref="V136" r:id="rId224" display="http://pbs.twimg.com/profile_images/1072458281174659073/hOF3yEhz_normal.jpg"/>
    <hyperlink ref="V137" r:id="rId225" display="http://pbs.twimg.com/profile_images/1072458281174659073/hOF3yEhz_normal.jpg"/>
    <hyperlink ref="V138" r:id="rId226" display="http://pbs.twimg.com/profile_images/1072458281174659073/hOF3yEhz_normal.jpg"/>
    <hyperlink ref="V139" r:id="rId227" display="http://pbs.twimg.com/profile_images/1072458281174659073/hOF3yEhz_normal.jpg"/>
    <hyperlink ref="V140" r:id="rId228" display="http://pbs.twimg.com/profile_images/1072458281174659073/hOF3yEhz_normal.jpg"/>
    <hyperlink ref="V141" r:id="rId229" display="http://pbs.twimg.com/profile_images/1072458281174659073/hOF3yEhz_normal.jpg"/>
    <hyperlink ref="V142" r:id="rId230" display="http://pbs.twimg.com/profile_images/1072458281174659073/hOF3yEhz_normal.jpg"/>
    <hyperlink ref="V143" r:id="rId231" display="http://pbs.twimg.com/profile_images/1072458281174659073/hOF3yEhz_normal.jpg"/>
    <hyperlink ref="V144" r:id="rId232" display="http://pbs.twimg.com/profile_images/1072458281174659073/hOF3yEhz_normal.jpg"/>
    <hyperlink ref="V145" r:id="rId233" display="http://pbs.twimg.com/profile_images/1072458281174659073/hOF3yEhz_normal.jpg"/>
    <hyperlink ref="V146" r:id="rId234" display="http://pbs.twimg.com/profile_images/1090901529261940736/YuYjxdd__normal.jpg"/>
    <hyperlink ref="Z3" r:id="rId235" display="https://twitter.com/#!/thomchesney/status/1238221627516731392"/>
    <hyperlink ref="Z4" r:id="rId236" display="https://twitter.com/#!/chiew_pang/status/1240557597293457409"/>
    <hyperlink ref="Z5" r:id="rId237" display="https://twitter.com/#!/cacpgt_wrerc/status/1241067476739330049"/>
    <hyperlink ref="Z6" r:id="rId238" display="https://twitter.com/#!/cacpgt/status/1241086946165829632"/>
    <hyperlink ref="Z7" r:id="rId239" display="https://twitter.com/#!/janicemandel/status/1242861083532107776"/>
    <hyperlink ref="Z8" r:id="rId240" display="https://twitter.com/#!/janicemandel/status/1242861083532107776"/>
    <hyperlink ref="Z9" r:id="rId241" display="https://twitter.com/#!/janicemandel/status/1242861083532107776"/>
    <hyperlink ref="Z10" r:id="rId242" display="https://twitter.com/#!/drmichaelmoody/status/1243296956698386432"/>
    <hyperlink ref="Z11" r:id="rId243" display="https://twitter.com/#!/drmichaelmoody/status/1243296956698386432"/>
    <hyperlink ref="Z12" r:id="rId244" display="https://twitter.com/#!/drmichaelmoody/status/1243296956698386432"/>
    <hyperlink ref="Z13" r:id="rId245" display="https://twitter.com/#!/drmichaelmoody/status/1243296956698386432"/>
    <hyperlink ref="Z14" r:id="rId246" display="https://twitter.com/#!/teachwithsoul/status/1243373000595914752"/>
    <hyperlink ref="Z15" r:id="rId247" display="https://twitter.com/#!/teachwithsoul/status/1243373000595914752"/>
    <hyperlink ref="Z16" r:id="rId248" display="https://twitter.com/#!/teachwithsoul/status/1243373000595914752"/>
    <hyperlink ref="Z17" r:id="rId249" display="https://twitter.com/#!/teachwithsoul/status/1243373000595914752"/>
    <hyperlink ref="Z18" r:id="rId250" display="https://twitter.com/#!/lachesschesser/status/1244293635115569152"/>
    <hyperlink ref="Z19" r:id="rId251" display="https://twitter.com/#!/lachesschesser/status/1244293635115569152"/>
    <hyperlink ref="Z20" r:id="rId252" display="https://twitter.com/#!/lachesschesser/status/1244293635115569152"/>
    <hyperlink ref="Z21" r:id="rId253" display="https://twitter.com/#!/lachesschesser/status/1244293635115569152"/>
    <hyperlink ref="Z22" r:id="rId254" display="https://twitter.com/#!/drescigno/status/1243172581865402375"/>
    <hyperlink ref="Z23" r:id="rId255" display="https://twitter.com/#!/elanaleoni/status/1244014906082570241"/>
    <hyperlink ref="Z24" r:id="rId256" display="https://twitter.com/#!/insightadvance/status/1244758806606893058"/>
    <hyperlink ref="Z25" r:id="rId257" display="https://twitter.com/#!/drescigno/status/1243172581865402375"/>
    <hyperlink ref="Z26" r:id="rId258" display="https://twitter.com/#!/elanaleoni/status/1244014906082570241"/>
    <hyperlink ref="Z27" r:id="rId259" display="https://twitter.com/#!/elanaleoni/status/1244014906082570241"/>
    <hyperlink ref="Z28" r:id="rId260" display="https://twitter.com/#!/insightadvance/status/1244758806606893058"/>
    <hyperlink ref="Z29" r:id="rId261" display="https://twitter.com/#!/insightadvance/status/1244758806606893058"/>
    <hyperlink ref="Z30" r:id="rId262" display="https://twitter.com/#!/insightadvance/status/1244758806606893058"/>
    <hyperlink ref="Z31" r:id="rId263" display="https://twitter.com/#!/youngcuckoldre1/status/1245323829569826817"/>
    <hyperlink ref="Z32" r:id="rId264" display="https://twitter.com/#!/silasairkingiv/status/1247928077793087494"/>
    <hyperlink ref="Z33" r:id="rId265" display="https://twitter.com/#!/heazysa/status/1250364686316511233"/>
    <hyperlink ref="Z34" r:id="rId266" display="https://twitter.com/#!/mariodeniro/status/1252759279687344128"/>
    <hyperlink ref="Z35" r:id="rId267" display="https://twitter.com/#!/mariodeniro/status/1252759279687344128"/>
    <hyperlink ref="Z36" r:id="rId268" display="https://twitter.com/#!/nico_1199_/status/1250599809540657153"/>
    <hyperlink ref="Z37" r:id="rId269" display="https://twitter.com/#!/cyberzizo/status/1252881199288090624"/>
    <hyperlink ref="Z38" r:id="rId270" display="https://twitter.com/#!/cyberzizo/status/1252881199288090624"/>
    <hyperlink ref="Z39" r:id="rId271" display="https://twitter.com/#!/sordo_madaleno/status/1250481346952257537"/>
    <hyperlink ref="Z40" r:id="rId272" display="https://twitter.com/#!/sordo_madaleno/status/1252757519480610820"/>
    <hyperlink ref="Z41" r:id="rId273" display="https://twitter.com/#!/sordo_madaleno/status/1255302314807693313"/>
    <hyperlink ref="Z42" r:id="rId274" display="https://twitter.com/#!/sordoana/status/1255350942788190208"/>
    <hyperlink ref="Z43" r:id="rId275" display="https://twitter.com/#!/sordoana/status/1255350942788190208"/>
    <hyperlink ref="Z44" r:id="rId276" display="https://twitter.com/#!/sourcepov/status/1256283112176332800"/>
    <hyperlink ref="Z45" r:id="rId277" display="https://twitter.com/#!/autom8/status/1256267694854287361"/>
    <hyperlink ref="Z46" r:id="rId278" display="https://twitter.com/#!/autom8/status/1257323670122295296"/>
    <hyperlink ref="Z47" r:id="rId279" display="https://twitter.com/#!/sourcepov/status/1256283112176332800"/>
    <hyperlink ref="Z48" r:id="rId280" display="https://twitter.com/#!/autom8/status/1256267694854287361"/>
    <hyperlink ref="Z49" r:id="rId281" display="https://twitter.com/#!/autom8/status/1257323670122295296"/>
    <hyperlink ref="Z50" r:id="rId282" display="https://twitter.com/#!/creativesage/status/1237429792561127425"/>
    <hyperlink ref="Z51" r:id="rId283" display="https://twitter.com/#!/creativesage/status/1237610974422519808"/>
    <hyperlink ref="Z52" r:id="rId284" display="https://twitter.com/#!/creativesage/status/1239060513348345856"/>
    <hyperlink ref="Z53" r:id="rId285" display="https://twitter.com/#!/creativesage/status/1239604117288484864"/>
    <hyperlink ref="Z54" r:id="rId286" display="https://twitter.com/#!/creativesage/status/1240328877249114120"/>
    <hyperlink ref="Z55" r:id="rId287" display="https://twitter.com/#!/creativesage/status/1240872457210335232"/>
    <hyperlink ref="Z56" r:id="rId288" display="https://twitter.com/#!/creativesage/status/1238154582112468993"/>
    <hyperlink ref="Z57" r:id="rId289" display="https://twitter.com/#!/creativesage/status/1240872457210335232"/>
    <hyperlink ref="Z58" r:id="rId290" display="https://twitter.com/#!/creativesage/status/1242865594057326593"/>
    <hyperlink ref="Z59" r:id="rId291" display="https://twitter.com/#!/creativesage/status/1243590397999353858"/>
    <hyperlink ref="Z60" r:id="rId292" display="https://twitter.com/#!/creativesage/status/1243771555836039169"/>
    <hyperlink ref="Z61" r:id="rId293" display="https://twitter.com/#!/creativesage/status/1241234844861988866"/>
    <hyperlink ref="Z62" r:id="rId294" display="https://twitter.com/#!/creativesage/status/1246670658228101120"/>
    <hyperlink ref="Z63" r:id="rId295" display="https://twitter.com/#!/creativesage/status/1240510072565923841"/>
    <hyperlink ref="Z64" r:id="rId296" display="https://twitter.com/#!/creativesage/status/1247033059398033410"/>
    <hyperlink ref="Z65" r:id="rId297" display="https://twitter.com/#!/creativesage/status/1247214256740880396"/>
    <hyperlink ref="Z66" r:id="rId298" display="https://twitter.com/#!/creativesage/status/1248120212983087104"/>
    <hyperlink ref="Z67" r:id="rId299" display="https://twitter.com/#!/creativesage/status/1248845006686826498"/>
    <hyperlink ref="Z68" r:id="rId300" display="https://twitter.com/#!/creativesage/status/1249932148192219136"/>
    <hyperlink ref="Z69" r:id="rId301" display="https://twitter.com/#!/creativesage/status/1243046781442764802"/>
    <hyperlink ref="Z70" r:id="rId302" display="https://twitter.com/#!/creativesage/status/1250113541400657922"/>
    <hyperlink ref="Z71" r:id="rId303" display="https://twitter.com/#!/creativesage/status/1236705011515752449"/>
    <hyperlink ref="Z72" r:id="rId304" display="https://twitter.com/#!/creativesage/status/1250475747946438656"/>
    <hyperlink ref="Z73" r:id="rId305" display="https://twitter.com/#!/creativesage/status/1238698121993113600"/>
    <hyperlink ref="Z74" r:id="rId306" display="https://twitter.com/#!/creativesage/status/1250656925630509058"/>
    <hyperlink ref="Z75" r:id="rId307" display="https://twitter.com/#!/creativesage/status/1250838136722206720"/>
    <hyperlink ref="Z76" r:id="rId308" display="https://twitter.com/#!/creativesage/status/1249569877486112768"/>
    <hyperlink ref="Z77" r:id="rId309" display="https://twitter.com/#!/creativesage/status/1251744182751899660"/>
    <hyperlink ref="Z78" r:id="rId310" display="https://twitter.com/#!/creativesage/status/1239966510132551681"/>
    <hyperlink ref="Z79" r:id="rId311" display="https://twitter.com/#!/creativesage/status/1242140827478118402"/>
    <hyperlink ref="Z80" r:id="rId312" display="https://twitter.com/#!/creativesage/status/1251744182751899660"/>
    <hyperlink ref="Z81" r:id="rId313" display="https://twitter.com/#!/creativesage/status/1237973361919131649"/>
    <hyperlink ref="Z82" r:id="rId314" display="https://twitter.com/#!/creativesage/status/1246127094297497600"/>
    <hyperlink ref="Z83" r:id="rId315" display="https://twitter.com/#!/creativesage/status/1246851875791568903"/>
    <hyperlink ref="Z84" r:id="rId316" display="https://twitter.com/#!/creativesage/status/1252287825275428864"/>
    <hyperlink ref="Z85" r:id="rId317" display="https://twitter.com/#!/creativesage/status/1253918435861573632"/>
    <hyperlink ref="Z86" r:id="rId318" display="https://twitter.com/#!/creativesage/status/1254824397279571969"/>
    <hyperlink ref="Z87" r:id="rId319" display="https://twitter.com/#!/creativesage/status/1255549174986219520"/>
    <hyperlink ref="Z88" r:id="rId320" display="https://twitter.com/#!/creativesage/status/1240147673522614274"/>
    <hyperlink ref="Z89" r:id="rId321" display="https://twitter.com/#!/creativesage/status/1240872457210335232"/>
    <hyperlink ref="Z90" r:id="rId322" display="https://twitter.com/#!/creativesage/status/1255005582827937792"/>
    <hyperlink ref="Z91" r:id="rId323" display="https://twitter.com/#!/creativesage/status/1255730376485621763"/>
    <hyperlink ref="Z92" r:id="rId324" display="https://twitter.com/#!/creativesage/status/1256455139914919937"/>
    <hyperlink ref="Z93" r:id="rId325" display="https://twitter.com/#!/creativesage/status/1236523799731986432"/>
    <hyperlink ref="Z94" r:id="rId326" display="https://twitter.com/#!/creativesage/status/1236886185487806464"/>
    <hyperlink ref="Z95" r:id="rId327" display="https://twitter.com/#!/creativesage/status/1237067407287615489"/>
    <hyperlink ref="Z96" r:id="rId328" display="https://twitter.com/#!/creativesage/status/1237248586053804033"/>
    <hyperlink ref="Z97" r:id="rId329" display="https://twitter.com/#!/creativesage/status/1237792172625334272"/>
    <hyperlink ref="Z98" r:id="rId330" display="https://twitter.com/#!/creativesage/status/1238335737126363138"/>
    <hyperlink ref="Z99" r:id="rId331" display="https://twitter.com/#!/creativesage/status/1238516956946456578"/>
    <hyperlink ref="Z100" r:id="rId332" display="https://twitter.com/#!/creativesage/status/1239241714503692288"/>
    <hyperlink ref="Z101" r:id="rId333" display="https://twitter.com/#!/creativesage/status/1239422900236619776"/>
    <hyperlink ref="Z102" r:id="rId334" display="https://twitter.com/#!/creativesage/status/1239785411666423808"/>
    <hyperlink ref="Z103" r:id="rId335" display="https://twitter.com/#!/creativesage/status/1240691286228656129"/>
    <hyperlink ref="Z104" r:id="rId336" display="https://twitter.com/#!/creativesage/status/1241053672034971650"/>
    <hyperlink ref="Z105" r:id="rId337" display="https://twitter.com/#!/creativesage/status/1241778438417121285"/>
    <hyperlink ref="Z106" r:id="rId338" display="https://twitter.com/#!/creativesage/status/1241959626326921216"/>
    <hyperlink ref="Z107" r:id="rId339" display="https://twitter.com/#!/creativesage/status/1242322108899897345"/>
    <hyperlink ref="Z108" r:id="rId340" display="https://twitter.com/#!/creativesage/status/1242503211380064256"/>
    <hyperlink ref="Z109" r:id="rId341" display="https://twitter.com/#!/creativesage/status/1242684395401740291"/>
    <hyperlink ref="Z110" r:id="rId342" display="https://twitter.com/#!/creativesage/status/1243228001153810432"/>
    <hyperlink ref="Z111" r:id="rId343" display="https://twitter.com/#!/creativesage/status/1243409172634292226"/>
    <hyperlink ref="Z112" r:id="rId344" display="https://twitter.com/#!/creativesage/status/1245764708118007808"/>
    <hyperlink ref="Z113" r:id="rId345" display="https://twitter.com/#!/creativesage/status/1245945880726904832"/>
    <hyperlink ref="Z114" r:id="rId346" display="https://twitter.com/#!/creativesage/status/1246308271897657345"/>
    <hyperlink ref="Z115" r:id="rId347" display="https://twitter.com/#!/creativesage/status/1247395506294317060"/>
    <hyperlink ref="Z116" r:id="rId348" display="https://twitter.com/#!/creativesage/status/1247576648494518273"/>
    <hyperlink ref="Z117" r:id="rId349" display="https://twitter.com/#!/creativesage/status/1247757820734230532"/>
    <hyperlink ref="Z118" r:id="rId350" display="https://twitter.com/#!/creativesage/status/1247939042181775362"/>
    <hyperlink ref="Z119" r:id="rId351" display="https://twitter.com/#!/creativesage/status/1248301426977226753"/>
    <hyperlink ref="Z120" r:id="rId352" display="https://twitter.com/#!/creativesage/status/1248482605466406912"/>
    <hyperlink ref="Z121" r:id="rId353" display="https://twitter.com/#!/creativesage/status/1248663914411425793"/>
    <hyperlink ref="Z122" r:id="rId354" display="https://twitter.com/#!/creativesage/status/1249207378794471425"/>
    <hyperlink ref="Z123" r:id="rId355" display="https://twitter.com/#!/creativesage/status/1249388610983464960"/>
    <hyperlink ref="Z124" r:id="rId356" display="https://twitter.com/#!/creativesage/status/1249751109763239937"/>
    <hyperlink ref="Z125" r:id="rId357" display="https://twitter.com/#!/creativesage/status/1250294555720609798"/>
    <hyperlink ref="Z126" r:id="rId358" display="https://twitter.com/#!/creativesage/status/1251019313630326788"/>
    <hyperlink ref="Z127" r:id="rId359" display="https://twitter.com/#!/creativesage/status/1251200523052683271"/>
    <hyperlink ref="Z128" r:id="rId360" display="https://twitter.com/#!/creativesage/status/1251381724761767936"/>
    <hyperlink ref="Z129" r:id="rId361" display="https://twitter.com/#!/creativesage/status/1251925413925998594"/>
    <hyperlink ref="Z130" r:id="rId362" display="https://twitter.com/#!/creativesage/status/1252106694424965122"/>
    <hyperlink ref="Z131" r:id="rId363" display="https://twitter.com/#!/creativesage/status/1252468866376183808"/>
    <hyperlink ref="Z132" r:id="rId364" display="https://twitter.com/#!/creativesage/status/1252650119675162630"/>
    <hyperlink ref="Z133" r:id="rId365" display="https://twitter.com/#!/creativesage/status/1252831284679733250"/>
    <hyperlink ref="Z134" r:id="rId366" display="https://twitter.com/#!/creativesage/status/1253012470026899457"/>
    <hyperlink ref="Z135" r:id="rId367" display="https://twitter.com/#!/creativesage/status/1253193639129427969"/>
    <hyperlink ref="Z136" r:id="rId368" display="https://twitter.com/#!/creativesage/status/1253556022402338818"/>
    <hyperlink ref="Z137" r:id="rId369" display="https://twitter.com/#!/creativesage/status/1253737239986819074"/>
    <hyperlink ref="Z138" r:id="rId370" display="https://twitter.com/#!/creativesage/status/1254462020562366464"/>
    <hyperlink ref="Z139" r:id="rId371" display="https://twitter.com/#!/creativesage/status/1254643203904602112"/>
    <hyperlink ref="Z140" r:id="rId372" display="https://twitter.com/#!/creativesage/status/1255186791398768641"/>
    <hyperlink ref="Z141" r:id="rId373" display="https://twitter.com/#!/creativesage/status/1255367981321932801"/>
    <hyperlink ref="Z142" r:id="rId374" display="https://twitter.com/#!/creativesage/status/1255911568509931527"/>
    <hyperlink ref="Z143" r:id="rId375" display="https://twitter.com/#!/creativesage/status/1256092760542765062"/>
    <hyperlink ref="Z144" r:id="rId376" display="https://twitter.com/#!/creativesage/status/1256273961261858822"/>
    <hyperlink ref="Z145" r:id="rId377" display="https://twitter.com/#!/creativesage/status/1258991863408844800"/>
    <hyperlink ref="Z146" r:id="rId378" display="https://twitter.com/#!/ladyhamburg/status/1260085028601696256"/>
    <hyperlink ref="BB33" r:id="rId379" display="https://api.twitter.com/1.1/geo/id/f18b2ca47e8f60b5.json"/>
  </hyperlinks>
  <printOptions/>
  <pageMargins left="0.7" right="0.7" top="0.75" bottom="0.75" header="0.3" footer="0.3"/>
  <pageSetup horizontalDpi="600" verticalDpi="600" orientation="portrait" r:id="rId383"/>
  <legacyDrawing r:id="rId381"/>
  <tableParts>
    <tablePart r:id="rId38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5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905</v>
      </c>
      <c r="AE2" s="13" t="s">
        <v>906</v>
      </c>
      <c r="AF2" s="13" t="s">
        <v>907</v>
      </c>
      <c r="AG2" s="13" t="s">
        <v>908</v>
      </c>
      <c r="AH2" s="13" t="s">
        <v>909</v>
      </c>
      <c r="AI2" s="13" t="s">
        <v>910</v>
      </c>
      <c r="AJ2" s="13" t="s">
        <v>911</v>
      </c>
      <c r="AK2" s="13" t="s">
        <v>912</v>
      </c>
      <c r="AL2" s="13" t="s">
        <v>913</v>
      </c>
      <c r="AM2" s="13" t="s">
        <v>914</v>
      </c>
      <c r="AN2" s="13" t="s">
        <v>915</v>
      </c>
      <c r="AO2" s="13" t="s">
        <v>916</v>
      </c>
      <c r="AP2" s="13" t="s">
        <v>917</v>
      </c>
      <c r="AQ2" s="13" t="s">
        <v>918</v>
      </c>
      <c r="AR2" s="13" t="s">
        <v>919</v>
      </c>
      <c r="AS2" s="13" t="s">
        <v>194</v>
      </c>
      <c r="AT2" s="13" t="s">
        <v>920</v>
      </c>
      <c r="AU2" s="13" t="s">
        <v>921</v>
      </c>
      <c r="AV2" s="13" t="s">
        <v>922</v>
      </c>
      <c r="AW2" s="13" t="s">
        <v>923</v>
      </c>
      <c r="AX2" s="13" t="s">
        <v>924</v>
      </c>
      <c r="AY2" s="13" t="s">
        <v>925</v>
      </c>
      <c r="AZ2" s="13" t="s">
        <v>1393</v>
      </c>
      <c r="BA2" s="3"/>
      <c r="BB2" s="3"/>
    </row>
    <row r="3" spans="1:54" ht="15" customHeight="1">
      <c r="A3" s="66" t="s">
        <v>214</v>
      </c>
      <c r="B3" s="67"/>
      <c r="C3" s="67"/>
      <c r="D3" s="68"/>
      <c r="E3" s="70"/>
      <c r="F3" s="106" t="s">
        <v>568</v>
      </c>
      <c r="G3" s="67"/>
      <c r="H3" s="71" t="s">
        <v>214</v>
      </c>
      <c r="I3" s="72"/>
      <c r="J3" s="72"/>
      <c r="K3" s="71" t="s">
        <v>1282</v>
      </c>
      <c r="L3" s="75"/>
      <c r="M3" s="76">
        <v>8162.5673828125</v>
      </c>
      <c r="N3" s="76">
        <v>9127.376953125</v>
      </c>
      <c r="O3" s="77"/>
      <c r="P3" s="78"/>
      <c r="Q3" s="78"/>
      <c r="R3" s="48"/>
      <c r="S3" s="48"/>
      <c r="T3" s="48"/>
      <c r="U3" s="48"/>
      <c r="V3" s="49"/>
      <c r="W3" s="49"/>
      <c r="X3" s="50"/>
      <c r="Y3" s="49"/>
      <c r="Z3" s="49"/>
      <c r="AA3" s="73">
        <v>3</v>
      </c>
      <c r="AB3" s="73"/>
      <c r="AC3" s="74"/>
      <c r="AD3" s="80" t="s">
        <v>926</v>
      </c>
      <c r="AE3" s="80">
        <v>268</v>
      </c>
      <c r="AF3" s="80">
        <v>1571</v>
      </c>
      <c r="AG3" s="80">
        <v>5522</v>
      </c>
      <c r="AH3" s="80">
        <v>6250</v>
      </c>
      <c r="AI3" s="80"/>
      <c r="AJ3" s="80" t="s">
        <v>977</v>
      </c>
      <c r="AK3" s="80" t="s">
        <v>1031</v>
      </c>
      <c r="AL3" s="84" t="s">
        <v>1081</v>
      </c>
      <c r="AM3" s="80"/>
      <c r="AN3" s="82">
        <v>40826.079351851855</v>
      </c>
      <c r="AO3" s="84" t="s">
        <v>1131</v>
      </c>
      <c r="AP3" s="80" t="b">
        <v>0</v>
      </c>
      <c r="AQ3" s="80" t="b">
        <v>0</v>
      </c>
      <c r="AR3" s="80" t="b">
        <v>1</v>
      </c>
      <c r="AS3" s="80"/>
      <c r="AT3" s="80">
        <v>120</v>
      </c>
      <c r="AU3" s="84" t="s">
        <v>1178</v>
      </c>
      <c r="AV3" s="80" t="b">
        <v>0</v>
      </c>
      <c r="AW3" s="80" t="s">
        <v>1226</v>
      </c>
      <c r="AX3" s="84" t="s">
        <v>1227</v>
      </c>
      <c r="AY3" s="80" t="s">
        <v>66</v>
      </c>
      <c r="AZ3" s="80" t="str">
        <f>REPLACE(INDEX(GroupVertices[Group],MATCH(Vertices[[#This Row],[Vertex]],GroupVertices[Vertex],0)),1,1,"")</f>
        <v>3</v>
      </c>
      <c r="BA3" s="3"/>
      <c r="BB3" s="3"/>
    </row>
    <row r="4" spans="1:57" ht="15">
      <c r="A4" s="66" t="s">
        <v>215</v>
      </c>
      <c r="B4" s="67"/>
      <c r="C4" s="67"/>
      <c r="D4" s="68"/>
      <c r="E4" s="70"/>
      <c r="F4" s="106" t="s">
        <v>569</v>
      </c>
      <c r="G4" s="67"/>
      <c r="H4" s="71" t="s">
        <v>215</v>
      </c>
      <c r="I4" s="72"/>
      <c r="J4" s="72"/>
      <c r="K4" s="71" t="s">
        <v>1283</v>
      </c>
      <c r="L4" s="75"/>
      <c r="M4" s="76">
        <v>9355.958984375</v>
      </c>
      <c r="N4" s="76">
        <v>4715.81103515625</v>
      </c>
      <c r="O4" s="77"/>
      <c r="P4" s="78"/>
      <c r="Q4" s="78"/>
      <c r="R4" s="90"/>
      <c r="S4" s="90"/>
      <c r="T4" s="90"/>
      <c r="U4" s="90"/>
      <c r="V4" s="50"/>
      <c r="W4" s="50"/>
      <c r="X4" s="50"/>
      <c r="Y4" s="50"/>
      <c r="Z4" s="49"/>
      <c r="AA4" s="73">
        <v>4</v>
      </c>
      <c r="AB4" s="73"/>
      <c r="AC4" s="74"/>
      <c r="AD4" s="80" t="s">
        <v>927</v>
      </c>
      <c r="AE4" s="80">
        <v>2337</v>
      </c>
      <c r="AF4" s="80">
        <v>4012</v>
      </c>
      <c r="AG4" s="80">
        <v>17052</v>
      </c>
      <c r="AH4" s="80">
        <v>106</v>
      </c>
      <c r="AI4" s="80"/>
      <c r="AJ4" s="80" t="s">
        <v>978</v>
      </c>
      <c r="AK4" s="80" t="s">
        <v>1032</v>
      </c>
      <c r="AL4" s="80"/>
      <c r="AM4" s="80"/>
      <c r="AN4" s="82">
        <v>40077.922789351855</v>
      </c>
      <c r="AO4" s="84" t="s">
        <v>1132</v>
      </c>
      <c r="AP4" s="80" t="b">
        <v>0</v>
      </c>
      <c r="AQ4" s="80" t="b">
        <v>0</v>
      </c>
      <c r="AR4" s="80" t="b">
        <v>0</v>
      </c>
      <c r="AS4" s="80"/>
      <c r="AT4" s="80">
        <v>154</v>
      </c>
      <c r="AU4" s="84" t="s">
        <v>1179</v>
      </c>
      <c r="AV4" s="80" t="b">
        <v>0</v>
      </c>
      <c r="AW4" s="80" t="s">
        <v>1226</v>
      </c>
      <c r="AX4" s="84" t="s">
        <v>1228</v>
      </c>
      <c r="AY4" s="80" t="s">
        <v>66</v>
      </c>
      <c r="AZ4" s="80" t="str">
        <f>REPLACE(INDEX(GroupVertices[Group],MATCH(Vertices[[#This Row],[Vertex]],GroupVertices[Vertex],0)),1,1,"")</f>
        <v>9</v>
      </c>
      <c r="BA4" s="2"/>
      <c r="BB4" s="3"/>
      <c r="BC4" s="3"/>
      <c r="BD4" s="3"/>
      <c r="BE4" s="3"/>
    </row>
    <row r="5" spans="1:57" ht="15">
      <c r="A5" s="66" t="s">
        <v>237</v>
      </c>
      <c r="B5" s="67"/>
      <c r="C5" s="67"/>
      <c r="D5" s="68"/>
      <c r="E5" s="70"/>
      <c r="F5" s="106" t="s">
        <v>1193</v>
      </c>
      <c r="G5" s="67"/>
      <c r="H5" s="71" t="s">
        <v>237</v>
      </c>
      <c r="I5" s="72"/>
      <c r="J5" s="72"/>
      <c r="K5" s="71" t="s">
        <v>1284</v>
      </c>
      <c r="L5" s="75"/>
      <c r="M5" s="76">
        <v>9355.958984375</v>
      </c>
      <c r="N5" s="76">
        <v>3293.256103515625</v>
      </c>
      <c r="O5" s="77"/>
      <c r="P5" s="78"/>
      <c r="Q5" s="78"/>
      <c r="R5" s="90"/>
      <c r="S5" s="90"/>
      <c r="T5" s="90"/>
      <c r="U5" s="90"/>
      <c r="V5" s="50"/>
      <c r="W5" s="50"/>
      <c r="X5" s="50"/>
      <c r="Y5" s="50"/>
      <c r="Z5" s="49"/>
      <c r="AA5" s="73">
        <v>5</v>
      </c>
      <c r="AB5" s="73"/>
      <c r="AC5" s="74"/>
      <c r="AD5" s="80" t="s">
        <v>928</v>
      </c>
      <c r="AE5" s="80">
        <v>1</v>
      </c>
      <c r="AF5" s="80">
        <v>2909823</v>
      </c>
      <c r="AG5" s="80">
        <v>1626</v>
      </c>
      <c r="AH5" s="80">
        <v>1</v>
      </c>
      <c r="AI5" s="80"/>
      <c r="AJ5" s="80" t="s">
        <v>979</v>
      </c>
      <c r="AK5" s="80" t="s">
        <v>1033</v>
      </c>
      <c r="AL5" s="84" t="s">
        <v>1082</v>
      </c>
      <c r="AM5" s="80"/>
      <c r="AN5" s="82">
        <v>39948.08420138889</v>
      </c>
      <c r="AO5" s="80"/>
      <c r="AP5" s="80" t="b">
        <v>0</v>
      </c>
      <c r="AQ5" s="80" t="b">
        <v>0</v>
      </c>
      <c r="AR5" s="80" t="b">
        <v>1</v>
      </c>
      <c r="AS5" s="80"/>
      <c r="AT5" s="80">
        <v>6590</v>
      </c>
      <c r="AU5" s="84" t="s">
        <v>1178</v>
      </c>
      <c r="AV5" s="80" t="b">
        <v>1</v>
      </c>
      <c r="AW5" s="80" t="s">
        <v>1226</v>
      </c>
      <c r="AX5" s="84" t="s">
        <v>1229</v>
      </c>
      <c r="AY5" s="80" t="s">
        <v>65</v>
      </c>
      <c r="AZ5" s="80" t="str">
        <f>REPLACE(INDEX(GroupVertices[Group],MATCH(Vertices[[#This Row],[Vertex]],GroupVertices[Vertex],0)),1,1,"")</f>
        <v>9</v>
      </c>
      <c r="BA5" s="2"/>
      <c r="BB5" s="3"/>
      <c r="BC5" s="3"/>
      <c r="BD5" s="3"/>
      <c r="BE5" s="3"/>
    </row>
    <row r="6" spans="1:57" ht="15">
      <c r="A6" s="66" t="s">
        <v>216</v>
      </c>
      <c r="B6" s="67"/>
      <c r="C6" s="67"/>
      <c r="D6" s="68"/>
      <c r="E6" s="70"/>
      <c r="F6" s="106" t="s">
        <v>570</v>
      </c>
      <c r="G6" s="67"/>
      <c r="H6" s="71" t="s">
        <v>216</v>
      </c>
      <c r="I6" s="72"/>
      <c r="J6" s="72"/>
      <c r="K6" s="71" t="s">
        <v>1285</v>
      </c>
      <c r="L6" s="75"/>
      <c r="M6" s="76">
        <v>9309.61328125</v>
      </c>
      <c r="N6" s="76">
        <v>9127.376953125</v>
      </c>
      <c r="O6" s="77"/>
      <c r="P6" s="78"/>
      <c r="Q6" s="78"/>
      <c r="R6" s="90"/>
      <c r="S6" s="90"/>
      <c r="T6" s="90"/>
      <c r="U6" s="90"/>
      <c r="V6" s="50"/>
      <c r="W6" s="50"/>
      <c r="X6" s="50"/>
      <c r="Y6" s="50"/>
      <c r="Z6" s="49"/>
      <c r="AA6" s="73">
        <v>6</v>
      </c>
      <c r="AB6" s="73"/>
      <c r="AC6" s="74"/>
      <c r="AD6" s="80" t="s">
        <v>929</v>
      </c>
      <c r="AE6" s="80">
        <v>2108</v>
      </c>
      <c r="AF6" s="80">
        <v>1261</v>
      </c>
      <c r="AG6" s="80">
        <v>6215</v>
      </c>
      <c r="AH6" s="80">
        <v>473</v>
      </c>
      <c r="AI6" s="80"/>
      <c r="AJ6" s="80" t="s">
        <v>980</v>
      </c>
      <c r="AK6" s="80" t="s">
        <v>1034</v>
      </c>
      <c r="AL6" s="84" t="s">
        <v>1083</v>
      </c>
      <c r="AM6" s="80"/>
      <c r="AN6" s="82">
        <v>40297.606400462966</v>
      </c>
      <c r="AO6" s="84" t="s">
        <v>1133</v>
      </c>
      <c r="AP6" s="80" t="b">
        <v>0</v>
      </c>
      <c r="AQ6" s="80" t="b">
        <v>0</v>
      </c>
      <c r="AR6" s="80" t="b">
        <v>1</v>
      </c>
      <c r="AS6" s="80"/>
      <c r="AT6" s="80">
        <v>288</v>
      </c>
      <c r="AU6" s="84" t="s">
        <v>1180</v>
      </c>
      <c r="AV6" s="80" t="b">
        <v>0</v>
      </c>
      <c r="AW6" s="80" t="s">
        <v>1226</v>
      </c>
      <c r="AX6" s="84" t="s">
        <v>1230</v>
      </c>
      <c r="AY6" s="80" t="s">
        <v>66</v>
      </c>
      <c r="AZ6" s="80" t="str">
        <f>REPLACE(INDEX(GroupVertices[Group],MATCH(Vertices[[#This Row],[Vertex]],GroupVertices[Vertex],0)),1,1,"")</f>
        <v>3</v>
      </c>
      <c r="BA6" s="2"/>
      <c r="BB6" s="3"/>
      <c r="BC6" s="3"/>
      <c r="BD6" s="3"/>
      <c r="BE6" s="3"/>
    </row>
    <row r="7" spans="1:57" ht="15">
      <c r="A7" s="66" t="s">
        <v>217</v>
      </c>
      <c r="B7" s="67"/>
      <c r="C7" s="67"/>
      <c r="D7" s="68"/>
      <c r="E7" s="70"/>
      <c r="F7" s="106" t="s">
        <v>571</v>
      </c>
      <c r="G7" s="67"/>
      <c r="H7" s="71" t="s">
        <v>217</v>
      </c>
      <c r="I7" s="72"/>
      <c r="J7" s="72"/>
      <c r="K7" s="71" t="s">
        <v>1286</v>
      </c>
      <c r="L7" s="75"/>
      <c r="M7" s="76">
        <v>8162.5673828125</v>
      </c>
      <c r="N7" s="76">
        <v>7713.04443359375</v>
      </c>
      <c r="O7" s="77"/>
      <c r="P7" s="78"/>
      <c r="Q7" s="78"/>
      <c r="R7" s="90"/>
      <c r="S7" s="90"/>
      <c r="T7" s="90"/>
      <c r="U7" s="90"/>
      <c r="V7" s="50"/>
      <c r="W7" s="50"/>
      <c r="X7" s="50"/>
      <c r="Y7" s="50"/>
      <c r="Z7" s="49"/>
      <c r="AA7" s="73">
        <v>7</v>
      </c>
      <c r="AB7" s="73"/>
      <c r="AC7" s="74"/>
      <c r="AD7" s="80" t="s">
        <v>930</v>
      </c>
      <c r="AE7" s="80">
        <v>4988</v>
      </c>
      <c r="AF7" s="80">
        <v>1331</v>
      </c>
      <c r="AG7" s="80">
        <v>2841</v>
      </c>
      <c r="AH7" s="80">
        <v>1070</v>
      </c>
      <c r="AI7" s="80"/>
      <c r="AJ7" s="80" t="s">
        <v>981</v>
      </c>
      <c r="AK7" s="80" t="s">
        <v>1035</v>
      </c>
      <c r="AL7" s="84" t="s">
        <v>1084</v>
      </c>
      <c r="AM7" s="80"/>
      <c r="AN7" s="82">
        <v>43685.649363425924</v>
      </c>
      <c r="AO7" s="84" t="s">
        <v>1134</v>
      </c>
      <c r="AP7" s="80" t="b">
        <v>1</v>
      </c>
      <c r="AQ7" s="80" t="b">
        <v>0</v>
      </c>
      <c r="AR7" s="80" t="b">
        <v>0</v>
      </c>
      <c r="AS7" s="80"/>
      <c r="AT7" s="80">
        <v>15</v>
      </c>
      <c r="AU7" s="80"/>
      <c r="AV7" s="80" t="b">
        <v>0</v>
      </c>
      <c r="AW7" s="80" t="s">
        <v>1226</v>
      </c>
      <c r="AX7" s="84" t="s">
        <v>1231</v>
      </c>
      <c r="AY7" s="80" t="s">
        <v>66</v>
      </c>
      <c r="AZ7" s="80" t="str">
        <f>REPLACE(INDEX(GroupVertices[Group],MATCH(Vertices[[#This Row],[Vertex]],GroupVertices[Vertex],0)),1,1,"")</f>
        <v>3</v>
      </c>
      <c r="BA7" s="2"/>
      <c r="BB7" s="3"/>
      <c r="BC7" s="3"/>
      <c r="BD7" s="3"/>
      <c r="BE7" s="3"/>
    </row>
    <row r="8" spans="1:57" ht="15">
      <c r="A8" s="66" t="s">
        <v>218</v>
      </c>
      <c r="B8" s="67"/>
      <c r="C8" s="67"/>
      <c r="D8" s="68"/>
      <c r="E8" s="70"/>
      <c r="F8" s="106" t="s">
        <v>572</v>
      </c>
      <c r="G8" s="67"/>
      <c r="H8" s="71" t="s">
        <v>218</v>
      </c>
      <c r="I8" s="72"/>
      <c r="J8" s="72"/>
      <c r="K8" s="71" t="s">
        <v>1287</v>
      </c>
      <c r="L8" s="75"/>
      <c r="M8" s="76">
        <v>5326.8134765625</v>
      </c>
      <c r="N8" s="76">
        <v>4691.142578125</v>
      </c>
      <c r="O8" s="77"/>
      <c r="P8" s="78"/>
      <c r="Q8" s="78"/>
      <c r="R8" s="90"/>
      <c r="S8" s="90"/>
      <c r="T8" s="90"/>
      <c r="U8" s="90"/>
      <c r="V8" s="50"/>
      <c r="W8" s="50"/>
      <c r="X8" s="50"/>
      <c r="Y8" s="50"/>
      <c r="Z8" s="49"/>
      <c r="AA8" s="73">
        <v>8</v>
      </c>
      <c r="AB8" s="73"/>
      <c r="AC8" s="74"/>
      <c r="AD8" s="80" t="s">
        <v>931</v>
      </c>
      <c r="AE8" s="80">
        <v>1351</v>
      </c>
      <c r="AF8" s="80">
        <v>1799</v>
      </c>
      <c r="AG8" s="80">
        <v>1984</v>
      </c>
      <c r="AH8" s="80">
        <v>1624</v>
      </c>
      <c r="AI8" s="80"/>
      <c r="AJ8" s="80" t="s">
        <v>982</v>
      </c>
      <c r="AK8" s="80" t="s">
        <v>1036</v>
      </c>
      <c r="AL8" s="84" t="s">
        <v>1085</v>
      </c>
      <c r="AM8" s="80"/>
      <c r="AN8" s="82">
        <v>39879.977268518516</v>
      </c>
      <c r="AO8" s="80"/>
      <c r="AP8" s="80" t="b">
        <v>0</v>
      </c>
      <c r="AQ8" s="80" t="b">
        <v>0</v>
      </c>
      <c r="AR8" s="80" t="b">
        <v>1</v>
      </c>
      <c r="AS8" s="80"/>
      <c r="AT8" s="80">
        <v>47</v>
      </c>
      <c r="AU8" s="84" t="s">
        <v>1181</v>
      </c>
      <c r="AV8" s="80" t="b">
        <v>0</v>
      </c>
      <c r="AW8" s="80" t="s">
        <v>1226</v>
      </c>
      <c r="AX8" s="84" t="s">
        <v>1232</v>
      </c>
      <c r="AY8" s="80" t="s">
        <v>66</v>
      </c>
      <c r="AZ8" s="80" t="str">
        <f>REPLACE(INDEX(GroupVertices[Group],MATCH(Vertices[[#This Row],[Vertex]],GroupVertices[Vertex],0)),1,1,"")</f>
        <v>4</v>
      </c>
      <c r="BA8" s="2"/>
      <c r="BB8" s="3"/>
      <c r="BC8" s="3"/>
      <c r="BD8" s="3"/>
      <c r="BE8" s="3"/>
    </row>
    <row r="9" spans="1:57" ht="15">
      <c r="A9" s="66" t="s">
        <v>238</v>
      </c>
      <c r="B9" s="67"/>
      <c r="C9" s="67"/>
      <c r="D9" s="68"/>
      <c r="E9" s="70"/>
      <c r="F9" s="106" t="s">
        <v>1194</v>
      </c>
      <c r="G9" s="67"/>
      <c r="H9" s="71" t="s">
        <v>238</v>
      </c>
      <c r="I9" s="72"/>
      <c r="J9" s="72"/>
      <c r="K9" s="71" t="s">
        <v>1288</v>
      </c>
      <c r="L9" s="75"/>
      <c r="M9" s="76">
        <v>6410.1357421875</v>
      </c>
      <c r="N9" s="76">
        <v>3219.25048828125</v>
      </c>
      <c r="O9" s="77"/>
      <c r="P9" s="78"/>
      <c r="Q9" s="78"/>
      <c r="R9" s="90"/>
      <c r="S9" s="90"/>
      <c r="T9" s="90"/>
      <c r="U9" s="90"/>
      <c r="V9" s="50"/>
      <c r="W9" s="50"/>
      <c r="X9" s="50"/>
      <c r="Y9" s="50"/>
      <c r="Z9" s="49"/>
      <c r="AA9" s="73">
        <v>9</v>
      </c>
      <c r="AB9" s="73"/>
      <c r="AC9" s="74"/>
      <c r="AD9" s="80" t="s">
        <v>932</v>
      </c>
      <c r="AE9" s="80">
        <v>377</v>
      </c>
      <c r="AF9" s="80">
        <v>7498</v>
      </c>
      <c r="AG9" s="80">
        <v>7778</v>
      </c>
      <c r="AH9" s="80">
        <v>3635</v>
      </c>
      <c r="AI9" s="80"/>
      <c r="AJ9" s="80" t="s">
        <v>983</v>
      </c>
      <c r="AK9" s="80" t="s">
        <v>1037</v>
      </c>
      <c r="AL9" s="84" t="s">
        <v>1086</v>
      </c>
      <c r="AM9" s="80"/>
      <c r="AN9" s="82">
        <v>39915.91725694444</v>
      </c>
      <c r="AO9" s="84" t="s">
        <v>1135</v>
      </c>
      <c r="AP9" s="80" t="b">
        <v>1</v>
      </c>
      <c r="AQ9" s="80" t="b">
        <v>0</v>
      </c>
      <c r="AR9" s="80" t="b">
        <v>1</v>
      </c>
      <c r="AS9" s="80"/>
      <c r="AT9" s="80">
        <v>269</v>
      </c>
      <c r="AU9" s="84" t="s">
        <v>1178</v>
      </c>
      <c r="AV9" s="80" t="b">
        <v>0</v>
      </c>
      <c r="AW9" s="80" t="s">
        <v>1226</v>
      </c>
      <c r="AX9" s="84" t="s">
        <v>1233</v>
      </c>
      <c r="AY9" s="80" t="s">
        <v>65</v>
      </c>
      <c r="AZ9" s="80" t="str">
        <f>REPLACE(INDEX(GroupVertices[Group],MATCH(Vertices[[#This Row],[Vertex]],GroupVertices[Vertex],0)),1,1,"")</f>
        <v>4</v>
      </c>
      <c r="BA9" s="2"/>
      <c r="BB9" s="3"/>
      <c r="BC9" s="3"/>
      <c r="BD9" s="3"/>
      <c r="BE9" s="3"/>
    </row>
    <row r="10" spans="1:57" ht="15">
      <c r="A10" s="66" t="s">
        <v>239</v>
      </c>
      <c r="B10" s="67"/>
      <c r="C10" s="67"/>
      <c r="D10" s="68"/>
      <c r="E10" s="70"/>
      <c r="F10" s="106" t="s">
        <v>1195</v>
      </c>
      <c r="G10" s="67"/>
      <c r="H10" s="71" t="s">
        <v>239</v>
      </c>
      <c r="I10" s="72"/>
      <c r="J10" s="72"/>
      <c r="K10" s="71" t="s">
        <v>1289</v>
      </c>
      <c r="L10" s="75"/>
      <c r="M10" s="76">
        <v>5326.8134765625</v>
      </c>
      <c r="N10" s="76">
        <v>3219.25048828125</v>
      </c>
      <c r="O10" s="77"/>
      <c r="P10" s="78"/>
      <c r="Q10" s="78"/>
      <c r="R10" s="90"/>
      <c r="S10" s="90"/>
      <c r="T10" s="90"/>
      <c r="U10" s="90"/>
      <c r="V10" s="50"/>
      <c r="W10" s="50"/>
      <c r="X10" s="50"/>
      <c r="Y10" s="50"/>
      <c r="Z10" s="49"/>
      <c r="AA10" s="73">
        <v>10</v>
      </c>
      <c r="AB10" s="73"/>
      <c r="AC10" s="74"/>
      <c r="AD10" s="80" t="s">
        <v>933</v>
      </c>
      <c r="AE10" s="80">
        <v>10</v>
      </c>
      <c r="AF10" s="80">
        <v>49754</v>
      </c>
      <c r="AG10" s="80">
        <v>68</v>
      </c>
      <c r="AH10" s="80">
        <v>0</v>
      </c>
      <c r="AI10" s="80">
        <v>-14400</v>
      </c>
      <c r="AJ10" s="80" t="s">
        <v>984</v>
      </c>
      <c r="AK10" s="80" t="s">
        <v>1038</v>
      </c>
      <c r="AL10" s="84" t="s">
        <v>1087</v>
      </c>
      <c r="AM10" s="80" t="s">
        <v>1129</v>
      </c>
      <c r="AN10" s="82">
        <v>40921.87863425926</v>
      </c>
      <c r="AO10" s="80"/>
      <c r="AP10" s="80" t="b">
        <v>0</v>
      </c>
      <c r="AQ10" s="80" t="b">
        <v>0</v>
      </c>
      <c r="AR10" s="80" t="b">
        <v>0</v>
      </c>
      <c r="AS10" s="80" t="s">
        <v>885</v>
      </c>
      <c r="AT10" s="80">
        <v>346</v>
      </c>
      <c r="AU10" s="84" t="s">
        <v>1182</v>
      </c>
      <c r="AV10" s="80" t="b">
        <v>1</v>
      </c>
      <c r="AW10" s="80" t="s">
        <v>1226</v>
      </c>
      <c r="AX10" s="84" t="s">
        <v>1234</v>
      </c>
      <c r="AY10" s="80" t="s">
        <v>65</v>
      </c>
      <c r="AZ10" s="80" t="str">
        <f>REPLACE(INDEX(GroupVertices[Group],MATCH(Vertices[[#This Row],[Vertex]],GroupVertices[Vertex],0)),1,1,"")</f>
        <v>4</v>
      </c>
      <c r="BA10" s="2"/>
      <c r="BB10" s="3"/>
      <c r="BC10" s="3"/>
      <c r="BD10" s="3"/>
      <c r="BE10" s="3"/>
    </row>
    <row r="11" spans="1:57" ht="15">
      <c r="A11" s="66" t="s">
        <v>240</v>
      </c>
      <c r="B11" s="67"/>
      <c r="C11" s="67"/>
      <c r="D11" s="68"/>
      <c r="E11" s="70"/>
      <c r="F11" s="106" t="s">
        <v>1196</v>
      </c>
      <c r="G11" s="67"/>
      <c r="H11" s="71" t="s">
        <v>240</v>
      </c>
      <c r="I11" s="72"/>
      <c r="J11" s="72"/>
      <c r="K11" s="71" t="s">
        <v>1290</v>
      </c>
      <c r="L11" s="75"/>
      <c r="M11" s="76">
        <v>6410.1357421875</v>
      </c>
      <c r="N11" s="76">
        <v>4691.142578125</v>
      </c>
      <c r="O11" s="77"/>
      <c r="P11" s="78"/>
      <c r="Q11" s="78"/>
      <c r="R11" s="90"/>
      <c r="S11" s="90"/>
      <c r="T11" s="90"/>
      <c r="U11" s="90"/>
      <c r="V11" s="50"/>
      <c r="W11" s="50"/>
      <c r="X11" s="50"/>
      <c r="Y11" s="50"/>
      <c r="Z11" s="49"/>
      <c r="AA11" s="73">
        <v>11</v>
      </c>
      <c r="AB11" s="73"/>
      <c r="AC11" s="74"/>
      <c r="AD11" s="80" t="s">
        <v>934</v>
      </c>
      <c r="AE11" s="80">
        <v>2813</v>
      </c>
      <c r="AF11" s="80">
        <v>521472</v>
      </c>
      <c r="AG11" s="80">
        <v>46971</v>
      </c>
      <c r="AH11" s="80">
        <v>33659</v>
      </c>
      <c r="AI11" s="80"/>
      <c r="AJ11" s="80" t="s">
        <v>985</v>
      </c>
      <c r="AK11" s="80" t="s">
        <v>1039</v>
      </c>
      <c r="AL11" s="84" t="s">
        <v>1088</v>
      </c>
      <c r="AM11" s="80"/>
      <c r="AN11" s="82">
        <v>39999.62243055556</v>
      </c>
      <c r="AO11" s="84" t="s">
        <v>1136</v>
      </c>
      <c r="AP11" s="80" t="b">
        <v>0</v>
      </c>
      <c r="AQ11" s="80" t="b">
        <v>0</v>
      </c>
      <c r="AR11" s="80" t="b">
        <v>1</v>
      </c>
      <c r="AS11" s="80"/>
      <c r="AT11" s="80">
        <v>19015</v>
      </c>
      <c r="AU11" s="84" t="s">
        <v>1178</v>
      </c>
      <c r="AV11" s="80" t="b">
        <v>1</v>
      </c>
      <c r="AW11" s="80" t="s">
        <v>1226</v>
      </c>
      <c r="AX11" s="84" t="s">
        <v>1235</v>
      </c>
      <c r="AY11" s="80" t="s">
        <v>65</v>
      </c>
      <c r="AZ11" s="80" t="str">
        <f>REPLACE(INDEX(GroupVertices[Group],MATCH(Vertices[[#This Row],[Vertex]],GroupVertices[Vertex],0)),1,1,"")</f>
        <v>4</v>
      </c>
      <c r="BA11" s="2"/>
      <c r="BB11" s="3"/>
      <c r="BC11" s="3"/>
      <c r="BD11" s="3"/>
      <c r="BE11" s="3"/>
    </row>
    <row r="12" spans="1:57" ht="15">
      <c r="A12" s="66" t="s">
        <v>219</v>
      </c>
      <c r="B12" s="67"/>
      <c r="C12" s="67"/>
      <c r="D12" s="68"/>
      <c r="E12" s="70"/>
      <c r="F12" s="106" t="s">
        <v>573</v>
      </c>
      <c r="G12" s="67"/>
      <c r="H12" s="71" t="s">
        <v>219</v>
      </c>
      <c r="I12" s="72"/>
      <c r="J12" s="72"/>
      <c r="K12" s="71" t="s">
        <v>1291</v>
      </c>
      <c r="L12" s="75"/>
      <c r="M12" s="76">
        <v>6009.03759765625</v>
      </c>
      <c r="N12" s="76">
        <v>9834.54296875</v>
      </c>
      <c r="O12" s="77"/>
      <c r="P12" s="78"/>
      <c r="Q12" s="78"/>
      <c r="R12" s="90"/>
      <c r="S12" s="90"/>
      <c r="T12" s="90"/>
      <c r="U12" s="90"/>
      <c r="V12" s="50"/>
      <c r="W12" s="50"/>
      <c r="X12" s="50"/>
      <c r="Y12" s="50"/>
      <c r="Z12" s="49"/>
      <c r="AA12" s="73">
        <v>12</v>
      </c>
      <c r="AB12" s="73"/>
      <c r="AC12" s="74"/>
      <c r="AD12" s="80" t="s">
        <v>935</v>
      </c>
      <c r="AE12" s="80">
        <v>1134</v>
      </c>
      <c r="AF12" s="80">
        <v>973</v>
      </c>
      <c r="AG12" s="80">
        <v>832</v>
      </c>
      <c r="AH12" s="80">
        <v>1239</v>
      </c>
      <c r="AI12" s="80"/>
      <c r="AJ12" s="80" t="s">
        <v>986</v>
      </c>
      <c r="AK12" s="80" t="s">
        <v>1040</v>
      </c>
      <c r="AL12" s="84" t="s">
        <v>1089</v>
      </c>
      <c r="AM12" s="80"/>
      <c r="AN12" s="82">
        <v>40225.80806712963</v>
      </c>
      <c r="AO12" s="84" t="s">
        <v>1137</v>
      </c>
      <c r="AP12" s="80" t="b">
        <v>0</v>
      </c>
      <c r="AQ12" s="80" t="b">
        <v>0</v>
      </c>
      <c r="AR12" s="80" t="b">
        <v>1</v>
      </c>
      <c r="AS12" s="80"/>
      <c r="AT12" s="80">
        <v>37</v>
      </c>
      <c r="AU12" s="84" t="s">
        <v>1178</v>
      </c>
      <c r="AV12" s="80" t="b">
        <v>0</v>
      </c>
      <c r="AW12" s="80" t="s">
        <v>1226</v>
      </c>
      <c r="AX12" s="84" t="s">
        <v>1236</v>
      </c>
      <c r="AY12" s="80" t="s">
        <v>66</v>
      </c>
      <c r="AZ12" s="80" t="str">
        <f>REPLACE(INDEX(GroupVertices[Group],MATCH(Vertices[[#This Row],[Vertex]],GroupVertices[Vertex],0)),1,1,"")</f>
        <v>2</v>
      </c>
      <c r="BA12" s="2"/>
      <c r="BB12" s="3"/>
      <c r="BC12" s="3"/>
      <c r="BD12" s="3"/>
      <c r="BE12" s="3"/>
    </row>
    <row r="13" spans="1:57" ht="15">
      <c r="A13" s="66" t="s">
        <v>241</v>
      </c>
      <c r="B13" s="67"/>
      <c r="C13" s="67"/>
      <c r="D13" s="68"/>
      <c r="E13" s="70"/>
      <c r="F13" s="106" t="s">
        <v>1197</v>
      </c>
      <c r="G13" s="67"/>
      <c r="H13" s="71" t="s">
        <v>241</v>
      </c>
      <c r="I13" s="72"/>
      <c r="J13" s="72"/>
      <c r="K13" s="71" t="s">
        <v>1292</v>
      </c>
      <c r="L13" s="75"/>
      <c r="M13" s="76">
        <v>6555.63623046875</v>
      </c>
      <c r="N13" s="76">
        <v>7515.05029296875</v>
      </c>
      <c r="O13" s="77"/>
      <c r="P13" s="78"/>
      <c r="Q13" s="78"/>
      <c r="R13" s="90"/>
      <c r="S13" s="90"/>
      <c r="T13" s="90"/>
      <c r="U13" s="90"/>
      <c r="V13" s="50"/>
      <c r="W13" s="50"/>
      <c r="X13" s="50"/>
      <c r="Y13" s="50"/>
      <c r="Z13" s="49"/>
      <c r="AA13" s="73">
        <v>13</v>
      </c>
      <c r="AB13" s="73"/>
      <c r="AC13" s="74"/>
      <c r="AD13" s="80" t="s">
        <v>241</v>
      </c>
      <c r="AE13" s="80">
        <v>69013</v>
      </c>
      <c r="AF13" s="80">
        <v>1147584</v>
      </c>
      <c r="AG13" s="80">
        <v>65132</v>
      </c>
      <c r="AH13" s="80">
        <v>118679</v>
      </c>
      <c r="AI13" s="80"/>
      <c r="AJ13" s="80" t="s">
        <v>987</v>
      </c>
      <c r="AK13" s="80" t="s">
        <v>1041</v>
      </c>
      <c r="AL13" s="84" t="s">
        <v>1090</v>
      </c>
      <c r="AM13" s="80"/>
      <c r="AN13" s="82">
        <v>39929.247719907406</v>
      </c>
      <c r="AO13" s="84" t="s">
        <v>1138</v>
      </c>
      <c r="AP13" s="80" t="b">
        <v>0</v>
      </c>
      <c r="AQ13" s="80" t="b">
        <v>0</v>
      </c>
      <c r="AR13" s="80" t="b">
        <v>1</v>
      </c>
      <c r="AS13" s="80"/>
      <c r="AT13" s="80">
        <v>16548</v>
      </c>
      <c r="AU13" s="84" t="s">
        <v>1183</v>
      </c>
      <c r="AV13" s="80" t="b">
        <v>1</v>
      </c>
      <c r="AW13" s="80" t="s">
        <v>1226</v>
      </c>
      <c r="AX13" s="84" t="s">
        <v>1237</v>
      </c>
      <c r="AY13" s="80" t="s">
        <v>65</v>
      </c>
      <c r="AZ13" s="80" t="str">
        <f>REPLACE(INDEX(GroupVertices[Group],MATCH(Vertices[[#This Row],[Vertex]],GroupVertices[Vertex],0)),1,1,"")</f>
        <v>2</v>
      </c>
      <c r="BA13" s="2"/>
      <c r="BB13" s="3"/>
      <c r="BC13" s="3"/>
      <c r="BD13" s="3"/>
      <c r="BE13" s="3"/>
    </row>
    <row r="14" spans="1:57" ht="15">
      <c r="A14" s="66" t="s">
        <v>223</v>
      </c>
      <c r="B14" s="67"/>
      <c r="C14" s="67"/>
      <c r="D14" s="68"/>
      <c r="E14" s="70"/>
      <c r="F14" s="106" t="s">
        <v>577</v>
      </c>
      <c r="G14" s="67"/>
      <c r="H14" s="71" t="s">
        <v>223</v>
      </c>
      <c r="I14" s="72"/>
      <c r="J14" s="72"/>
      <c r="K14" s="71" t="s">
        <v>1293</v>
      </c>
      <c r="L14" s="75"/>
      <c r="M14" s="76">
        <v>5830.31494140625</v>
      </c>
      <c r="N14" s="76">
        <v>7188.44482421875</v>
      </c>
      <c r="O14" s="77"/>
      <c r="P14" s="78"/>
      <c r="Q14" s="78"/>
      <c r="R14" s="90"/>
      <c r="S14" s="90"/>
      <c r="T14" s="90"/>
      <c r="U14" s="90"/>
      <c r="V14" s="50"/>
      <c r="W14" s="50"/>
      <c r="X14" s="50"/>
      <c r="Y14" s="50"/>
      <c r="Z14" s="49"/>
      <c r="AA14" s="73">
        <v>14</v>
      </c>
      <c r="AB14" s="73"/>
      <c r="AC14" s="74"/>
      <c r="AD14" s="80" t="s">
        <v>936</v>
      </c>
      <c r="AE14" s="80">
        <v>14296</v>
      </c>
      <c r="AF14" s="80">
        <v>13086</v>
      </c>
      <c r="AG14" s="80">
        <v>13630</v>
      </c>
      <c r="AH14" s="80">
        <v>11737</v>
      </c>
      <c r="AI14" s="80"/>
      <c r="AJ14" s="80" t="s">
        <v>988</v>
      </c>
      <c r="AK14" s="80" t="s">
        <v>1042</v>
      </c>
      <c r="AL14" s="84" t="s">
        <v>1091</v>
      </c>
      <c r="AM14" s="80"/>
      <c r="AN14" s="82">
        <v>39933.96194444445</v>
      </c>
      <c r="AO14" s="84" t="s">
        <v>1139</v>
      </c>
      <c r="AP14" s="80" t="b">
        <v>0</v>
      </c>
      <c r="AQ14" s="80" t="b">
        <v>0</v>
      </c>
      <c r="AR14" s="80" t="b">
        <v>1</v>
      </c>
      <c r="AS14" s="80"/>
      <c r="AT14" s="80">
        <v>729</v>
      </c>
      <c r="AU14" s="84" t="s">
        <v>1184</v>
      </c>
      <c r="AV14" s="80" t="b">
        <v>0</v>
      </c>
      <c r="AW14" s="80" t="s">
        <v>1226</v>
      </c>
      <c r="AX14" s="84" t="s">
        <v>1238</v>
      </c>
      <c r="AY14" s="80" t="s">
        <v>66</v>
      </c>
      <c r="AZ14" s="80" t="str">
        <f>REPLACE(INDEX(GroupVertices[Group],MATCH(Vertices[[#This Row],[Vertex]],GroupVertices[Vertex],0)),1,1,"")</f>
        <v>2</v>
      </c>
      <c r="BA14" s="2"/>
      <c r="BB14" s="3"/>
      <c r="BC14" s="3"/>
      <c r="BD14" s="3"/>
      <c r="BE14" s="3"/>
    </row>
    <row r="15" spans="1:57" ht="15">
      <c r="A15" s="66" t="s">
        <v>222</v>
      </c>
      <c r="B15" s="67"/>
      <c r="C15" s="67"/>
      <c r="D15" s="68"/>
      <c r="E15" s="70"/>
      <c r="F15" s="106" t="s">
        <v>576</v>
      </c>
      <c r="G15" s="67"/>
      <c r="H15" s="71" t="s">
        <v>222</v>
      </c>
      <c r="I15" s="72"/>
      <c r="J15" s="72"/>
      <c r="K15" s="71" t="s">
        <v>1294</v>
      </c>
      <c r="L15" s="75"/>
      <c r="M15" s="76">
        <v>6004.03466796875</v>
      </c>
      <c r="N15" s="76">
        <v>8338.6201171875</v>
      </c>
      <c r="O15" s="77"/>
      <c r="P15" s="78"/>
      <c r="Q15" s="78"/>
      <c r="R15" s="90"/>
      <c r="S15" s="90"/>
      <c r="T15" s="90"/>
      <c r="U15" s="90"/>
      <c r="V15" s="50"/>
      <c r="W15" s="50"/>
      <c r="X15" s="50"/>
      <c r="Y15" s="50"/>
      <c r="Z15" s="49"/>
      <c r="AA15" s="73">
        <v>15</v>
      </c>
      <c r="AB15" s="73"/>
      <c r="AC15" s="74"/>
      <c r="AD15" s="80" t="s">
        <v>937</v>
      </c>
      <c r="AE15" s="80">
        <v>2036</v>
      </c>
      <c r="AF15" s="80">
        <v>1572</v>
      </c>
      <c r="AG15" s="80">
        <v>11396</v>
      </c>
      <c r="AH15" s="80">
        <v>21791</v>
      </c>
      <c r="AI15" s="80"/>
      <c r="AJ15" s="80" t="s">
        <v>989</v>
      </c>
      <c r="AK15" s="80" t="s">
        <v>1043</v>
      </c>
      <c r="AL15" s="84" t="s">
        <v>1092</v>
      </c>
      <c r="AM15" s="80"/>
      <c r="AN15" s="82">
        <v>40036.960960648146</v>
      </c>
      <c r="AO15" s="84" t="s">
        <v>1140</v>
      </c>
      <c r="AP15" s="80" t="b">
        <v>0</v>
      </c>
      <c r="AQ15" s="80" t="b">
        <v>0</v>
      </c>
      <c r="AR15" s="80" t="b">
        <v>1</v>
      </c>
      <c r="AS15" s="80"/>
      <c r="AT15" s="80">
        <v>150</v>
      </c>
      <c r="AU15" s="84" t="s">
        <v>1185</v>
      </c>
      <c r="AV15" s="80" t="b">
        <v>0</v>
      </c>
      <c r="AW15" s="80" t="s">
        <v>1226</v>
      </c>
      <c r="AX15" s="84" t="s">
        <v>1239</v>
      </c>
      <c r="AY15" s="80" t="s">
        <v>66</v>
      </c>
      <c r="AZ15" s="80" t="str">
        <f>REPLACE(INDEX(GroupVertices[Group],MATCH(Vertices[[#This Row],[Vertex]],GroupVertices[Vertex],0)),1,1,"")</f>
        <v>2</v>
      </c>
      <c r="BA15" s="2"/>
      <c r="BB15" s="3"/>
      <c r="BC15" s="3"/>
      <c r="BD15" s="3"/>
      <c r="BE15" s="3"/>
    </row>
    <row r="16" spans="1:57" ht="15">
      <c r="A16" s="66" t="s">
        <v>220</v>
      </c>
      <c r="B16" s="67"/>
      <c r="C16" s="67"/>
      <c r="D16" s="68"/>
      <c r="E16" s="70"/>
      <c r="F16" s="106" t="s">
        <v>574</v>
      </c>
      <c r="G16" s="67"/>
      <c r="H16" s="71" t="s">
        <v>220</v>
      </c>
      <c r="I16" s="72"/>
      <c r="J16" s="72"/>
      <c r="K16" s="71" t="s">
        <v>1295</v>
      </c>
      <c r="L16" s="75"/>
      <c r="M16" s="76">
        <v>7473.1806640625</v>
      </c>
      <c r="N16" s="76">
        <v>8062.5263671875</v>
      </c>
      <c r="O16" s="77"/>
      <c r="P16" s="78"/>
      <c r="Q16" s="78"/>
      <c r="R16" s="90"/>
      <c r="S16" s="90"/>
      <c r="T16" s="90"/>
      <c r="U16" s="90"/>
      <c r="V16" s="50"/>
      <c r="W16" s="50"/>
      <c r="X16" s="50"/>
      <c r="Y16" s="50"/>
      <c r="Z16" s="49"/>
      <c r="AA16" s="73">
        <v>16</v>
      </c>
      <c r="AB16" s="73"/>
      <c r="AC16" s="74"/>
      <c r="AD16" s="80" t="s">
        <v>938</v>
      </c>
      <c r="AE16" s="80">
        <v>8112</v>
      </c>
      <c r="AF16" s="80">
        <v>40987</v>
      </c>
      <c r="AG16" s="80">
        <v>68688</v>
      </c>
      <c r="AH16" s="80">
        <v>29707</v>
      </c>
      <c r="AI16" s="80"/>
      <c r="AJ16" s="80" t="s">
        <v>990</v>
      </c>
      <c r="AK16" s="80" t="s">
        <v>1044</v>
      </c>
      <c r="AL16" s="84" t="s">
        <v>1093</v>
      </c>
      <c r="AM16" s="80"/>
      <c r="AN16" s="82">
        <v>39819.202581018515</v>
      </c>
      <c r="AO16" s="84" t="s">
        <v>1141</v>
      </c>
      <c r="AP16" s="80" t="b">
        <v>0</v>
      </c>
      <c r="AQ16" s="80" t="b">
        <v>0</v>
      </c>
      <c r="AR16" s="80" t="b">
        <v>1</v>
      </c>
      <c r="AS16" s="80"/>
      <c r="AT16" s="80">
        <v>1716</v>
      </c>
      <c r="AU16" s="84" t="s">
        <v>1186</v>
      </c>
      <c r="AV16" s="80" t="b">
        <v>0</v>
      </c>
      <c r="AW16" s="80" t="s">
        <v>1226</v>
      </c>
      <c r="AX16" s="84" t="s">
        <v>1240</v>
      </c>
      <c r="AY16" s="80" t="s">
        <v>66</v>
      </c>
      <c r="AZ16" s="80" t="str">
        <f>REPLACE(INDEX(GroupVertices[Group],MATCH(Vertices[[#This Row],[Vertex]],GroupVertices[Vertex],0)),1,1,"")</f>
        <v>2</v>
      </c>
      <c r="BA16" s="2"/>
      <c r="BB16" s="3"/>
      <c r="BC16" s="3"/>
      <c r="BD16" s="3"/>
      <c r="BE16" s="3"/>
    </row>
    <row r="17" spans="1:57" ht="15">
      <c r="A17" s="66" t="s">
        <v>221</v>
      </c>
      <c r="B17" s="67"/>
      <c r="C17" s="67"/>
      <c r="D17" s="68"/>
      <c r="E17" s="70"/>
      <c r="F17" s="106" t="s">
        <v>575</v>
      </c>
      <c r="G17" s="67"/>
      <c r="H17" s="71" t="s">
        <v>221</v>
      </c>
      <c r="I17" s="72"/>
      <c r="J17" s="72"/>
      <c r="K17" s="71" t="s">
        <v>1296</v>
      </c>
      <c r="L17" s="75"/>
      <c r="M17" s="76">
        <v>6327.8115234375</v>
      </c>
      <c r="N17" s="76">
        <v>5591.5458984375</v>
      </c>
      <c r="O17" s="77"/>
      <c r="P17" s="78"/>
      <c r="Q17" s="78"/>
      <c r="R17" s="90"/>
      <c r="S17" s="90"/>
      <c r="T17" s="90"/>
      <c r="U17" s="90"/>
      <c r="V17" s="50"/>
      <c r="W17" s="50"/>
      <c r="X17" s="50"/>
      <c r="Y17" s="50"/>
      <c r="Z17" s="49"/>
      <c r="AA17" s="73">
        <v>17</v>
      </c>
      <c r="AB17" s="73"/>
      <c r="AC17" s="74"/>
      <c r="AD17" s="80" t="s">
        <v>939</v>
      </c>
      <c r="AE17" s="80">
        <v>537</v>
      </c>
      <c r="AF17" s="80">
        <v>276</v>
      </c>
      <c r="AG17" s="80">
        <v>349</v>
      </c>
      <c r="AH17" s="80">
        <v>3598</v>
      </c>
      <c r="AI17" s="80"/>
      <c r="AJ17" s="80" t="s">
        <v>991</v>
      </c>
      <c r="AK17" s="80" t="s">
        <v>1045</v>
      </c>
      <c r="AL17" s="84" t="s">
        <v>1094</v>
      </c>
      <c r="AM17" s="80"/>
      <c r="AN17" s="82">
        <v>42991.742847222224</v>
      </c>
      <c r="AO17" s="84" t="s">
        <v>1142</v>
      </c>
      <c r="AP17" s="80" t="b">
        <v>1</v>
      </c>
      <c r="AQ17" s="80" t="b">
        <v>0</v>
      </c>
      <c r="AR17" s="80" t="b">
        <v>0</v>
      </c>
      <c r="AS17" s="80"/>
      <c r="AT17" s="80">
        <v>3</v>
      </c>
      <c r="AU17" s="80"/>
      <c r="AV17" s="80" t="b">
        <v>0</v>
      </c>
      <c r="AW17" s="80" t="s">
        <v>1226</v>
      </c>
      <c r="AX17" s="84" t="s">
        <v>1241</v>
      </c>
      <c r="AY17" s="80" t="s">
        <v>66</v>
      </c>
      <c r="AZ17" s="80" t="str">
        <f>REPLACE(INDEX(GroupVertices[Group],MATCH(Vertices[[#This Row],[Vertex]],GroupVertices[Vertex],0)),1,1,"")</f>
        <v>2</v>
      </c>
      <c r="BA17" s="2"/>
      <c r="BB17" s="3"/>
      <c r="BC17" s="3"/>
      <c r="BD17" s="3"/>
      <c r="BE17" s="3"/>
    </row>
    <row r="18" spans="1:57" ht="15">
      <c r="A18" s="66" t="s">
        <v>224</v>
      </c>
      <c r="B18" s="67"/>
      <c r="C18" s="67"/>
      <c r="D18" s="68"/>
      <c r="E18" s="70"/>
      <c r="F18" s="106" t="s">
        <v>578</v>
      </c>
      <c r="G18" s="67"/>
      <c r="H18" s="71" t="s">
        <v>224</v>
      </c>
      <c r="I18" s="72"/>
      <c r="J18" s="72"/>
      <c r="K18" s="71" t="s">
        <v>1297</v>
      </c>
      <c r="L18" s="75"/>
      <c r="M18" s="76">
        <v>4785.15283203125</v>
      </c>
      <c r="N18" s="76">
        <v>7536.48095703125</v>
      </c>
      <c r="O18" s="77"/>
      <c r="P18" s="78"/>
      <c r="Q18" s="78"/>
      <c r="R18" s="90"/>
      <c r="S18" s="90"/>
      <c r="T18" s="90"/>
      <c r="U18" s="90"/>
      <c r="V18" s="50"/>
      <c r="W18" s="50"/>
      <c r="X18" s="50"/>
      <c r="Y18" s="50"/>
      <c r="Z18" s="49"/>
      <c r="AA18" s="73">
        <v>18</v>
      </c>
      <c r="AB18" s="73"/>
      <c r="AC18" s="74"/>
      <c r="AD18" s="80" t="s">
        <v>940</v>
      </c>
      <c r="AE18" s="80">
        <v>4609</v>
      </c>
      <c r="AF18" s="80">
        <v>3324</v>
      </c>
      <c r="AG18" s="80">
        <v>8723</v>
      </c>
      <c r="AH18" s="80">
        <v>18819</v>
      </c>
      <c r="AI18" s="80"/>
      <c r="AJ18" s="80" t="s">
        <v>992</v>
      </c>
      <c r="AK18" s="80" t="s">
        <v>1046</v>
      </c>
      <c r="AL18" s="84" t="s">
        <v>1095</v>
      </c>
      <c r="AM18" s="80"/>
      <c r="AN18" s="82">
        <v>42411.090046296296</v>
      </c>
      <c r="AO18" s="84" t="s">
        <v>1143</v>
      </c>
      <c r="AP18" s="80" t="b">
        <v>1</v>
      </c>
      <c r="AQ18" s="80" t="b">
        <v>0</v>
      </c>
      <c r="AR18" s="80" t="b">
        <v>0</v>
      </c>
      <c r="AS18" s="80"/>
      <c r="AT18" s="80">
        <v>70</v>
      </c>
      <c r="AU18" s="80"/>
      <c r="AV18" s="80" t="b">
        <v>0</v>
      </c>
      <c r="AW18" s="80" t="s">
        <v>1226</v>
      </c>
      <c r="AX18" s="84" t="s">
        <v>1242</v>
      </c>
      <c r="AY18" s="80" t="s">
        <v>66</v>
      </c>
      <c r="AZ18" s="80" t="str">
        <f>REPLACE(INDEX(GroupVertices[Group],MATCH(Vertices[[#This Row],[Vertex]],GroupVertices[Vertex],0)),1,1,"")</f>
        <v>2</v>
      </c>
      <c r="BA18" s="2"/>
      <c r="BB18" s="3"/>
      <c r="BC18" s="3"/>
      <c r="BD18" s="3"/>
      <c r="BE18" s="3"/>
    </row>
    <row r="19" spans="1:57" ht="15">
      <c r="A19" s="66" t="s">
        <v>225</v>
      </c>
      <c r="B19" s="67"/>
      <c r="C19" s="67"/>
      <c r="D19" s="68"/>
      <c r="E19" s="70"/>
      <c r="F19" s="106" t="s">
        <v>1198</v>
      </c>
      <c r="G19" s="67"/>
      <c r="H19" s="71" t="s">
        <v>225</v>
      </c>
      <c r="I19" s="72"/>
      <c r="J19" s="72"/>
      <c r="K19" s="71" t="s">
        <v>1298</v>
      </c>
      <c r="L19" s="75"/>
      <c r="M19" s="76">
        <v>9309.61328125</v>
      </c>
      <c r="N19" s="76">
        <v>7713.04443359375</v>
      </c>
      <c r="O19" s="77"/>
      <c r="P19" s="78"/>
      <c r="Q19" s="78"/>
      <c r="R19" s="90"/>
      <c r="S19" s="90"/>
      <c r="T19" s="90"/>
      <c r="U19" s="90"/>
      <c r="V19" s="50"/>
      <c r="W19" s="50"/>
      <c r="X19" s="50"/>
      <c r="Y19" s="50"/>
      <c r="Z19" s="49"/>
      <c r="AA19" s="73">
        <v>19</v>
      </c>
      <c r="AB19" s="73"/>
      <c r="AC19" s="74"/>
      <c r="AD19" s="80" t="s">
        <v>941</v>
      </c>
      <c r="AE19" s="80">
        <v>20</v>
      </c>
      <c r="AF19" s="80">
        <v>44</v>
      </c>
      <c r="AG19" s="80">
        <v>43</v>
      </c>
      <c r="AH19" s="80">
        <v>0</v>
      </c>
      <c r="AI19" s="80"/>
      <c r="AJ19" s="80" t="s">
        <v>993</v>
      </c>
      <c r="AK19" s="80" t="s">
        <v>1047</v>
      </c>
      <c r="AL19" s="84" t="s">
        <v>1096</v>
      </c>
      <c r="AM19" s="80"/>
      <c r="AN19" s="82">
        <v>43922.3530787037</v>
      </c>
      <c r="AO19" s="80"/>
      <c r="AP19" s="80" t="b">
        <v>1</v>
      </c>
      <c r="AQ19" s="80" t="b">
        <v>0</v>
      </c>
      <c r="AR19" s="80" t="b">
        <v>0</v>
      </c>
      <c r="AS19" s="80"/>
      <c r="AT19" s="80">
        <v>0</v>
      </c>
      <c r="AU19" s="80"/>
      <c r="AV19" s="80" t="b">
        <v>0</v>
      </c>
      <c r="AW19" s="80" t="s">
        <v>1226</v>
      </c>
      <c r="AX19" s="84" t="s">
        <v>1243</v>
      </c>
      <c r="AY19" s="80" t="s">
        <v>66</v>
      </c>
      <c r="AZ19" s="80" t="str">
        <f>REPLACE(INDEX(GroupVertices[Group],MATCH(Vertices[[#This Row],[Vertex]],GroupVertices[Vertex],0)),1,1,"")</f>
        <v>3</v>
      </c>
      <c r="BA19" s="2"/>
      <c r="BB19" s="3"/>
      <c r="BC19" s="3"/>
      <c r="BD19" s="3"/>
      <c r="BE19" s="3"/>
    </row>
    <row r="20" spans="1:57" ht="15">
      <c r="A20" s="66" t="s">
        <v>226</v>
      </c>
      <c r="B20" s="67"/>
      <c r="C20" s="67"/>
      <c r="D20" s="68"/>
      <c r="E20" s="70"/>
      <c r="F20" s="106" t="s">
        <v>579</v>
      </c>
      <c r="G20" s="67"/>
      <c r="H20" s="71" t="s">
        <v>226</v>
      </c>
      <c r="I20" s="72"/>
      <c r="J20" s="72"/>
      <c r="K20" s="71" t="s">
        <v>1299</v>
      </c>
      <c r="L20" s="75"/>
      <c r="M20" s="76">
        <v>8162.5673828125</v>
      </c>
      <c r="N20" s="76">
        <v>6298.71240234375</v>
      </c>
      <c r="O20" s="77"/>
      <c r="P20" s="78"/>
      <c r="Q20" s="78"/>
      <c r="R20" s="90"/>
      <c r="S20" s="90"/>
      <c r="T20" s="90"/>
      <c r="U20" s="90"/>
      <c r="V20" s="50"/>
      <c r="W20" s="50"/>
      <c r="X20" s="50"/>
      <c r="Y20" s="50"/>
      <c r="Z20" s="49"/>
      <c r="AA20" s="73">
        <v>20</v>
      </c>
      <c r="AB20" s="73"/>
      <c r="AC20" s="74"/>
      <c r="AD20" s="80" t="s">
        <v>942</v>
      </c>
      <c r="AE20" s="80">
        <v>29</v>
      </c>
      <c r="AF20" s="80">
        <v>4</v>
      </c>
      <c r="AG20" s="80">
        <v>21</v>
      </c>
      <c r="AH20" s="80">
        <v>8</v>
      </c>
      <c r="AI20" s="80"/>
      <c r="AJ20" s="80" t="s">
        <v>994</v>
      </c>
      <c r="AK20" s="80" t="s">
        <v>1048</v>
      </c>
      <c r="AL20" s="80"/>
      <c r="AM20" s="80"/>
      <c r="AN20" s="82">
        <v>43917.73096064815</v>
      </c>
      <c r="AO20" s="84" t="s">
        <v>1144</v>
      </c>
      <c r="AP20" s="80" t="b">
        <v>1</v>
      </c>
      <c r="AQ20" s="80" t="b">
        <v>0</v>
      </c>
      <c r="AR20" s="80" t="b">
        <v>0</v>
      </c>
      <c r="AS20" s="80"/>
      <c r="AT20" s="80">
        <v>0</v>
      </c>
      <c r="AU20" s="80"/>
      <c r="AV20" s="80" t="b">
        <v>0</v>
      </c>
      <c r="AW20" s="80" t="s">
        <v>1226</v>
      </c>
      <c r="AX20" s="84" t="s">
        <v>1244</v>
      </c>
      <c r="AY20" s="80" t="s">
        <v>66</v>
      </c>
      <c r="AZ20" s="80" t="str">
        <f>REPLACE(INDEX(GroupVertices[Group],MATCH(Vertices[[#This Row],[Vertex]],GroupVertices[Vertex],0)),1,1,"")</f>
        <v>3</v>
      </c>
      <c r="BA20" s="2"/>
      <c r="BB20" s="3"/>
      <c r="BC20" s="3"/>
      <c r="BD20" s="3"/>
      <c r="BE20" s="3"/>
    </row>
    <row r="21" spans="1:57" ht="15">
      <c r="A21" s="66" t="s">
        <v>227</v>
      </c>
      <c r="B21" s="67"/>
      <c r="C21" s="67"/>
      <c r="D21" s="68"/>
      <c r="E21" s="70"/>
      <c r="F21" s="106" t="s">
        <v>580</v>
      </c>
      <c r="G21" s="67"/>
      <c r="H21" s="71" t="s">
        <v>227</v>
      </c>
      <c r="I21" s="72"/>
      <c r="J21" s="72"/>
      <c r="K21" s="71" t="s">
        <v>1300</v>
      </c>
      <c r="L21" s="75"/>
      <c r="M21" s="76">
        <v>7745.45947265625</v>
      </c>
      <c r="N21" s="76">
        <v>1854.25537109375</v>
      </c>
      <c r="O21" s="77"/>
      <c r="P21" s="78"/>
      <c r="Q21" s="78"/>
      <c r="R21" s="90"/>
      <c r="S21" s="90"/>
      <c r="T21" s="90"/>
      <c r="U21" s="90"/>
      <c r="V21" s="50"/>
      <c r="W21" s="50"/>
      <c r="X21" s="50"/>
      <c r="Y21" s="50"/>
      <c r="Z21" s="49"/>
      <c r="AA21" s="73">
        <v>21</v>
      </c>
      <c r="AB21" s="73"/>
      <c r="AC21" s="74"/>
      <c r="AD21" s="80" t="s">
        <v>943</v>
      </c>
      <c r="AE21" s="80">
        <v>1072</v>
      </c>
      <c r="AF21" s="80">
        <v>16043</v>
      </c>
      <c r="AG21" s="80">
        <v>51891</v>
      </c>
      <c r="AH21" s="80">
        <v>2037</v>
      </c>
      <c r="AI21" s="80"/>
      <c r="AJ21" s="80" t="s">
        <v>995</v>
      </c>
      <c r="AK21" s="80" t="s">
        <v>1049</v>
      </c>
      <c r="AL21" s="84" t="s">
        <v>1097</v>
      </c>
      <c r="AM21" s="80"/>
      <c r="AN21" s="82">
        <v>41176.55574074074</v>
      </c>
      <c r="AO21" s="84" t="s">
        <v>1145</v>
      </c>
      <c r="AP21" s="80" t="b">
        <v>0</v>
      </c>
      <c r="AQ21" s="80" t="b">
        <v>0</v>
      </c>
      <c r="AR21" s="80" t="b">
        <v>1</v>
      </c>
      <c r="AS21" s="80"/>
      <c r="AT21" s="80">
        <v>27</v>
      </c>
      <c r="AU21" s="84" t="s">
        <v>1178</v>
      </c>
      <c r="AV21" s="80" t="b">
        <v>0</v>
      </c>
      <c r="AW21" s="80" t="s">
        <v>1226</v>
      </c>
      <c r="AX21" s="84" t="s">
        <v>1245</v>
      </c>
      <c r="AY21" s="80" t="s">
        <v>66</v>
      </c>
      <c r="AZ21" s="80" t="str">
        <f>REPLACE(INDEX(GroupVertices[Group],MATCH(Vertices[[#This Row],[Vertex]],GroupVertices[Vertex],0)),1,1,"")</f>
        <v>8</v>
      </c>
      <c r="BA21" s="2"/>
      <c r="BB21" s="3"/>
      <c r="BC21" s="3"/>
      <c r="BD21" s="3"/>
      <c r="BE21" s="3"/>
    </row>
    <row r="22" spans="1:57" ht="15">
      <c r="A22" s="66" t="s">
        <v>242</v>
      </c>
      <c r="B22" s="67"/>
      <c r="C22" s="67"/>
      <c r="D22" s="68"/>
      <c r="E22" s="70"/>
      <c r="F22" s="106" t="s">
        <v>1199</v>
      </c>
      <c r="G22" s="67"/>
      <c r="H22" s="71" t="s">
        <v>242</v>
      </c>
      <c r="I22" s="72"/>
      <c r="J22" s="72"/>
      <c r="K22" s="71" t="s">
        <v>1301</v>
      </c>
      <c r="L22" s="75"/>
      <c r="M22" s="76">
        <v>7745.45947265625</v>
      </c>
      <c r="N22" s="76">
        <v>727.7232666015625</v>
      </c>
      <c r="O22" s="77"/>
      <c r="P22" s="78"/>
      <c r="Q22" s="78"/>
      <c r="R22" s="90"/>
      <c r="S22" s="90"/>
      <c r="T22" s="90"/>
      <c r="U22" s="90"/>
      <c r="V22" s="50"/>
      <c r="W22" s="50"/>
      <c r="X22" s="50"/>
      <c r="Y22" s="50"/>
      <c r="Z22" s="49"/>
      <c r="AA22" s="73">
        <v>22</v>
      </c>
      <c r="AB22" s="73"/>
      <c r="AC22" s="74"/>
      <c r="AD22" s="80" t="s">
        <v>242</v>
      </c>
      <c r="AE22" s="80">
        <v>775</v>
      </c>
      <c r="AF22" s="80">
        <v>4897</v>
      </c>
      <c r="AG22" s="80">
        <v>19309</v>
      </c>
      <c r="AH22" s="80">
        <v>2196</v>
      </c>
      <c r="AI22" s="80">
        <v>3600</v>
      </c>
      <c r="AJ22" s="80" t="s">
        <v>996</v>
      </c>
      <c r="AK22" s="80" t="s">
        <v>898</v>
      </c>
      <c r="AL22" s="84" t="s">
        <v>1098</v>
      </c>
      <c r="AM22" s="80" t="s">
        <v>1130</v>
      </c>
      <c r="AN22" s="82">
        <v>40490.878796296296</v>
      </c>
      <c r="AO22" s="84" t="s">
        <v>1146</v>
      </c>
      <c r="AP22" s="80" t="b">
        <v>0</v>
      </c>
      <c r="AQ22" s="80" t="b">
        <v>0</v>
      </c>
      <c r="AR22" s="80" t="b">
        <v>1</v>
      </c>
      <c r="AS22" s="80" t="s">
        <v>885</v>
      </c>
      <c r="AT22" s="80">
        <v>26</v>
      </c>
      <c r="AU22" s="84" t="s">
        <v>1178</v>
      </c>
      <c r="AV22" s="80" t="b">
        <v>0</v>
      </c>
      <c r="AW22" s="80" t="s">
        <v>1226</v>
      </c>
      <c r="AX22" s="84" t="s">
        <v>1246</v>
      </c>
      <c r="AY22" s="80" t="s">
        <v>65</v>
      </c>
      <c r="AZ22" s="80" t="str">
        <f>REPLACE(INDEX(GroupVertices[Group],MATCH(Vertices[[#This Row],[Vertex]],GroupVertices[Vertex],0)),1,1,"")</f>
        <v>8</v>
      </c>
      <c r="BA22" s="2"/>
      <c r="BB22" s="3"/>
      <c r="BC22" s="3"/>
      <c r="BD22" s="3"/>
      <c r="BE22" s="3"/>
    </row>
    <row r="23" spans="1:57" ht="15">
      <c r="A23" s="66" t="s">
        <v>228</v>
      </c>
      <c r="B23" s="67"/>
      <c r="C23" s="67"/>
      <c r="D23" s="68"/>
      <c r="E23" s="70"/>
      <c r="F23" s="106" t="s">
        <v>581</v>
      </c>
      <c r="G23" s="67"/>
      <c r="H23" s="71" t="s">
        <v>228</v>
      </c>
      <c r="I23" s="72"/>
      <c r="J23" s="72"/>
      <c r="K23" s="71" t="s">
        <v>1302</v>
      </c>
      <c r="L23" s="75"/>
      <c r="M23" s="76">
        <v>6951.7958984375</v>
      </c>
      <c r="N23" s="76">
        <v>2318.846923828125</v>
      </c>
      <c r="O23" s="77"/>
      <c r="P23" s="78"/>
      <c r="Q23" s="78"/>
      <c r="R23" s="90"/>
      <c r="S23" s="90"/>
      <c r="T23" s="90"/>
      <c r="U23" s="90"/>
      <c r="V23" s="50"/>
      <c r="W23" s="50"/>
      <c r="X23" s="50"/>
      <c r="Y23" s="50"/>
      <c r="Z23" s="49"/>
      <c r="AA23" s="73">
        <v>23</v>
      </c>
      <c r="AB23" s="73"/>
      <c r="AC23" s="74"/>
      <c r="AD23" s="80" t="s">
        <v>944</v>
      </c>
      <c r="AE23" s="80">
        <v>676</v>
      </c>
      <c r="AF23" s="80">
        <v>272</v>
      </c>
      <c r="AG23" s="80">
        <v>4726</v>
      </c>
      <c r="AH23" s="80">
        <v>2914</v>
      </c>
      <c r="AI23" s="80"/>
      <c r="AJ23" s="80" t="s">
        <v>997</v>
      </c>
      <c r="AK23" s="80" t="s">
        <v>1050</v>
      </c>
      <c r="AL23" s="84" t="s">
        <v>1099</v>
      </c>
      <c r="AM23" s="80"/>
      <c r="AN23" s="82">
        <v>41442.586168981485</v>
      </c>
      <c r="AO23" s="84" t="s">
        <v>1147</v>
      </c>
      <c r="AP23" s="80" t="b">
        <v>0</v>
      </c>
      <c r="AQ23" s="80" t="b">
        <v>0</v>
      </c>
      <c r="AR23" s="80" t="b">
        <v>1</v>
      </c>
      <c r="AS23" s="80"/>
      <c r="AT23" s="80">
        <v>9</v>
      </c>
      <c r="AU23" s="84" t="s">
        <v>1178</v>
      </c>
      <c r="AV23" s="80" t="b">
        <v>0</v>
      </c>
      <c r="AW23" s="80" t="s">
        <v>1226</v>
      </c>
      <c r="AX23" s="84" t="s">
        <v>1247</v>
      </c>
      <c r="AY23" s="80" t="s">
        <v>66</v>
      </c>
      <c r="AZ23" s="80" t="str">
        <f>REPLACE(INDEX(GroupVertices[Group],MATCH(Vertices[[#This Row],[Vertex]],GroupVertices[Vertex],0)),1,1,"")</f>
        <v>6</v>
      </c>
      <c r="BA23" s="2"/>
      <c r="BB23" s="3"/>
      <c r="BC23" s="3"/>
      <c r="BD23" s="3"/>
      <c r="BE23" s="3"/>
    </row>
    <row r="24" spans="1:57" ht="15">
      <c r="A24" s="66" t="s">
        <v>231</v>
      </c>
      <c r="B24" s="67"/>
      <c r="C24" s="67"/>
      <c r="D24" s="68"/>
      <c r="E24" s="70"/>
      <c r="F24" s="106" t="s">
        <v>584</v>
      </c>
      <c r="G24" s="67"/>
      <c r="H24" s="71" t="s">
        <v>231</v>
      </c>
      <c r="I24" s="72"/>
      <c r="J24" s="72"/>
      <c r="K24" s="71" t="s">
        <v>1303</v>
      </c>
      <c r="L24" s="75"/>
      <c r="M24" s="76">
        <v>5866.2509765625</v>
      </c>
      <c r="N24" s="76">
        <v>1245.19140625</v>
      </c>
      <c r="O24" s="77"/>
      <c r="P24" s="78"/>
      <c r="Q24" s="78"/>
      <c r="R24" s="90"/>
      <c r="S24" s="90"/>
      <c r="T24" s="90"/>
      <c r="U24" s="90"/>
      <c r="V24" s="50"/>
      <c r="W24" s="50"/>
      <c r="X24" s="50"/>
      <c r="Y24" s="50"/>
      <c r="Z24" s="49"/>
      <c r="AA24" s="73">
        <v>24</v>
      </c>
      <c r="AB24" s="73"/>
      <c r="AC24" s="74"/>
      <c r="AD24" s="80" t="s">
        <v>945</v>
      </c>
      <c r="AE24" s="80">
        <v>395</v>
      </c>
      <c r="AF24" s="80">
        <v>4271</v>
      </c>
      <c r="AG24" s="80">
        <v>634</v>
      </c>
      <c r="AH24" s="80">
        <v>620</v>
      </c>
      <c r="AI24" s="80"/>
      <c r="AJ24" s="80" t="s">
        <v>998</v>
      </c>
      <c r="AK24" s="80" t="s">
        <v>1051</v>
      </c>
      <c r="AL24" s="84" t="s">
        <v>1100</v>
      </c>
      <c r="AM24" s="80"/>
      <c r="AN24" s="82">
        <v>41102.653125</v>
      </c>
      <c r="AO24" s="84" t="s">
        <v>1148</v>
      </c>
      <c r="AP24" s="80" t="b">
        <v>0</v>
      </c>
      <c r="AQ24" s="80" t="b">
        <v>0</v>
      </c>
      <c r="AR24" s="80" t="b">
        <v>1</v>
      </c>
      <c r="AS24" s="80"/>
      <c r="AT24" s="80">
        <v>26</v>
      </c>
      <c r="AU24" s="84" t="s">
        <v>1187</v>
      </c>
      <c r="AV24" s="80" t="b">
        <v>0</v>
      </c>
      <c r="AW24" s="80" t="s">
        <v>1226</v>
      </c>
      <c r="AX24" s="84" t="s">
        <v>1248</v>
      </c>
      <c r="AY24" s="80" t="s">
        <v>66</v>
      </c>
      <c r="AZ24" s="80" t="str">
        <f>REPLACE(INDEX(GroupVertices[Group],MATCH(Vertices[[#This Row],[Vertex]],GroupVertices[Vertex],0)),1,1,"")</f>
        <v>6</v>
      </c>
      <c r="BA24" s="2"/>
      <c r="BB24" s="3"/>
      <c r="BC24" s="3"/>
      <c r="BD24" s="3"/>
      <c r="BE24" s="3"/>
    </row>
    <row r="25" spans="1:57" ht="15">
      <c r="A25" s="66" t="s">
        <v>229</v>
      </c>
      <c r="B25" s="67"/>
      <c r="C25" s="67"/>
      <c r="D25" s="68"/>
      <c r="E25" s="70"/>
      <c r="F25" s="106" t="s">
        <v>582</v>
      </c>
      <c r="G25" s="67"/>
      <c r="H25" s="71" t="s">
        <v>229</v>
      </c>
      <c r="I25" s="72"/>
      <c r="J25" s="72"/>
      <c r="K25" s="71" t="s">
        <v>1304</v>
      </c>
      <c r="L25" s="75"/>
      <c r="M25" s="76">
        <v>9211.1298828125</v>
      </c>
      <c r="N25" s="76">
        <v>727.7232666015625</v>
      </c>
      <c r="O25" s="77"/>
      <c r="P25" s="78"/>
      <c r="Q25" s="78"/>
      <c r="R25" s="90"/>
      <c r="S25" s="90"/>
      <c r="T25" s="90"/>
      <c r="U25" s="90"/>
      <c r="V25" s="50"/>
      <c r="W25" s="50"/>
      <c r="X25" s="50"/>
      <c r="Y25" s="50"/>
      <c r="Z25" s="49"/>
      <c r="AA25" s="73">
        <v>25</v>
      </c>
      <c r="AB25" s="73"/>
      <c r="AC25" s="74"/>
      <c r="AD25" s="80" t="s">
        <v>946</v>
      </c>
      <c r="AE25" s="80">
        <v>496</v>
      </c>
      <c r="AF25" s="80">
        <v>52</v>
      </c>
      <c r="AG25" s="80">
        <v>363</v>
      </c>
      <c r="AH25" s="80">
        <v>1178</v>
      </c>
      <c r="AI25" s="80"/>
      <c r="AJ25" s="80"/>
      <c r="AK25" s="80"/>
      <c r="AL25" s="80"/>
      <c r="AM25" s="80"/>
      <c r="AN25" s="82">
        <v>43112.63346064815</v>
      </c>
      <c r="AO25" s="84" t="s">
        <v>1149</v>
      </c>
      <c r="AP25" s="80" t="b">
        <v>1</v>
      </c>
      <c r="AQ25" s="80" t="b">
        <v>0</v>
      </c>
      <c r="AR25" s="80" t="b">
        <v>0</v>
      </c>
      <c r="AS25" s="80"/>
      <c r="AT25" s="80">
        <v>0</v>
      </c>
      <c r="AU25" s="80"/>
      <c r="AV25" s="80" t="b">
        <v>0</v>
      </c>
      <c r="AW25" s="80" t="s">
        <v>1226</v>
      </c>
      <c r="AX25" s="84" t="s">
        <v>1249</v>
      </c>
      <c r="AY25" s="80" t="s">
        <v>66</v>
      </c>
      <c r="AZ25" s="80" t="str">
        <f>REPLACE(INDEX(GroupVertices[Group],MATCH(Vertices[[#This Row],[Vertex]],GroupVertices[Vertex],0)),1,1,"")</f>
        <v>7</v>
      </c>
      <c r="BA25" s="2"/>
      <c r="BB25" s="3"/>
      <c r="BC25" s="3"/>
      <c r="BD25" s="3"/>
      <c r="BE25" s="3"/>
    </row>
    <row r="26" spans="1:57" ht="15">
      <c r="A26" s="66" t="s">
        <v>230</v>
      </c>
      <c r="B26" s="67"/>
      <c r="C26" s="67"/>
      <c r="D26" s="68"/>
      <c r="E26" s="70"/>
      <c r="F26" s="106" t="s">
        <v>583</v>
      </c>
      <c r="G26" s="67"/>
      <c r="H26" s="71" t="s">
        <v>230</v>
      </c>
      <c r="I26" s="72"/>
      <c r="J26" s="72"/>
      <c r="K26" s="71" t="s">
        <v>1305</v>
      </c>
      <c r="L26" s="75"/>
      <c r="M26" s="76">
        <v>9211.1298828125</v>
      </c>
      <c r="N26" s="76">
        <v>1854.25537109375</v>
      </c>
      <c r="O26" s="77"/>
      <c r="P26" s="78"/>
      <c r="Q26" s="78"/>
      <c r="R26" s="90"/>
      <c r="S26" s="90"/>
      <c r="T26" s="90"/>
      <c r="U26" s="90"/>
      <c r="V26" s="50"/>
      <c r="W26" s="50"/>
      <c r="X26" s="50"/>
      <c r="Y26" s="50"/>
      <c r="Z26" s="49"/>
      <c r="AA26" s="73">
        <v>26</v>
      </c>
      <c r="AB26" s="73"/>
      <c r="AC26" s="74"/>
      <c r="AD26" s="80" t="s">
        <v>947</v>
      </c>
      <c r="AE26" s="80">
        <v>7184</v>
      </c>
      <c r="AF26" s="80">
        <v>6603</v>
      </c>
      <c r="AG26" s="80">
        <v>28311</v>
      </c>
      <c r="AH26" s="80">
        <v>8894</v>
      </c>
      <c r="AI26" s="80"/>
      <c r="AJ26" s="80" t="s">
        <v>999</v>
      </c>
      <c r="AK26" s="80" t="s">
        <v>1052</v>
      </c>
      <c r="AL26" s="84" t="s">
        <v>1101</v>
      </c>
      <c r="AM26" s="80"/>
      <c r="AN26" s="82">
        <v>40059.75693287037</v>
      </c>
      <c r="AO26" s="84" t="s">
        <v>1150</v>
      </c>
      <c r="AP26" s="80" t="b">
        <v>0</v>
      </c>
      <c r="AQ26" s="80" t="b">
        <v>0</v>
      </c>
      <c r="AR26" s="80" t="b">
        <v>1</v>
      </c>
      <c r="AS26" s="80"/>
      <c r="AT26" s="80">
        <v>585</v>
      </c>
      <c r="AU26" s="84" t="s">
        <v>1185</v>
      </c>
      <c r="AV26" s="80" t="b">
        <v>0</v>
      </c>
      <c r="AW26" s="80" t="s">
        <v>1226</v>
      </c>
      <c r="AX26" s="84" t="s">
        <v>1250</v>
      </c>
      <c r="AY26" s="80" t="s">
        <v>66</v>
      </c>
      <c r="AZ26" s="80" t="str">
        <f>REPLACE(INDEX(GroupVertices[Group],MATCH(Vertices[[#This Row],[Vertex]],GroupVertices[Vertex],0)),1,1,"")</f>
        <v>7</v>
      </c>
      <c r="BA26" s="2"/>
      <c r="BB26" s="3"/>
      <c r="BC26" s="3"/>
      <c r="BD26" s="3"/>
      <c r="BE26" s="3"/>
    </row>
    <row r="27" spans="1:57" ht="15">
      <c r="A27" s="66" t="s">
        <v>232</v>
      </c>
      <c r="B27" s="67"/>
      <c r="C27" s="67"/>
      <c r="D27" s="68"/>
      <c r="E27" s="70"/>
      <c r="F27" s="106" t="s">
        <v>585</v>
      </c>
      <c r="G27" s="67"/>
      <c r="H27" s="71" t="s">
        <v>232</v>
      </c>
      <c r="I27" s="72"/>
      <c r="J27" s="72"/>
      <c r="K27" s="71" t="s">
        <v>1306</v>
      </c>
      <c r="L27" s="75"/>
      <c r="M27" s="76">
        <v>4785.15283203125</v>
      </c>
      <c r="N27" s="76">
        <v>164.4572296142578</v>
      </c>
      <c r="O27" s="77"/>
      <c r="P27" s="78"/>
      <c r="Q27" s="78"/>
      <c r="R27" s="90"/>
      <c r="S27" s="90"/>
      <c r="T27" s="90"/>
      <c r="U27" s="90"/>
      <c r="V27" s="50"/>
      <c r="W27" s="50"/>
      <c r="X27" s="50"/>
      <c r="Y27" s="50"/>
      <c r="Z27" s="49"/>
      <c r="AA27" s="73">
        <v>27</v>
      </c>
      <c r="AB27" s="73"/>
      <c r="AC27" s="74"/>
      <c r="AD27" s="80" t="s">
        <v>948</v>
      </c>
      <c r="AE27" s="80">
        <v>758</v>
      </c>
      <c r="AF27" s="80">
        <v>568</v>
      </c>
      <c r="AG27" s="80">
        <v>58845</v>
      </c>
      <c r="AH27" s="80">
        <v>37411</v>
      </c>
      <c r="AI27" s="80"/>
      <c r="AJ27" s="80" t="s">
        <v>1000</v>
      </c>
      <c r="AK27" s="80" t="s">
        <v>1053</v>
      </c>
      <c r="AL27" s="80"/>
      <c r="AM27" s="80"/>
      <c r="AN27" s="82">
        <v>40867.72241898148</v>
      </c>
      <c r="AO27" s="84" t="s">
        <v>1151</v>
      </c>
      <c r="AP27" s="80" t="b">
        <v>1</v>
      </c>
      <c r="AQ27" s="80" t="b">
        <v>0</v>
      </c>
      <c r="AR27" s="80" t="b">
        <v>1</v>
      </c>
      <c r="AS27" s="80"/>
      <c r="AT27" s="80">
        <v>17</v>
      </c>
      <c r="AU27" s="84" t="s">
        <v>1178</v>
      </c>
      <c r="AV27" s="80" t="b">
        <v>0</v>
      </c>
      <c r="AW27" s="80" t="s">
        <v>1226</v>
      </c>
      <c r="AX27" s="84" t="s">
        <v>1251</v>
      </c>
      <c r="AY27" s="80" t="s">
        <v>66</v>
      </c>
      <c r="AZ27" s="80" t="str">
        <f>REPLACE(INDEX(GroupVertices[Group],MATCH(Vertices[[#This Row],[Vertex]],GroupVertices[Vertex],0)),1,1,"")</f>
        <v>6</v>
      </c>
      <c r="BA27" s="2"/>
      <c r="BB27" s="3"/>
      <c r="BC27" s="3"/>
      <c r="BD27" s="3"/>
      <c r="BE27" s="3"/>
    </row>
    <row r="28" spans="1:57" ht="15">
      <c r="A28" s="66" t="s">
        <v>233</v>
      </c>
      <c r="B28" s="67"/>
      <c r="C28" s="67"/>
      <c r="D28" s="68"/>
      <c r="E28" s="70"/>
      <c r="F28" s="106" t="s">
        <v>586</v>
      </c>
      <c r="G28" s="67"/>
      <c r="H28" s="71" t="s">
        <v>233</v>
      </c>
      <c r="I28" s="72"/>
      <c r="J28" s="72"/>
      <c r="K28" s="71" t="s">
        <v>1307</v>
      </c>
      <c r="L28" s="75"/>
      <c r="M28" s="76">
        <v>7681.9140625</v>
      </c>
      <c r="N28" s="76">
        <v>5427.0888671875</v>
      </c>
      <c r="O28" s="77"/>
      <c r="P28" s="78"/>
      <c r="Q28" s="78"/>
      <c r="R28" s="90"/>
      <c r="S28" s="90"/>
      <c r="T28" s="90"/>
      <c r="U28" s="90"/>
      <c r="V28" s="50"/>
      <c r="W28" s="50"/>
      <c r="X28" s="50"/>
      <c r="Y28" s="50"/>
      <c r="Z28" s="49"/>
      <c r="AA28" s="73">
        <v>28</v>
      </c>
      <c r="AB28" s="73"/>
      <c r="AC28" s="74"/>
      <c r="AD28" s="80" t="s">
        <v>949</v>
      </c>
      <c r="AE28" s="80">
        <v>5143</v>
      </c>
      <c r="AF28" s="80">
        <v>6363</v>
      </c>
      <c r="AG28" s="80">
        <v>38393</v>
      </c>
      <c r="AH28" s="80">
        <v>8565</v>
      </c>
      <c r="AI28" s="80"/>
      <c r="AJ28" s="80" t="s">
        <v>1001</v>
      </c>
      <c r="AK28" s="80" t="s">
        <v>1054</v>
      </c>
      <c r="AL28" s="84" t="s">
        <v>1102</v>
      </c>
      <c r="AM28" s="80"/>
      <c r="AN28" s="82">
        <v>39854.87899305556</v>
      </c>
      <c r="AO28" s="84" t="s">
        <v>1152</v>
      </c>
      <c r="AP28" s="80" t="b">
        <v>0</v>
      </c>
      <c r="AQ28" s="80" t="b">
        <v>0</v>
      </c>
      <c r="AR28" s="80" t="b">
        <v>1</v>
      </c>
      <c r="AS28" s="80"/>
      <c r="AT28" s="80">
        <v>758</v>
      </c>
      <c r="AU28" s="84" t="s">
        <v>1188</v>
      </c>
      <c r="AV28" s="80" t="b">
        <v>0</v>
      </c>
      <c r="AW28" s="80" t="s">
        <v>1226</v>
      </c>
      <c r="AX28" s="84" t="s">
        <v>1252</v>
      </c>
      <c r="AY28" s="80" t="s">
        <v>66</v>
      </c>
      <c r="AZ28" s="80" t="str">
        <f>REPLACE(INDEX(GroupVertices[Group],MATCH(Vertices[[#This Row],[Vertex]],GroupVertices[Vertex],0)),1,1,"")</f>
        <v>5</v>
      </c>
      <c r="BA28" s="2"/>
      <c r="BB28" s="3"/>
      <c r="BC28" s="3"/>
      <c r="BD28" s="3"/>
      <c r="BE28" s="3"/>
    </row>
    <row r="29" spans="1:57" ht="15">
      <c r="A29" s="66" t="s">
        <v>243</v>
      </c>
      <c r="B29" s="67"/>
      <c r="C29" s="67"/>
      <c r="D29" s="68"/>
      <c r="E29" s="70"/>
      <c r="F29" s="106" t="s">
        <v>1200</v>
      </c>
      <c r="G29" s="67"/>
      <c r="H29" s="71" t="s">
        <v>243</v>
      </c>
      <c r="I29" s="72"/>
      <c r="J29" s="72"/>
      <c r="K29" s="71" t="s">
        <v>1308</v>
      </c>
      <c r="L29" s="75"/>
      <c r="M29" s="76">
        <v>8712.91796875</v>
      </c>
      <c r="N29" s="76">
        <v>3025.02001953125</v>
      </c>
      <c r="O29" s="77"/>
      <c r="P29" s="78"/>
      <c r="Q29" s="78"/>
      <c r="R29" s="90"/>
      <c r="S29" s="90"/>
      <c r="T29" s="90"/>
      <c r="U29" s="90"/>
      <c r="V29" s="50"/>
      <c r="W29" s="50"/>
      <c r="X29" s="50"/>
      <c r="Y29" s="50"/>
      <c r="Z29" s="49"/>
      <c r="AA29" s="73">
        <v>29</v>
      </c>
      <c r="AB29" s="73"/>
      <c r="AC29" s="74"/>
      <c r="AD29" s="80" t="s">
        <v>950</v>
      </c>
      <c r="AE29" s="80">
        <v>2569</v>
      </c>
      <c r="AF29" s="80">
        <v>3432</v>
      </c>
      <c r="AG29" s="80">
        <v>60347</v>
      </c>
      <c r="AH29" s="80">
        <v>17438</v>
      </c>
      <c r="AI29" s="80"/>
      <c r="AJ29" s="80" t="s">
        <v>1002</v>
      </c>
      <c r="AK29" s="80" t="s">
        <v>1055</v>
      </c>
      <c r="AL29" s="84" t="s">
        <v>1103</v>
      </c>
      <c r="AM29" s="80"/>
      <c r="AN29" s="82">
        <v>39486.25168981482</v>
      </c>
      <c r="AO29" s="84" t="s">
        <v>1153</v>
      </c>
      <c r="AP29" s="80" t="b">
        <v>0</v>
      </c>
      <c r="AQ29" s="80" t="b">
        <v>0</v>
      </c>
      <c r="AR29" s="80" t="b">
        <v>0</v>
      </c>
      <c r="AS29" s="80"/>
      <c r="AT29" s="80">
        <v>357</v>
      </c>
      <c r="AU29" s="84" t="s">
        <v>1178</v>
      </c>
      <c r="AV29" s="80" t="b">
        <v>0</v>
      </c>
      <c r="AW29" s="80" t="s">
        <v>1226</v>
      </c>
      <c r="AX29" s="84" t="s">
        <v>1253</v>
      </c>
      <c r="AY29" s="80" t="s">
        <v>65</v>
      </c>
      <c r="AZ29" s="80" t="str">
        <f>REPLACE(INDEX(GroupVertices[Group],MATCH(Vertices[[#This Row],[Vertex]],GroupVertices[Vertex],0)),1,1,"")</f>
        <v>5</v>
      </c>
      <c r="BA29" s="2"/>
      <c r="BB29" s="3"/>
      <c r="BC29" s="3"/>
      <c r="BD29" s="3"/>
      <c r="BE29" s="3"/>
    </row>
    <row r="30" spans="1:57" ht="15">
      <c r="A30" s="66" t="s">
        <v>234</v>
      </c>
      <c r="B30" s="67"/>
      <c r="C30" s="67"/>
      <c r="D30" s="68"/>
      <c r="E30" s="70"/>
      <c r="F30" s="106" t="s">
        <v>587</v>
      </c>
      <c r="G30" s="67"/>
      <c r="H30" s="71" t="s">
        <v>234</v>
      </c>
      <c r="I30" s="72"/>
      <c r="J30" s="72"/>
      <c r="K30" s="71" t="s">
        <v>1309</v>
      </c>
      <c r="L30" s="75"/>
      <c r="M30" s="76">
        <v>7067.6591796875</v>
      </c>
      <c r="N30" s="76">
        <v>2581.978515625</v>
      </c>
      <c r="O30" s="77"/>
      <c r="P30" s="78"/>
      <c r="Q30" s="78"/>
      <c r="R30" s="90"/>
      <c r="S30" s="90"/>
      <c r="T30" s="90"/>
      <c r="U30" s="90"/>
      <c r="V30" s="50"/>
      <c r="W30" s="50"/>
      <c r="X30" s="50"/>
      <c r="Y30" s="50"/>
      <c r="Z30" s="49"/>
      <c r="AA30" s="73">
        <v>30</v>
      </c>
      <c r="AB30" s="73"/>
      <c r="AC30" s="74"/>
      <c r="AD30" s="80" t="s">
        <v>951</v>
      </c>
      <c r="AE30" s="80">
        <v>840</v>
      </c>
      <c r="AF30" s="80">
        <v>2199</v>
      </c>
      <c r="AG30" s="80">
        <v>60976</v>
      </c>
      <c r="AH30" s="80">
        <v>5699</v>
      </c>
      <c r="AI30" s="80"/>
      <c r="AJ30" s="80" t="s">
        <v>1003</v>
      </c>
      <c r="AK30" s="80" t="s">
        <v>1036</v>
      </c>
      <c r="AL30" s="84" t="s">
        <v>1104</v>
      </c>
      <c r="AM30" s="80"/>
      <c r="AN30" s="82">
        <v>39811.584710648145</v>
      </c>
      <c r="AO30" s="84" t="s">
        <v>1154</v>
      </c>
      <c r="AP30" s="80" t="b">
        <v>0</v>
      </c>
      <c r="AQ30" s="80" t="b">
        <v>0</v>
      </c>
      <c r="AR30" s="80" t="b">
        <v>1</v>
      </c>
      <c r="AS30" s="80"/>
      <c r="AT30" s="80">
        <v>293</v>
      </c>
      <c r="AU30" s="84" t="s">
        <v>1185</v>
      </c>
      <c r="AV30" s="80" t="b">
        <v>0</v>
      </c>
      <c r="AW30" s="80" t="s">
        <v>1226</v>
      </c>
      <c r="AX30" s="84" t="s">
        <v>1254</v>
      </c>
      <c r="AY30" s="80" t="s">
        <v>66</v>
      </c>
      <c r="AZ30" s="80" t="str">
        <f>REPLACE(INDEX(GroupVertices[Group],MATCH(Vertices[[#This Row],[Vertex]],GroupVertices[Vertex],0)),1,1,"")</f>
        <v>5</v>
      </c>
      <c r="BA30" s="2"/>
      <c r="BB30" s="3"/>
      <c r="BC30" s="3"/>
      <c r="BD30" s="3"/>
      <c r="BE30" s="3"/>
    </row>
    <row r="31" spans="1:57" ht="15">
      <c r="A31" s="66" t="s">
        <v>235</v>
      </c>
      <c r="B31" s="67"/>
      <c r="C31" s="67"/>
      <c r="D31" s="68"/>
      <c r="E31" s="70"/>
      <c r="F31" s="106" t="s">
        <v>588</v>
      </c>
      <c r="G31" s="67"/>
      <c r="H31" s="71" t="s">
        <v>235</v>
      </c>
      <c r="I31" s="72"/>
      <c r="J31" s="72"/>
      <c r="K31" s="71" t="s">
        <v>1310</v>
      </c>
      <c r="L31" s="75"/>
      <c r="M31" s="76">
        <v>2400.128173828125</v>
      </c>
      <c r="N31" s="76">
        <v>5010.13525390625</v>
      </c>
      <c r="O31" s="77"/>
      <c r="P31" s="78"/>
      <c r="Q31" s="78"/>
      <c r="R31" s="90"/>
      <c r="S31" s="90"/>
      <c r="T31" s="90"/>
      <c r="U31" s="90"/>
      <c r="V31" s="50"/>
      <c r="W31" s="50"/>
      <c r="X31" s="50"/>
      <c r="Y31" s="50"/>
      <c r="Z31" s="49"/>
      <c r="AA31" s="73">
        <v>31</v>
      </c>
      <c r="AB31" s="73"/>
      <c r="AC31" s="74"/>
      <c r="AD31" s="80" t="s">
        <v>952</v>
      </c>
      <c r="AE31" s="80">
        <v>19282</v>
      </c>
      <c r="AF31" s="80">
        <v>17159</v>
      </c>
      <c r="AG31" s="80">
        <v>106424</v>
      </c>
      <c r="AH31" s="80">
        <v>170447</v>
      </c>
      <c r="AI31" s="80"/>
      <c r="AJ31" s="80" t="s">
        <v>1004</v>
      </c>
      <c r="AK31" s="80" t="s">
        <v>1056</v>
      </c>
      <c r="AL31" s="84" t="s">
        <v>1105</v>
      </c>
      <c r="AM31" s="80"/>
      <c r="AN31" s="82">
        <v>39203.2818287037</v>
      </c>
      <c r="AO31" s="84" t="s">
        <v>1155</v>
      </c>
      <c r="AP31" s="80" t="b">
        <v>0</v>
      </c>
      <c r="AQ31" s="80" t="b">
        <v>0</v>
      </c>
      <c r="AR31" s="80" t="b">
        <v>1</v>
      </c>
      <c r="AS31" s="80"/>
      <c r="AT31" s="80">
        <v>2231</v>
      </c>
      <c r="AU31" s="84" t="s">
        <v>1178</v>
      </c>
      <c r="AV31" s="80" t="b">
        <v>0</v>
      </c>
      <c r="AW31" s="80" t="s">
        <v>1226</v>
      </c>
      <c r="AX31" s="84" t="s">
        <v>1255</v>
      </c>
      <c r="AY31" s="80" t="s">
        <v>66</v>
      </c>
      <c r="AZ31" s="80" t="str">
        <f>REPLACE(INDEX(GroupVertices[Group],MATCH(Vertices[[#This Row],[Vertex]],GroupVertices[Vertex],0)),1,1,"")</f>
        <v>1</v>
      </c>
      <c r="BA31" s="2"/>
      <c r="BB31" s="3"/>
      <c r="BC31" s="3"/>
      <c r="BD31" s="3"/>
      <c r="BE31" s="3"/>
    </row>
    <row r="32" spans="1:57" ht="15">
      <c r="A32" s="66" t="s">
        <v>244</v>
      </c>
      <c r="B32" s="67"/>
      <c r="C32" s="67"/>
      <c r="D32" s="68"/>
      <c r="E32" s="70"/>
      <c r="F32" s="106" t="s">
        <v>1201</v>
      </c>
      <c r="G32" s="67"/>
      <c r="H32" s="71" t="s">
        <v>244</v>
      </c>
      <c r="I32" s="72"/>
      <c r="J32" s="72"/>
      <c r="K32" s="71" t="s">
        <v>1311</v>
      </c>
      <c r="L32" s="75"/>
      <c r="M32" s="76">
        <v>1476.2052001953125</v>
      </c>
      <c r="N32" s="76">
        <v>9336.55859375</v>
      </c>
      <c r="O32" s="77"/>
      <c r="P32" s="78"/>
      <c r="Q32" s="78"/>
      <c r="R32" s="90"/>
      <c r="S32" s="90"/>
      <c r="T32" s="90"/>
      <c r="U32" s="90"/>
      <c r="V32" s="50"/>
      <c r="W32" s="50"/>
      <c r="X32" s="50"/>
      <c r="Y32" s="50"/>
      <c r="Z32" s="49"/>
      <c r="AA32" s="73">
        <v>32</v>
      </c>
      <c r="AB32" s="73"/>
      <c r="AC32" s="74"/>
      <c r="AD32" s="80" t="s">
        <v>953</v>
      </c>
      <c r="AE32" s="80">
        <v>5177</v>
      </c>
      <c r="AF32" s="80">
        <v>8671</v>
      </c>
      <c r="AG32" s="80">
        <v>29011</v>
      </c>
      <c r="AH32" s="80">
        <v>6667</v>
      </c>
      <c r="AI32" s="80"/>
      <c r="AJ32" s="80" t="s">
        <v>1005</v>
      </c>
      <c r="AK32" s="80" t="s">
        <v>1057</v>
      </c>
      <c r="AL32" s="84" t="s">
        <v>1106</v>
      </c>
      <c r="AM32" s="80"/>
      <c r="AN32" s="82">
        <v>39904.780011574076</v>
      </c>
      <c r="AO32" s="84" t="s">
        <v>1156</v>
      </c>
      <c r="AP32" s="80" t="b">
        <v>0</v>
      </c>
      <c r="AQ32" s="80" t="b">
        <v>0</v>
      </c>
      <c r="AR32" s="80" t="b">
        <v>1</v>
      </c>
      <c r="AS32" s="80"/>
      <c r="AT32" s="80">
        <v>284</v>
      </c>
      <c r="AU32" s="84" t="s">
        <v>1189</v>
      </c>
      <c r="AV32" s="80" t="b">
        <v>0</v>
      </c>
      <c r="AW32" s="80" t="s">
        <v>1226</v>
      </c>
      <c r="AX32" s="84" t="s">
        <v>1256</v>
      </c>
      <c r="AY32" s="80" t="s">
        <v>65</v>
      </c>
      <c r="AZ32" s="80" t="str">
        <f>REPLACE(INDEX(GroupVertices[Group],MATCH(Vertices[[#This Row],[Vertex]],GroupVertices[Vertex],0)),1,1,"")</f>
        <v>1</v>
      </c>
      <c r="BA32" s="2"/>
      <c r="BB32" s="3"/>
      <c r="BC32" s="3"/>
      <c r="BD32" s="3"/>
      <c r="BE32" s="3"/>
    </row>
    <row r="33" spans="1:57" ht="15">
      <c r="A33" s="66" t="s">
        <v>245</v>
      </c>
      <c r="B33" s="67"/>
      <c r="C33" s="67"/>
      <c r="D33" s="68"/>
      <c r="E33" s="70"/>
      <c r="F33" s="106" t="s">
        <v>1202</v>
      </c>
      <c r="G33" s="67"/>
      <c r="H33" s="71" t="s">
        <v>245</v>
      </c>
      <c r="I33" s="72"/>
      <c r="J33" s="72"/>
      <c r="K33" s="71" t="s">
        <v>1312</v>
      </c>
      <c r="L33" s="75"/>
      <c r="M33" s="76">
        <v>1099.1727294921875</v>
      </c>
      <c r="N33" s="76">
        <v>6027.8505859375</v>
      </c>
      <c r="O33" s="77"/>
      <c r="P33" s="78"/>
      <c r="Q33" s="78"/>
      <c r="R33" s="90"/>
      <c r="S33" s="90"/>
      <c r="T33" s="90"/>
      <c r="U33" s="90"/>
      <c r="V33" s="50"/>
      <c r="W33" s="50"/>
      <c r="X33" s="50"/>
      <c r="Y33" s="50"/>
      <c r="Z33" s="49"/>
      <c r="AA33" s="73">
        <v>33</v>
      </c>
      <c r="AB33" s="73"/>
      <c r="AC33" s="74"/>
      <c r="AD33" s="80" t="s">
        <v>954</v>
      </c>
      <c r="AE33" s="80">
        <v>2347</v>
      </c>
      <c r="AF33" s="80">
        <v>968</v>
      </c>
      <c r="AG33" s="80">
        <v>2192</v>
      </c>
      <c r="AH33" s="80">
        <v>3420</v>
      </c>
      <c r="AI33" s="80"/>
      <c r="AJ33" s="80" t="s">
        <v>1006</v>
      </c>
      <c r="AK33" s="80" t="s">
        <v>1058</v>
      </c>
      <c r="AL33" s="84" t="s">
        <v>1107</v>
      </c>
      <c r="AM33" s="80"/>
      <c r="AN33" s="82">
        <v>39761.193136574075</v>
      </c>
      <c r="AO33" s="84" t="s">
        <v>1157</v>
      </c>
      <c r="AP33" s="80" t="b">
        <v>0</v>
      </c>
      <c r="AQ33" s="80" t="b">
        <v>0</v>
      </c>
      <c r="AR33" s="80" t="b">
        <v>1</v>
      </c>
      <c r="AS33" s="80"/>
      <c r="AT33" s="80">
        <v>39</v>
      </c>
      <c r="AU33" s="84" t="s">
        <v>1190</v>
      </c>
      <c r="AV33" s="80" t="b">
        <v>0</v>
      </c>
      <c r="AW33" s="80" t="s">
        <v>1226</v>
      </c>
      <c r="AX33" s="84" t="s">
        <v>1257</v>
      </c>
      <c r="AY33" s="80" t="s">
        <v>65</v>
      </c>
      <c r="AZ33" s="80" t="str">
        <f>REPLACE(INDEX(GroupVertices[Group],MATCH(Vertices[[#This Row],[Vertex]],GroupVertices[Vertex],0)),1,1,"")</f>
        <v>1</v>
      </c>
      <c r="BA33" s="2"/>
      <c r="BB33" s="3"/>
      <c r="BC33" s="3"/>
      <c r="BD33" s="3"/>
      <c r="BE33" s="3"/>
    </row>
    <row r="34" spans="1:57" ht="15">
      <c r="A34" s="66" t="s">
        <v>246</v>
      </c>
      <c r="B34" s="67"/>
      <c r="C34" s="67"/>
      <c r="D34" s="68"/>
      <c r="E34" s="70"/>
      <c r="F34" s="106" t="s">
        <v>1203</v>
      </c>
      <c r="G34" s="67"/>
      <c r="H34" s="71" t="s">
        <v>246</v>
      </c>
      <c r="I34" s="72"/>
      <c r="J34" s="72"/>
      <c r="K34" s="71" t="s">
        <v>1313</v>
      </c>
      <c r="L34" s="75"/>
      <c r="M34" s="76">
        <v>1765.634521484375</v>
      </c>
      <c r="N34" s="76">
        <v>1495.009033203125</v>
      </c>
      <c r="O34" s="77"/>
      <c r="P34" s="78"/>
      <c r="Q34" s="78"/>
      <c r="R34" s="90"/>
      <c r="S34" s="90"/>
      <c r="T34" s="90"/>
      <c r="U34" s="90"/>
      <c r="V34" s="50"/>
      <c r="W34" s="50"/>
      <c r="X34" s="50"/>
      <c r="Y34" s="50"/>
      <c r="Z34" s="49"/>
      <c r="AA34" s="73">
        <v>34</v>
      </c>
      <c r="AB34" s="73"/>
      <c r="AC34" s="74"/>
      <c r="AD34" s="80" t="s">
        <v>955</v>
      </c>
      <c r="AE34" s="80">
        <v>726</v>
      </c>
      <c r="AF34" s="80">
        <v>1641</v>
      </c>
      <c r="AG34" s="80">
        <v>1965</v>
      </c>
      <c r="AH34" s="80">
        <v>102</v>
      </c>
      <c r="AI34" s="80"/>
      <c r="AJ34" s="80" t="s">
        <v>1007</v>
      </c>
      <c r="AK34" s="80"/>
      <c r="AL34" s="84" t="s">
        <v>1108</v>
      </c>
      <c r="AM34" s="80"/>
      <c r="AN34" s="82">
        <v>39709.581030092595</v>
      </c>
      <c r="AO34" s="80"/>
      <c r="AP34" s="80" t="b">
        <v>0</v>
      </c>
      <c r="AQ34" s="80" t="b">
        <v>0</v>
      </c>
      <c r="AR34" s="80" t="b">
        <v>1</v>
      </c>
      <c r="AS34" s="80"/>
      <c r="AT34" s="80">
        <v>147</v>
      </c>
      <c r="AU34" s="84" t="s">
        <v>1178</v>
      </c>
      <c r="AV34" s="80" t="b">
        <v>0</v>
      </c>
      <c r="AW34" s="80" t="s">
        <v>1226</v>
      </c>
      <c r="AX34" s="84" t="s">
        <v>1258</v>
      </c>
      <c r="AY34" s="80" t="s">
        <v>65</v>
      </c>
      <c r="AZ34" s="80" t="str">
        <f>REPLACE(INDEX(GroupVertices[Group],MATCH(Vertices[[#This Row],[Vertex]],GroupVertices[Vertex],0)),1,1,"")</f>
        <v>1</v>
      </c>
      <c r="BA34" s="2"/>
      <c r="BB34" s="3"/>
      <c r="BC34" s="3"/>
      <c r="BD34" s="3"/>
      <c r="BE34" s="3"/>
    </row>
    <row r="35" spans="1:57" ht="15">
      <c r="A35" s="66" t="s">
        <v>247</v>
      </c>
      <c r="B35" s="67"/>
      <c r="C35" s="67"/>
      <c r="D35" s="68"/>
      <c r="E35" s="70"/>
      <c r="F35" s="106" t="s">
        <v>1204</v>
      </c>
      <c r="G35" s="67"/>
      <c r="H35" s="71" t="s">
        <v>247</v>
      </c>
      <c r="I35" s="72"/>
      <c r="J35" s="72"/>
      <c r="K35" s="71" t="s">
        <v>1314</v>
      </c>
      <c r="L35" s="75"/>
      <c r="M35" s="76">
        <v>2849.347412109375</v>
      </c>
      <c r="N35" s="76">
        <v>8341.0673828125</v>
      </c>
      <c r="O35" s="77"/>
      <c r="P35" s="78"/>
      <c r="Q35" s="78"/>
      <c r="R35" s="90"/>
      <c r="S35" s="90"/>
      <c r="T35" s="90"/>
      <c r="U35" s="90"/>
      <c r="V35" s="50"/>
      <c r="W35" s="50"/>
      <c r="X35" s="50"/>
      <c r="Y35" s="50"/>
      <c r="Z35" s="49"/>
      <c r="AA35" s="73">
        <v>35</v>
      </c>
      <c r="AB35" s="73"/>
      <c r="AC35" s="74"/>
      <c r="AD35" s="80" t="s">
        <v>956</v>
      </c>
      <c r="AE35" s="80">
        <v>4281</v>
      </c>
      <c r="AF35" s="80">
        <v>4027</v>
      </c>
      <c r="AG35" s="80">
        <v>8046</v>
      </c>
      <c r="AH35" s="80">
        <v>5155</v>
      </c>
      <c r="AI35" s="80"/>
      <c r="AJ35" s="80" t="s">
        <v>1008</v>
      </c>
      <c r="AK35" s="80" t="s">
        <v>1059</v>
      </c>
      <c r="AL35" s="84" t="s">
        <v>1109</v>
      </c>
      <c r="AM35" s="80"/>
      <c r="AN35" s="82">
        <v>39982.391180555554</v>
      </c>
      <c r="AO35" s="84" t="s">
        <v>1158</v>
      </c>
      <c r="AP35" s="80" t="b">
        <v>0</v>
      </c>
      <c r="AQ35" s="80" t="b">
        <v>0</v>
      </c>
      <c r="AR35" s="80" t="b">
        <v>0</v>
      </c>
      <c r="AS35" s="80"/>
      <c r="AT35" s="80">
        <v>249</v>
      </c>
      <c r="AU35" s="84" t="s">
        <v>1178</v>
      </c>
      <c r="AV35" s="80" t="b">
        <v>0</v>
      </c>
      <c r="AW35" s="80" t="s">
        <v>1226</v>
      </c>
      <c r="AX35" s="84" t="s">
        <v>1259</v>
      </c>
      <c r="AY35" s="80" t="s">
        <v>65</v>
      </c>
      <c r="AZ35" s="80" t="str">
        <f>REPLACE(INDEX(GroupVertices[Group],MATCH(Vertices[[#This Row],[Vertex]],GroupVertices[Vertex],0)),1,1,"")</f>
        <v>1</v>
      </c>
      <c r="BA35" s="2"/>
      <c r="BB35" s="3"/>
      <c r="BC35" s="3"/>
      <c r="BD35" s="3"/>
      <c r="BE35" s="3"/>
    </row>
    <row r="36" spans="1:57" ht="15">
      <c r="A36" s="66" t="s">
        <v>248</v>
      </c>
      <c r="B36" s="67"/>
      <c r="C36" s="67"/>
      <c r="D36" s="68"/>
      <c r="E36" s="70"/>
      <c r="F36" s="106" t="s">
        <v>1205</v>
      </c>
      <c r="G36" s="67"/>
      <c r="H36" s="71" t="s">
        <v>248</v>
      </c>
      <c r="I36" s="72"/>
      <c r="J36" s="72"/>
      <c r="K36" s="71" t="s">
        <v>1315</v>
      </c>
      <c r="L36" s="75"/>
      <c r="M36" s="76">
        <v>3584.43359375</v>
      </c>
      <c r="N36" s="76">
        <v>4564.99609375</v>
      </c>
      <c r="O36" s="77"/>
      <c r="P36" s="78"/>
      <c r="Q36" s="78"/>
      <c r="R36" s="90"/>
      <c r="S36" s="90"/>
      <c r="T36" s="90"/>
      <c r="U36" s="90"/>
      <c r="V36" s="50"/>
      <c r="W36" s="50"/>
      <c r="X36" s="50"/>
      <c r="Y36" s="50"/>
      <c r="Z36" s="49"/>
      <c r="AA36" s="73">
        <v>36</v>
      </c>
      <c r="AB36" s="73"/>
      <c r="AC36" s="74"/>
      <c r="AD36" s="80" t="s">
        <v>957</v>
      </c>
      <c r="AE36" s="80">
        <v>1339</v>
      </c>
      <c r="AF36" s="80">
        <v>13451</v>
      </c>
      <c r="AG36" s="80">
        <v>10130</v>
      </c>
      <c r="AH36" s="80">
        <v>212</v>
      </c>
      <c r="AI36" s="80"/>
      <c r="AJ36" s="80" t="s">
        <v>1009</v>
      </c>
      <c r="AK36" s="80" t="s">
        <v>1060</v>
      </c>
      <c r="AL36" s="84" t="s">
        <v>1110</v>
      </c>
      <c r="AM36" s="80"/>
      <c r="AN36" s="82">
        <v>39851.993935185186</v>
      </c>
      <c r="AO36" s="84" t="s">
        <v>1159</v>
      </c>
      <c r="AP36" s="80" t="b">
        <v>0</v>
      </c>
      <c r="AQ36" s="80" t="b">
        <v>0</v>
      </c>
      <c r="AR36" s="80" t="b">
        <v>1</v>
      </c>
      <c r="AS36" s="80"/>
      <c r="AT36" s="80">
        <v>958</v>
      </c>
      <c r="AU36" s="84" t="s">
        <v>1191</v>
      </c>
      <c r="AV36" s="80" t="b">
        <v>0</v>
      </c>
      <c r="AW36" s="80" t="s">
        <v>1226</v>
      </c>
      <c r="AX36" s="84" t="s">
        <v>1260</v>
      </c>
      <c r="AY36" s="80" t="s">
        <v>65</v>
      </c>
      <c r="AZ36" s="80" t="str">
        <f>REPLACE(INDEX(GroupVertices[Group],MATCH(Vertices[[#This Row],[Vertex]],GroupVertices[Vertex],0)),1,1,"")</f>
        <v>1</v>
      </c>
      <c r="BA36" s="2"/>
      <c r="BB36" s="3"/>
      <c r="BC36" s="3"/>
      <c r="BD36" s="3"/>
      <c r="BE36" s="3"/>
    </row>
    <row r="37" spans="1:57" ht="15">
      <c r="A37" s="66" t="s">
        <v>249</v>
      </c>
      <c r="B37" s="67"/>
      <c r="C37" s="67"/>
      <c r="D37" s="68"/>
      <c r="E37" s="70"/>
      <c r="F37" s="106" t="s">
        <v>1206</v>
      </c>
      <c r="G37" s="67"/>
      <c r="H37" s="71" t="s">
        <v>249</v>
      </c>
      <c r="I37" s="72"/>
      <c r="J37" s="72"/>
      <c r="K37" s="71" t="s">
        <v>1316</v>
      </c>
      <c r="L37" s="75"/>
      <c r="M37" s="76">
        <v>3374.225341796875</v>
      </c>
      <c r="N37" s="76">
        <v>9467.1904296875</v>
      </c>
      <c r="O37" s="77"/>
      <c r="P37" s="78"/>
      <c r="Q37" s="78"/>
      <c r="R37" s="90"/>
      <c r="S37" s="90"/>
      <c r="T37" s="90"/>
      <c r="U37" s="90"/>
      <c r="V37" s="50"/>
      <c r="W37" s="50"/>
      <c r="X37" s="50"/>
      <c r="Y37" s="50"/>
      <c r="Z37" s="49"/>
      <c r="AA37" s="73">
        <v>37</v>
      </c>
      <c r="AB37" s="73"/>
      <c r="AC37" s="74"/>
      <c r="AD37" s="80" t="s">
        <v>958</v>
      </c>
      <c r="AE37" s="80">
        <v>251</v>
      </c>
      <c r="AF37" s="80">
        <v>19259</v>
      </c>
      <c r="AG37" s="80">
        <v>51494</v>
      </c>
      <c r="AH37" s="80">
        <v>3477</v>
      </c>
      <c r="AI37" s="80"/>
      <c r="AJ37" s="80" t="s">
        <v>1010</v>
      </c>
      <c r="AK37" s="80" t="s">
        <v>1061</v>
      </c>
      <c r="AL37" s="84" t="s">
        <v>1111</v>
      </c>
      <c r="AM37" s="80"/>
      <c r="AN37" s="82">
        <v>39443.90443287037</v>
      </c>
      <c r="AO37" s="84" t="s">
        <v>1160</v>
      </c>
      <c r="AP37" s="80" t="b">
        <v>0</v>
      </c>
      <c r="AQ37" s="80" t="b">
        <v>0</v>
      </c>
      <c r="AR37" s="80" t="b">
        <v>0</v>
      </c>
      <c r="AS37" s="80"/>
      <c r="AT37" s="80">
        <v>2247</v>
      </c>
      <c r="AU37" s="84" t="s">
        <v>1178</v>
      </c>
      <c r="AV37" s="80" t="b">
        <v>0</v>
      </c>
      <c r="AW37" s="80" t="s">
        <v>1226</v>
      </c>
      <c r="AX37" s="84" t="s">
        <v>1261</v>
      </c>
      <c r="AY37" s="80" t="s">
        <v>65</v>
      </c>
      <c r="AZ37" s="80" t="str">
        <f>REPLACE(INDEX(GroupVertices[Group],MATCH(Vertices[[#This Row],[Vertex]],GroupVertices[Vertex],0)),1,1,"")</f>
        <v>1</v>
      </c>
      <c r="BA37" s="2"/>
      <c r="BB37" s="3"/>
      <c r="BC37" s="3"/>
      <c r="BD37" s="3"/>
      <c r="BE37" s="3"/>
    </row>
    <row r="38" spans="1:57" ht="15">
      <c r="A38" s="66" t="s">
        <v>250</v>
      </c>
      <c r="B38" s="67"/>
      <c r="C38" s="67"/>
      <c r="D38" s="68"/>
      <c r="E38" s="70"/>
      <c r="F38" s="106" t="s">
        <v>1207</v>
      </c>
      <c r="G38" s="67"/>
      <c r="H38" s="71" t="s">
        <v>250</v>
      </c>
      <c r="I38" s="72"/>
      <c r="J38" s="72"/>
      <c r="K38" s="71" t="s">
        <v>1317</v>
      </c>
      <c r="L38" s="75"/>
      <c r="M38" s="76">
        <v>221.00904846191406</v>
      </c>
      <c r="N38" s="76">
        <v>3786.461669921875</v>
      </c>
      <c r="O38" s="77"/>
      <c r="P38" s="78"/>
      <c r="Q38" s="78"/>
      <c r="R38" s="90"/>
      <c r="S38" s="90"/>
      <c r="T38" s="90"/>
      <c r="U38" s="90"/>
      <c r="V38" s="50"/>
      <c r="W38" s="50"/>
      <c r="X38" s="50"/>
      <c r="Y38" s="50"/>
      <c r="Z38" s="49"/>
      <c r="AA38" s="73">
        <v>38</v>
      </c>
      <c r="AB38" s="73"/>
      <c r="AC38" s="74"/>
      <c r="AD38" s="80" t="s">
        <v>959</v>
      </c>
      <c r="AE38" s="80">
        <v>1880</v>
      </c>
      <c r="AF38" s="80">
        <v>5388</v>
      </c>
      <c r="AG38" s="80">
        <v>45829</v>
      </c>
      <c r="AH38" s="80">
        <v>63575</v>
      </c>
      <c r="AI38" s="80"/>
      <c r="AJ38" s="80" t="s">
        <v>1011</v>
      </c>
      <c r="AK38" s="80" t="s">
        <v>1062</v>
      </c>
      <c r="AL38" s="84" t="s">
        <v>1112</v>
      </c>
      <c r="AM38" s="80"/>
      <c r="AN38" s="82">
        <v>39491.77008101852</v>
      </c>
      <c r="AO38" s="84" t="s">
        <v>1161</v>
      </c>
      <c r="AP38" s="80" t="b">
        <v>0</v>
      </c>
      <c r="AQ38" s="80" t="b">
        <v>0</v>
      </c>
      <c r="AR38" s="80" t="b">
        <v>0</v>
      </c>
      <c r="AS38" s="80"/>
      <c r="AT38" s="80">
        <v>1043</v>
      </c>
      <c r="AU38" s="84" t="s">
        <v>1178</v>
      </c>
      <c r="AV38" s="80" t="b">
        <v>0</v>
      </c>
      <c r="AW38" s="80" t="s">
        <v>1226</v>
      </c>
      <c r="AX38" s="84" t="s">
        <v>1262</v>
      </c>
      <c r="AY38" s="80" t="s">
        <v>65</v>
      </c>
      <c r="AZ38" s="80" t="str">
        <f>REPLACE(INDEX(GroupVertices[Group],MATCH(Vertices[[#This Row],[Vertex]],GroupVertices[Vertex],0)),1,1,"")</f>
        <v>1</v>
      </c>
      <c r="BA38" s="2"/>
      <c r="BB38" s="3"/>
      <c r="BC38" s="3"/>
      <c r="BD38" s="3"/>
      <c r="BE38" s="3"/>
    </row>
    <row r="39" spans="1:57" ht="15">
      <c r="A39" s="66" t="s">
        <v>251</v>
      </c>
      <c r="B39" s="67"/>
      <c r="C39" s="67"/>
      <c r="D39" s="68"/>
      <c r="E39" s="70"/>
      <c r="F39" s="106" t="s">
        <v>1208</v>
      </c>
      <c r="G39" s="67"/>
      <c r="H39" s="71" t="s">
        <v>251</v>
      </c>
      <c r="I39" s="72"/>
      <c r="J39" s="72"/>
      <c r="K39" s="71" t="s">
        <v>1318</v>
      </c>
      <c r="L39" s="75"/>
      <c r="M39" s="76">
        <v>2742.26513671875</v>
      </c>
      <c r="N39" s="76">
        <v>2583.960205078125</v>
      </c>
      <c r="O39" s="77"/>
      <c r="P39" s="78"/>
      <c r="Q39" s="78"/>
      <c r="R39" s="90"/>
      <c r="S39" s="90"/>
      <c r="T39" s="90"/>
      <c r="U39" s="90"/>
      <c r="V39" s="50"/>
      <c r="W39" s="50"/>
      <c r="X39" s="50"/>
      <c r="Y39" s="50"/>
      <c r="Z39" s="49"/>
      <c r="AA39" s="73">
        <v>39</v>
      </c>
      <c r="AB39" s="73"/>
      <c r="AC39" s="74"/>
      <c r="AD39" s="80" t="s">
        <v>960</v>
      </c>
      <c r="AE39" s="80">
        <v>3650</v>
      </c>
      <c r="AF39" s="80">
        <v>2396</v>
      </c>
      <c r="AG39" s="80">
        <v>12752</v>
      </c>
      <c r="AH39" s="80">
        <v>1379</v>
      </c>
      <c r="AI39" s="80"/>
      <c r="AJ39" s="80" t="s">
        <v>1012</v>
      </c>
      <c r="AK39" s="80" t="s">
        <v>1063</v>
      </c>
      <c r="AL39" s="80"/>
      <c r="AM39" s="80"/>
      <c r="AN39" s="82">
        <v>39296.64255787037</v>
      </c>
      <c r="AO39" s="84" t="s">
        <v>1162</v>
      </c>
      <c r="AP39" s="80" t="b">
        <v>0</v>
      </c>
      <c r="AQ39" s="80" t="b">
        <v>0</v>
      </c>
      <c r="AR39" s="80" t="b">
        <v>1</v>
      </c>
      <c r="AS39" s="80"/>
      <c r="AT39" s="80">
        <v>176</v>
      </c>
      <c r="AU39" s="84" t="s">
        <v>1185</v>
      </c>
      <c r="AV39" s="80" t="b">
        <v>0</v>
      </c>
      <c r="AW39" s="80" t="s">
        <v>1226</v>
      </c>
      <c r="AX39" s="84" t="s">
        <v>1263</v>
      </c>
      <c r="AY39" s="80" t="s">
        <v>65</v>
      </c>
      <c r="AZ39" s="80" t="str">
        <f>REPLACE(INDEX(GroupVertices[Group],MATCH(Vertices[[#This Row],[Vertex]],GroupVertices[Vertex],0)),1,1,"")</f>
        <v>1</v>
      </c>
      <c r="BA39" s="2"/>
      <c r="BB39" s="3"/>
      <c r="BC39" s="3"/>
      <c r="BD39" s="3"/>
      <c r="BE39" s="3"/>
    </row>
    <row r="40" spans="1:57" ht="15">
      <c r="A40" s="66" t="s">
        <v>252</v>
      </c>
      <c r="B40" s="67"/>
      <c r="C40" s="67"/>
      <c r="D40" s="68"/>
      <c r="E40" s="70"/>
      <c r="F40" s="106" t="s">
        <v>1209</v>
      </c>
      <c r="G40" s="67"/>
      <c r="H40" s="71" t="s">
        <v>252</v>
      </c>
      <c r="I40" s="72"/>
      <c r="J40" s="72"/>
      <c r="K40" s="71" t="s">
        <v>1319</v>
      </c>
      <c r="L40" s="75"/>
      <c r="M40" s="76">
        <v>303.3585510253906</v>
      </c>
      <c r="N40" s="76">
        <v>7064.25634765625</v>
      </c>
      <c r="O40" s="77"/>
      <c r="P40" s="78"/>
      <c r="Q40" s="78"/>
      <c r="R40" s="90"/>
      <c r="S40" s="90"/>
      <c r="T40" s="90"/>
      <c r="U40" s="90"/>
      <c r="V40" s="50"/>
      <c r="W40" s="50"/>
      <c r="X40" s="50"/>
      <c r="Y40" s="50"/>
      <c r="Z40" s="49"/>
      <c r="AA40" s="73">
        <v>40</v>
      </c>
      <c r="AB40" s="73"/>
      <c r="AC40" s="74"/>
      <c r="AD40" s="80" t="s">
        <v>961</v>
      </c>
      <c r="AE40" s="80">
        <v>4163</v>
      </c>
      <c r="AF40" s="80">
        <v>66613</v>
      </c>
      <c r="AG40" s="80">
        <v>111714</v>
      </c>
      <c r="AH40" s="80">
        <v>14413</v>
      </c>
      <c r="AI40" s="80"/>
      <c r="AJ40" s="80" t="s">
        <v>1013</v>
      </c>
      <c r="AK40" s="80" t="s">
        <v>1043</v>
      </c>
      <c r="AL40" s="84" t="s">
        <v>1113</v>
      </c>
      <c r="AM40" s="80"/>
      <c r="AN40" s="82">
        <v>39334.76619212963</v>
      </c>
      <c r="AO40" s="84" t="s">
        <v>1163</v>
      </c>
      <c r="AP40" s="80" t="b">
        <v>0</v>
      </c>
      <c r="AQ40" s="80" t="b">
        <v>0</v>
      </c>
      <c r="AR40" s="80" t="b">
        <v>0</v>
      </c>
      <c r="AS40" s="80"/>
      <c r="AT40" s="80">
        <v>6236</v>
      </c>
      <c r="AU40" s="84" t="s">
        <v>1184</v>
      </c>
      <c r="AV40" s="80" t="b">
        <v>1</v>
      </c>
      <c r="AW40" s="80" t="s">
        <v>1226</v>
      </c>
      <c r="AX40" s="84" t="s">
        <v>1264</v>
      </c>
      <c r="AY40" s="80" t="s">
        <v>65</v>
      </c>
      <c r="AZ40" s="80" t="str">
        <f>REPLACE(INDEX(GroupVertices[Group],MATCH(Vertices[[#This Row],[Vertex]],GroupVertices[Vertex],0)),1,1,"")</f>
        <v>1</v>
      </c>
      <c r="BA40" s="2"/>
      <c r="BB40" s="3"/>
      <c r="BC40" s="3"/>
      <c r="BD40" s="3"/>
      <c r="BE40" s="3"/>
    </row>
    <row r="41" spans="1:57" ht="15">
      <c r="A41" s="66" t="s">
        <v>253</v>
      </c>
      <c r="B41" s="67"/>
      <c r="C41" s="67"/>
      <c r="D41" s="68"/>
      <c r="E41" s="70"/>
      <c r="F41" s="106" t="s">
        <v>1210</v>
      </c>
      <c r="G41" s="67"/>
      <c r="H41" s="71" t="s">
        <v>253</v>
      </c>
      <c r="I41" s="72"/>
      <c r="J41" s="72"/>
      <c r="K41" s="71" t="s">
        <v>1320</v>
      </c>
      <c r="L41" s="75"/>
      <c r="M41" s="76">
        <v>3570.645751953125</v>
      </c>
      <c r="N41" s="76">
        <v>6741.25830078125</v>
      </c>
      <c r="O41" s="77"/>
      <c r="P41" s="78"/>
      <c r="Q41" s="78"/>
      <c r="R41" s="90"/>
      <c r="S41" s="90"/>
      <c r="T41" s="90"/>
      <c r="U41" s="90"/>
      <c r="V41" s="50"/>
      <c r="W41" s="50"/>
      <c r="X41" s="50"/>
      <c r="Y41" s="50"/>
      <c r="Z41" s="49"/>
      <c r="AA41" s="73">
        <v>41</v>
      </c>
      <c r="AB41" s="73"/>
      <c r="AC41" s="74"/>
      <c r="AD41" s="80" t="s">
        <v>952</v>
      </c>
      <c r="AE41" s="80">
        <v>5000</v>
      </c>
      <c r="AF41" s="80">
        <v>4380</v>
      </c>
      <c r="AG41" s="80">
        <v>60728</v>
      </c>
      <c r="AH41" s="80">
        <v>164169</v>
      </c>
      <c r="AI41" s="80"/>
      <c r="AJ41" s="80" t="s">
        <v>1014</v>
      </c>
      <c r="AK41" s="80" t="s">
        <v>1064</v>
      </c>
      <c r="AL41" s="84" t="s">
        <v>1114</v>
      </c>
      <c r="AM41" s="80"/>
      <c r="AN41" s="82">
        <v>39881.89946759259</v>
      </c>
      <c r="AO41" s="84" t="s">
        <v>1164</v>
      </c>
      <c r="AP41" s="80" t="b">
        <v>0</v>
      </c>
      <c r="AQ41" s="80" t="b">
        <v>0</v>
      </c>
      <c r="AR41" s="80" t="b">
        <v>1</v>
      </c>
      <c r="AS41" s="80"/>
      <c r="AT41" s="80">
        <v>779</v>
      </c>
      <c r="AU41" s="84" t="s">
        <v>1179</v>
      </c>
      <c r="AV41" s="80" t="b">
        <v>0</v>
      </c>
      <c r="AW41" s="80" t="s">
        <v>1226</v>
      </c>
      <c r="AX41" s="84" t="s">
        <v>1265</v>
      </c>
      <c r="AY41" s="80" t="s">
        <v>65</v>
      </c>
      <c r="AZ41" s="80" t="str">
        <f>REPLACE(INDEX(GroupVertices[Group],MATCH(Vertices[[#This Row],[Vertex]],GroupVertices[Vertex],0)),1,1,"")</f>
        <v>1</v>
      </c>
      <c r="BA41" s="2"/>
      <c r="BB41" s="3"/>
      <c r="BC41" s="3"/>
      <c r="BD41" s="3"/>
      <c r="BE41" s="3"/>
    </row>
    <row r="42" spans="1:57" ht="15">
      <c r="A42" s="66" t="s">
        <v>254</v>
      </c>
      <c r="B42" s="67"/>
      <c r="C42" s="67"/>
      <c r="D42" s="68"/>
      <c r="E42" s="70"/>
      <c r="F42" s="106" t="s">
        <v>1211</v>
      </c>
      <c r="G42" s="67"/>
      <c r="H42" s="71" t="s">
        <v>254</v>
      </c>
      <c r="I42" s="72"/>
      <c r="J42" s="72"/>
      <c r="K42" s="71" t="s">
        <v>1321</v>
      </c>
      <c r="L42" s="75"/>
      <c r="M42" s="76">
        <v>3718.935791015625</v>
      </c>
      <c r="N42" s="76">
        <v>1078.400390625</v>
      </c>
      <c r="O42" s="77"/>
      <c r="P42" s="78"/>
      <c r="Q42" s="78"/>
      <c r="R42" s="90"/>
      <c r="S42" s="90"/>
      <c r="T42" s="90"/>
      <c r="U42" s="90"/>
      <c r="V42" s="50"/>
      <c r="W42" s="50"/>
      <c r="X42" s="50"/>
      <c r="Y42" s="50"/>
      <c r="Z42" s="49"/>
      <c r="AA42" s="73">
        <v>42</v>
      </c>
      <c r="AB42" s="73"/>
      <c r="AC42" s="74"/>
      <c r="AD42" s="80" t="s">
        <v>962</v>
      </c>
      <c r="AE42" s="80">
        <v>8572</v>
      </c>
      <c r="AF42" s="80">
        <v>20865</v>
      </c>
      <c r="AG42" s="80">
        <v>99906</v>
      </c>
      <c r="AH42" s="80">
        <v>57879</v>
      </c>
      <c r="AI42" s="80"/>
      <c r="AJ42" s="80" t="s">
        <v>1015</v>
      </c>
      <c r="AK42" s="80" t="s">
        <v>1065</v>
      </c>
      <c r="AL42" s="84" t="s">
        <v>1115</v>
      </c>
      <c r="AM42" s="80"/>
      <c r="AN42" s="82">
        <v>39538.827835648146</v>
      </c>
      <c r="AO42" s="84" t="s">
        <v>1165</v>
      </c>
      <c r="AP42" s="80" t="b">
        <v>0</v>
      </c>
      <c r="AQ42" s="80" t="b">
        <v>0</v>
      </c>
      <c r="AR42" s="80" t="b">
        <v>0</v>
      </c>
      <c r="AS42" s="80"/>
      <c r="AT42" s="80">
        <v>1335</v>
      </c>
      <c r="AU42" s="84" t="s">
        <v>1178</v>
      </c>
      <c r="AV42" s="80" t="b">
        <v>0</v>
      </c>
      <c r="AW42" s="80" t="s">
        <v>1226</v>
      </c>
      <c r="AX42" s="84" t="s">
        <v>1266</v>
      </c>
      <c r="AY42" s="80" t="s">
        <v>65</v>
      </c>
      <c r="AZ42" s="80" t="str">
        <f>REPLACE(INDEX(GroupVertices[Group],MATCH(Vertices[[#This Row],[Vertex]],GroupVertices[Vertex],0)),1,1,"")</f>
        <v>1</v>
      </c>
      <c r="BA42" s="2"/>
      <c r="BB42" s="3"/>
      <c r="BC42" s="3"/>
      <c r="BD42" s="3"/>
      <c r="BE42" s="3"/>
    </row>
    <row r="43" spans="1:57" ht="15">
      <c r="A43" s="66" t="s">
        <v>255</v>
      </c>
      <c r="B43" s="67"/>
      <c r="C43" s="67"/>
      <c r="D43" s="68"/>
      <c r="E43" s="70"/>
      <c r="F43" s="106" t="s">
        <v>1212</v>
      </c>
      <c r="G43" s="67"/>
      <c r="H43" s="71" t="s">
        <v>255</v>
      </c>
      <c r="I43" s="72"/>
      <c r="J43" s="72"/>
      <c r="K43" s="71" t="s">
        <v>1322</v>
      </c>
      <c r="L43" s="75"/>
      <c r="M43" s="76">
        <v>2994.695068359375</v>
      </c>
      <c r="N43" s="76">
        <v>487.0630187988281</v>
      </c>
      <c r="O43" s="77"/>
      <c r="P43" s="78"/>
      <c r="Q43" s="78"/>
      <c r="R43" s="90"/>
      <c r="S43" s="90"/>
      <c r="T43" s="90"/>
      <c r="U43" s="90"/>
      <c r="V43" s="50"/>
      <c r="W43" s="50"/>
      <c r="X43" s="50"/>
      <c r="Y43" s="50"/>
      <c r="Z43" s="49"/>
      <c r="AA43" s="73">
        <v>43</v>
      </c>
      <c r="AB43" s="73"/>
      <c r="AC43" s="74"/>
      <c r="AD43" s="80" t="s">
        <v>963</v>
      </c>
      <c r="AE43" s="80">
        <v>2451</v>
      </c>
      <c r="AF43" s="80">
        <v>2149</v>
      </c>
      <c r="AG43" s="80">
        <v>19511</v>
      </c>
      <c r="AH43" s="80">
        <v>15055</v>
      </c>
      <c r="AI43" s="80"/>
      <c r="AJ43" s="80" t="s">
        <v>1016</v>
      </c>
      <c r="AK43" s="80" t="s">
        <v>1066</v>
      </c>
      <c r="AL43" s="84" t="s">
        <v>1116</v>
      </c>
      <c r="AM43" s="80"/>
      <c r="AN43" s="82">
        <v>39923.823541666665</v>
      </c>
      <c r="AO43" s="80"/>
      <c r="AP43" s="80" t="b">
        <v>0</v>
      </c>
      <c r="AQ43" s="80" t="b">
        <v>0</v>
      </c>
      <c r="AR43" s="80" t="b">
        <v>0</v>
      </c>
      <c r="AS43" s="80"/>
      <c r="AT43" s="80">
        <v>178</v>
      </c>
      <c r="AU43" s="84" t="s">
        <v>1188</v>
      </c>
      <c r="AV43" s="80" t="b">
        <v>0</v>
      </c>
      <c r="AW43" s="80" t="s">
        <v>1226</v>
      </c>
      <c r="AX43" s="84" t="s">
        <v>1267</v>
      </c>
      <c r="AY43" s="80" t="s">
        <v>65</v>
      </c>
      <c r="AZ43" s="80" t="str">
        <f>REPLACE(INDEX(GroupVertices[Group],MATCH(Vertices[[#This Row],[Vertex]],GroupVertices[Vertex],0)),1,1,"")</f>
        <v>1</v>
      </c>
      <c r="BA43" s="2"/>
      <c r="BB43" s="3"/>
      <c r="BC43" s="3"/>
      <c r="BD43" s="3"/>
      <c r="BE43" s="3"/>
    </row>
    <row r="44" spans="1:57" ht="15">
      <c r="A44" s="66" t="s">
        <v>256</v>
      </c>
      <c r="B44" s="67"/>
      <c r="C44" s="67"/>
      <c r="D44" s="68"/>
      <c r="E44" s="70"/>
      <c r="F44" s="106" t="s">
        <v>1213</v>
      </c>
      <c r="G44" s="67"/>
      <c r="H44" s="71" t="s">
        <v>256</v>
      </c>
      <c r="I44" s="72"/>
      <c r="J44" s="72"/>
      <c r="K44" s="71" t="s">
        <v>1323</v>
      </c>
      <c r="L44" s="75"/>
      <c r="M44" s="76">
        <v>2297.13330078125</v>
      </c>
      <c r="N44" s="76">
        <v>9834.54296875</v>
      </c>
      <c r="O44" s="77"/>
      <c r="P44" s="78"/>
      <c r="Q44" s="78"/>
      <c r="R44" s="90"/>
      <c r="S44" s="90"/>
      <c r="T44" s="90"/>
      <c r="U44" s="90"/>
      <c r="V44" s="50"/>
      <c r="W44" s="50"/>
      <c r="X44" s="50"/>
      <c r="Y44" s="50"/>
      <c r="Z44" s="49"/>
      <c r="AA44" s="73">
        <v>44</v>
      </c>
      <c r="AB44" s="73"/>
      <c r="AC44" s="74"/>
      <c r="AD44" s="80" t="s">
        <v>964</v>
      </c>
      <c r="AE44" s="80">
        <v>3114</v>
      </c>
      <c r="AF44" s="80">
        <v>2874</v>
      </c>
      <c r="AG44" s="80">
        <v>18395</v>
      </c>
      <c r="AH44" s="80">
        <v>4961</v>
      </c>
      <c r="AI44" s="80"/>
      <c r="AJ44" s="80" t="s">
        <v>1017</v>
      </c>
      <c r="AK44" s="80" t="s">
        <v>1067</v>
      </c>
      <c r="AL44" s="84" t="s">
        <v>1117</v>
      </c>
      <c r="AM44" s="80"/>
      <c r="AN44" s="82">
        <v>39686.14965277778</v>
      </c>
      <c r="AO44" s="84" t="s">
        <v>1166</v>
      </c>
      <c r="AP44" s="80" t="b">
        <v>0</v>
      </c>
      <c r="AQ44" s="80" t="b">
        <v>0</v>
      </c>
      <c r="AR44" s="80" t="b">
        <v>1</v>
      </c>
      <c r="AS44" s="80"/>
      <c r="AT44" s="80">
        <v>358</v>
      </c>
      <c r="AU44" s="84" t="s">
        <v>1180</v>
      </c>
      <c r="AV44" s="80" t="b">
        <v>0</v>
      </c>
      <c r="AW44" s="80" t="s">
        <v>1226</v>
      </c>
      <c r="AX44" s="84" t="s">
        <v>1268</v>
      </c>
      <c r="AY44" s="80" t="s">
        <v>65</v>
      </c>
      <c r="AZ44" s="80" t="str">
        <f>REPLACE(INDEX(GroupVertices[Group],MATCH(Vertices[[#This Row],[Vertex]],GroupVertices[Vertex],0)),1,1,"")</f>
        <v>1</v>
      </c>
      <c r="BA44" s="2"/>
      <c r="BB44" s="3"/>
      <c r="BC44" s="3"/>
      <c r="BD44" s="3"/>
      <c r="BE44" s="3"/>
    </row>
    <row r="45" spans="1:57" ht="15">
      <c r="A45" s="66" t="s">
        <v>257</v>
      </c>
      <c r="B45" s="67"/>
      <c r="C45" s="67"/>
      <c r="D45" s="68"/>
      <c r="E45" s="70"/>
      <c r="F45" s="106" t="s">
        <v>1214</v>
      </c>
      <c r="G45" s="67"/>
      <c r="H45" s="71" t="s">
        <v>257</v>
      </c>
      <c r="I45" s="72"/>
      <c r="J45" s="72"/>
      <c r="K45" s="71" t="s">
        <v>1324</v>
      </c>
      <c r="L45" s="75"/>
      <c r="M45" s="76">
        <v>4669.28955078125</v>
      </c>
      <c r="N45" s="76">
        <v>5026.1650390625</v>
      </c>
      <c r="O45" s="77"/>
      <c r="P45" s="78"/>
      <c r="Q45" s="78"/>
      <c r="R45" s="90"/>
      <c r="S45" s="90"/>
      <c r="T45" s="90"/>
      <c r="U45" s="90"/>
      <c r="V45" s="50"/>
      <c r="W45" s="50"/>
      <c r="X45" s="50"/>
      <c r="Y45" s="50"/>
      <c r="Z45" s="49"/>
      <c r="AA45" s="73">
        <v>45</v>
      </c>
      <c r="AB45" s="73"/>
      <c r="AC45" s="74"/>
      <c r="AD45" s="80" t="s">
        <v>965</v>
      </c>
      <c r="AE45" s="80">
        <v>8054</v>
      </c>
      <c r="AF45" s="80">
        <v>13487</v>
      </c>
      <c r="AG45" s="80">
        <v>43271</v>
      </c>
      <c r="AH45" s="80">
        <v>9143</v>
      </c>
      <c r="AI45" s="80"/>
      <c r="AJ45" s="80" t="s">
        <v>1018</v>
      </c>
      <c r="AK45" s="80" t="s">
        <v>1068</v>
      </c>
      <c r="AL45" s="84" t="s">
        <v>1118</v>
      </c>
      <c r="AM45" s="80"/>
      <c r="AN45" s="82">
        <v>39786.16462962963</v>
      </c>
      <c r="AO45" s="84" t="s">
        <v>1167</v>
      </c>
      <c r="AP45" s="80" t="b">
        <v>0</v>
      </c>
      <c r="AQ45" s="80" t="b">
        <v>0</v>
      </c>
      <c r="AR45" s="80" t="b">
        <v>1</v>
      </c>
      <c r="AS45" s="80"/>
      <c r="AT45" s="80">
        <v>928</v>
      </c>
      <c r="AU45" s="84" t="s">
        <v>1178</v>
      </c>
      <c r="AV45" s="80" t="b">
        <v>0</v>
      </c>
      <c r="AW45" s="80" t="s">
        <v>1226</v>
      </c>
      <c r="AX45" s="84" t="s">
        <v>1269</v>
      </c>
      <c r="AY45" s="80" t="s">
        <v>65</v>
      </c>
      <c r="AZ45" s="80" t="str">
        <f>REPLACE(INDEX(GroupVertices[Group],MATCH(Vertices[[#This Row],[Vertex]],GroupVertices[Vertex],0)),1,1,"")</f>
        <v>1</v>
      </c>
      <c r="BA45" s="2"/>
      <c r="BB45" s="3"/>
      <c r="BC45" s="3"/>
      <c r="BD45" s="3"/>
      <c r="BE45" s="3"/>
    </row>
    <row r="46" spans="1:57" ht="15">
      <c r="A46" s="66" t="s">
        <v>258</v>
      </c>
      <c r="B46" s="67"/>
      <c r="C46" s="67"/>
      <c r="D46" s="68"/>
      <c r="E46" s="70"/>
      <c r="F46" s="106" t="s">
        <v>1215</v>
      </c>
      <c r="G46" s="67"/>
      <c r="H46" s="71" t="s">
        <v>258</v>
      </c>
      <c r="I46" s="72"/>
      <c r="J46" s="72"/>
      <c r="K46" s="71" t="s">
        <v>1325</v>
      </c>
      <c r="L46" s="75"/>
      <c r="M46" s="76">
        <v>2165.34521484375</v>
      </c>
      <c r="N46" s="76">
        <v>164.4572296142578</v>
      </c>
      <c r="O46" s="77"/>
      <c r="P46" s="78"/>
      <c r="Q46" s="78"/>
      <c r="R46" s="90"/>
      <c r="S46" s="90"/>
      <c r="T46" s="90"/>
      <c r="U46" s="90"/>
      <c r="V46" s="50"/>
      <c r="W46" s="50"/>
      <c r="X46" s="50"/>
      <c r="Y46" s="50"/>
      <c r="Z46" s="49"/>
      <c r="AA46" s="73">
        <v>46</v>
      </c>
      <c r="AB46" s="73"/>
      <c r="AC46" s="74"/>
      <c r="AD46" s="80" t="s">
        <v>966</v>
      </c>
      <c r="AE46" s="80">
        <v>21243</v>
      </c>
      <c r="AF46" s="80">
        <v>23546</v>
      </c>
      <c r="AG46" s="80">
        <v>152583</v>
      </c>
      <c r="AH46" s="80">
        <v>72613</v>
      </c>
      <c r="AI46" s="80"/>
      <c r="AJ46" s="80" t="s">
        <v>1019</v>
      </c>
      <c r="AK46" s="80" t="s">
        <v>1069</v>
      </c>
      <c r="AL46" s="84" t="s">
        <v>1119</v>
      </c>
      <c r="AM46" s="80"/>
      <c r="AN46" s="82">
        <v>39948.72555555555</v>
      </c>
      <c r="AO46" s="84" t="s">
        <v>1168</v>
      </c>
      <c r="AP46" s="80" t="b">
        <v>0</v>
      </c>
      <c r="AQ46" s="80" t="b">
        <v>0</v>
      </c>
      <c r="AR46" s="80" t="b">
        <v>0</v>
      </c>
      <c r="AS46" s="80"/>
      <c r="AT46" s="80">
        <v>1395</v>
      </c>
      <c r="AU46" s="84" t="s">
        <v>1192</v>
      </c>
      <c r="AV46" s="80" t="b">
        <v>0</v>
      </c>
      <c r="AW46" s="80" t="s">
        <v>1226</v>
      </c>
      <c r="AX46" s="84" t="s">
        <v>1270</v>
      </c>
      <c r="AY46" s="80" t="s">
        <v>65</v>
      </c>
      <c r="AZ46" s="80" t="str">
        <f>REPLACE(INDEX(GroupVertices[Group],MATCH(Vertices[[#This Row],[Vertex]],GroupVertices[Vertex],0)),1,1,"")</f>
        <v>1</v>
      </c>
      <c r="BA46" s="2"/>
      <c r="BB46" s="3"/>
      <c r="BC46" s="3"/>
      <c r="BD46" s="3"/>
      <c r="BE46" s="3"/>
    </row>
    <row r="47" spans="1:57" ht="15">
      <c r="A47" s="66" t="s">
        <v>259</v>
      </c>
      <c r="B47" s="67"/>
      <c r="C47" s="67"/>
      <c r="D47" s="68"/>
      <c r="E47" s="70"/>
      <c r="F47" s="106" t="s">
        <v>1216</v>
      </c>
      <c r="G47" s="67"/>
      <c r="H47" s="71" t="s">
        <v>259</v>
      </c>
      <c r="I47" s="72"/>
      <c r="J47" s="72"/>
      <c r="K47" s="71" t="s">
        <v>1326</v>
      </c>
      <c r="L47" s="75"/>
      <c r="M47" s="76">
        <v>517.49853515625</v>
      </c>
      <c r="N47" s="76">
        <v>2326.906982421875</v>
      </c>
      <c r="O47" s="77"/>
      <c r="P47" s="78"/>
      <c r="Q47" s="78"/>
      <c r="R47" s="90"/>
      <c r="S47" s="90"/>
      <c r="T47" s="90"/>
      <c r="U47" s="90"/>
      <c r="V47" s="50"/>
      <c r="W47" s="50"/>
      <c r="X47" s="50"/>
      <c r="Y47" s="50"/>
      <c r="Z47" s="49"/>
      <c r="AA47" s="73">
        <v>47</v>
      </c>
      <c r="AB47" s="73"/>
      <c r="AC47" s="74"/>
      <c r="AD47" s="80" t="s">
        <v>967</v>
      </c>
      <c r="AE47" s="80">
        <v>11214</v>
      </c>
      <c r="AF47" s="80">
        <v>10229</v>
      </c>
      <c r="AG47" s="80">
        <v>67742</v>
      </c>
      <c r="AH47" s="80">
        <v>24302</v>
      </c>
      <c r="AI47" s="80"/>
      <c r="AJ47" s="80" t="s">
        <v>1020</v>
      </c>
      <c r="AK47" s="80" t="s">
        <v>1070</v>
      </c>
      <c r="AL47" s="84" t="s">
        <v>1120</v>
      </c>
      <c r="AM47" s="80"/>
      <c r="AN47" s="82">
        <v>39849.19222222222</v>
      </c>
      <c r="AO47" s="80"/>
      <c r="AP47" s="80" t="b">
        <v>0</v>
      </c>
      <c r="AQ47" s="80" t="b">
        <v>0</v>
      </c>
      <c r="AR47" s="80" t="b">
        <v>0</v>
      </c>
      <c r="AS47" s="80"/>
      <c r="AT47" s="80">
        <v>456</v>
      </c>
      <c r="AU47" s="84" t="s">
        <v>1183</v>
      </c>
      <c r="AV47" s="80" t="b">
        <v>0</v>
      </c>
      <c r="AW47" s="80" t="s">
        <v>1226</v>
      </c>
      <c r="AX47" s="84" t="s">
        <v>1271</v>
      </c>
      <c r="AY47" s="80" t="s">
        <v>65</v>
      </c>
      <c r="AZ47" s="80" t="str">
        <f>REPLACE(INDEX(GroupVertices[Group],MATCH(Vertices[[#This Row],[Vertex]],GroupVertices[Vertex],0)),1,1,"")</f>
        <v>1</v>
      </c>
      <c r="BA47" s="2"/>
      <c r="BB47" s="3"/>
      <c r="BC47" s="3"/>
      <c r="BD47" s="3"/>
      <c r="BE47" s="3"/>
    </row>
    <row r="48" spans="1:57" ht="15">
      <c r="A48" s="66" t="s">
        <v>260</v>
      </c>
      <c r="B48" s="67"/>
      <c r="C48" s="67"/>
      <c r="D48" s="68"/>
      <c r="E48" s="70"/>
      <c r="F48" s="106" t="s">
        <v>1217</v>
      </c>
      <c r="G48" s="67"/>
      <c r="H48" s="71" t="s">
        <v>260</v>
      </c>
      <c r="I48" s="72"/>
      <c r="J48" s="72"/>
      <c r="K48" s="71" t="s">
        <v>1327</v>
      </c>
      <c r="L48" s="75"/>
      <c r="M48" s="76">
        <v>1365.9488525390625</v>
      </c>
      <c r="N48" s="76">
        <v>3735.123046875</v>
      </c>
      <c r="O48" s="77"/>
      <c r="P48" s="78"/>
      <c r="Q48" s="78"/>
      <c r="R48" s="90"/>
      <c r="S48" s="90"/>
      <c r="T48" s="90"/>
      <c r="U48" s="90"/>
      <c r="V48" s="50"/>
      <c r="W48" s="50"/>
      <c r="X48" s="50"/>
      <c r="Y48" s="50"/>
      <c r="Z48" s="49"/>
      <c r="AA48" s="73">
        <v>48</v>
      </c>
      <c r="AB48" s="73"/>
      <c r="AC48" s="74"/>
      <c r="AD48" s="80" t="s">
        <v>968</v>
      </c>
      <c r="AE48" s="80">
        <v>131</v>
      </c>
      <c r="AF48" s="80">
        <v>21163</v>
      </c>
      <c r="AG48" s="80">
        <v>17614</v>
      </c>
      <c r="AH48" s="80">
        <v>4443</v>
      </c>
      <c r="AI48" s="80"/>
      <c r="AJ48" s="80" t="s">
        <v>1021</v>
      </c>
      <c r="AK48" s="80" t="s">
        <v>1071</v>
      </c>
      <c r="AL48" s="84" t="s">
        <v>1121</v>
      </c>
      <c r="AM48" s="80"/>
      <c r="AN48" s="82">
        <v>39180.677835648145</v>
      </c>
      <c r="AO48" s="84" t="s">
        <v>1169</v>
      </c>
      <c r="AP48" s="80" t="b">
        <v>0</v>
      </c>
      <c r="AQ48" s="80" t="b">
        <v>0</v>
      </c>
      <c r="AR48" s="80" t="b">
        <v>1</v>
      </c>
      <c r="AS48" s="80"/>
      <c r="AT48" s="80">
        <v>1903</v>
      </c>
      <c r="AU48" s="84" t="s">
        <v>1178</v>
      </c>
      <c r="AV48" s="80" t="b">
        <v>1</v>
      </c>
      <c r="AW48" s="80" t="s">
        <v>1226</v>
      </c>
      <c r="AX48" s="84" t="s">
        <v>1272</v>
      </c>
      <c r="AY48" s="80" t="s">
        <v>65</v>
      </c>
      <c r="AZ48" s="80" t="str">
        <f>REPLACE(INDEX(GroupVertices[Group],MATCH(Vertices[[#This Row],[Vertex]],GroupVertices[Vertex],0)),1,1,"")</f>
        <v>1</v>
      </c>
      <c r="BA48" s="2"/>
      <c r="BB48" s="3"/>
      <c r="BC48" s="3"/>
      <c r="BD48" s="3"/>
      <c r="BE48" s="3"/>
    </row>
    <row r="49" spans="1:57" ht="15">
      <c r="A49" s="66" t="s">
        <v>261</v>
      </c>
      <c r="B49" s="67"/>
      <c r="C49" s="67"/>
      <c r="D49" s="68"/>
      <c r="E49" s="70"/>
      <c r="F49" s="106" t="s">
        <v>1218</v>
      </c>
      <c r="G49" s="67"/>
      <c r="H49" s="71" t="s">
        <v>261</v>
      </c>
      <c r="I49" s="72"/>
      <c r="J49" s="72"/>
      <c r="K49" s="71" t="s">
        <v>1328</v>
      </c>
      <c r="L49" s="75"/>
      <c r="M49" s="76">
        <v>4123.1357421875</v>
      </c>
      <c r="N49" s="76">
        <v>8251.1083984375</v>
      </c>
      <c r="O49" s="77"/>
      <c r="P49" s="78"/>
      <c r="Q49" s="78"/>
      <c r="R49" s="90"/>
      <c r="S49" s="90"/>
      <c r="T49" s="90"/>
      <c r="U49" s="90"/>
      <c r="V49" s="50"/>
      <c r="W49" s="50"/>
      <c r="X49" s="50"/>
      <c r="Y49" s="50"/>
      <c r="Z49" s="49"/>
      <c r="AA49" s="73">
        <v>49</v>
      </c>
      <c r="AB49" s="73"/>
      <c r="AC49" s="74"/>
      <c r="AD49" s="80" t="s">
        <v>969</v>
      </c>
      <c r="AE49" s="80">
        <v>3300</v>
      </c>
      <c r="AF49" s="80">
        <v>8617</v>
      </c>
      <c r="AG49" s="80">
        <v>11542</v>
      </c>
      <c r="AH49" s="80">
        <v>783</v>
      </c>
      <c r="AI49" s="80"/>
      <c r="AJ49" s="80" t="s">
        <v>1022</v>
      </c>
      <c r="AK49" s="80" t="s">
        <v>1072</v>
      </c>
      <c r="AL49" s="84" t="s">
        <v>1122</v>
      </c>
      <c r="AM49" s="80"/>
      <c r="AN49" s="82">
        <v>39861.67517361111</v>
      </c>
      <c r="AO49" s="84" t="s">
        <v>1170</v>
      </c>
      <c r="AP49" s="80" t="b">
        <v>0</v>
      </c>
      <c r="AQ49" s="80" t="b">
        <v>0</v>
      </c>
      <c r="AR49" s="80" t="b">
        <v>1</v>
      </c>
      <c r="AS49" s="80"/>
      <c r="AT49" s="80">
        <v>936</v>
      </c>
      <c r="AU49" s="84" t="s">
        <v>1179</v>
      </c>
      <c r="AV49" s="80" t="b">
        <v>0</v>
      </c>
      <c r="AW49" s="80" t="s">
        <v>1226</v>
      </c>
      <c r="AX49" s="84" t="s">
        <v>1273</v>
      </c>
      <c r="AY49" s="80" t="s">
        <v>65</v>
      </c>
      <c r="AZ49" s="80" t="str">
        <f>REPLACE(INDEX(GroupVertices[Group],MATCH(Vertices[[#This Row],[Vertex]],GroupVertices[Vertex],0)),1,1,"")</f>
        <v>1</v>
      </c>
      <c r="BA49" s="2"/>
      <c r="BB49" s="3"/>
      <c r="BC49" s="3"/>
      <c r="BD49" s="3"/>
      <c r="BE49" s="3"/>
    </row>
    <row r="50" spans="1:57" ht="15">
      <c r="A50" s="66" t="s">
        <v>262</v>
      </c>
      <c r="B50" s="67"/>
      <c r="C50" s="67"/>
      <c r="D50" s="68"/>
      <c r="E50" s="70"/>
      <c r="F50" s="106" t="s">
        <v>1219</v>
      </c>
      <c r="G50" s="67"/>
      <c r="H50" s="71" t="s">
        <v>262</v>
      </c>
      <c r="I50" s="72"/>
      <c r="J50" s="72"/>
      <c r="K50" s="71" t="s">
        <v>1329</v>
      </c>
      <c r="L50" s="75"/>
      <c r="M50" s="76">
        <v>4593.63720703125</v>
      </c>
      <c r="N50" s="76">
        <v>3385.11181640625</v>
      </c>
      <c r="O50" s="77"/>
      <c r="P50" s="78"/>
      <c r="Q50" s="78"/>
      <c r="R50" s="90"/>
      <c r="S50" s="90"/>
      <c r="T50" s="90"/>
      <c r="U50" s="90"/>
      <c r="V50" s="50"/>
      <c r="W50" s="50"/>
      <c r="X50" s="50"/>
      <c r="Y50" s="50"/>
      <c r="Z50" s="49"/>
      <c r="AA50" s="73">
        <v>50</v>
      </c>
      <c r="AB50" s="73"/>
      <c r="AC50" s="74"/>
      <c r="AD50" s="80" t="s">
        <v>970</v>
      </c>
      <c r="AE50" s="80">
        <v>614</v>
      </c>
      <c r="AF50" s="80">
        <v>2556</v>
      </c>
      <c r="AG50" s="80">
        <v>1816</v>
      </c>
      <c r="AH50" s="80">
        <v>305</v>
      </c>
      <c r="AI50" s="80"/>
      <c r="AJ50" s="80" t="s">
        <v>1023</v>
      </c>
      <c r="AK50" s="80" t="s">
        <v>1073</v>
      </c>
      <c r="AL50" s="84" t="s">
        <v>1123</v>
      </c>
      <c r="AM50" s="80"/>
      <c r="AN50" s="82">
        <v>39556.235300925924</v>
      </c>
      <c r="AO50" s="80"/>
      <c r="AP50" s="80" t="b">
        <v>0</v>
      </c>
      <c r="AQ50" s="80" t="b">
        <v>0</v>
      </c>
      <c r="AR50" s="80" t="b">
        <v>1</v>
      </c>
      <c r="AS50" s="80"/>
      <c r="AT50" s="80">
        <v>52</v>
      </c>
      <c r="AU50" s="84" t="s">
        <v>1178</v>
      </c>
      <c r="AV50" s="80" t="b">
        <v>0</v>
      </c>
      <c r="AW50" s="80" t="s">
        <v>1226</v>
      </c>
      <c r="AX50" s="84" t="s">
        <v>1274</v>
      </c>
      <c r="AY50" s="80" t="s">
        <v>65</v>
      </c>
      <c r="AZ50" s="80" t="str">
        <f>REPLACE(INDEX(GroupVertices[Group],MATCH(Vertices[[#This Row],[Vertex]],GroupVertices[Vertex],0)),1,1,"")</f>
        <v>1</v>
      </c>
      <c r="BA50" s="2"/>
      <c r="BB50" s="3"/>
      <c r="BC50" s="3"/>
      <c r="BD50" s="3"/>
      <c r="BE50" s="3"/>
    </row>
    <row r="51" spans="1:57" ht="15">
      <c r="A51" s="66" t="s">
        <v>263</v>
      </c>
      <c r="B51" s="67"/>
      <c r="C51" s="67"/>
      <c r="D51" s="68"/>
      <c r="E51" s="70"/>
      <c r="F51" s="106" t="s">
        <v>1220</v>
      </c>
      <c r="G51" s="67"/>
      <c r="H51" s="71" t="s">
        <v>263</v>
      </c>
      <c r="I51" s="72"/>
      <c r="J51" s="72"/>
      <c r="K51" s="71" t="s">
        <v>1330</v>
      </c>
      <c r="L51" s="75"/>
      <c r="M51" s="76">
        <v>4086.433837890625</v>
      </c>
      <c r="N51" s="76">
        <v>2319.4609375</v>
      </c>
      <c r="O51" s="77"/>
      <c r="P51" s="78"/>
      <c r="Q51" s="78"/>
      <c r="R51" s="90"/>
      <c r="S51" s="90"/>
      <c r="T51" s="90"/>
      <c r="U51" s="90"/>
      <c r="V51" s="50"/>
      <c r="W51" s="50"/>
      <c r="X51" s="50"/>
      <c r="Y51" s="50"/>
      <c r="Z51" s="49"/>
      <c r="AA51" s="73">
        <v>51</v>
      </c>
      <c r="AB51" s="73"/>
      <c r="AC51" s="74"/>
      <c r="AD51" s="80" t="s">
        <v>263</v>
      </c>
      <c r="AE51" s="80">
        <v>3875</v>
      </c>
      <c r="AF51" s="80">
        <v>3976</v>
      </c>
      <c r="AG51" s="80">
        <v>47838</v>
      </c>
      <c r="AH51" s="80">
        <v>67034</v>
      </c>
      <c r="AI51" s="80"/>
      <c r="AJ51" s="80" t="s">
        <v>1024</v>
      </c>
      <c r="AK51" s="80" t="s">
        <v>1074</v>
      </c>
      <c r="AL51" s="80"/>
      <c r="AM51" s="80"/>
      <c r="AN51" s="82">
        <v>40022.07244212963</v>
      </c>
      <c r="AO51" s="84" t="s">
        <v>1171</v>
      </c>
      <c r="AP51" s="80" t="b">
        <v>0</v>
      </c>
      <c r="AQ51" s="80" t="b">
        <v>0</v>
      </c>
      <c r="AR51" s="80" t="b">
        <v>1</v>
      </c>
      <c r="AS51" s="80"/>
      <c r="AT51" s="80">
        <v>290</v>
      </c>
      <c r="AU51" s="84" t="s">
        <v>1178</v>
      </c>
      <c r="AV51" s="80" t="b">
        <v>0</v>
      </c>
      <c r="AW51" s="80" t="s">
        <v>1226</v>
      </c>
      <c r="AX51" s="84" t="s">
        <v>1275</v>
      </c>
      <c r="AY51" s="80" t="s">
        <v>65</v>
      </c>
      <c r="AZ51" s="80" t="str">
        <f>REPLACE(INDEX(GroupVertices[Group],MATCH(Vertices[[#This Row],[Vertex]],GroupVertices[Vertex],0)),1,1,"")</f>
        <v>1</v>
      </c>
      <c r="BA51" s="2"/>
      <c r="BB51" s="3"/>
      <c r="BC51" s="3"/>
      <c r="BD51" s="3"/>
      <c r="BE51" s="3"/>
    </row>
    <row r="52" spans="1:57" ht="15">
      <c r="A52" s="66" t="s">
        <v>264</v>
      </c>
      <c r="B52" s="67"/>
      <c r="C52" s="67"/>
      <c r="D52" s="68"/>
      <c r="E52" s="70"/>
      <c r="F52" s="106" t="s">
        <v>1221</v>
      </c>
      <c r="G52" s="67"/>
      <c r="H52" s="71" t="s">
        <v>264</v>
      </c>
      <c r="I52" s="72"/>
      <c r="J52" s="72"/>
      <c r="K52" s="71" t="s">
        <v>1331</v>
      </c>
      <c r="L52" s="75"/>
      <c r="M52" s="76">
        <v>1934.8465576171875</v>
      </c>
      <c r="N52" s="76">
        <v>7494.083984375</v>
      </c>
      <c r="O52" s="77"/>
      <c r="P52" s="78"/>
      <c r="Q52" s="78"/>
      <c r="R52" s="90"/>
      <c r="S52" s="90"/>
      <c r="T52" s="90"/>
      <c r="U52" s="90"/>
      <c r="V52" s="50"/>
      <c r="W52" s="50"/>
      <c r="X52" s="50"/>
      <c r="Y52" s="50"/>
      <c r="Z52" s="49"/>
      <c r="AA52" s="73">
        <v>52</v>
      </c>
      <c r="AB52" s="73"/>
      <c r="AC52" s="74"/>
      <c r="AD52" s="80" t="s">
        <v>971</v>
      </c>
      <c r="AE52" s="80">
        <v>2355</v>
      </c>
      <c r="AF52" s="80">
        <v>1709</v>
      </c>
      <c r="AG52" s="80">
        <v>26293</v>
      </c>
      <c r="AH52" s="80">
        <v>325</v>
      </c>
      <c r="AI52" s="80"/>
      <c r="AJ52" s="80" t="s">
        <v>1025</v>
      </c>
      <c r="AK52" s="80" t="s">
        <v>1075</v>
      </c>
      <c r="AL52" s="84" t="s">
        <v>1124</v>
      </c>
      <c r="AM52" s="80"/>
      <c r="AN52" s="82">
        <v>39577.54210648148</v>
      </c>
      <c r="AO52" s="84" t="s">
        <v>1172</v>
      </c>
      <c r="AP52" s="80" t="b">
        <v>0</v>
      </c>
      <c r="AQ52" s="80" t="b">
        <v>0</v>
      </c>
      <c r="AR52" s="80" t="b">
        <v>1</v>
      </c>
      <c r="AS52" s="80"/>
      <c r="AT52" s="80">
        <v>173</v>
      </c>
      <c r="AU52" s="84" t="s">
        <v>1178</v>
      </c>
      <c r="AV52" s="80" t="b">
        <v>0</v>
      </c>
      <c r="AW52" s="80" t="s">
        <v>1226</v>
      </c>
      <c r="AX52" s="84" t="s">
        <v>1276</v>
      </c>
      <c r="AY52" s="80" t="s">
        <v>65</v>
      </c>
      <c r="AZ52" s="80" t="str">
        <f>REPLACE(INDEX(GroupVertices[Group],MATCH(Vertices[[#This Row],[Vertex]],GroupVertices[Vertex],0)),1,1,"")</f>
        <v>1</v>
      </c>
      <c r="BA52" s="2"/>
      <c r="BB52" s="3"/>
      <c r="BC52" s="3"/>
      <c r="BD52" s="3"/>
      <c r="BE52" s="3"/>
    </row>
    <row r="53" spans="1:57" ht="15">
      <c r="A53" s="66" t="s">
        <v>265</v>
      </c>
      <c r="B53" s="67"/>
      <c r="C53" s="67"/>
      <c r="D53" s="68"/>
      <c r="E53" s="70"/>
      <c r="F53" s="106" t="s">
        <v>1222</v>
      </c>
      <c r="G53" s="67"/>
      <c r="H53" s="71" t="s">
        <v>265</v>
      </c>
      <c r="I53" s="72"/>
      <c r="J53" s="72"/>
      <c r="K53" s="71" t="s">
        <v>1332</v>
      </c>
      <c r="L53" s="75"/>
      <c r="M53" s="76">
        <v>115.86326599121094</v>
      </c>
      <c r="N53" s="76">
        <v>5340.1279296875</v>
      </c>
      <c r="O53" s="77"/>
      <c r="P53" s="78"/>
      <c r="Q53" s="78"/>
      <c r="R53" s="90"/>
      <c r="S53" s="90"/>
      <c r="T53" s="90"/>
      <c r="U53" s="90"/>
      <c r="V53" s="50"/>
      <c r="W53" s="50"/>
      <c r="X53" s="50"/>
      <c r="Y53" s="50"/>
      <c r="Z53" s="49"/>
      <c r="AA53" s="73">
        <v>53</v>
      </c>
      <c r="AB53" s="73"/>
      <c r="AC53" s="74"/>
      <c r="AD53" s="80" t="s">
        <v>972</v>
      </c>
      <c r="AE53" s="80">
        <v>968</v>
      </c>
      <c r="AF53" s="80">
        <v>836</v>
      </c>
      <c r="AG53" s="80">
        <v>4910</v>
      </c>
      <c r="AH53" s="80">
        <v>4367</v>
      </c>
      <c r="AI53" s="80"/>
      <c r="AJ53" s="80" t="s">
        <v>1026</v>
      </c>
      <c r="AK53" s="80" t="s">
        <v>1076</v>
      </c>
      <c r="AL53" s="84" t="s">
        <v>1125</v>
      </c>
      <c r="AM53" s="80"/>
      <c r="AN53" s="82">
        <v>40144.20898148148</v>
      </c>
      <c r="AO53" s="84" t="s">
        <v>1173</v>
      </c>
      <c r="AP53" s="80" t="b">
        <v>0</v>
      </c>
      <c r="AQ53" s="80" t="b">
        <v>0</v>
      </c>
      <c r="AR53" s="80" t="b">
        <v>1</v>
      </c>
      <c r="AS53" s="80"/>
      <c r="AT53" s="80">
        <v>47</v>
      </c>
      <c r="AU53" s="84" t="s">
        <v>1178</v>
      </c>
      <c r="AV53" s="80" t="b">
        <v>0</v>
      </c>
      <c r="AW53" s="80" t="s">
        <v>1226</v>
      </c>
      <c r="AX53" s="84" t="s">
        <v>1277</v>
      </c>
      <c r="AY53" s="80" t="s">
        <v>65</v>
      </c>
      <c r="AZ53" s="80" t="str">
        <f>REPLACE(INDEX(GroupVertices[Group],MATCH(Vertices[[#This Row],[Vertex]],GroupVertices[Vertex],0)),1,1,"")</f>
        <v>1</v>
      </c>
      <c r="BA53" s="2"/>
      <c r="BB53" s="3"/>
      <c r="BC53" s="3"/>
      <c r="BD53" s="3"/>
      <c r="BE53" s="3"/>
    </row>
    <row r="54" spans="1:57" ht="15">
      <c r="A54" s="66" t="s">
        <v>266</v>
      </c>
      <c r="B54" s="67"/>
      <c r="C54" s="67"/>
      <c r="D54" s="68"/>
      <c r="E54" s="70"/>
      <c r="F54" s="106" t="s">
        <v>1223</v>
      </c>
      <c r="G54" s="67"/>
      <c r="H54" s="71" t="s">
        <v>266</v>
      </c>
      <c r="I54" s="72"/>
      <c r="J54" s="72"/>
      <c r="K54" s="71" t="s">
        <v>1333</v>
      </c>
      <c r="L54" s="75"/>
      <c r="M54" s="76">
        <v>1050.1334228515625</v>
      </c>
      <c r="N54" s="76">
        <v>1017.9074096679688</v>
      </c>
      <c r="O54" s="77"/>
      <c r="P54" s="78"/>
      <c r="Q54" s="78"/>
      <c r="R54" s="90"/>
      <c r="S54" s="90"/>
      <c r="T54" s="90"/>
      <c r="U54" s="90"/>
      <c r="V54" s="50"/>
      <c r="W54" s="50"/>
      <c r="X54" s="50"/>
      <c r="Y54" s="50"/>
      <c r="Z54" s="49"/>
      <c r="AA54" s="73">
        <v>54</v>
      </c>
      <c r="AB54" s="73"/>
      <c r="AC54" s="74"/>
      <c r="AD54" s="80" t="s">
        <v>973</v>
      </c>
      <c r="AE54" s="80">
        <v>2251</v>
      </c>
      <c r="AF54" s="80">
        <v>2510</v>
      </c>
      <c r="AG54" s="80">
        <v>25892</v>
      </c>
      <c r="AH54" s="80">
        <v>47141</v>
      </c>
      <c r="AI54" s="80"/>
      <c r="AJ54" s="80" t="s">
        <v>1027</v>
      </c>
      <c r="AK54" s="80" t="s">
        <v>1077</v>
      </c>
      <c r="AL54" s="80"/>
      <c r="AM54" s="80"/>
      <c r="AN54" s="82">
        <v>39409.31361111111</v>
      </c>
      <c r="AO54" s="84" t="s">
        <v>1174</v>
      </c>
      <c r="AP54" s="80" t="b">
        <v>0</v>
      </c>
      <c r="AQ54" s="80" t="b">
        <v>0</v>
      </c>
      <c r="AR54" s="80" t="b">
        <v>1</v>
      </c>
      <c r="AS54" s="80"/>
      <c r="AT54" s="80">
        <v>207</v>
      </c>
      <c r="AU54" s="84" t="s">
        <v>1178</v>
      </c>
      <c r="AV54" s="80" t="b">
        <v>0</v>
      </c>
      <c r="AW54" s="80" t="s">
        <v>1226</v>
      </c>
      <c r="AX54" s="84" t="s">
        <v>1278</v>
      </c>
      <c r="AY54" s="80" t="s">
        <v>65</v>
      </c>
      <c r="AZ54" s="80" t="str">
        <f>REPLACE(INDEX(GroupVertices[Group],MATCH(Vertices[[#This Row],[Vertex]],GroupVertices[Vertex],0)),1,1,"")</f>
        <v>1</v>
      </c>
      <c r="BA54" s="2"/>
      <c r="BB54" s="3"/>
      <c r="BC54" s="3"/>
      <c r="BD54" s="3"/>
      <c r="BE54" s="3"/>
    </row>
    <row r="55" spans="1:57" ht="15">
      <c r="A55" s="66" t="s">
        <v>267</v>
      </c>
      <c r="B55" s="67"/>
      <c r="C55" s="67"/>
      <c r="D55" s="68"/>
      <c r="E55" s="70"/>
      <c r="F55" s="106" t="s">
        <v>1224</v>
      </c>
      <c r="G55" s="67"/>
      <c r="H55" s="71" t="s">
        <v>267</v>
      </c>
      <c r="I55" s="72"/>
      <c r="J55" s="72"/>
      <c r="K55" s="71" t="s">
        <v>1334</v>
      </c>
      <c r="L55" s="75"/>
      <c r="M55" s="76">
        <v>812.1489868164062</v>
      </c>
      <c r="N55" s="76">
        <v>8397.0048828125</v>
      </c>
      <c r="O55" s="77"/>
      <c r="P55" s="78"/>
      <c r="Q55" s="78"/>
      <c r="R55" s="90"/>
      <c r="S55" s="90"/>
      <c r="T55" s="90"/>
      <c r="U55" s="90"/>
      <c r="V55" s="50"/>
      <c r="W55" s="50"/>
      <c r="X55" s="50"/>
      <c r="Y55" s="50"/>
      <c r="Z55" s="49"/>
      <c r="AA55" s="73">
        <v>55</v>
      </c>
      <c r="AB55" s="73"/>
      <c r="AC55" s="74"/>
      <c r="AD55" s="80" t="s">
        <v>974</v>
      </c>
      <c r="AE55" s="80">
        <v>3245</v>
      </c>
      <c r="AF55" s="80">
        <v>10370</v>
      </c>
      <c r="AG55" s="80">
        <v>70767</v>
      </c>
      <c r="AH55" s="80">
        <v>17074</v>
      </c>
      <c r="AI55" s="80"/>
      <c r="AJ55" s="80" t="s">
        <v>1028</v>
      </c>
      <c r="AK55" s="80" t="s">
        <v>1078</v>
      </c>
      <c r="AL55" s="84" t="s">
        <v>1126</v>
      </c>
      <c r="AM55" s="80"/>
      <c r="AN55" s="82">
        <v>39925.030486111114</v>
      </c>
      <c r="AO55" s="84" t="s">
        <v>1175</v>
      </c>
      <c r="AP55" s="80" t="b">
        <v>0</v>
      </c>
      <c r="AQ55" s="80" t="b">
        <v>0</v>
      </c>
      <c r="AR55" s="80" t="b">
        <v>1</v>
      </c>
      <c r="AS55" s="80"/>
      <c r="AT55" s="80">
        <v>781</v>
      </c>
      <c r="AU55" s="84" t="s">
        <v>1178</v>
      </c>
      <c r="AV55" s="80" t="b">
        <v>0</v>
      </c>
      <c r="AW55" s="80" t="s">
        <v>1226</v>
      </c>
      <c r="AX55" s="84" t="s">
        <v>1279</v>
      </c>
      <c r="AY55" s="80" t="s">
        <v>65</v>
      </c>
      <c r="AZ55" s="80" t="str">
        <f>REPLACE(INDEX(GroupVertices[Group],MATCH(Vertices[[#This Row],[Vertex]],GroupVertices[Vertex],0)),1,1,"")</f>
        <v>1</v>
      </c>
      <c r="BA55" s="2"/>
      <c r="BB55" s="3"/>
      <c r="BC55" s="3"/>
      <c r="BD55" s="3"/>
      <c r="BE55" s="3"/>
    </row>
    <row r="56" spans="1:57" ht="15">
      <c r="A56" s="66" t="s">
        <v>268</v>
      </c>
      <c r="B56" s="67"/>
      <c r="C56" s="67"/>
      <c r="D56" s="68"/>
      <c r="E56" s="70"/>
      <c r="F56" s="106" t="s">
        <v>1225</v>
      </c>
      <c r="G56" s="67"/>
      <c r="H56" s="71" t="s">
        <v>268</v>
      </c>
      <c r="I56" s="72"/>
      <c r="J56" s="72"/>
      <c r="K56" s="71" t="s">
        <v>1335</v>
      </c>
      <c r="L56" s="75"/>
      <c r="M56" s="76">
        <v>4572.0556640625</v>
      </c>
      <c r="N56" s="76">
        <v>6621.49853515625</v>
      </c>
      <c r="O56" s="77"/>
      <c r="P56" s="78"/>
      <c r="Q56" s="78"/>
      <c r="R56" s="90"/>
      <c r="S56" s="90"/>
      <c r="T56" s="90"/>
      <c r="U56" s="90"/>
      <c r="V56" s="50"/>
      <c r="W56" s="50"/>
      <c r="X56" s="50"/>
      <c r="Y56" s="50"/>
      <c r="Z56" s="49"/>
      <c r="AA56" s="73">
        <v>56</v>
      </c>
      <c r="AB56" s="73"/>
      <c r="AC56" s="74"/>
      <c r="AD56" s="80" t="s">
        <v>975</v>
      </c>
      <c r="AE56" s="80">
        <v>3908</v>
      </c>
      <c r="AF56" s="80">
        <v>3989</v>
      </c>
      <c r="AG56" s="80">
        <v>85475</v>
      </c>
      <c r="AH56" s="80">
        <v>4133</v>
      </c>
      <c r="AI56" s="80"/>
      <c r="AJ56" s="80" t="s">
        <v>1029</v>
      </c>
      <c r="AK56" s="80" t="s">
        <v>1079</v>
      </c>
      <c r="AL56" s="84" t="s">
        <v>1127</v>
      </c>
      <c r="AM56" s="80"/>
      <c r="AN56" s="82">
        <v>39469.04142361111</v>
      </c>
      <c r="AO56" s="84" t="s">
        <v>1176</v>
      </c>
      <c r="AP56" s="80" t="b">
        <v>0</v>
      </c>
      <c r="AQ56" s="80" t="b">
        <v>0</v>
      </c>
      <c r="AR56" s="80" t="b">
        <v>0</v>
      </c>
      <c r="AS56" s="80"/>
      <c r="AT56" s="80">
        <v>259</v>
      </c>
      <c r="AU56" s="84" t="s">
        <v>1178</v>
      </c>
      <c r="AV56" s="80" t="b">
        <v>0</v>
      </c>
      <c r="AW56" s="80" t="s">
        <v>1226</v>
      </c>
      <c r="AX56" s="84" t="s">
        <v>1280</v>
      </c>
      <c r="AY56" s="80" t="s">
        <v>65</v>
      </c>
      <c r="AZ56" s="80" t="str">
        <f>REPLACE(INDEX(GroupVertices[Group],MATCH(Vertices[[#This Row],[Vertex]],GroupVertices[Vertex],0)),1,1,"")</f>
        <v>1</v>
      </c>
      <c r="BA56" s="2"/>
      <c r="BB56" s="3"/>
      <c r="BC56" s="3"/>
      <c r="BD56" s="3"/>
      <c r="BE56" s="3"/>
    </row>
    <row r="57" spans="1:57" ht="15">
      <c r="A57" s="91" t="s">
        <v>236</v>
      </c>
      <c r="B57" s="92"/>
      <c r="C57" s="92"/>
      <c r="D57" s="93"/>
      <c r="E57" s="94"/>
      <c r="F57" s="107" t="s">
        <v>589</v>
      </c>
      <c r="G57" s="92"/>
      <c r="H57" s="95" t="s">
        <v>236</v>
      </c>
      <c r="I57" s="96"/>
      <c r="J57" s="96"/>
      <c r="K57" s="95" t="s">
        <v>1336</v>
      </c>
      <c r="L57" s="97"/>
      <c r="M57" s="98">
        <v>9309.61328125</v>
      </c>
      <c r="N57" s="98">
        <v>6298.71240234375</v>
      </c>
      <c r="O57" s="99"/>
      <c r="P57" s="100"/>
      <c r="Q57" s="100"/>
      <c r="R57" s="101"/>
      <c r="S57" s="101"/>
      <c r="T57" s="101"/>
      <c r="U57" s="101"/>
      <c r="V57" s="102"/>
      <c r="W57" s="102"/>
      <c r="X57" s="102"/>
      <c r="Y57" s="102"/>
      <c r="Z57" s="103"/>
      <c r="AA57" s="104">
        <v>57</v>
      </c>
      <c r="AB57" s="104"/>
      <c r="AC57" s="105"/>
      <c r="AD57" s="80" t="s">
        <v>976</v>
      </c>
      <c r="AE57" s="80">
        <v>548</v>
      </c>
      <c r="AF57" s="80">
        <v>433</v>
      </c>
      <c r="AG57" s="80">
        <v>1154</v>
      </c>
      <c r="AH57" s="80">
        <v>10</v>
      </c>
      <c r="AI57" s="80"/>
      <c r="AJ57" s="80" t="s">
        <v>1030</v>
      </c>
      <c r="AK57" s="80" t="s">
        <v>1080</v>
      </c>
      <c r="AL57" s="84" t="s">
        <v>1128</v>
      </c>
      <c r="AM57" s="80"/>
      <c r="AN57" s="82">
        <v>43496.38079861111</v>
      </c>
      <c r="AO57" s="84" t="s">
        <v>1177</v>
      </c>
      <c r="AP57" s="80" t="b">
        <v>0</v>
      </c>
      <c r="AQ57" s="80" t="b">
        <v>0</v>
      </c>
      <c r="AR57" s="80" t="b">
        <v>0</v>
      </c>
      <c r="AS57" s="80"/>
      <c r="AT57" s="80">
        <v>3</v>
      </c>
      <c r="AU57" s="84" t="s">
        <v>1178</v>
      </c>
      <c r="AV57" s="80" t="b">
        <v>0</v>
      </c>
      <c r="AW57" s="80" t="s">
        <v>1226</v>
      </c>
      <c r="AX57" s="84" t="s">
        <v>1281</v>
      </c>
      <c r="AY57" s="80" t="s">
        <v>66</v>
      </c>
      <c r="AZ57" s="80" t="str">
        <f>REPLACE(INDEX(GroupVertices[Group],MATCH(Vertices[[#This Row],[Vertex]],GroupVertices[Vertex],0)),1,1,"")</f>
        <v>3</v>
      </c>
      <c r="BA57" s="2"/>
      <c r="BB57" s="3"/>
      <c r="BC57" s="3"/>
      <c r="BD57" s="3"/>
      <c r="BE5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7"/>
    <dataValidation allowBlank="1" errorTitle="Invalid Vertex Visibility" error="You have entered an unrecognized vertex visibility.  Try selecting from the drop-down list instead." sqref="BA3"/>
    <dataValidation allowBlank="1" showErrorMessage="1" sqref="BA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7"/>
    <dataValidation allowBlank="1" showInputMessage="1" promptTitle="Vertex Tooltip" prompt="Enter optional text that will pop up when the mouse is hovered over the vertex." errorTitle="Invalid Vertex Image Key" sqref="K3:K5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7"/>
    <dataValidation allowBlank="1" showInputMessage="1" promptTitle="Vertex Label Fill Color" prompt="To select an optional fill color for the Label shape, right-click and select Select Color on the right-click menu." sqref="I3:I57"/>
    <dataValidation allowBlank="1" showInputMessage="1" promptTitle="Vertex Image File" prompt="Enter the path to an image file.  Hover over the column header for examples." errorTitle="Invalid Vertex Image Key" sqref="F3:F57"/>
    <dataValidation allowBlank="1" showInputMessage="1" promptTitle="Vertex Color" prompt="To select an optional vertex color, right-click and select Select Color on the right-click menu." sqref="B3:B57"/>
    <dataValidation allowBlank="1" showInputMessage="1" promptTitle="Vertex Opacity" prompt="Enter an optional vertex opacity between 0 (transparent) and 100 (opaque)." errorTitle="Invalid Vertex Opacity" error="The optional vertex opacity must be a whole number between 0 and 10." sqref="E3:E57"/>
    <dataValidation type="list" allowBlank="1" showInputMessage="1" showErrorMessage="1" promptTitle="Vertex Shape" prompt="Select an optional vertex shape." errorTitle="Invalid Vertex Shape" error="You have entered an invalid vertex shape.  Try selecting from the drop-down list instead." sqref="C3:C5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7">
      <formula1>ValidVertexLabelPositions</formula1>
    </dataValidation>
    <dataValidation allowBlank="1" showInputMessage="1" showErrorMessage="1" promptTitle="Vertex Name" prompt="Enter the name of the vertex." sqref="A3:A57"/>
  </dataValidations>
  <hyperlinks>
    <hyperlink ref="AL3" r:id="rId1" display="https://t.co/CmExKL5yV2"/>
    <hyperlink ref="AL5" r:id="rId2" display="http://t.co/SQE5K34R6e"/>
    <hyperlink ref="AL6" r:id="rId3" display="http://t.co/mTHWaGctuf"/>
    <hyperlink ref="AL7" r:id="rId4" display="https://t.co/oQi04FawSD"/>
    <hyperlink ref="AL8" r:id="rId5" display="https://t.co/fIOxGt1hyN"/>
    <hyperlink ref="AL9" r:id="rId6" display="https://t.co/WpY6DPdFwu"/>
    <hyperlink ref="AL10" r:id="rId7" display="http://t.co/NsfCh1PVrH"/>
    <hyperlink ref="AL11" r:id="rId8" display="https://t.co/eDf93iB5Dl"/>
    <hyperlink ref="AL12" r:id="rId9" display="http://t.co/bxP03zGJoF"/>
    <hyperlink ref="AL13" r:id="rId10" display="http://edutopia.org/"/>
    <hyperlink ref="AL14" r:id="rId11" display="https://t.co/RnDWFPcqSK"/>
    <hyperlink ref="AL15" r:id="rId12" display="https://t.co/iqkDWSIBha"/>
    <hyperlink ref="AL16" r:id="rId13" display="https://t.co/WLg0k0clhQ"/>
    <hyperlink ref="AL17" r:id="rId14" display="https://t.co/6hGDTSfaEj"/>
    <hyperlink ref="AL18" r:id="rId15" display="https://t.co/3Pv1Hbcz1v"/>
    <hyperlink ref="AL19" r:id="rId16" display="https://t.co/fCa79SKKI7"/>
    <hyperlink ref="AL21" r:id="rId17" display="https://www.playbookhub.com/@Heazy_SA"/>
    <hyperlink ref="AL22" r:id="rId18" display="https://t.co/qECW73m6Yp"/>
    <hyperlink ref="AL23" r:id="rId19" display="https://protestantemx.wordpress.com/"/>
    <hyperlink ref="AL24" r:id="rId20" display="http://www.sordomadaleno.com/"/>
    <hyperlink ref="AL26" r:id="rId21" display="http://www.linkedin.com/in/fadyramzy"/>
    <hyperlink ref="AL28" r:id="rId22" display="http://sourcepov.com/"/>
    <hyperlink ref="AL29" r:id="rId23" display="https://t.co/mekpODB9qQ"/>
    <hyperlink ref="AL30" r:id="rId24" display="https://t.co/tR0NJzoi6B"/>
    <hyperlink ref="AL31" r:id="rId25" display="http://www.creativesage.com/"/>
    <hyperlink ref="AL32" r:id="rId26" display="https://t.co/7xrHYA3EBm"/>
    <hyperlink ref="AL33" r:id="rId27" display="http://www.ellenafeldman.com/"/>
    <hyperlink ref="AL34" r:id="rId28" display="http://t.co/r63UyskAgd"/>
    <hyperlink ref="AL35" r:id="rId29" display="https://t.co/6odyQopnCQ"/>
    <hyperlink ref="AL36" r:id="rId30" display="http://careerenlightenment.com/"/>
    <hyperlink ref="AL37" r:id="rId31" display="http://www.innovationexcellence.com/"/>
    <hyperlink ref="AL38" r:id="rId32" display="https://www.linkedin.com/in/alexschleber/"/>
    <hyperlink ref="AL40" r:id="rId33" display="http://brasstackthinking.com/"/>
    <hyperlink ref="AL41" r:id="rId34" display="https://t.co/pPQ7XXZTGE"/>
    <hyperlink ref="AL42" r:id="rId35" display="https://t.co/kuVNqlh3fn"/>
    <hyperlink ref="AL43" r:id="rId36" display="https://t.co/LSbuvX7FK6"/>
    <hyperlink ref="AL44" r:id="rId37" display="http://www.linkedin.com/in/dianecourt"/>
    <hyperlink ref="AL45" r:id="rId38" display="https://t.co/EsT2oWRMZ6"/>
    <hyperlink ref="AL46" r:id="rId39" display="https://t.co/gwvaICwr1w"/>
    <hyperlink ref="AL47" r:id="rId40" display="https://t.co/iekgaxlbNa"/>
    <hyperlink ref="AL48" r:id="rId41" display="https://t.co/FCEElhbLFV"/>
    <hyperlink ref="AL49" r:id="rId42" display="https://t.co/WQvbw0SnNq"/>
    <hyperlink ref="AL50" r:id="rId43" display="https://t.co/mPjDaPHZs3"/>
    <hyperlink ref="AL52" r:id="rId44" display="https://t.co/acKmzVIcUS"/>
    <hyperlink ref="AL53" r:id="rId45" display="https://t.co/Bd3uUK2UHK"/>
    <hyperlink ref="AL55" r:id="rId46" display="http://www.instagram.com/cacildanc/"/>
    <hyperlink ref="AL56" r:id="rId47" display="http://robynmcintyre.com/"/>
    <hyperlink ref="AL57" r:id="rId48" display="http://www.lady-tanja-hamburg.de/"/>
    <hyperlink ref="AO3" r:id="rId49" display="https://pbs.twimg.com/profile_banners/388021710/1582919120"/>
    <hyperlink ref="AO4" r:id="rId50" display="https://pbs.twimg.com/profile_banners/76160458/1576504979"/>
    <hyperlink ref="AO6" r:id="rId51" display="https://pbs.twimg.com/profile_banners/138430349/1359033527"/>
    <hyperlink ref="AO7" r:id="rId52" display="https://pbs.twimg.com/profile_banners/1159488205730660352/1565638127"/>
    <hyperlink ref="AO9" r:id="rId53" display="https://pbs.twimg.com/profile_banners/30732198/1439163080"/>
    <hyperlink ref="AO11" r:id="rId54" display="https://pbs.twimg.com/profile_banners/53925101/1588606088"/>
    <hyperlink ref="AO12" r:id="rId55" display="https://pbs.twimg.com/profile_banners/114835337/1490129959"/>
    <hyperlink ref="AO13" r:id="rId56" display="https://pbs.twimg.com/profile_banners/35415477/1506104106"/>
    <hyperlink ref="AO14" r:id="rId57" display="https://pbs.twimg.com/profile_banners/36804418/1549943499"/>
    <hyperlink ref="AO15" r:id="rId58" display="https://pbs.twimg.com/profile_banners/64855051/1560258874"/>
    <hyperlink ref="AO16" r:id="rId59" display="https://pbs.twimg.com/profile_banners/18662816/1561084815"/>
    <hyperlink ref="AO17" r:id="rId60" display="https://pbs.twimg.com/profile_banners/908024906268409856/1575673016"/>
    <hyperlink ref="AO18" r:id="rId61" display="https://pbs.twimg.com/profile_banners/4896617415/1587469655"/>
    <hyperlink ref="AO20" r:id="rId62" display="https://pbs.twimg.com/profile_banners/1243591730378743809/1585334917"/>
    <hyperlink ref="AO21" r:id="rId63" display="https://pbs.twimg.com/profile_banners/843573654/1585083240"/>
    <hyperlink ref="AO22" r:id="rId64" display="https://pbs.twimg.com/profile_banners/213406235/1496946082"/>
    <hyperlink ref="AO23" r:id="rId65" display="https://pbs.twimg.com/profile_banners/1524955243/1584582290"/>
    <hyperlink ref="AO24" r:id="rId66" display="https://pbs.twimg.com/profile_banners/633825404/1435692058"/>
    <hyperlink ref="AO25" r:id="rId67" display="https://pbs.twimg.com/profile_banners/951834197966114816/1515771508"/>
    <hyperlink ref="AO26" r:id="rId68" display="https://pbs.twimg.com/profile_banners/71318347/1568988417"/>
    <hyperlink ref="AO27" r:id="rId69" display="https://pbs.twimg.com/profile_banners/417203823/1537471773"/>
    <hyperlink ref="AO28" r:id="rId70" display="https://pbs.twimg.com/profile_banners/20545925/1398734570"/>
    <hyperlink ref="AO29" r:id="rId71" display="https://pbs.twimg.com/profile_banners/13236772/1362414142"/>
    <hyperlink ref="AO30" r:id="rId72" display="https://pbs.twimg.com/profile_banners/18449772/1398495597"/>
    <hyperlink ref="AO31" r:id="rId73" display="https://pbs.twimg.com/profile_banners/5676952/1398906279"/>
    <hyperlink ref="AO32" r:id="rId74" display="https://pbs.twimg.com/profile_banners/28164681/1586885726"/>
    <hyperlink ref="AO33" r:id="rId75" display="https://pbs.twimg.com/profile_banners/17264750/1374285769"/>
    <hyperlink ref="AO35" r:id="rId76" display="https://pbs.twimg.com/profile_banners/48298932/1584997382"/>
    <hyperlink ref="AO36" r:id="rId77" display="https://pbs.twimg.com/profile_banners/20341590/1423501492"/>
    <hyperlink ref="AO37" r:id="rId78" display="https://pbs.twimg.com/profile_banners/11580962/1444938240"/>
    <hyperlink ref="AO38" r:id="rId79" display="https://pbs.twimg.com/profile_banners/13442022/1461188003"/>
    <hyperlink ref="AO39" r:id="rId80" display="https://pbs.twimg.com/profile_banners/7909882/1466407194"/>
    <hyperlink ref="AO40" r:id="rId81" display="https://pbs.twimg.com/profile_banners/8769212/1410561629"/>
    <hyperlink ref="AO41" r:id="rId82" display="https://pbs.twimg.com/profile_banners/23505967/1398919849"/>
    <hyperlink ref="AO42" r:id="rId83" display="https://pbs.twimg.com/profile_banners/14268957/1581280444"/>
    <hyperlink ref="AO44" r:id="rId84" display="https://pbs.twimg.com/profile_banners/15991918/1563399236"/>
    <hyperlink ref="AO45" r:id="rId85" display="https://pbs.twimg.com/profile_banners/17859282/1582325247"/>
    <hyperlink ref="AO46" r:id="rId86" display="https://pbs.twimg.com/profile_banners/40286926/1555500563"/>
    <hyperlink ref="AO48" r:id="rId87" display="https://pbs.twimg.com/profile_banners/3801151/1534434651"/>
    <hyperlink ref="AO49" r:id="rId88" display="https://pbs.twimg.com/profile_banners/21101306/1483393506"/>
    <hyperlink ref="AO51" r:id="rId89" display="https://pbs.twimg.com/profile_banners/60775372/1393421982"/>
    <hyperlink ref="AO52" r:id="rId90" display="https://pbs.twimg.com/profile_banners/14712904/1493582876"/>
    <hyperlink ref="AO53" r:id="rId91" display="https://pbs.twimg.com/profile_banners/92906146/1521655568"/>
    <hyperlink ref="AO54" r:id="rId92" display="https://pbs.twimg.com/profile_banners/10486052/1589348576"/>
    <hyperlink ref="AO55" r:id="rId93" display="https://pbs.twimg.com/profile_banners/34113994/1568080776"/>
    <hyperlink ref="AO56" r:id="rId94" display="https://pbs.twimg.com/profile_banners/12516772/1409434441"/>
    <hyperlink ref="AO57" r:id="rId95" display="https://pbs.twimg.com/profile_banners/1090899574074556416/1559054980"/>
    <hyperlink ref="AU3" r:id="rId96" display="http://abs.twimg.com/images/themes/theme1/bg.png"/>
    <hyperlink ref="AU4" r:id="rId97" display="http://abs.twimg.com/images/themes/theme15/bg.png"/>
    <hyperlink ref="AU5" r:id="rId98" display="http://abs.twimg.com/images/themes/theme1/bg.png"/>
    <hyperlink ref="AU6" r:id="rId99" display="http://abs.twimg.com/images/themes/theme18/bg.gif"/>
    <hyperlink ref="AU8" r:id="rId100" display="http://abs.twimg.com/images/themes/theme14/bg.gif"/>
    <hyperlink ref="AU9" r:id="rId101" display="http://abs.twimg.com/images/themes/theme1/bg.png"/>
    <hyperlink ref="AU10" r:id="rId102" display="http://a0.twimg.com/profile_background_images/537556931/TW-Background.gif"/>
    <hyperlink ref="AU11" r:id="rId103" display="http://abs.twimg.com/images/themes/theme1/bg.png"/>
    <hyperlink ref="AU12" r:id="rId104" display="http://abs.twimg.com/images/themes/theme1/bg.png"/>
    <hyperlink ref="AU13" r:id="rId105" display="http://abs.twimg.com/images/themes/theme2/bg.gif"/>
    <hyperlink ref="AU14" r:id="rId106" display="http://abs.twimg.com/images/themes/theme16/bg.gif"/>
    <hyperlink ref="AU15" r:id="rId107" display="http://abs.twimg.com/images/themes/theme9/bg.gif"/>
    <hyperlink ref="AU16" r:id="rId108" display="http://abs.twimg.com/images/themes/theme13/bg.gif"/>
    <hyperlink ref="AU21" r:id="rId109" display="http://abs.twimg.com/images/themes/theme1/bg.png"/>
    <hyperlink ref="AU22" r:id="rId110" display="http://abs.twimg.com/images/themes/theme1/bg.png"/>
    <hyperlink ref="AU23" r:id="rId111" display="http://abs.twimg.com/images/themes/theme1/bg.png"/>
    <hyperlink ref="AU24" r:id="rId112" display="http://abs.twimg.com/images/themes/theme8/bg.gif"/>
    <hyperlink ref="AU26" r:id="rId113" display="http://abs.twimg.com/images/themes/theme9/bg.gif"/>
    <hyperlink ref="AU27" r:id="rId114" display="http://abs.twimg.com/images/themes/theme1/bg.png"/>
    <hyperlink ref="AU28" r:id="rId115" display="http://abs.twimg.com/images/themes/theme6/bg.gif"/>
    <hyperlink ref="AU29" r:id="rId116" display="http://abs.twimg.com/images/themes/theme1/bg.png"/>
    <hyperlink ref="AU30" r:id="rId117" display="http://abs.twimg.com/images/themes/theme9/bg.gif"/>
    <hyperlink ref="AU31" r:id="rId118" display="http://abs.twimg.com/images/themes/theme1/bg.png"/>
    <hyperlink ref="AU32" r:id="rId119" display="http://abs.twimg.com/images/themes/theme4/bg.gif"/>
    <hyperlink ref="AU33" r:id="rId120" display="http://abs.twimg.com/images/themes/theme10/bg.gif"/>
    <hyperlink ref="AU34" r:id="rId121" display="http://abs.twimg.com/images/themes/theme1/bg.png"/>
    <hyperlink ref="AU35" r:id="rId122" display="http://abs.twimg.com/images/themes/theme1/bg.png"/>
    <hyperlink ref="AU36" r:id="rId123" display="http://abs.twimg.com/images/themes/theme3/bg.gif"/>
    <hyperlink ref="AU37" r:id="rId124" display="http://abs.twimg.com/images/themes/theme1/bg.png"/>
    <hyperlink ref="AU38" r:id="rId125" display="http://abs.twimg.com/images/themes/theme1/bg.png"/>
    <hyperlink ref="AU39" r:id="rId126" display="http://abs.twimg.com/images/themes/theme9/bg.gif"/>
    <hyperlink ref="AU40" r:id="rId127" display="http://abs.twimg.com/images/themes/theme16/bg.gif"/>
    <hyperlink ref="AU41" r:id="rId128" display="http://abs.twimg.com/images/themes/theme15/bg.png"/>
    <hyperlink ref="AU42" r:id="rId129" display="http://abs.twimg.com/images/themes/theme1/bg.png"/>
    <hyperlink ref="AU43" r:id="rId130" display="http://abs.twimg.com/images/themes/theme6/bg.gif"/>
    <hyperlink ref="AU44" r:id="rId131" display="http://abs.twimg.com/images/themes/theme18/bg.gif"/>
    <hyperlink ref="AU45" r:id="rId132" display="http://abs.twimg.com/images/themes/theme1/bg.png"/>
    <hyperlink ref="AU46" r:id="rId133" display="http://abs.twimg.com/images/themes/theme17/bg.gif"/>
    <hyperlink ref="AU47" r:id="rId134" display="http://abs.twimg.com/images/themes/theme2/bg.gif"/>
    <hyperlink ref="AU48" r:id="rId135" display="http://abs.twimg.com/images/themes/theme1/bg.png"/>
    <hyperlink ref="AU49" r:id="rId136" display="http://abs.twimg.com/images/themes/theme15/bg.png"/>
    <hyperlink ref="AU50" r:id="rId137" display="http://abs.twimg.com/images/themes/theme1/bg.png"/>
    <hyperlink ref="AU51" r:id="rId138" display="http://abs.twimg.com/images/themes/theme1/bg.png"/>
    <hyperlink ref="AU52" r:id="rId139" display="http://abs.twimg.com/images/themes/theme1/bg.png"/>
    <hyperlink ref="AU53" r:id="rId140" display="http://abs.twimg.com/images/themes/theme1/bg.png"/>
    <hyperlink ref="AU54" r:id="rId141" display="http://abs.twimg.com/images/themes/theme1/bg.png"/>
    <hyperlink ref="AU55" r:id="rId142" display="http://abs.twimg.com/images/themes/theme1/bg.png"/>
    <hyperlink ref="AU56" r:id="rId143" display="http://abs.twimg.com/images/themes/theme1/bg.png"/>
    <hyperlink ref="AU57" r:id="rId144" display="http://abs.twimg.com/images/themes/theme1/bg.png"/>
    <hyperlink ref="F3" r:id="rId145" display="http://pbs.twimg.com/profile_images/1190305734933782533/nMCNxPE6_normal.jpg"/>
    <hyperlink ref="F4" r:id="rId146" display="http://pbs.twimg.com/profile_images/1113760044741464065/ogJ7J9yv_normal.png"/>
    <hyperlink ref="F5" r:id="rId147" display="http://pbs.twimg.com/profile_images/1102644324775297024/SqyiYHRL_normal.png"/>
    <hyperlink ref="F6" r:id="rId148" display="http://pbs.twimg.com/profile_images/1240257079182602242/cio3MasT_normal.jpg"/>
    <hyperlink ref="F7" r:id="rId149" display="http://pbs.twimg.com/profile_images/1160996327578226688/sOsN-QNd_normal.jpg"/>
    <hyperlink ref="F8" r:id="rId150" display="http://pbs.twimg.com/profile_images/927916907956703234/l0rZdlgL_normal.jpg"/>
    <hyperlink ref="F9" r:id="rId151" display="http://pbs.twimg.com/profile_images/983114305213087744/nrEHNTPV_normal.jpg"/>
    <hyperlink ref="F10" r:id="rId152" display="http://a0.twimg.com/profile_images/2171034744/TW-Avatar_normal.jpg"/>
    <hyperlink ref="F11" r:id="rId153" display="http://pbs.twimg.com/profile_images/463673794716909569/DvZl4mU3_normal.png"/>
    <hyperlink ref="F12" r:id="rId154" display="http://pbs.twimg.com/profile_images/378800000435653585/f90322b41baf63d7f0ff696e3e579e41_normal.jpeg"/>
    <hyperlink ref="F13" r:id="rId155" display="http://pbs.twimg.com/profile_images/778673788414066688/9navbVHc_normal.jpg"/>
    <hyperlink ref="F14" r:id="rId156" display="http://pbs.twimg.com/profile_images/1113853939508633600/uWFb4SLE_normal.png"/>
    <hyperlink ref="F15" r:id="rId157" display="http://pbs.twimg.com/profile_images/694185183357091841/YWaSsxZm_normal.jpg"/>
    <hyperlink ref="F16" r:id="rId158" display="http://pbs.twimg.com/profile_images/1141899184108257280/YAGUOok1_normal.png"/>
    <hyperlink ref="F17" r:id="rId159" display="http://pbs.twimg.com/profile_images/908063926591651840/2NjE-cli_normal.jpg"/>
    <hyperlink ref="F18" r:id="rId160" display="http://pbs.twimg.com/profile_images/697806714029137921/tpVC55xu_normal.png"/>
    <hyperlink ref="F19" r:id="rId161" display="http://pbs.twimg.com/profile_images/1245266963409989633/u0SDw0J1_normal.jpg"/>
    <hyperlink ref="F20" r:id="rId162" display="http://pbs.twimg.com/profile_images/1243591853737459713/5LuWzeUO_normal.jpg"/>
    <hyperlink ref="F21" r:id="rId163" display="http://pbs.twimg.com/profile_images/1244611365769224193/ItI5YwY3_normal.jpg"/>
    <hyperlink ref="F22" r:id="rId164" display="http://pbs.twimg.com/profile_images/872902212221054976/konKWiMF_normal.jpg"/>
    <hyperlink ref="F23" r:id="rId165" display="http://pbs.twimg.com/profile_images/1220487205212377090/H0kj0vO8_normal.jpg"/>
    <hyperlink ref="F24" r:id="rId166" display="http://pbs.twimg.com/profile_images/615964064028602368/1VqWPxFH_normal.jpg"/>
    <hyperlink ref="F25" r:id="rId167" display="http://pbs.twimg.com/profile_images/963236604436516864/BZoDxw--_normal.jpg"/>
    <hyperlink ref="F26" r:id="rId168" display="http://pbs.twimg.com/profile_images/1214098286740738048/BA-hvawT_normal.jpg"/>
    <hyperlink ref="F27" r:id="rId169" display="http://pbs.twimg.com/profile_images/1255912547393220611/-GLV8Nf7_normal.jpg"/>
    <hyperlink ref="F28" r:id="rId170" display="http://pbs.twimg.com/profile_images/378800000754819969/3e583b99b8930159a50b93171790080d_normal.jpeg"/>
    <hyperlink ref="F29" r:id="rId171" display="http://pbs.twimg.com/profile_images/3382788164/c6f77016fe97498438b7ac7ff3806d9e_normal.jpeg"/>
    <hyperlink ref="F30" r:id="rId172" display="http://pbs.twimg.com/profile_images/796926295687004160/Yg-a35cR_normal.jpg"/>
    <hyperlink ref="F31" r:id="rId173" display="http://pbs.twimg.com/profile_images/1072458281174659073/hOF3yEhz_normal.jpg"/>
    <hyperlink ref="F32" r:id="rId174" display="http://pbs.twimg.com/profile_images/1133442001049923584/vHng531l_normal.png"/>
    <hyperlink ref="F33" r:id="rId175" display="http://pbs.twimg.com/profile_images/2188284511/ellen_normal.jpg"/>
    <hyperlink ref="F34" r:id="rId176" display="http://pbs.twimg.com/profile_images/2409635466/jubveelpbtbr0som79my_normal.jpeg"/>
    <hyperlink ref="F35" r:id="rId177" display="http://pbs.twimg.com/profile_images/1195745347341103105/tJhG50eZ_normal.jpg"/>
    <hyperlink ref="F36" r:id="rId178" display="http://pbs.twimg.com/profile_images/564831248355299330/VAOyvwIX_normal.jpeg"/>
    <hyperlink ref="F37" r:id="rId179" display="http://pbs.twimg.com/profile_images/1481479545/Braden_Kelley_NOLA_550wide_normal.jpg"/>
    <hyperlink ref="F38" r:id="rId180" display="http://pbs.twimg.com/profile_images/1181692025420357633/wKS9LbD6_normal.jpg"/>
    <hyperlink ref="F39" r:id="rId181" display="http://pbs.twimg.com/profile_images/1251448272230789125/BEqagRIU_normal.jpg"/>
    <hyperlink ref="F40" r:id="rId182" display="http://pbs.twimg.com/profile_images/909108381704769536/SC6I_38A_normal.jpg"/>
    <hyperlink ref="F41" r:id="rId183" display="http://pbs.twimg.com/profile_images/1073506147288510464/W3qr3nYQ_normal.jpg"/>
    <hyperlink ref="F42" r:id="rId184" display="http://pbs.twimg.com/profile_images/1135640898421678081/GPCkSaNu_normal.png"/>
    <hyperlink ref="F43" r:id="rId185" display="http://pbs.twimg.com/profile_images/718124119/Avatar_from_newmediacincy_normal.jpg"/>
    <hyperlink ref="F44" r:id="rId186" display="http://pbs.twimg.com/profile_images/1151551793836515328/f4KOUCrv_normal.png"/>
    <hyperlink ref="F45" r:id="rId187" display="http://pbs.twimg.com/profile_images/1257285031644536832/7POHyUTj_normal.jpg"/>
    <hyperlink ref="F46" r:id="rId188" display="http://pbs.twimg.com/profile_images/1242772462561103873/sitgAJ-Q_normal.jpg"/>
    <hyperlink ref="F47" r:id="rId189" display="http://pbs.twimg.com/profile_images/1129461596374179840/iePaVKyW_normal.png"/>
    <hyperlink ref="F48" r:id="rId190" display="http://pbs.twimg.com/profile_images/706283719649177600/9RWC6Frg_normal.jpg"/>
    <hyperlink ref="F49" r:id="rId191" display="http://pbs.twimg.com/profile_images/1477004645/217484_1023158496062_1138204920_30069530_8615_n_normal.jpg"/>
    <hyperlink ref="F50" r:id="rId192" display="http://pbs.twimg.com/profile_images/738961465030238209/kUJjETaw_normal.jpg"/>
    <hyperlink ref="F51" r:id="rId193" display="http://pbs.twimg.com/profile_images/882315769014603780/EcrB_XT__normal.jpg"/>
    <hyperlink ref="F52" r:id="rId194" display="http://pbs.twimg.com/profile_images/847163706928611328/7G4CIzwQ_normal.jpg"/>
    <hyperlink ref="F53" r:id="rId195" display="http://pbs.twimg.com/profile_images/2780859130/d8c3982467b7b35ea24fba975ec63092_normal.jpeg"/>
    <hyperlink ref="F54" r:id="rId196" display="http://pbs.twimg.com/profile_images/1246155804492718080/mbsgi0kg_normal.jpg"/>
    <hyperlink ref="F55" r:id="rId197" display="http://pbs.twimg.com/profile_images/1056708410643804166/Dnazf-ct_normal.jpg"/>
    <hyperlink ref="F56" r:id="rId198" display="http://pbs.twimg.com/profile_images/3482070557/57b9905bea26fea2389d1650f4c51809_normal.jpeg"/>
    <hyperlink ref="F57" r:id="rId199" display="http://pbs.twimg.com/profile_images/1090901529261940736/YuYjxdd__normal.jpg"/>
    <hyperlink ref="AX3" r:id="rId200" display="https://twitter.com/thomchesney"/>
    <hyperlink ref="AX4" r:id="rId201" display="https://twitter.com/chiew_pang"/>
    <hyperlink ref="AX5" r:id="rId202" display="https://twitter.com/whatsapp"/>
    <hyperlink ref="AX6" r:id="rId203" display="https://twitter.com/cacpgt_wrerc"/>
    <hyperlink ref="AX7" r:id="rId204" display="https://twitter.com/cacpgt"/>
    <hyperlink ref="AX8" r:id="rId205" display="https://twitter.com/janicemandel"/>
    <hyperlink ref="AX9" r:id="rId206" display="https://twitter.com/bonniestern"/>
    <hyperlink ref="AX10" r:id="rId207" display="https://twitter.com/inagarten"/>
    <hyperlink ref="AX11" r:id="rId208" display="https://twitter.com/smexaminer"/>
    <hyperlink ref="AX12" r:id="rId209" display="https://twitter.com/drmichaelmoody"/>
    <hyperlink ref="AX13" r:id="rId210" display="https://twitter.com/edutopia"/>
    <hyperlink ref="AX14" r:id="rId211" display="https://twitter.com/elanaleoni"/>
    <hyperlink ref="AX15" r:id="rId212" display="https://twitter.com/drescigno"/>
    <hyperlink ref="AX16" r:id="rId213" display="https://twitter.com/teachwithsoul"/>
    <hyperlink ref="AX17" r:id="rId214" display="https://twitter.com/lachesschesser"/>
    <hyperlink ref="AX18" r:id="rId215" display="https://twitter.com/insightadvance"/>
    <hyperlink ref="AX19" r:id="rId216" display="https://twitter.com/youngcuckoldre1"/>
    <hyperlink ref="AX20" r:id="rId217" display="https://twitter.com/silasairkingiv"/>
    <hyperlink ref="AX21" r:id="rId218" display="https://twitter.com/heazysa"/>
    <hyperlink ref="AX22" r:id="rId219" display="https://twitter.com/bonganiurban"/>
    <hyperlink ref="AX23" r:id="rId220" display="https://twitter.com/mariodeniro"/>
    <hyperlink ref="AX24" r:id="rId221" display="https://twitter.com/sordo_madaleno"/>
    <hyperlink ref="AX25" r:id="rId222" display="https://twitter.com/nico_1199_"/>
    <hyperlink ref="AX26" r:id="rId223" display="https://twitter.com/cyberzizo"/>
    <hyperlink ref="AX27" r:id="rId224" display="https://twitter.com/sordoana"/>
    <hyperlink ref="AX28" r:id="rId225" display="https://twitter.com/sourcepov"/>
    <hyperlink ref="AX29" r:id="rId226" display="https://twitter.com/johnwlewis"/>
    <hyperlink ref="AX30" r:id="rId227" display="https://twitter.com/autom8"/>
    <hyperlink ref="AX31" r:id="rId228" display="https://twitter.com/creativesage"/>
    <hyperlink ref="AX32" r:id="rId229" display="https://twitter.com/johncloonan"/>
    <hyperlink ref="AX33" r:id="rId230" display="https://twitter.com/ellenafeldman"/>
    <hyperlink ref="AX34" r:id="rId231" display="https://twitter.com/disasteraccount"/>
    <hyperlink ref="AX35" r:id="rId232" display="https://twitter.com/paulellisuk"/>
    <hyperlink ref="AX36" r:id="rId233" display="https://twitter.com/joshuawaldman"/>
    <hyperlink ref="AX37" r:id="rId234" display="https://twitter.com/innovate"/>
    <hyperlink ref="AX38" r:id="rId235" display="https://twitter.com/alexschleber"/>
    <hyperlink ref="AX39" r:id="rId236" display="https://twitter.com/metameerkat"/>
    <hyperlink ref="AX40" r:id="rId237" display="https://twitter.com/ambercadabra"/>
    <hyperlink ref="AX41" r:id="rId238" display="https://twitter.com/cathrynhrudicka"/>
    <hyperlink ref="AX42" r:id="rId239" display="https://twitter.com/digitalsista"/>
    <hyperlink ref="AX43" r:id="rId240" display="https://twitter.com/joekikta"/>
    <hyperlink ref="AX44" r:id="rId241" display="https://twitter.com/dc2fla"/>
    <hyperlink ref="AX45" r:id="rId242" display="https://twitter.com/phylliskhare"/>
    <hyperlink ref="AX46" r:id="rId243" display="https://twitter.com/rebeccabardess"/>
    <hyperlink ref="AX47" r:id="rId244" display="https://twitter.com/ideasurge"/>
    <hyperlink ref="AX48" r:id="rId245" display="https://twitter.com/jimsterne"/>
    <hyperlink ref="AX49" r:id="rId246" display="https://twitter.com/virtualmrx"/>
    <hyperlink ref="AX50" r:id="rId247" display="https://twitter.com/bstorax"/>
    <hyperlink ref="AX51" r:id="rId248" display="https://twitter.com/krcraft"/>
    <hyperlink ref="AX52" r:id="rId249" display="https://twitter.com/atownley"/>
    <hyperlink ref="AX53" r:id="rId250" display="https://twitter.com/kltaggart"/>
    <hyperlink ref="AX54" r:id="rId251" display="https://twitter.com/youloveclarissa"/>
    <hyperlink ref="AX55" r:id="rId252" display="https://twitter.com/cacildanc"/>
    <hyperlink ref="AX56" r:id="rId253" display="https://twitter.com/robynmcintyre"/>
    <hyperlink ref="AX57" r:id="rId254" display="https://twitter.com/ladyhamburg"/>
  </hyperlinks>
  <printOptions/>
  <pageMargins left="0.7" right="0.7" top="0.75" bottom="0.75" header="0.3" footer="0.3"/>
  <pageSetup horizontalDpi="600" verticalDpi="600" orientation="portrait" r:id="rId258"/>
  <legacyDrawing r:id="rId256"/>
  <tableParts>
    <tablePart r:id="rId25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53" t="s">
        <v>39</v>
      </c>
      <c r="C1" s="54"/>
      <c r="D1" s="54"/>
      <c r="E1" s="55"/>
      <c r="F1" s="52" t="s">
        <v>43</v>
      </c>
      <c r="G1" s="56" t="s">
        <v>44</v>
      </c>
      <c r="H1" s="57"/>
      <c r="I1" s="58" t="s">
        <v>40</v>
      </c>
      <c r="J1" s="59"/>
      <c r="K1" s="60" t="s">
        <v>42</v>
      </c>
      <c r="L1" s="61"/>
      <c r="M1" s="61"/>
      <c r="N1" s="61"/>
      <c r="O1" s="61"/>
      <c r="P1" s="61"/>
      <c r="Q1" s="61"/>
      <c r="R1" s="61"/>
      <c r="S1" s="61"/>
      <c r="T1" s="61"/>
      <c r="U1" s="61"/>
      <c r="V1" s="61"/>
      <c r="W1" s="61"/>
      <c r="X1" s="61"/>
    </row>
    <row r="2" spans="1:2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1397</v>
      </c>
    </row>
    <row r="3" spans="1:25" ht="15">
      <c r="A3" s="91" t="s">
        <v>1375</v>
      </c>
      <c r="B3" s="67" t="s">
        <v>1384</v>
      </c>
      <c r="C3" s="67" t="s">
        <v>56</v>
      </c>
      <c r="D3" s="109"/>
      <c r="E3" s="108"/>
      <c r="F3" s="110" t="s">
        <v>1375</v>
      </c>
      <c r="G3" s="111"/>
      <c r="H3" s="111"/>
      <c r="I3" s="112">
        <v>3</v>
      </c>
      <c r="J3" s="113"/>
      <c r="K3" s="48">
        <v>26</v>
      </c>
      <c r="L3" s="48">
        <v>13</v>
      </c>
      <c r="M3" s="48">
        <v>83</v>
      </c>
      <c r="N3" s="48">
        <v>96</v>
      </c>
      <c r="O3" s="48">
        <v>53</v>
      </c>
      <c r="P3" s="49">
        <v>0</v>
      </c>
      <c r="Q3" s="49">
        <v>0</v>
      </c>
      <c r="R3" s="48">
        <v>1</v>
      </c>
      <c r="S3" s="48">
        <v>0</v>
      </c>
      <c r="T3" s="48">
        <v>26</v>
      </c>
      <c r="U3" s="48">
        <v>96</v>
      </c>
      <c r="V3" s="48">
        <v>2</v>
      </c>
      <c r="W3" s="49">
        <v>1.849112</v>
      </c>
      <c r="X3" s="49">
        <v>0.038461538461538464</v>
      </c>
      <c r="Y3" s="80" t="s">
        <v>1398</v>
      </c>
    </row>
    <row r="4" spans="1:25" ht="15">
      <c r="A4" s="91" t="s">
        <v>1376</v>
      </c>
      <c r="B4" s="67" t="s">
        <v>1385</v>
      </c>
      <c r="C4" s="67" t="s">
        <v>56</v>
      </c>
      <c r="D4" s="115"/>
      <c r="E4" s="114"/>
      <c r="F4" s="116" t="s">
        <v>1376</v>
      </c>
      <c r="G4" s="117"/>
      <c r="H4" s="117"/>
      <c r="I4" s="118">
        <v>4</v>
      </c>
      <c r="J4" s="119"/>
      <c r="K4" s="48">
        <v>7</v>
      </c>
      <c r="L4" s="48">
        <v>11</v>
      </c>
      <c r="M4" s="48">
        <v>10</v>
      </c>
      <c r="N4" s="48">
        <v>21</v>
      </c>
      <c r="O4" s="48">
        <v>0</v>
      </c>
      <c r="P4" s="49">
        <v>0.06666666666666667</v>
      </c>
      <c r="Q4" s="49">
        <v>0.125</v>
      </c>
      <c r="R4" s="48">
        <v>1</v>
      </c>
      <c r="S4" s="48">
        <v>0</v>
      </c>
      <c r="T4" s="48">
        <v>7</v>
      </c>
      <c r="U4" s="48">
        <v>21</v>
      </c>
      <c r="V4" s="48">
        <v>2</v>
      </c>
      <c r="W4" s="49">
        <v>1.102041</v>
      </c>
      <c r="X4" s="49">
        <v>0.38095238095238093</v>
      </c>
      <c r="Y4" s="80" t="s">
        <v>391</v>
      </c>
    </row>
    <row r="5" spans="1:25" ht="15">
      <c r="A5" s="91" t="s">
        <v>1377</v>
      </c>
      <c r="B5" s="67" t="s">
        <v>1386</v>
      </c>
      <c r="C5" s="67" t="s">
        <v>56</v>
      </c>
      <c r="D5" s="115"/>
      <c r="E5" s="114"/>
      <c r="F5" s="116" t="s">
        <v>1377</v>
      </c>
      <c r="G5" s="117"/>
      <c r="H5" s="117"/>
      <c r="I5" s="118">
        <v>5</v>
      </c>
      <c r="J5" s="119"/>
      <c r="K5" s="48">
        <v>6</v>
      </c>
      <c r="L5" s="48">
        <v>6</v>
      </c>
      <c r="M5" s="48">
        <v>0</v>
      </c>
      <c r="N5" s="48">
        <v>6</v>
      </c>
      <c r="O5" s="48">
        <v>6</v>
      </c>
      <c r="P5" s="49" t="s">
        <v>1396</v>
      </c>
      <c r="Q5" s="49" t="s">
        <v>1396</v>
      </c>
      <c r="R5" s="48">
        <v>6</v>
      </c>
      <c r="S5" s="48">
        <v>6</v>
      </c>
      <c r="T5" s="48">
        <v>1</v>
      </c>
      <c r="U5" s="48">
        <v>1</v>
      </c>
      <c r="V5" s="48">
        <v>0</v>
      </c>
      <c r="W5" s="49">
        <v>0</v>
      </c>
      <c r="X5" s="49">
        <v>0</v>
      </c>
      <c r="Y5" s="80" t="s">
        <v>1399</v>
      </c>
    </row>
    <row r="6" spans="1:25" ht="15">
      <c r="A6" s="91" t="s">
        <v>1378</v>
      </c>
      <c r="B6" s="67" t="s">
        <v>1387</v>
      </c>
      <c r="C6" s="67" t="s">
        <v>56</v>
      </c>
      <c r="D6" s="115"/>
      <c r="E6" s="114"/>
      <c r="F6" s="116" t="s">
        <v>1378</v>
      </c>
      <c r="G6" s="117"/>
      <c r="H6" s="117"/>
      <c r="I6" s="118">
        <v>6</v>
      </c>
      <c r="J6" s="119"/>
      <c r="K6" s="48">
        <v>4</v>
      </c>
      <c r="L6" s="48">
        <v>3</v>
      </c>
      <c r="M6" s="48">
        <v>0</v>
      </c>
      <c r="N6" s="48">
        <v>3</v>
      </c>
      <c r="O6" s="48">
        <v>0</v>
      </c>
      <c r="P6" s="49">
        <v>0</v>
      </c>
      <c r="Q6" s="49">
        <v>0</v>
      </c>
      <c r="R6" s="48">
        <v>1</v>
      </c>
      <c r="S6" s="48">
        <v>0</v>
      </c>
      <c r="T6" s="48">
        <v>4</v>
      </c>
      <c r="U6" s="48">
        <v>3</v>
      </c>
      <c r="V6" s="48">
        <v>2</v>
      </c>
      <c r="W6" s="49">
        <v>1.125</v>
      </c>
      <c r="X6" s="49">
        <v>0.25</v>
      </c>
      <c r="Y6" s="80"/>
    </row>
    <row r="7" spans="1:25" ht="15">
      <c r="A7" s="91" t="s">
        <v>1379</v>
      </c>
      <c r="B7" s="67" t="s">
        <v>1388</v>
      </c>
      <c r="C7" s="67" t="s">
        <v>56</v>
      </c>
      <c r="D7" s="115"/>
      <c r="E7" s="114"/>
      <c r="F7" s="116" t="s">
        <v>1379</v>
      </c>
      <c r="G7" s="117"/>
      <c r="H7" s="117"/>
      <c r="I7" s="118">
        <v>7</v>
      </c>
      <c r="J7" s="119"/>
      <c r="K7" s="48">
        <v>3</v>
      </c>
      <c r="L7" s="48">
        <v>2</v>
      </c>
      <c r="M7" s="48">
        <v>4</v>
      </c>
      <c r="N7" s="48">
        <v>6</v>
      </c>
      <c r="O7" s="48">
        <v>0</v>
      </c>
      <c r="P7" s="49">
        <v>0.3333333333333333</v>
      </c>
      <c r="Q7" s="49">
        <v>0.5</v>
      </c>
      <c r="R7" s="48">
        <v>1</v>
      </c>
      <c r="S7" s="48">
        <v>0</v>
      </c>
      <c r="T7" s="48">
        <v>3</v>
      </c>
      <c r="U7" s="48">
        <v>6</v>
      </c>
      <c r="V7" s="48">
        <v>1</v>
      </c>
      <c r="W7" s="49">
        <v>0.666667</v>
      </c>
      <c r="X7" s="49">
        <v>0.6666666666666666</v>
      </c>
      <c r="Y7" s="80" t="s">
        <v>398</v>
      </c>
    </row>
    <row r="8" spans="1:25" ht="15">
      <c r="A8" s="91" t="s">
        <v>1380</v>
      </c>
      <c r="B8" s="67" t="s">
        <v>1389</v>
      </c>
      <c r="C8" s="67" t="s">
        <v>56</v>
      </c>
      <c r="D8" s="115"/>
      <c r="E8" s="114"/>
      <c r="F8" s="116" t="s">
        <v>1380</v>
      </c>
      <c r="G8" s="117"/>
      <c r="H8" s="117"/>
      <c r="I8" s="118">
        <v>8</v>
      </c>
      <c r="J8" s="119"/>
      <c r="K8" s="48">
        <v>3</v>
      </c>
      <c r="L8" s="48">
        <v>0</v>
      </c>
      <c r="M8" s="48">
        <v>7</v>
      </c>
      <c r="N8" s="48">
        <v>7</v>
      </c>
      <c r="O8" s="48">
        <v>3</v>
      </c>
      <c r="P8" s="49">
        <v>0</v>
      </c>
      <c r="Q8" s="49">
        <v>0</v>
      </c>
      <c r="R8" s="48">
        <v>1</v>
      </c>
      <c r="S8" s="48">
        <v>0</v>
      </c>
      <c r="T8" s="48">
        <v>3</v>
      </c>
      <c r="U8" s="48">
        <v>7</v>
      </c>
      <c r="V8" s="48">
        <v>2</v>
      </c>
      <c r="W8" s="49">
        <v>0.888889</v>
      </c>
      <c r="X8" s="49">
        <v>0.3333333333333333</v>
      </c>
      <c r="Y8" s="80" t="s">
        <v>1400</v>
      </c>
    </row>
    <row r="9" spans="1:25" ht="15">
      <c r="A9" s="91" t="s">
        <v>1381</v>
      </c>
      <c r="B9" s="67" t="s">
        <v>1390</v>
      </c>
      <c r="C9" s="67" t="s">
        <v>56</v>
      </c>
      <c r="D9" s="115"/>
      <c r="E9" s="114"/>
      <c r="F9" s="116" t="s">
        <v>1381</v>
      </c>
      <c r="G9" s="117"/>
      <c r="H9" s="117"/>
      <c r="I9" s="118">
        <v>9</v>
      </c>
      <c r="J9" s="119"/>
      <c r="K9" s="48">
        <v>2</v>
      </c>
      <c r="L9" s="48">
        <v>1</v>
      </c>
      <c r="M9" s="48">
        <v>2</v>
      </c>
      <c r="N9" s="48">
        <v>3</v>
      </c>
      <c r="O9" s="48">
        <v>1</v>
      </c>
      <c r="P9" s="49">
        <v>0</v>
      </c>
      <c r="Q9" s="49">
        <v>0</v>
      </c>
      <c r="R9" s="48">
        <v>1</v>
      </c>
      <c r="S9" s="48">
        <v>0</v>
      </c>
      <c r="T9" s="48">
        <v>2</v>
      </c>
      <c r="U9" s="48">
        <v>3</v>
      </c>
      <c r="V9" s="48">
        <v>1</v>
      </c>
      <c r="W9" s="49">
        <v>0.5</v>
      </c>
      <c r="X9" s="49">
        <v>0.5</v>
      </c>
      <c r="Y9" s="80" t="s">
        <v>394</v>
      </c>
    </row>
    <row r="10" spans="1:25" ht="14.25" customHeight="1">
      <c r="A10" s="91" t="s">
        <v>1382</v>
      </c>
      <c r="B10" s="67" t="s">
        <v>1391</v>
      </c>
      <c r="C10" s="67" t="s">
        <v>56</v>
      </c>
      <c r="D10" s="115"/>
      <c r="E10" s="114"/>
      <c r="F10" s="116" t="s">
        <v>1382</v>
      </c>
      <c r="G10" s="117"/>
      <c r="H10" s="117"/>
      <c r="I10" s="118">
        <v>10</v>
      </c>
      <c r="J10" s="119"/>
      <c r="K10" s="48">
        <v>2</v>
      </c>
      <c r="L10" s="48">
        <v>1</v>
      </c>
      <c r="M10" s="48">
        <v>0</v>
      </c>
      <c r="N10" s="48">
        <v>1</v>
      </c>
      <c r="O10" s="48">
        <v>0</v>
      </c>
      <c r="P10" s="49">
        <v>0</v>
      </c>
      <c r="Q10" s="49">
        <v>0</v>
      </c>
      <c r="R10" s="48">
        <v>1</v>
      </c>
      <c r="S10" s="48">
        <v>0</v>
      </c>
      <c r="T10" s="48">
        <v>2</v>
      </c>
      <c r="U10" s="48">
        <v>1</v>
      </c>
      <c r="V10" s="48">
        <v>1</v>
      </c>
      <c r="W10" s="49">
        <v>0.5</v>
      </c>
      <c r="X10" s="49">
        <v>0.5</v>
      </c>
      <c r="Y10" s="80" t="s">
        <v>393</v>
      </c>
    </row>
    <row r="11" spans="1:25" ht="15">
      <c r="A11" s="91" t="s">
        <v>1383</v>
      </c>
      <c r="B11" s="67" t="s">
        <v>1392</v>
      </c>
      <c r="C11" s="67" t="s">
        <v>56</v>
      </c>
      <c r="D11" s="115"/>
      <c r="E11" s="114"/>
      <c r="F11" s="116" t="s">
        <v>1383</v>
      </c>
      <c r="G11" s="117"/>
      <c r="H11" s="117"/>
      <c r="I11" s="118">
        <v>11</v>
      </c>
      <c r="J11" s="119"/>
      <c r="K11" s="48">
        <v>2</v>
      </c>
      <c r="L11" s="48">
        <v>1</v>
      </c>
      <c r="M11" s="48">
        <v>0</v>
      </c>
      <c r="N11" s="48">
        <v>1</v>
      </c>
      <c r="O11" s="48">
        <v>0</v>
      </c>
      <c r="P11" s="49">
        <v>0</v>
      </c>
      <c r="Q11" s="49">
        <v>0</v>
      </c>
      <c r="R11" s="48">
        <v>1</v>
      </c>
      <c r="S11" s="48">
        <v>0</v>
      </c>
      <c r="T11" s="48">
        <v>2</v>
      </c>
      <c r="U11" s="48">
        <v>1</v>
      </c>
      <c r="V11" s="48">
        <v>1</v>
      </c>
      <c r="W11" s="49">
        <v>0.5</v>
      </c>
      <c r="X11" s="49">
        <v>0.5</v>
      </c>
      <c r="Y11" s="80"/>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1375</v>
      </c>
      <c r="B2" s="88" t="s">
        <v>235</v>
      </c>
      <c r="C2" s="80">
        <f>VLOOKUP(GroupVertices[[#This Row],[Vertex]],Vertices[],MATCH("ID",Vertices[[#Headers],[Vertex]:[Vertex Group]],0),FALSE)</f>
        <v>31</v>
      </c>
    </row>
    <row r="3" spans="1:3" ht="15">
      <c r="A3" s="80" t="s">
        <v>1375</v>
      </c>
      <c r="B3" s="88" t="s">
        <v>268</v>
      </c>
      <c r="C3" s="80">
        <f>VLOOKUP(GroupVertices[[#This Row],[Vertex]],Vertices[],MATCH("ID",Vertices[[#Headers],[Vertex]:[Vertex Group]],0),FALSE)</f>
        <v>56</v>
      </c>
    </row>
    <row r="4" spans="1:3" ht="15">
      <c r="A4" s="80" t="s">
        <v>1375</v>
      </c>
      <c r="B4" s="88" t="s">
        <v>267</v>
      </c>
      <c r="C4" s="80">
        <f>VLOOKUP(GroupVertices[[#This Row],[Vertex]],Vertices[],MATCH("ID",Vertices[[#Headers],[Vertex]:[Vertex Group]],0),FALSE)</f>
        <v>55</v>
      </c>
    </row>
    <row r="5" spans="1:3" ht="15">
      <c r="A5" s="80" t="s">
        <v>1375</v>
      </c>
      <c r="B5" s="88" t="s">
        <v>266</v>
      </c>
      <c r="C5" s="80">
        <f>VLOOKUP(GroupVertices[[#This Row],[Vertex]],Vertices[],MATCH("ID",Vertices[[#Headers],[Vertex]:[Vertex Group]],0),FALSE)</f>
        <v>54</v>
      </c>
    </row>
    <row r="6" spans="1:3" ht="15">
      <c r="A6" s="80" t="s">
        <v>1375</v>
      </c>
      <c r="B6" s="88" t="s">
        <v>265</v>
      </c>
      <c r="C6" s="80">
        <f>VLOOKUP(GroupVertices[[#This Row],[Vertex]],Vertices[],MATCH("ID",Vertices[[#Headers],[Vertex]:[Vertex Group]],0),FALSE)</f>
        <v>53</v>
      </c>
    </row>
    <row r="7" spans="1:3" ht="15">
      <c r="A7" s="80" t="s">
        <v>1375</v>
      </c>
      <c r="B7" s="88" t="s">
        <v>264</v>
      </c>
      <c r="C7" s="80">
        <f>VLOOKUP(GroupVertices[[#This Row],[Vertex]],Vertices[],MATCH("ID",Vertices[[#Headers],[Vertex]:[Vertex Group]],0),FALSE)</f>
        <v>52</v>
      </c>
    </row>
    <row r="8" spans="1:3" ht="15">
      <c r="A8" s="80" t="s">
        <v>1375</v>
      </c>
      <c r="B8" s="88" t="s">
        <v>263</v>
      </c>
      <c r="C8" s="80">
        <f>VLOOKUP(GroupVertices[[#This Row],[Vertex]],Vertices[],MATCH("ID",Vertices[[#Headers],[Vertex]:[Vertex Group]],0),FALSE)</f>
        <v>51</v>
      </c>
    </row>
    <row r="9" spans="1:3" ht="15">
      <c r="A9" s="80" t="s">
        <v>1375</v>
      </c>
      <c r="B9" s="88" t="s">
        <v>262</v>
      </c>
      <c r="C9" s="80">
        <f>VLOOKUP(GroupVertices[[#This Row],[Vertex]],Vertices[],MATCH("ID",Vertices[[#Headers],[Vertex]:[Vertex Group]],0),FALSE)</f>
        <v>50</v>
      </c>
    </row>
    <row r="10" spans="1:3" ht="15">
      <c r="A10" s="80" t="s">
        <v>1375</v>
      </c>
      <c r="B10" s="88" t="s">
        <v>261</v>
      </c>
      <c r="C10" s="80">
        <f>VLOOKUP(GroupVertices[[#This Row],[Vertex]],Vertices[],MATCH("ID",Vertices[[#Headers],[Vertex]:[Vertex Group]],0),FALSE)</f>
        <v>49</v>
      </c>
    </row>
    <row r="11" spans="1:3" ht="15">
      <c r="A11" s="80" t="s">
        <v>1375</v>
      </c>
      <c r="B11" s="88" t="s">
        <v>260</v>
      </c>
      <c r="C11" s="80">
        <f>VLOOKUP(GroupVertices[[#This Row],[Vertex]],Vertices[],MATCH("ID",Vertices[[#Headers],[Vertex]:[Vertex Group]],0),FALSE)</f>
        <v>48</v>
      </c>
    </row>
    <row r="12" spans="1:3" ht="15">
      <c r="A12" s="80" t="s">
        <v>1375</v>
      </c>
      <c r="B12" s="88" t="s">
        <v>259</v>
      </c>
      <c r="C12" s="80">
        <f>VLOOKUP(GroupVertices[[#This Row],[Vertex]],Vertices[],MATCH("ID",Vertices[[#Headers],[Vertex]:[Vertex Group]],0),FALSE)</f>
        <v>47</v>
      </c>
    </row>
    <row r="13" spans="1:3" ht="15">
      <c r="A13" s="80" t="s">
        <v>1375</v>
      </c>
      <c r="B13" s="88" t="s">
        <v>258</v>
      </c>
      <c r="C13" s="80">
        <f>VLOOKUP(GroupVertices[[#This Row],[Vertex]],Vertices[],MATCH("ID",Vertices[[#Headers],[Vertex]:[Vertex Group]],0),FALSE)</f>
        <v>46</v>
      </c>
    </row>
    <row r="14" spans="1:3" ht="15">
      <c r="A14" s="80" t="s">
        <v>1375</v>
      </c>
      <c r="B14" s="88" t="s">
        <v>257</v>
      </c>
      <c r="C14" s="80">
        <f>VLOOKUP(GroupVertices[[#This Row],[Vertex]],Vertices[],MATCH("ID",Vertices[[#Headers],[Vertex]:[Vertex Group]],0),FALSE)</f>
        <v>45</v>
      </c>
    </row>
    <row r="15" spans="1:3" ht="15">
      <c r="A15" s="80" t="s">
        <v>1375</v>
      </c>
      <c r="B15" s="88" t="s">
        <v>256</v>
      </c>
      <c r="C15" s="80">
        <f>VLOOKUP(GroupVertices[[#This Row],[Vertex]],Vertices[],MATCH("ID",Vertices[[#Headers],[Vertex]:[Vertex Group]],0),FALSE)</f>
        <v>44</v>
      </c>
    </row>
    <row r="16" spans="1:3" ht="15">
      <c r="A16" s="80" t="s">
        <v>1375</v>
      </c>
      <c r="B16" s="88" t="s">
        <v>255</v>
      </c>
      <c r="C16" s="80">
        <f>VLOOKUP(GroupVertices[[#This Row],[Vertex]],Vertices[],MATCH("ID",Vertices[[#Headers],[Vertex]:[Vertex Group]],0),FALSE)</f>
        <v>43</v>
      </c>
    </row>
    <row r="17" spans="1:3" ht="15">
      <c r="A17" s="80" t="s">
        <v>1375</v>
      </c>
      <c r="B17" s="88" t="s">
        <v>254</v>
      </c>
      <c r="C17" s="80">
        <f>VLOOKUP(GroupVertices[[#This Row],[Vertex]],Vertices[],MATCH("ID",Vertices[[#Headers],[Vertex]:[Vertex Group]],0),FALSE)</f>
        <v>42</v>
      </c>
    </row>
    <row r="18" spans="1:3" ht="15">
      <c r="A18" s="80" t="s">
        <v>1375</v>
      </c>
      <c r="B18" s="88" t="s">
        <v>253</v>
      </c>
      <c r="C18" s="80">
        <f>VLOOKUP(GroupVertices[[#This Row],[Vertex]],Vertices[],MATCH("ID",Vertices[[#Headers],[Vertex]:[Vertex Group]],0),FALSE)</f>
        <v>41</v>
      </c>
    </row>
    <row r="19" spans="1:3" ht="15">
      <c r="A19" s="80" t="s">
        <v>1375</v>
      </c>
      <c r="B19" s="88" t="s">
        <v>252</v>
      </c>
      <c r="C19" s="80">
        <f>VLOOKUP(GroupVertices[[#This Row],[Vertex]],Vertices[],MATCH("ID",Vertices[[#Headers],[Vertex]:[Vertex Group]],0),FALSE)</f>
        <v>40</v>
      </c>
    </row>
    <row r="20" spans="1:3" ht="15">
      <c r="A20" s="80" t="s">
        <v>1375</v>
      </c>
      <c r="B20" s="88" t="s">
        <v>251</v>
      </c>
      <c r="C20" s="80">
        <f>VLOOKUP(GroupVertices[[#This Row],[Vertex]],Vertices[],MATCH("ID",Vertices[[#Headers],[Vertex]:[Vertex Group]],0),FALSE)</f>
        <v>39</v>
      </c>
    </row>
    <row r="21" spans="1:3" ht="15">
      <c r="A21" s="80" t="s">
        <v>1375</v>
      </c>
      <c r="B21" s="88" t="s">
        <v>250</v>
      </c>
      <c r="C21" s="80">
        <f>VLOOKUP(GroupVertices[[#This Row],[Vertex]],Vertices[],MATCH("ID",Vertices[[#Headers],[Vertex]:[Vertex Group]],0),FALSE)</f>
        <v>38</v>
      </c>
    </row>
    <row r="22" spans="1:3" ht="15">
      <c r="A22" s="80" t="s">
        <v>1375</v>
      </c>
      <c r="B22" s="88" t="s">
        <v>249</v>
      </c>
      <c r="C22" s="80">
        <f>VLOOKUP(GroupVertices[[#This Row],[Vertex]],Vertices[],MATCH("ID",Vertices[[#Headers],[Vertex]:[Vertex Group]],0),FALSE)</f>
        <v>37</v>
      </c>
    </row>
    <row r="23" spans="1:3" ht="15">
      <c r="A23" s="80" t="s">
        <v>1375</v>
      </c>
      <c r="B23" s="88" t="s">
        <v>248</v>
      </c>
      <c r="C23" s="80">
        <f>VLOOKUP(GroupVertices[[#This Row],[Vertex]],Vertices[],MATCH("ID",Vertices[[#Headers],[Vertex]:[Vertex Group]],0),FALSE)</f>
        <v>36</v>
      </c>
    </row>
    <row r="24" spans="1:3" ht="15">
      <c r="A24" s="80" t="s">
        <v>1375</v>
      </c>
      <c r="B24" s="88" t="s">
        <v>247</v>
      </c>
      <c r="C24" s="80">
        <f>VLOOKUP(GroupVertices[[#This Row],[Vertex]],Vertices[],MATCH("ID",Vertices[[#Headers],[Vertex]:[Vertex Group]],0),FALSE)</f>
        <v>35</v>
      </c>
    </row>
    <row r="25" spans="1:3" ht="15">
      <c r="A25" s="80" t="s">
        <v>1375</v>
      </c>
      <c r="B25" s="88" t="s">
        <v>246</v>
      </c>
      <c r="C25" s="80">
        <f>VLOOKUP(GroupVertices[[#This Row],[Vertex]],Vertices[],MATCH("ID",Vertices[[#Headers],[Vertex]:[Vertex Group]],0),FALSE)</f>
        <v>34</v>
      </c>
    </row>
    <row r="26" spans="1:3" ht="15">
      <c r="A26" s="80" t="s">
        <v>1375</v>
      </c>
      <c r="B26" s="88" t="s">
        <v>245</v>
      </c>
      <c r="C26" s="80">
        <f>VLOOKUP(GroupVertices[[#This Row],[Vertex]],Vertices[],MATCH("ID",Vertices[[#Headers],[Vertex]:[Vertex Group]],0),FALSE)</f>
        <v>33</v>
      </c>
    </row>
    <row r="27" spans="1:3" ht="15">
      <c r="A27" s="80" t="s">
        <v>1375</v>
      </c>
      <c r="B27" s="88" t="s">
        <v>244</v>
      </c>
      <c r="C27" s="80">
        <f>VLOOKUP(GroupVertices[[#This Row],[Vertex]],Vertices[],MATCH("ID",Vertices[[#Headers],[Vertex]:[Vertex Group]],0),FALSE)</f>
        <v>32</v>
      </c>
    </row>
    <row r="28" spans="1:3" ht="15">
      <c r="A28" s="80" t="s">
        <v>1376</v>
      </c>
      <c r="B28" s="88" t="s">
        <v>224</v>
      </c>
      <c r="C28" s="80">
        <f>VLOOKUP(GroupVertices[[#This Row],[Vertex]],Vertices[],MATCH("ID",Vertices[[#Headers],[Vertex]:[Vertex Group]],0),FALSE)</f>
        <v>18</v>
      </c>
    </row>
    <row r="29" spans="1:3" ht="15">
      <c r="A29" s="80" t="s">
        <v>1376</v>
      </c>
      <c r="B29" s="88" t="s">
        <v>222</v>
      </c>
      <c r="C29" s="80">
        <f>VLOOKUP(GroupVertices[[#This Row],[Vertex]],Vertices[],MATCH("ID",Vertices[[#Headers],[Vertex]:[Vertex Group]],0),FALSE)</f>
        <v>15</v>
      </c>
    </row>
    <row r="30" spans="1:3" ht="15">
      <c r="A30" s="80" t="s">
        <v>1376</v>
      </c>
      <c r="B30" s="88" t="s">
        <v>223</v>
      </c>
      <c r="C30" s="80">
        <f>VLOOKUP(GroupVertices[[#This Row],[Vertex]],Vertices[],MATCH("ID",Vertices[[#Headers],[Vertex]:[Vertex Group]],0),FALSE)</f>
        <v>14</v>
      </c>
    </row>
    <row r="31" spans="1:3" ht="15">
      <c r="A31" s="80" t="s">
        <v>1376</v>
      </c>
      <c r="B31" s="88" t="s">
        <v>241</v>
      </c>
      <c r="C31" s="80">
        <f>VLOOKUP(GroupVertices[[#This Row],[Vertex]],Vertices[],MATCH("ID",Vertices[[#Headers],[Vertex]:[Vertex Group]],0),FALSE)</f>
        <v>13</v>
      </c>
    </row>
    <row r="32" spans="1:3" ht="15">
      <c r="A32" s="80" t="s">
        <v>1376</v>
      </c>
      <c r="B32" s="88" t="s">
        <v>221</v>
      </c>
      <c r="C32" s="80">
        <f>VLOOKUP(GroupVertices[[#This Row],[Vertex]],Vertices[],MATCH("ID",Vertices[[#Headers],[Vertex]:[Vertex Group]],0),FALSE)</f>
        <v>17</v>
      </c>
    </row>
    <row r="33" spans="1:3" ht="15">
      <c r="A33" s="80" t="s">
        <v>1376</v>
      </c>
      <c r="B33" s="88" t="s">
        <v>220</v>
      </c>
      <c r="C33" s="80">
        <f>VLOOKUP(GroupVertices[[#This Row],[Vertex]],Vertices[],MATCH("ID",Vertices[[#Headers],[Vertex]:[Vertex Group]],0),FALSE)</f>
        <v>16</v>
      </c>
    </row>
    <row r="34" spans="1:3" ht="15">
      <c r="A34" s="80" t="s">
        <v>1376</v>
      </c>
      <c r="B34" s="88" t="s">
        <v>219</v>
      </c>
      <c r="C34" s="80">
        <f>VLOOKUP(GroupVertices[[#This Row],[Vertex]],Vertices[],MATCH("ID",Vertices[[#Headers],[Vertex]:[Vertex Group]],0),FALSE)</f>
        <v>12</v>
      </c>
    </row>
    <row r="35" spans="1:3" ht="15">
      <c r="A35" s="80" t="s">
        <v>1377</v>
      </c>
      <c r="B35" s="88" t="s">
        <v>214</v>
      </c>
      <c r="C35" s="80">
        <f>VLOOKUP(GroupVertices[[#This Row],[Vertex]],Vertices[],MATCH("ID",Vertices[[#Headers],[Vertex]:[Vertex Group]],0),FALSE)</f>
        <v>3</v>
      </c>
    </row>
    <row r="36" spans="1:3" ht="15">
      <c r="A36" s="80" t="s">
        <v>1377</v>
      </c>
      <c r="B36" s="88" t="s">
        <v>216</v>
      </c>
      <c r="C36" s="80">
        <f>VLOOKUP(GroupVertices[[#This Row],[Vertex]],Vertices[],MATCH("ID",Vertices[[#Headers],[Vertex]:[Vertex Group]],0),FALSE)</f>
        <v>6</v>
      </c>
    </row>
    <row r="37" spans="1:3" ht="15">
      <c r="A37" s="80" t="s">
        <v>1377</v>
      </c>
      <c r="B37" s="88" t="s">
        <v>217</v>
      </c>
      <c r="C37" s="80">
        <f>VLOOKUP(GroupVertices[[#This Row],[Vertex]],Vertices[],MATCH("ID",Vertices[[#Headers],[Vertex]:[Vertex Group]],0),FALSE)</f>
        <v>7</v>
      </c>
    </row>
    <row r="38" spans="1:3" ht="15">
      <c r="A38" s="80" t="s">
        <v>1377</v>
      </c>
      <c r="B38" s="88" t="s">
        <v>225</v>
      </c>
      <c r="C38" s="80">
        <f>VLOOKUP(GroupVertices[[#This Row],[Vertex]],Vertices[],MATCH("ID",Vertices[[#Headers],[Vertex]:[Vertex Group]],0),FALSE)</f>
        <v>19</v>
      </c>
    </row>
    <row r="39" spans="1:3" ht="15">
      <c r="A39" s="80" t="s">
        <v>1377</v>
      </c>
      <c r="B39" s="88" t="s">
        <v>226</v>
      </c>
      <c r="C39" s="80">
        <f>VLOOKUP(GroupVertices[[#This Row],[Vertex]],Vertices[],MATCH("ID",Vertices[[#Headers],[Vertex]:[Vertex Group]],0),FALSE)</f>
        <v>20</v>
      </c>
    </row>
    <row r="40" spans="1:3" ht="15">
      <c r="A40" s="80" t="s">
        <v>1377</v>
      </c>
      <c r="B40" s="88" t="s">
        <v>236</v>
      </c>
      <c r="C40" s="80">
        <f>VLOOKUP(GroupVertices[[#This Row],[Vertex]],Vertices[],MATCH("ID",Vertices[[#Headers],[Vertex]:[Vertex Group]],0),FALSE)</f>
        <v>57</v>
      </c>
    </row>
    <row r="41" spans="1:3" ht="15">
      <c r="A41" s="80" t="s">
        <v>1378</v>
      </c>
      <c r="B41" s="88" t="s">
        <v>218</v>
      </c>
      <c r="C41" s="80">
        <f>VLOOKUP(GroupVertices[[#This Row],[Vertex]],Vertices[],MATCH("ID",Vertices[[#Headers],[Vertex]:[Vertex Group]],0),FALSE)</f>
        <v>8</v>
      </c>
    </row>
    <row r="42" spans="1:3" ht="15">
      <c r="A42" s="80" t="s">
        <v>1378</v>
      </c>
      <c r="B42" s="88" t="s">
        <v>240</v>
      </c>
      <c r="C42" s="80">
        <f>VLOOKUP(GroupVertices[[#This Row],[Vertex]],Vertices[],MATCH("ID",Vertices[[#Headers],[Vertex]:[Vertex Group]],0),FALSE)</f>
        <v>11</v>
      </c>
    </row>
    <row r="43" spans="1:3" ht="15">
      <c r="A43" s="80" t="s">
        <v>1378</v>
      </c>
      <c r="B43" s="88" t="s">
        <v>239</v>
      </c>
      <c r="C43" s="80">
        <f>VLOOKUP(GroupVertices[[#This Row],[Vertex]],Vertices[],MATCH("ID",Vertices[[#Headers],[Vertex]:[Vertex Group]],0),FALSE)</f>
        <v>10</v>
      </c>
    </row>
    <row r="44" spans="1:3" ht="15">
      <c r="A44" s="80" t="s">
        <v>1378</v>
      </c>
      <c r="B44" s="88" t="s">
        <v>238</v>
      </c>
      <c r="C44" s="80">
        <f>VLOOKUP(GroupVertices[[#This Row],[Vertex]],Vertices[],MATCH("ID",Vertices[[#Headers],[Vertex]:[Vertex Group]],0),FALSE)</f>
        <v>9</v>
      </c>
    </row>
    <row r="45" spans="1:3" ht="15">
      <c r="A45" s="80" t="s">
        <v>1379</v>
      </c>
      <c r="B45" s="88" t="s">
        <v>234</v>
      </c>
      <c r="C45" s="80">
        <f>VLOOKUP(GroupVertices[[#This Row],[Vertex]],Vertices[],MATCH("ID",Vertices[[#Headers],[Vertex]:[Vertex Group]],0),FALSE)</f>
        <v>30</v>
      </c>
    </row>
    <row r="46" spans="1:3" ht="15">
      <c r="A46" s="80" t="s">
        <v>1379</v>
      </c>
      <c r="B46" s="88" t="s">
        <v>233</v>
      </c>
      <c r="C46" s="80">
        <f>VLOOKUP(GroupVertices[[#This Row],[Vertex]],Vertices[],MATCH("ID",Vertices[[#Headers],[Vertex]:[Vertex Group]],0),FALSE)</f>
        <v>28</v>
      </c>
    </row>
    <row r="47" spans="1:3" ht="15">
      <c r="A47" s="80" t="s">
        <v>1379</v>
      </c>
      <c r="B47" s="88" t="s">
        <v>243</v>
      </c>
      <c r="C47" s="80">
        <f>VLOOKUP(GroupVertices[[#This Row],[Vertex]],Vertices[],MATCH("ID",Vertices[[#Headers],[Vertex]:[Vertex Group]],0),FALSE)</f>
        <v>29</v>
      </c>
    </row>
    <row r="48" spans="1:3" ht="15">
      <c r="A48" s="80" t="s">
        <v>1380</v>
      </c>
      <c r="B48" s="88" t="s">
        <v>232</v>
      </c>
      <c r="C48" s="80">
        <f>VLOOKUP(GroupVertices[[#This Row],[Vertex]],Vertices[],MATCH("ID",Vertices[[#Headers],[Vertex]:[Vertex Group]],0),FALSE)</f>
        <v>27</v>
      </c>
    </row>
    <row r="49" spans="1:3" ht="15">
      <c r="A49" s="80" t="s">
        <v>1380</v>
      </c>
      <c r="B49" s="88" t="s">
        <v>231</v>
      </c>
      <c r="C49" s="80">
        <f>VLOOKUP(GroupVertices[[#This Row],[Vertex]],Vertices[],MATCH("ID",Vertices[[#Headers],[Vertex]:[Vertex Group]],0),FALSE)</f>
        <v>24</v>
      </c>
    </row>
    <row r="50" spans="1:3" ht="15">
      <c r="A50" s="80" t="s">
        <v>1380</v>
      </c>
      <c r="B50" s="88" t="s">
        <v>228</v>
      </c>
      <c r="C50" s="80">
        <f>VLOOKUP(GroupVertices[[#This Row],[Vertex]],Vertices[],MATCH("ID",Vertices[[#Headers],[Vertex]:[Vertex Group]],0),FALSE)</f>
        <v>23</v>
      </c>
    </row>
    <row r="51" spans="1:3" ht="15">
      <c r="A51" s="80" t="s">
        <v>1381</v>
      </c>
      <c r="B51" s="88" t="s">
        <v>230</v>
      </c>
      <c r="C51" s="80">
        <f>VLOOKUP(GroupVertices[[#This Row],[Vertex]],Vertices[],MATCH("ID",Vertices[[#Headers],[Vertex]:[Vertex Group]],0),FALSE)</f>
        <v>26</v>
      </c>
    </row>
    <row r="52" spans="1:3" ht="15">
      <c r="A52" s="80" t="s">
        <v>1381</v>
      </c>
      <c r="B52" s="88" t="s">
        <v>229</v>
      </c>
      <c r="C52" s="80">
        <f>VLOOKUP(GroupVertices[[#This Row],[Vertex]],Vertices[],MATCH("ID",Vertices[[#Headers],[Vertex]:[Vertex Group]],0),FALSE)</f>
        <v>25</v>
      </c>
    </row>
    <row r="53" spans="1:3" ht="15">
      <c r="A53" s="80" t="s">
        <v>1382</v>
      </c>
      <c r="B53" s="88" t="s">
        <v>227</v>
      </c>
      <c r="C53" s="80">
        <f>VLOOKUP(GroupVertices[[#This Row],[Vertex]],Vertices[],MATCH("ID",Vertices[[#Headers],[Vertex]:[Vertex Group]],0),FALSE)</f>
        <v>21</v>
      </c>
    </row>
    <row r="54" spans="1:3" ht="15">
      <c r="A54" s="80" t="s">
        <v>1382</v>
      </c>
      <c r="B54" s="88" t="s">
        <v>242</v>
      </c>
      <c r="C54" s="80">
        <f>VLOOKUP(GroupVertices[[#This Row],[Vertex]],Vertices[],MATCH("ID",Vertices[[#Headers],[Vertex]:[Vertex Group]],0),FALSE)</f>
        <v>22</v>
      </c>
    </row>
    <row r="55" spans="1:3" ht="15">
      <c r="A55" s="80" t="s">
        <v>1383</v>
      </c>
      <c r="B55" s="88" t="s">
        <v>215</v>
      </c>
      <c r="C55" s="80">
        <f>VLOOKUP(GroupVertices[[#This Row],[Vertex]],Vertices[],MATCH("ID",Vertices[[#Headers],[Vertex]:[Vertex Group]],0),FALSE)</f>
        <v>4</v>
      </c>
    </row>
    <row r="56" spans="1:3" ht="15">
      <c r="A56" s="80" t="s">
        <v>1383</v>
      </c>
      <c r="B56" s="88" t="s">
        <v>237</v>
      </c>
      <c r="C56" s="80">
        <f>VLOOKUP(GroupVertices[[#This Row],[Vertex]],Vertices[],MATCH("ID",Vertices[[#Headers],[Vertex]:[Vertex Group]],0),FALSE)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c r="B2" s="34"/>
      <c r="D2" s="31">
        <f>MIN(Vertices[Degree])</f>
        <v>0</v>
      </c>
      <c r="E2" s="3">
        <f>COUNTIF(Vertices[Degree],"&gt;= "&amp;D2)-COUNTIF(Vertices[Degree],"&gt;="&amp;D3)</f>
        <v>0</v>
      </c>
      <c r="F2" s="37">
        <f>MIN(Vertices[In-Degree])</f>
        <v>0</v>
      </c>
      <c r="G2" s="38">
        <f>COUNTIF(Vertices[In-Degree],"&gt;= "&amp;F2)-COUNTIF(Vertices[In-Degree],"&gt;="&amp;F3)</f>
        <v>0</v>
      </c>
      <c r="H2" s="37">
        <f>MIN(Vertices[Out-Degree])</f>
        <v>0</v>
      </c>
      <c r="I2" s="38">
        <f>COUNTIF(Vertices[Out-Degree],"&gt;= "&amp;H2)-COUNTIF(Vertices[Out-Degree],"&gt;="&amp;H3)</f>
        <v>0</v>
      </c>
      <c r="J2" s="37">
        <f>MIN(Vertices[Betweenness Centrality])</f>
        <v>0</v>
      </c>
      <c r="K2" s="38">
        <f>COUNTIF(Vertices[Betweenness Centrality],"&gt;= "&amp;J2)-COUNTIF(Vertices[Betweenness Centrality],"&gt;="&amp;J3)</f>
        <v>0</v>
      </c>
      <c r="L2" s="37">
        <f>MIN(Vertices[Closeness Centrality])</f>
        <v>0</v>
      </c>
      <c r="M2" s="38">
        <f>COUNTIF(Vertices[Closeness Centrality],"&gt;= "&amp;L2)-COUNTIF(Vertices[Closeness Centrality],"&gt;="&amp;L3)</f>
        <v>0</v>
      </c>
      <c r="N2" s="37">
        <f>MIN(Vertices[Eigenvector Centrality])</f>
        <v>0</v>
      </c>
      <c r="O2" s="38">
        <f>COUNTIF(Vertices[Eigenvector Centrality],"&gt;= "&amp;N2)-COUNTIF(Vertices[Eigenvector Centrality],"&gt;="&amp;N3)</f>
        <v>0</v>
      </c>
      <c r="P2" s="37">
        <f>MIN(Vertices[PageRank])</f>
        <v>0</v>
      </c>
      <c r="Q2" s="38">
        <f>COUNTIF(Vertices[PageRank],"&gt;= "&amp;P2)-COUNTIF(Vertices[PageRank],"&gt;="&amp;P3)</f>
        <v>0</v>
      </c>
      <c r="R2" s="37">
        <f>MIN(Vertices[Clustering Coefficient])</f>
        <v>0</v>
      </c>
      <c r="S2" s="43">
        <f>COUNTIF(Vertices[Clustering Coefficient],"&gt;= "&amp;R2)-COUNTIF(Vertices[Clustering Coefficient],"&gt;="&amp;R3)</f>
        <v>0</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34"/>
      <c r="B3" s="34"/>
      <c r="D3" s="32">
        <f aca="true" t="shared" si="1" ref="D3:D26">D2+($D$50-$D$2)/BinDivisor</f>
        <v>0</v>
      </c>
      <c r="E3" s="3">
        <f>COUNTIF(Vertices[Degree],"&gt;= "&amp;D3)-COUNTIF(Vertices[Degree],"&gt;="&amp;D4)</f>
        <v>0</v>
      </c>
      <c r="F3" s="39">
        <f aca="true" t="shared" si="2" ref="F3:F26">F2+($F$50-$F$2)/BinDivisor</f>
        <v>0</v>
      </c>
      <c r="G3" s="40">
        <f>COUNTIF(Vertices[In-Degree],"&gt;= "&amp;F3)-COUNTIF(Vertices[In-Degree],"&gt;="&amp;F4)</f>
        <v>0</v>
      </c>
      <c r="H3" s="39">
        <f aca="true" t="shared" si="3" ref="H3:H26">H2+($H$50-$H$2)/BinDivisor</f>
        <v>0</v>
      </c>
      <c r="I3" s="40">
        <f>COUNTIF(Vertices[Out-Degree],"&gt;= "&amp;H3)-COUNTIF(Vertices[Out-Degree],"&gt;="&amp;H4)</f>
        <v>0</v>
      </c>
      <c r="J3" s="39">
        <f aca="true" t="shared" si="4" ref="J3:J26">J2+($J$50-$J$2)/BinDivisor</f>
        <v>0</v>
      </c>
      <c r="K3" s="40">
        <f>COUNTIF(Vertices[Betweenness Centrality],"&gt;= "&amp;J3)-COUNTIF(Vertices[Betweenness Centrality],"&gt;="&amp;J4)</f>
        <v>0</v>
      </c>
      <c r="L3" s="39">
        <f aca="true" t="shared" si="5" ref="L3:L26">L2+($L$50-$L$2)/BinDivisor</f>
        <v>0</v>
      </c>
      <c r="M3" s="40">
        <f>COUNTIF(Vertices[Closeness Centrality],"&gt;= "&amp;L3)-COUNTIF(Vertices[Closeness Centrality],"&gt;="&amp;L4)</f>
        <v>0</v>
      </c>
      <c r="N3" s="39">
        <f aca="true" t="shared" si="6" ref="N3:N26">N2+($N$50-$N$2)/BinDivisor</f>
        <v>0</v>
      </c>
      <c r="O3" s="40">
        <f>COUNTIF(Vertices[Eigenvector Centrality],"&gt;= "&amp;N3)-COUNTIF(Vertices[Eigenvector Centrality],"&gt;="&amp;N4)</f>
        <v>0</v>
      </c>
      <c r="P3" s="39">
        <f aca="true" t="shared" si="7" ref="P3:P26">P2+($P$50-$P$2)/BinDivisor</f>
        <v>0</v>
      </c>
      <c r="Q3" s="40">
        <f>COUNTIF(Vertices[PageRank],"&gt;= "&amp;P3)-COUNTIF(Vertices[PageRank],"&gt;="&amp;P4)</f>
        <v>0</v>
      </c>
      <c r="R3" s="39">
        <f aca="true" t="shared" si="8" ref="R3:R26">R2+($R$50-$R$2)/BinDivisor</f>
        <v>0</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c r="B4" s="34"/>
      <c r="D4" s="32">
        <f t="shared" si="1"/>
        <v>0</v>
      </c>
      <c r="E4" s="3">
        <f>COUNTIF(Vertices[Degree],"&gt;= "&amp;D4)-COUNTIF(Vertices[Degree],"&gt;="&amp;D5)</f>
        <v>0</v>
      </c>
      <c r="F4" s="37">
        <f t="shared" si="2"/>
        <v>0</v>
      </c>
      <c r="G4" s="38">
        <f>COUNTIF(Vertices[In-Degree],"&gt;= "&amp;F4)-COUNTIF(Vertices[In-Degree],"&gt;="&amp;F5)</f>
        <v>0</v>
      </c>
      <c r="H4" s="37">
        <f t="shared" si="3"/>
        <v>0</v>
      </c>
      <c r="I4" s="38">
        <f>COUNTIF(Vertices[Out-Degree],"&gt;= "&amp;H4)-COUNTIF(Vertices[Out-Degree],"&gt;="&amp;H5)</f>
        <v>0</v>
      </c>
      <c r="J4" s="37">
        <f t="shared" si="4"/>
        <v>0</v>
      </c>
      <c r="K4" s="38">
        <f>COUNTIF(Vertices[Betweenness Centrality],"&gt;= "&amp;J4)-COUNTIF(Vertices[Betweenness Centrality],"&gt;="&amp;J5)</f>
        <v>0</v>
      </c>
      <c r="L4" s="37">
        <f t="shared" si="5"/>
        <v>0</v>
      </c>
      <c r="M4" s="38">
        <f>COUNTIF(Vertices[Closeness Centrality],"&gt;= "&amp;L4)-COUNTIF(Vertices[Closeness Centrality],"&gt;="&amp;L5)</f>
        <v>0</v>
      </c>
      <c r="N4" s="37">
        <f t="shared" si="6"/>
        <v>0</v>
      </c>
      <c r="O4" s="38">
        <f>COUNTIF(Vertices[Eigenvector Centrality],"&gt;= "&amp;N4)-COUNTIF(Vertices[Eigenvector Centrality],"&gt;="&amp;N5)</f>
        <v>0</v>
      </c>
      <c r="P4" s="37">
        <f t="shared" si="7"/>
        <v>0</v>
      </c>
      <c r="Q4" s="38">
        <f>COUNTIF(Vertices[PageRank],"&gt;= "&amp;P4)-COUNTIF(Vertices[PageRank],"&gt;="&amp;P5)</f>
        <v>0</v>
      </c>
      <c r="R4" s="37">
        <f t="shared" si="8"/>
        <v>0</v>
      </c>
      <c r="S4" s="43">
        <f>COUNTIF(Vertices[Clustering Coefficient],"&gt;= "&amp;R4)-COUNTIF(Vertices[Clustering Coefficient],"&gt;="&amp;R5)</f>
        <v>0</v>
      </c>
      <c r="T4" s="37" t="e">
        <f ca="1" t="shared" si="9"/>
        <v>#REF!</v>
      </c>
      <c r="U4" s="38" t="e">
        <f ca="1" t="shared" si="0"/>
        <v>#REF!</v>
      </c>
      <c r="W4" s="12" t="s">
        <v>126</v>
      </c>
      <c r="X4" s="12" t="s">
        <v>128</v>
      </c>
    </row>
    <row r="5" spans="1:21" ht="15">
      <c r="A5" s="34"/>
      <c r="B5" s="34"/>
      <c r="D5" s="32">
        <f t="shared" si="1"/>
        <v>0</v>
      </c>
      <c r="E5" s="3">
        <f>COUNTIF(Vertices[Degree],"&gt;= "&amp;D5)-COUNTIF(Vertices[Degree],"&gt;="&amp;D6)</f>
        <v>0</v>
      </c>
      <c r="F5" s="39">
        <f t="shared" si="2"/>
        <v>0</v>
      </c>
      <c r="G5" s="40">
        <f>COUNTIF(Vertices[In-Degree],"&gt;= "&amp;F5)-COUNTIF(Vertices[In-Degree],"&gt;="&amp;F6)</f>
        <v>0</v>
      </c>
      <c r="H5" s="39">
        <f t="shared" si="3"/>
        <v>0</v>
      </c>
      <c r="I5" s="40">
        <f>COUNTIF(Vertices[Out-Degree],"&gt;= "&amp;H5)-COUNTIF(Vertices[Out-Degree],"&gt;="&amp;H6)</f>
        <v>0</v>
      </c>
      <c r="J5" s="39">
        <f t="shared" si="4"/>
        <v>0</v>
      </c>
      <c r="K5" s="40">
        <f>COUNTIF(Vertices[Betweenness Centrality],"&gt;= "&amp;J5)-COUNTIF(Vertices[Betweenness Centrality],"&gt;="&amp;J6)</f>
        <v>0</v>
      </c>
      <c r="L5" s="39">
        <f t="shared" si="5"/>
        <v>0</v>
      </c>
      <c r="M5" s="40">
        <f>COUNTIF(Vertices[Closeness Centrality],"&gt;= "&amp;L5)-COUNTIF(Vertices[Closeness Centrality],"&gt;="&amp;L6)</f>
        <v>0</v>
      </c>
      <c r="N5" s="39">
        <f t="shared" si="6"/>
        <v>0</v>
      </c>
      <c r="O5" s="40">
        <f>COUNTIF(Vertices[Eigenvector Centrality],"&gt;= "&amp;N5)-COUNTIF(Vertices[Eigenvector Centrality],"&gt;="&amp;N6)</f>
        <v>0</v>
      </c>
      <c r="P5" s="39">
        <f t="shared" si="7"/>
        <v>0</v>
      </c>
      <c r="Q5" s="40">
        <f>COUNTIF(Vertices[PageRank],"&gt;= "&amp;P5)-COUNTIF(Vertices[PageRank],"&gt;="&amp;P6)</f>
        <v>0</v>
      </c>
      <c r="R5" s="39">
        <f t="shared" si="8"/>
        <v>0</v>
      </c>
      <c r="S5" s="44">
        <f>COUNTIF(Vertices[Clustering Coefficient],"&gt;= "&amp;R5)-COUNTIF(Vertices[Clustering Coefficient],"&gt;="&amp;R6)</f>
        <v>0</v>
      </c>
      <c r="T5" s="39" t="e">
        <f ca="1" t="shared" si="9"/>
        <v>#REF!</v>
      </c>
      <c r="U5" s="40" t="e">
        <f ca="1" t="shared" si="0"/>
        <v>#REF!</v>
      </c>
    </row>
    <row r="6" spans="1:21" ht="15">
      <c r="A6" s="34"/>
      <c r="B6" s="34"/>
      <c r="D6" s="32">
        <f t="shared" si="1"/>
        <v>0</v>
      </c>
      <c r="E6" s="3">
        <f>COUNTIF(Vertices[Degree],"&gt;= "&amp;D6)-COUNTIF(Vertices[Degree],"&gt;="&amp;D7)</f>
        <v>0</v>
      </c>
      <c r="F6" s="37">
        <f t="shared" si="2"/>
        <v>0</v>
      </c>
      <c r="G6" s="38">
        <f>COUNTIF(Vertices[In-Degree],"&gt;= "&amp;F6)-COUNTIF(Vertices[In-Degree],"&gt;="&amp;F7)</f>
        <v>0</v>
      </c>
      <c r="H6" s="37">
        <f t="shared" si="3"/>
        <v>0</v>
      </c>
      <c r="I6" s="38">
        <f>COUNTIF(Vertices[Out-Degree],"&gt;= "&amp;H6)-COUNTIF(Vertices[Out-Degree],"&gt;="&amp;H7)</f>
        <v>0</v>
      </c>
      <c r="J6" s="37">
        <f t="shared" si="4"/>
        <v>0</v>
      </c>
      <c r="K6" s="38">
        <f>COUNTIF(Vertices[Betweenness Centrality],"&gt;= "&amp;J6)-COUNTIF(Vertices[Betweenness Centrality],"&gt;="&amp;J7)</f>
        <v>0</v>
      </c>
      <c r="L6" s="37">
        <f t="shared" si="5"/>
        <v>0</v>
      </c>
      <c r="M6" s="38">
        <f>COUNTIF(Vertices[Closeness Centrality],"&gt;= "&amp;L6)-COUNTIF(Vertices[Closeness Centrality],"&gt;="&amp;L7)</f>
        <v>0</v>
      </c>
      <c r="N6" s="37">
        <f t="shared" si="6"/>
        <v>0</v>
      </c>
      <c r="O6" s="38">
        <f>COUNTIF(Vertices[Eigenvector Centrality],"&gt;= "&amp;N6)-COUNTIF(Vertices[Eigenvector Centrality],"&gt;="&amp;N7)</f>
        <v>0</v>
      </c>
      <c r="P6" s="37">
        <f t="shared" si="7"/>
        <v>0</v>
      </c>
      <c r="Q6" s="38">
        <f>COUNTIF(Vertices[PageRank],"&gt;= "&amp;P6)-COUNTIF(Vertices[PageRank],"&gt;="&amp;P7)</f>
        <v>0</v>
      </c>
      <c r="R6" s="37">
        <f t="shared" si="8"/>
        <v>0</v>
      </c>
      <c r="S6" s="43">
        <f>COUNTIF(Vertices[Clustering Coefficient],"&gt;= "&amp;R6)-COUNTIF(Vertices[Clustering Coefficient],"&gt;="&amp;R7)</f>
        <v>0</v>
      </c>
      <c r="T6" s="37" t="e">
        <f ca="1" t="shared" si="9"/>
        <v>#REF!</v>
      </c>
      <c r="U6" s="38" t="e">
        <f ca="1" t="shared" si="0"/>
        <v>#REF!</v>
      </c>
    </row>
    <row r="7" spans="1:21" ht="15">
      <c r="A7" s="34"/>
      <c r="B7" s="34"/>
      <c r="D7" s="32">
        <f t="shared" si="1"/>
        <v>0</v>
      </c>
      <c r="E7" s="3">
        <f>COUNTIF(Vertices[Degree],"&gt;= "&amp;D7)-COUNTIF(Vertices[Degree],"&gt;="&amp;D8)</f>
        <v>0</v>
      </c>
      <c r="F7" s="39">
        <f t="shared" si="2"/>
        <v>0</v>
      </c>
      <c r="G7" s="40">
        <f>COUNTIF(Vertices[In-Degree],"&gt;= "&amp;F7)-COUNTIF(Vertices[In-Degree],"&gt;="&amp;F8)</f>
        <v>0</v>
      </c>
      <c r="H7" s="39">
        <f t="shared" si="3"/>
        <v>0</v>
      </c>
      <c r="I7" s="40">
        <f>COUNTIF(Vertices[Out-Degree],"&gt;= "&amp;H7)-COUNTIF(Vertices[Out-Degree],"&gt;="&amp;H8)</f>
        <v>0</v>
      </c>
      <c r="J7" s="39">
        <f t="shared" si="4"/>
        <v>0</v>
      </c>
      <c r="K7" s="40">
        <f>COUNTIF(Vertices[Betweenness Centrality],"&gt;= "&amp;J7)-COUNTIF(Vertices[Betweenness Centrality],"&gt;="&amp;J8)</f>
        <v>0</v>
      </c>
      <c r="L7" s="39">
        <f t="shared" si="5"/>
        <v>0</v>
      </c>
      <c r="M7" s="40">
        <f>COUNTIF(Vertices[Closeness Centrality],"&gt;= "&amp;L7)-COUNTIF(Vertices[Closeness Centrality],"&gt;="&amp;L8)</f>
        <v>0</v>
      </c>
      <c r="N7" s="39">
        <f t="shared" si="6"/>
        <v>0</v>
      </c>
      <c r="O7" s="40">
        <f>COUNTIF(Vertices[Eigenvector Centrality],"&gt;= "&amp;N7)-COUNTIF(Vertices[Eigenvector Centrality],"&gt;="&amp;N8)</f>
        <v>0</v>
      </c>
      <c r="P7" s="39">
        <f t="shared" si="7"/>
        <v>0</v>
      </c>
      <c r="Q7" s="40">
        <f>COUNTIF(Vertices[PageRank],"&gt;= "&amp;P7)-COUNTIF(Vertices[PageRank],"&gt;="&amp;P8)</f>
        <v>0</v>
      </c>
      <c r="R7" s="39">
        <f t="shared" si="8"/>
        <v>0</v>
      </c>
      <c r="S7" s="44">
        <f>COUNTIF(Vertices[Clustering Coefficient],"&gt;= "&amp;R7)-COUNTIF(Vertices[Clustering Coefficient],"&gt;="&amp;R8)</f>
        <v>0</v>
      </c>
      <c r="T7" s="39" t="e">
        <f ca="1" t="shared" si="9"/>
        <v>#REF!</v>
      </c>
      <c r="U7" s="40" t="e">
        <f ca="1" t="shared" si="0"/>
        <v>#REF!</v>
      </c>
    </row>
    <row r="8" spans="1:21" ht="15">
      <c r="A8" s="34"/>
      <c r="B8" s="34"/>
      <c r="D8" s="32">
        <f t="shared" si="1"/>
        <v>0</v>
      </c>
      <c r="E8" s="3">
        <f>COUNTIF(Vertices[Degree],"&gt;= "&amp;D8)-COUNTIF(Vertices[Degree],"&gt;="&amp;D9)</f>
        <v>0</v>
      </c>
      <c r="F8" s="37">
        <f t="shared" si="2"/>
        <v>0</v>
      </c>
      <c r="G8" s="38">
        <f>COUNTIF(Vertices[In-Degree],"&gt;= "&amp;F8)-COUNTIF(Vertices[In-Degree],"&gt;="&amp;F9)</f>
        <v>0</v>
      </c>
      <c r="H8" s="37">
        <f t="shared" si="3"/>
        <v>0</v>
      </c>
      <c r="I8" s="38">
        <f>COUNTIF(Vertices[Out-Degree],"&gt;= "&amp;H8)-COUNTIF(Vertices[Out-Degree],"&gt;="&amp;H9)</f>
        <v>0</v>
      </c>
      <c r="J8" s="37">
        <f t="shared" si="4"/>
        <v>0</v>
      </c>
      <c r="K8" s="38">
        <f>COUNTIF(Vertices[Betweenness Centrality],"&gt;= "&amp;J8)-COUNTIF(Vertices[Betweenness Centrality],"&gt;="&amp;J9)</f>
        <v>0</v>
      </c>
      <c r="L8" s="37">
        <f t="shared" si="5"/>
        <v>0</v>
      </c>
      <c r="M8" s="38">
        <f>COUNTIF(Vertices[Closeness Centrality],"&gt;= "&amp;L8)-COUNTIF(Vertices[Closeness Centrality],"&gt;="&amp;L9)</f>
        <v>0</v>
      </c>
      <c r="N8" s="37">
        <f t="shared" si="6"/>
        <v>0</v>
      </c>
      <c r="O8" s="38">
        <f>COUNTIF(Vertices[Eigenvector Centrality],"&gt;= "&amp;N8)-COUNTIF(Vertices[Eigenvector Centrality],"&gt;="&amp;N9)</f>
        <v>0</v>
      </c>
      <c r="P8" s="37">
        <f t="shared" si="7"/>
        <v>0</v>
      </c>
      <c r="Q8" s="38">
        <f>COUNTIF(Vertices[PageRank],"&gt;= "&amp;P8)-COUNTIF(Vertices[PageRank],"&gt;="&amp;P9)</f>
        <v>0</v>
      </c>
      <c r="R8" s="37">
        <f t="shared" si="8"/>
        <v>0</v>
      </c>
      <c r="S8" s="43">
        <f>COUNTIF(Vertices[Clustering Coefficient],"&gt;= "&amp;R8)-COUNTIF(Vertices[Clustering Coefficient],"&gt;="&amp;R9)</f>
        <v>0</v>
      </c>
      <c r="T8" s="37" t="e">
        <f ca="1" t="shared" si="9"/>
        <v>#REF!</v>
      </c>
      <c r="U8" s="38" t="e">
        <f ca="1" t="shared" si="0"/>
        <v>#REF!</v>
      </c>
    </row>
    <row r="9" spans="1:21" ht="15">
      <c r="A9" s="34"/>
      <c r="B9" s="34"/>
      <c r="D9" s="32">
        <f t="shared" si="1"/>
        <v>0</v>
      </c>
      <c r="E9" s="3">
        <f>COUNTIF(Vertices[Degree],"&gt;= "&amp;D9)-COUNTIF(Vertices[Degree],"&gt;="&amp;D10)</f>
        <v>0</v>
      </c>
      <c r="F9" s="39">
        <f t="shared" si="2"/>
        <v>0</v>
      </c>
      <c r="G9" s="40">
        <f>COUNTIF(Vertices[In-Degree],"&gt;= "&amp;F9)-COUNTIF(Vertices[In-Degree],"&gt;="&amp;F10)</f>
        <v>0</v>
      </c>
      <c r="H9" s="39">
        <f t="shared" si="3"/>
        <v>0</v>
      </c>
      <c r="I9" s="40">
        <f>COUNTIF(Vertices[Out-Degree],"&gt;= "&amp;H9)-COUNTIF(Vertices[Out-Degree],"&gt;="&amp;H10)</f>
        <v>0</v>
      </c>
      <c r="J9" s="39">
        <f t="shared" si="4"/>
        <v>0</v>
      </c>
      <c r="K9" s="40">
        <f>COUNTIF(Vertices[Betweenness Centrality],"&gt;= "&amp;J9)-COUNTIF(Vertices[Betweenness Centrality],"&gt;="&amp;J10)</f>
        <v>0</v>
      </c>
      <c r="L9" s="39">
        <f t="shared" si="5"/>
        <v>0</v>
      </c>
      <c r="M9" s="40">
        <f>COUNTIF(Vertices[Closeness Centrality],"&gt;= "&amp;L9)-COUNTIF(Vertices[Closeness Centrality],"&gt;="&amp;L10)</f>
        <v>0</v>
      </c>
      <c r="N9" s="39">
        <f t="shared" si="6"/>
        <v>0</v>
      </c>
      <c r="O9" s="40">
        <f>COUNTIF(Vertices[Eigenvector Centrality],"&gt;= "&amp;N9)-COUNTIF(Vertices[Eigenvector Centrality],"&gt;="&amp;N10)</f>
        <v>0</v>
      </c>
      <c r="P9" s="39">
        <f t="shared" si="7"/>
        <v>0</v>
      </c>
      <c r="Q9" s="40">
        <f>COUNTIF(Vertices[PageRank],"&gt;= "&amp;P9)-COUNTIF(Vertices[PageRank],"&gt;="&amp;P10)</f>
        <v>0</v>
      </c>
      <c r="R9" s="39">
        <f t="shared" si="8"/>
        <v>0</v>
      </c>
      <c r="S9" s="44">
        <f>COUNTIF(Vertices[Clustering Coefficient],"&gt;= "&amp;R9)-COUNTIF(Vertices[Clustering Coefficient],"&gt;="&amp;R10)</f>
        <v>0</v>
      </c>
      <c r="T9" s="39" t="e">
        <f ca="1" t="shared" si="9"/>
        <v>#REF!</v>
      </c>
      <c r="U9" s="40" t="e">
        <f ca="1" t="shared" si="0"/>
        <v>#REF!</v>
      </c>
    </row>
    <row r="10" spans="1:21" ht="15">
      <c r="A10" s="34"/>
      <c r="B10" s="34"/>
      <c r="D10" s="32">
        <f t="shared" si="1"/>
        <v>0</v>
      </c>
      <c r="E10" s="3">
        <f>COUNTIF(Vertices[Degree],"&gt;= "&amp;D10)-COUNTIF(Vertices[Degree],"&gt;="&amp;D11)</f>
        <v>0</v>
      </c>
      <c r="F10" s="37">
        <f t="shared" si="2"/>
        <v>0</v>
      </c>
      <c r="G10" s="38">
        <f>COUNTIF(Vertices[In-Degree],"&gt;= "&amp;F10)-COUNTIF(Vertices[In-Degree],"&gt;="&amp;F11)</f>
        <v>0</v>
      </c>
      <c r="H10" s="37">
        <f t="shared" si="3"/>
        <v>0</v>
      </c>
      <c r="I10" s="38">
        <f>COUNTIF(Vertices[Out-Degree],"&gt;= "&amp;H10)-COUNTIF(Vertices[Out-Degree],"&gt;="&amp;H11)</f>
        <v>0</v>
      </c>
      <c r="J10" s="37">
        <f t="shared" si="4"/>
        <v>0</v>
      </c>
      <c r="K10" s="38">
        <f>COUNTIF(Vertices[Betweenness Centrality],"&gt;= "&amp;J10)-COUNTIF(Vertices[Betweenness Centrality],"&gt;="&amp;J11)</f>
        <v>0</v>
      </c>
      <c r="L10" s="37">
        <f t="shared" si="5"/>
        <v>0</v>
      </c>
      <c r="M10" s="38">
        <f>COUNTIF(Vertices[Closeness Centrality],"&gt;= "&amp;L10)-COUNTIF(Vertices[Closeness Centrality],"&gt;="&amp;L11)</f>
        <v>0</v>
      </c>
      <c r="N10" s="37">
        <f t="shared" si="6"/>
        <v>0</v>
      </c>
      <c r="O10" s="38">
        <f>COUNTIF(Vertices[Eigenvector Centrality],"&gt;= "&amp;N10)-COUNTIF(Vertices[Eigenvector Centrality],"&gt;="&amp;N11)</f>
        <v>0</v>
      </c>
      <c r="P10" s="37">
        <f t="shared" si="7"/>
        <v>0</v>
      </c>
      <c r="Q10" s="38">
        <f>COUNTIF(Vertices[PageRank],"&gt;= "&amp;P10)-COUNTIF(Vertices[PageRank],"&gt;="&amp;P11)</f>
        <v>0</v>
      </c>
      <c r="R10" s="37">
        <f t="shared" si="8"/>
        <v>0</v>
      </c>
      <c r="S10" s="43">
        <f>COUNTIF(Vertices[Clustering Coefficient],"&gt;= "&amp;R10)-COUNTIF(Vertices[Clustering Coefficient],"&gt;="&amp;R11)</f>
        <v>0</v>
      </c>
      <c r="T10" s="37" t="e">
        <f ca="1" t="shared" si="9"/>
        <v>#REF!</v>
      </c>
      <c r="U10" s="38" t="e">
        <f ca="1" t="shared" si="0"/>
        <v>#REF!</v>
      </c>
    </row>
    <row r="11" spans="1:21" ht="15">
      <c r="A11" s="34"/>
      <c r="B11" s="34"/>
      <c r="D11" s="32">
        <f t="shared" si="1"/>
        <v>0</v>
      </c>
      <c r="E11" s="3">
        <f>COUNTIF(Vertices[Degree],"&gt;= "&amp;D11)-COUNTIF(Vertices[Degree],"&gt;="&amp;D12)</f>
        <v>0</v>
      </c>
      <c r="F11" s="39">
        <f t="shared" si="2"/>
        <v>0</v>
      </c>
      <c r="G11" s="40">
        <f>COUNTIF(Vertices[In-Degree],"&gt;= "&amp;F11)-COUNTIF(Vertices[In-Degree],"&gt;="&amp;F12)</f>
        <v>0</v>
      </c>
      <c r="H11" s="39">
        <f t="shared" si="3"/>
        <v>0</v>
      </c>
      <c r="I11" s="40">
        <f>COUNTIF(Vertices[Out-Degree],"&gt;= "&amp;H11)-COUNTIF(Vertices[Out-Degree],"&gt;="&amp;H12)</f>
        <v>0</v>
      </c>
      <c r="J11" s="39">
        <f t="shared" si="4"/>
        <v>0</v>
      </c>
      <c r="K11" s="40">
        <f>COUNTIF(Vertices[Betweenness Centrality],"&gt;= "&amp;J11)-COUNTIF(Vertices[Betweenness Centrality],"&gt;="&amp;J12)</f>
        <v>0</v>
      </c>
      <c r="L11" s="39">
        <f t="shared" si="5"/>
        <v>0</v>
      </c>
      <c r="M11" s="40">
        <f>COUNTIF(Vertices[Closeness Centrality],"&gt;= "&amp;L11)-COUNTIF(Vertices[Closeness Centrality],"&gt;="&amp;L12)</f>
        <v>0</v>
      </c>
      <c r="N11" s="39">
        <f t="shared" si="6"/>
        <v>0</v>
      </c>
      <c r="O11" s="40">
        <f>COUNTIF(Vertices[Eigenvector Centrality],"&gt;= "&amp;N11)-COUNTIF(Vertices[Eigenvector Centrality],"&gt;="&amp;N12)</f>
        <v>0</v>
      </c>
      <c r="P11" s="39">
        <f t="shared" si="7"/>
        <v>0</v>
      </c>
      <c r="Q11" s="40">
        <f>COUNTIF(Vertices[PageRank],"&gt;= "&amp;P11)-COUNTIF(Vertices[PageRank],"&gt;="&amp;P12)</f>
        <v>0</v>
      </c>
      <c r="R11" s="39">
        <f t="shared" si="8"/>
        <v>0</v>
      </c>
      <c r="S11" s="44">
        <f>COUNTIF(Vertices[Clustering Coefficient],"&gt;= "&amp;R11)-COUNTIF(Vertices[Clustering Coefficient],"&gt;="&amp;R12)</f>
        <v>0</v>
      </c>
      <c r="T11" s="39" t="e">
        <f ca="1" t="shared" si="9"/>
        <v>#REF!</v>
      </c>
      <c r="U11" s="40" t="e">
        <f ca="1" t="shared" si="0"/>
        <v>#REF!</v>
      </c>
    </row>
    <row r="12" spans="1:21" ht="15">
      <c r="A12" s="34"/>
      <c r="B12" s="34"/>
      <c r="D12" s="32">
        <f t="shared" si="1"/>
        <v>0</v>
      </c>
      <c r="E12" s="3">
        <f>COUNTIF(Vertices[Degree],"&gt;= "&amp;D12)-COUNTIF(Vertices[Degree],"&gt;="&amp;D13)</f>
        <v>0</v>
      </c>
      <c r="F12" s="37">
        <f t="shared" si="2"/>
        <v>0</v>
      </c>
      <c r="G12" s="38">
        <f>COUNTIF(Vertices[In-Degree],"&gt;= "&amp;F12)-COUNTIF(Vertices[In-Degree],"&gt;="&amp;F13)</f>
        <v>0</v>
      </c>
      <c r="H12" s="37">
        <f t="shared" si="3"/>
        <v>0</v>
      </c>
      <c r="I12" s="38">
        <f>COUNTIF(Vertices[Out-Degree],"&gt;= "&amp;H12)-COUNTIF(Vertices[Out-Degree],"&gt;="&amp;H13)</f>
        <v>0</v>
      </c>
      <c r="J12" s="37">
        <f t="shared" si="4"/>
        <v>0</v>
      </c>
      <c r="K12" s="38">
        <f>COUNTIF(Vertices[Betweenness Centrality],"&gt;= "&amp;J12)-COUNTIF(Vertices[Betweenness Centrality],"&gt;="&amp;J13)</f>
        <v>0</v>
      </c>
      <c r="L12" s="37">
        <f t="shared" si="5"/>
        <v>0</v>
      </c>
      <c r="M12" s="38">
        <f>COUNTIF(Vertices[Closeness Centrality],"&gt;= "&amp;L12)-COUNTIF(Vertices[Closeness Centrality],"&gt;="&amp;L13)</f>
        <v>0</v>
      </c>
      <c r="N12" s="37">
        <f t="shared" si="6"/>
        <v>0</v>
      </c>
      <c r="O12" s="38">
        <f>COUNTIF(Vertices[Eigenvector Centrality],"&gt;= "&amp;N12)-COUNTIF(Vertices[Eigenvector Centrality],"&gt;="&amp;N13)</f>
        <v>0</v>
      </c>
      <c r="P12" s="37">
        <f t="shared" si="7"/>
        <v>0</v>
      </c>
      <c r="Q12" s="38">
        <f>COUNTIF(Vertices[PageRank],"&gt;= "&amp;P12)-COUNTIF(Vertices[PageRank],"&gt;="&amp;P13)</f>
        <v>0</v>
      </c>
      <c r="R12" s="37">
        <f t="shared" si="8"/>
        <v>0</v>
      </c>
      <c r="S12" s="43">
        <f>COUNTIF(Vertices[Clustering Coefficient],"&gt;= "&amp;R12)-COUNTIF(Vertices[Clustering Coefficient],"&gt;="&amp;R13)</f>
        <v>0</v>
      </c>
      <c r="T12" s="37" t="e">
        <f ca="1" t="shared" si="9"/>
        <v>#REF!</v>
      </c>
      <c r="U12" s="38" t="e">
        <f ca="1" t="shared" si="0"/>
        <v>#REF!</v>
      </c>
    </row>
    <row r="13" spans="1:21" ht="15">
      <c r="A13" s="34"/>
      <c r="B13" s="34"/>
      <c r="D13" s="32">
        <f t="shared" si="1"/>
        <v>0</v>
      </c>
      <c r="E13" s="3">
        <f>COUNTIF(Vertices[Degree],"&gt;= "&amp;D13)-COUNTIF(Vertices[Degree],"&gt;="&amp;D14)</f>
        <v>0</v>
      </c>
      <c r="F13" s="39">
        <f t="shared" si="2"/>
        <v>0</v>
      </c>
      <c r="G13" s="40">
        <f>COUNTIF(Vertices[In-Degree],"&gt;= "&amp;F13)-COUNTIF(Vertices[In-Degree],"&gt;="&amp;F14)</f>
        <v>0</v>
      </c>
      <c r="H13" s="39">
        <f t="shared" si="3"/>
        <v>0</v>
      </c>
      <c r="I13" s="40">
        <f>COUNTIF(Vertices[Out-Degree],"&gt;= "&amp;H13)-COUNTIF(Vertices[Out-Degree],"&gt;="&amp;H14)</f>
        <v>0</v>
      </c>
      <c r="J13" s="39">
        <f t="shared" si="4"/>
        <v>0</v>
      </c>
      <c r="K13" s="40">
        <f>COUNTIF(Vertices[Betweenness Centrality],"&gt;= "&amp;J13)-COUNTIF(Vertices[Betweenness Centrality],"&gt;="&amp;J14)</f>
        <v>0</v>
      </c>
      <c r="L13" s="39">
        <f t="shared" si="5"/>
        <v>0</v>
      </c>
      <c r="M13" s="40">
        <f>COUNTIF(Vertices[Closeness Centrality],"&gt;= "&amp;L13)-COUNTIF(Vertices[Closeness Centrality],"&gt;="&amp;L14)</f>
        <v>0</v>
      </c>
      <c r="N13" s="39">
        <f t="shared" si="6"/>
        <v>0</v>
      </c>
      <c r="O13" s="40">
        <f>COUNTIF(Vertices[Eigenvector Centrality],"&gt;= "&amp;N13)-COUNTIF(Vertices[Eigenvector Centrality],"&gt;="&amp;N14)</f>
        <v>0</v>
      </c>
      <c r="P13" s="39">
        <f t="shared" si="7"/>
        <v>0</v>
      </c>
      <c r="Q13" s="40">
        <f>COUNTIF(Vertices[PageRank],"&gt;= "&amp;P13)-COUNTIF(Vertices[PageRank],"&gt;="&amp;P14)</f>
        <v>0</v>
      </c>
      <c r="R13" s="39">
        <f t="shared" si="8"/>
        <v>0</v>
      </c>
      <c r="S13" s="44">
        <f>COUNTIF(Vertices[Clustering Coefficient],"&gt;= "&amp;R13)-COUNTIF(Vertices[Clustering Coefficient],"&gt;="&amp;R14)</f>
        <v>0</v>
      </c>
      <c r="T13" s="39" t="e">
        <f ca="1" t="shared" si="9"/>
        <v>#REF!</v>
      </c>
      <c r="U13" s="40" t="e">
        <f ca="1" t="shared" si="0"/>
        <v>#REF!</v>
      </c>
    </row>
    <row r="14" spans="1:21" ht="15">
      <c r="A14" s="34"/>
      <c r="B14" s="34"/>
      <c r="D14" s="32">
        <f t="shared" si="1"/>
        <v>0</v>
      </c>
      <c r="E14" s="3">
        <f>COUNTIF(Vertices[Degree],"&gt;= "&amp;D14)-COUNTIF(Vertices[Degree],"&gt;="&amp;D15)</f>
        <v>0</v>
      </c>
      <c r="F14" s="37">
        <f t="shared" si="2"/>
        <v>0</v>
      </c>
      <c r="G14" s="38">
        <f>COUNTIF(Vertices[In-Degree],"&gt;= "&amp;F14)-COUNTIF(Vertices[In-Degree],"&gt;="&amp;F15)</f>
        <v>0</v>
      </c>
      <c r="H14" s="37">
        <f t="shared" si="3"/>
        <v>0</v>
      </c>
      <c r="I14" s="38">
        <f>COUNTIF(Vertices[Out-Degree],"&gt;= "&amp;H14)-COUNTIF(Vertices[Out-Degree],"&gt;="&amp;H15)</f>
        <v>0</v>
      </c>
      <c r="J14" s="37">
        <f t="shared" si="4"/>
        <v>0</v>
      </c>
      <c r="K14" s="38">
        <f>COUNTIF(Vertices[Betweenness Centrality],"&gt;= "&amp;J14)-COUNTIF(Vertices[Betweenness Centrality],"&gt;="&amp;J15)</f>
        <v>0</v>
      </c>
      <c r="L14" s="37">
        <f t="shared" si="5"/>
        <v>0</v>
      </c>
      <c r="M14" s="38">
        <f>COUNTIF(Vertices[Closeness Centrality],"&gt;= "&amp;L14)-COUNTIF(Vertices[Closeness Centrality],"&gt;="&amp;L15)</f>
        <v>0</v>
      </c>
      <c r="N14" s="37">
        <f t="shared" si="6"/>
        <v>0</v>
      </c>
      <c r="O14" s="38">
        <f>COUNTIF(Vertices[Eigenvector Centrality],"&gt;= "&amp;N14)-COUNTIF(Vertices[Eigenvector Centrality],"&gt;="&amp;N15)</f>
        <v>0</v>
      </c>
      <c r="P14" s="37">
        <f t="shared" si="7"/>
        <v>0</v>
      </c>
      <c r="Q14" s="38">
        <f>COUNTIF(Vertices[PageRank],"&gt;= "&amp;P14)-COUNTIF(Vertices[PageRank],"&gt;="&amp;P15)</f>
        <v>0</v>
      </c>
      <c r="R14" s="37">
        <f t="shared" si="8"/>
        <v>0</v>
      </c>
      <c r="S14" s="43">
        <f>COUNTIF(Vertices[Clustering Coefficient],"&gt;= "&amp;R14)-COUNTIF(Vertices[Clustering Coefficient],"&gt;="&amp;R15)</f>
        <v>0</v>
      </c>
      <c r="T14" s="37" t="e">
        <f ca="1" t="shared" si="9"/>
        <v>#REF!</v>
      </c>
      <c r="U14" s="38" t="e">
        <f ca="1" t="shared" si="0"/>
        <v>#REF!</v>
      </c>
    </row>
    <row r="15" spans="1:21" ht="15">
      <c r="A15" s="34"/>
      <c r="B15" s="34"/>
      <c r="D15" s="32">
        <f t="shared" si="1"/>
        <v>0</v>
      </c>
      <c r="E15" s="3">
        <f>COUNTIF(Vertices[Degree],"&gt;= "&amp;D15)-COUNTIF(Vertices[Degree],"&gt;="&amp;D16)</f>
        <v>0</v>
      </c>
      <c r="F15" s="39">
        <f t="shared" si="2"/>
        <v>0</v>
      </c>
      <c r="G15" s="40">
        <f>COUNTIF(Vertices[In-Degree],"&gt;= "&amp;F15)-COUNTIF(Vertices[In-Degree],"&gt;="&amp;F16)</f>
        <v>0</v>
      </c>
      <c r="H15" s="39">
        <f t="shared" si="3"/>
        <v>0</v>
      </c>
      <c r="I15" s="40">
        <f>COUNTIF(Vertices[Out-Degree],"&gt;= "&amp;H15)-COUNTIF(Vertices[Out-Degree],"&gt;="&amp;H16)</f>
        <v>0</v>
      </c>
      <c r="J15" s="39">
        <f t="shared" si="4"/>
        <v>0</v>
      </c>
      <c r="K15" s="40">
        <f>COUNTIF(Vertices[Betweenness Centrality],"&gt;= "&amp;J15)-COUNTIF(Vertices[Betweenness Centrality],"&gt;="&amp;J16)</f>
        <v>0</v>
      </c>
      <c r="L15" s="39">
        <f t="shared" si="5"/>
        <v>0</v>
      </c>
      <c r="M15" s="40">
        <f>COUNTIF(Vertices[Closeness Centrality],"&gt;= "&amp;L15)-COUNTIF(Vertices[Closeness Centrality],"&gt;="&amp;L16)</f>
        <v>0</v>
      </c>
      <c r="N15" s="39">
        <f t="shared" si="6"/>
        <v>0</v>
      </c>
      <c r="O15" s="40">
        <f>COUNTIF(Vertices[Eigenvector Centrality],"&gt;= "&amp;N15)-COUNTIF(Vertices[Eigenvector Centrality],"&gt;="&amp;N16)</f>
        <v>0</v>
      </c>
      <c r="P15" s="39">
        <f t="shared" si="7"/>
        <v>0</v>
      </c>
      <c r="Q15" s="40">
        <f>COUNTIF(Vertices[PageRank],"&gt;= "&amp;P15)-COUNTIF(Vertices[PageRank],"&gt;="&amp;P16)</f>
        <v>0</v>
      </c>
      <c r="R15" s="39">
        <f t="shared" si="8"/>
        <v>0</v>
      </c>
      <c r="S15" s="44">
        <f>COUNTIF(Vertices[Clustering Coefficient],"&gt;= "&amp;R15)-COUNTIF(Vertices[Clustering Coefficient],"&gt;="&amp;R16)</f>
        <v>0</v>
      </c>
      <c r="T15" s="39" t="e">
        <f ca="1" t="shared" si="9"/>
        <v>#REF!</v>
      </c>
      <c r="U15" s="40" t="e">
        <f ca="1" t="shared" si="0"/>
        <v>#REF!</v>
      </c>
    </row>
    <row r="16" spans="1:21" ht="15">
      <c r="A16" s="34"/>
      <c r="B16" s="34"/>
      <c r="D16" s="32">
        <f t="shared" si="1"/>
        <v>0</v>
      </c>
      <c r="E16" s="3">
        <f>COUNTIF(Vertices[Degree],"&gt;= "&amp;D16)-COUNTIF(Vertices[Degree],"&gt;="&amp;D17)</f>
        <v>0</v>
      </c>
      <c r="F16" s="37">
        <f t="shared" si="2"/>
        <v>0</v>
      </c>
      <c r="G16" s="38">
        <f>COUNTIF(Vertices[In-Degree],"&gt;= "&amp;F16)-COUNTIF(Vertices[In-Degree],"&gt;="&amp;F17)</f>
        <v>0</v>
      </c>
      <c r="H16" s="37">
        <f t="shared" si="3"/>
        <v>0</v>
      </c>
      <c r="I16" s="38">
        <f>COUNTIF(Vertices[Out-Degree],"&gt;= "&amp;H16)-COUNTIF(Vertices[Out-Degree],"&gt;="&amp;H17)</f>
        <v>0</v>
      </c>
      <c r="J16" s="37">
        <f t="shared" si="4"/>
        <v>0</v>
      </c>
      <c r="K16" s="38">
        <f>COUNTIF(Vertices[Betweenness Centrality],"&gt;= "&amp;J16)-COUNTIF(Vertices[Betweenness Centrality],"&gt;="&amp;J17)</f>
        <v>0</v>
      </c>
      <c r="L16" s="37">
        <f t="shared" si="5"/>
        <v>0</v>
      </c>
      <c r="M16" s="38">
        <f>COUNTIF(Vertices[Closeness Centrality],"&gt;= "&amp;L16)-COUNTIF(Vertices[Closeness Centrality],"&gt;="&amp;L17)</f>
        <v>0</v>
      </c>
      <c r="N16" s="37">
        <f t="shared" si="6"/>
        <v>0</v>
      </c>
      <c r="O16" s="38">
        <f>COUNTIF(Vertices[Eigenvector Centrality],"&gt;= "&amp;N16)-COUNTIF(Vertices[Eigenvector Centrality],"&gt;="&amp;N17)</f>
        <v>0</v>
      </c>
      <c r="P16" s="37">
        <f t="shared" si="7"/>
        <v>0</v>
      </c>
      <c r="Q16" s="38">
        <f>COUNTIF(Vertices[PageRank],"&gt;= "&amp;P16)-COUNTIF(Vertices[PageRank],"&gt;="&amp;P17)</f>
        <v>0</v>
      </c>
      <c r="R16" s="37">
        <f t="shared" si="8"/>
        <v>0</v>
      </c>
      <c r="S16" s="43">
        <f>COUNTIF(Vertices[Clustering Coefficient],"&gt;= "&amp;R16)-COUNTIF(Vertices[Clustering Coefficient],"&gt;="&amp;R17)</f>
        <v>0</v>
      </c>
      <c r="T16" s="37" t="e">
        <f ca="1" t="shared" si="9"/>
        <v>#REF!</v>
      </c>
      <c r="U16" s="38" t="e">
        <f ca="1" t="shared" si="0"/>
        <v>#REF!</v>
      </c>
    </row>
    <row r="17" spans="1:21" ht="15">
      <c r="A17" s="34"/>
      <c r="B17" s="34"/>
      <c r="D17" s="32">
        <f t="shared" si="1"/>
        <v>0</v>
      </c>
      <c r="E17" s="3">
        <f>COUNTIF(Vertices[Degree],"&gt;= "&amp;D17)-COUNTIF(Vertices[Degree],"&gt;="&amp;D18)</f>
        <v>0</v>
      </c>
      <c r="F17" s="39">
        <f t="shared" si="2"/>
        <v>0</v>
      </c>
      <c r="G17" s="40">
        <f>COUNTIF(Vertices[In-Degree],"&gt;= "&amp;F17)-COUNTIF(Vertices[In-Degree],"&gt;="&amp;F18)</f>
        <v>0</v>
      </c>
      <c r="H17" s="39">
        <f t="shared" si="3"/>
        <v>0</v>
      </c>
      <c r="I17" s="40">
        <f>COUNTIF(Vertices[Out-Degree],"&gt;= "&amp;H17)-COUNTIF(Vertices[Out-Degree],"&gt;="&amp;H18)</f>
        <v>0</v>
      </c>
      <c r="J17" s="39">
        <f t="shared" si="4"/>
        <v>0</v>
      </c>
      <c r="K17" s="40">
        <f>COUNTIF(Vertices[Betweenness Centrality],"&gt;= "&amp;J17)-COUNTIF(Vertices[Betweenness Centrality],"&gt;="&amp;J18)</f>
        <v>0</v>
      </c>
      <c r="L17" s="39">
        <f t="shared" si="5"/>
        <v>0</v>
      </c>
      <c r="M17" s="40">
        <f>COUNTIF(Vertices[Closeness Centrality],"&gt;= "&amp;L17)-COUNTIF(Vertices[Closeness Centrality],"&gt;="&amp;L18)</f>
        <v>0</v>
      </c>
      <c r="N17" s="39">
        <f t="shared" si="6"/>
        <v>0</v>
      </c>
      <c r="O17" s="40">
        <f>COUNTIF(Vertices[Eigenvector Centrality],"&gt;= "&amp;N17)-COUNTIF(Vertices[Eigenvector Centrality],"&gt;="&amp;N18)</f>
        <v>0</v>
      </c>
      <c r="P17" s="39">
        <f t="shared" si="7"/>
        <v>0</v>
      </c>
      <c r="Q17" s="40">
        <f>COUNTIF(Vertices[PageRank],"&gt;= "&amp;P17)-COUNTIF(Vertices[PageRank],"&gt;="&amp;P18)</f>
        <v>0</v>
      </c>
      <c r="R17" s="39">
        <f t="shared" si="8"/>
        <v>0</v>
      </c>
      <c r="S17" s="44">
        <f>COUNTIF(Vertices[Clustering Coefficient],"&gt;= "&amp;R17)-COUNTIF(Vertices[Clustering Coefficient],"&gt;="&amp;R18)</f>
        <v>0</v>
      </c>
      <c r="T17" s="39" t="e">
        <f ca="1" t="shared" si="9"/>
        <v>#REF!</v>
      </c>
      <c r="U17" s="40" t="e">
        <f ca="1" t="shared" si="0"/>
        <v>#REF!</v>
      </c>
    </row>
    <row r="18" spans="1:21" ht="15">
      <c r="A18" s="34"/>
      <c r="B18" s="34"/>
      <c r="D18" s="32">
        <f t="shared" si="1"/>
        <v>0</v>
      </c>
      <c r="E18" s="3">
        <f>COUNTIF(Vertices[Degree],"&gt;= "&amp;D18)-COUNTIF(Vertices[Degree],"&gt;="&amp;D19)</f>
        <v>0</v>
      </c>
      <c r="F18" s="37">
        <f t="shared" si="2"/>
        <v>0</v>
      </c>
      <c r="G18" s="38">
        <f>COUNTIF(Vertices[In-Degree],"&gt;= "&amp;F18)-COUNTIF(Vertices[In-Degree],"&gt;="&amp;F19)</f>
        <v>0</v>
      </c>
      <c r="H18" s="37">
        <f t="shared" si="3"/>
        <v>0</v>
      </c>
      <c r="I18" s="38">
        <f>COUNTIF(Vertices[Out-Degree],"&gt;= "&amp;H18)-COUNTIF(Vertices[Out-Degree],"&gt;="&amp;H19)</f>
        <v>0</v>
      </c>
      <c r="J18" s="37">
        <f t="shared" si="4"/>
        <v>0</v>
      </c>
      <c r="K18" s="38">
        <f>COUNTIF(Vertices[Betweenness Centrality],"&gt;= "&amp;J18)-COUNTIF(Vertices[Betweenness Centrality],"&gt;="&amp;J19)</f>
        <v>0</v>
      </c>
      <c r="L18" s="37">
        <f t="shared" si="5"/>
        <v>0</v>
      </c>
      <c r="M18" s="38">
        <f>COUNTIF(Vertices[Closeness Centrality],"&gt;= "&amp;L18)-COUNTIF(Vertices[Closeness Centrality],"&gt;="&amp;L19)</f>
        <v>0</v>
      </c>
      <c r="N18" s="37">
        <f t="shared" si="6"/>
        <v>0</v>
      </c>
      <c r="O18" s="38">
        <f>COUNTIF(Vertices[Eigenvector Centrality],"&gt;= "&amp;N18)-COUNTIF(Vertices[Eigenvector Centrality],"&gt;="&amp;N19)</f>
        <v>0</v>
      </c>
      <c r="P18" s="37">
        <f t="shared" si="7"/>
        <v>0</v>
      </c>
      <c r="Q18" s="38">
        <f>COUNTIF(Vertices[PageRank],"&gt;= "&amp;P18)-COUNTIF(Vertices[PageRank],"&gt;="&amp;P19)</f>
        <v>0</v>
      </c>
      <c r="R18" s="37">
        <f t="shared" si="8"/>
        <v>0</v>
      </c>
      <c r="S18" s="43">
        <f>COUNTIF(Vertices[Clustering Coefficient],"&gt;= "&amp;R18)-COUNTIF(Vertices[Clustering Coefficient],"&gt;="&amp;R19)</f>
        <v>0</v>
      </c>
      <c r="T18" s="37" t="e">
        <f ca="1" t="shared" si="9"/>
        <v>#REF!</v>
      </c>
      <c r="U18" s="38" t="e">
        <f ca="1" t="shared" si="0"/>
        <v>#REF!</v>
      </c>
    </row>
    <row r="19" spans="1:21" ht="15">
      <c r="A19" s="34"/>
      <c r="B19" s="34"/>
      <c r="D19" s="32">
        <f t="shared" si="1"/>
        <v>0</v>
      </c>
      <c r="E19" s="3">
        <f>COUNTIF(Vertices[Degree],"&gt;= "&amp;D19)-COUNTIF(Vertices[Degree],"&gt;="&amp;D20)</f>
        <v>0</v>
      </c>
      <c r="F19" s="39">
        <f t="shared" si="2"/>
        <v>0</v>
      </c>
      <c r="G19" s="40">
        <f>COUNTIF(Vertices[In-Degree],"&gt;= "&amp;F19)-COUNTIF(Vertices[In-Degree],"&gt;="&amp;F20)</f>
        <v>0</v>
      </c>
      <c r="H19" s="39">
        <f t="shared" si="3"/>
        <v>0</v>
      </c>
      <c r="I19" s="40">
        <f>COUNTIF(Vertices[Out-Degree],"&gt;= "&amp;H19)-COUNTIF(Vertices[Out-Degree],"&gt;="&amp;H20)</f>
        <v>0</v>
      </c>
      <c r="J19" s="39">
        <f t="shared" si="4"/>
        <v>0</v>
      </c>
      <c r="K19" s="40">
        <f>COUNTIF(Vertices[Betweenness Centrality],"&gt;= "&amp;J19)-COUNTIF(Vertices[Betweenness Centrality],"&gt;="&amp;J20)</f>
        <v>0</v>
      </c>
      <c r="L19" s="39">
        <f t="shared" si="5"/>
        <v>0</v>
      </c>
      <c r="M19" s="40">
        <f>COUNTIF(Vertices[Closeness Centrality],"&gt;= "&amp;L19)-COUNTIF(Vertices[Closeness Centrality],"&gt;="&amp;L20)</f>
        <v>0</v>
      </c>
      <c r="N19" s="39">
        <f t="shared" si="6"/>
        <v>0</v>
      </c>
      <c r="O19" s="40">
        <f>COUNTIF(Vertices[Eigenvector Centrality],"&gt;= "&amp;N19)-COUNTIF(Vertices[Eigenvector Centrality],"&gt;="&amp;N20)</f>
        <v>0</v>
      </c>
      <c r="P19" s="39">
        <f t="shared" si="7"/>
        <v>0</v>
      </c>
      <c r="Q19" s="40">
        <f>COUNTIF(Vertices[PageRank],"&gt;= "&amp;P19)-COUNTIF(Vertices[PageRank],"&gt;="&amp;P20)</f>
        <v>0</v>
      </c>
      <c r="R19" s="39">
        <f t="shared" si="8"/>
        <v>0</v>
      </c>
      <c r="S19" s="44">
        <f>COUNTIF(Vertices[Clustering Coefficient],"&gt;= "&amp;R19)-COUNTIF(Vertices[Clustering Coefficient],"&gt;="&amp;R20)</f>
        <v>0</v>
      </c>
      <c r="T19" s="39" t="e">
        <f ca="1" t="shared" si="9"/>
        <v>#REF!</v>
      </c>
      <c r="U19" s="40" t="e">
        <f ca="1" t="shared" si="0"/>
        <v>#REF!</v>
      </c>
    </row>
    <row r="20" spans="1:21" ht="15">
      <c r="A20" s="34"/>
      <c r="B20" s="34"/>
      <c r="D20" s="32">
        <f t="shared" si="1"/>
        <v>0</v>
      </c>
      <c r="E20" s="3">
        <f>COUNTIF(Vertices[Degree],"&gt;= "&amp;D20)-COUNTIF(Vertices[Degree],"&gt;="&amp;D21)</f>
        <v>0</v>
      </c>
      <c r="F20" s="37">
        <f t="shared" si="2"/>
        <v>0</v>
      </c>
      <c r="G20" s="38">
        <f>COUNTIF(Vertices[In-Degree],"&gt;= "&amp;F20)-COUNTIF(Vertices[In-Degree],"&gt;="&amp;F21)</f>
        <v>0</v>
      </c>
      <c r="H20" s="37">
        <f t="shared" si="3"/>
        <v>0</v>
      </c>
      <c r="I20" s="38">
        <f>COUNTIF(Vertices[Out-Degree],"&gt;= "&amp;H20)-COUNTIF(Vertices[Out-Degree],"&gt;="&amp;H21)</f>
        <v>0</v>
      </c>
      <c r="J20" s="37">
        <f t="shared" si="4"/>
        <v>0</v>
      </c>
      <c r="K20" s="38">
        <f>COUNTIF(Vertices[Betweenness Centrality],"&gt;= "&amp;J20)-COUNTIF(Vertices[Betweenness Centrality],"&gt;="&amp;J21)</f>
        <v>0</v>
      </c>
      <c r="L20" s="37">
        <f t="shared" si="5"/>
        <v>0</v>
      </c>
      <c r="M20" s="38">
        <f>COUNTIF(Vertices[Closeness Centrality],"&gt;= "&amp;L20)-COUNTIF(Vertices[Closeness Centrality],"&gt;="&amp;L21)</f>
        <v>0</v>
      </c>
      <c r="N20" s="37">
        <f t="shared" si="6"/>
        <v>0</v>
      </c>
      <c r="O20" s="38">
        <f>COUNTIF(Vertices[Eigenvector Centrality],"&gt;= "&amp;N20)-COUNTIF(Vertices[Eigenvector Centrality],"&gt;="&amp;N21)</f>
        <v>0</v>
      </c>
      <c r="P20" s="37">
        <f t="shared" si="7"/>
        <v>0</v>
      </c>
      <c r="Q20" s="38">
        <f>COUNTIF(Vertices[PageRank],"&gt;= "&amp;P20)-COUNTIF(Vertices[PageRank],"&gt;="&amp;P21)</f>
        <v>0</v>
      </c>
      <c r="R20" s="37">
        <f t="shared" si="8"/>
        <v>0</v>
      </c>
      <c r="S20" s="43">
        <f>COUNTIF(Vertices[Clustering Coefficient],"&gt;= "&amp;R20)-COUNTIF(Vertices[Clustering Coefficient],"&gt;="&amp;R21)</f>
        <v>0</v>
      </c>
      <c r="T20" s="37" t="e">
        <f ca="1" t="shared" si="9"/>
        <v>#REF!</v>
      </c>
      <c r="U20" s="38" t="e">
        <f ca="1" t="shared" si="0"/>
        <v>#REF!</v>
      </c>
    </row>
    <row r="21" spans="1:21" ht="15">
      <c r="A21" s="34"/>
      <c r="B21" s="34"/>
      <c r="D21" s="32">
        <f t="shared" si="1"/>
        <v>0</v>
      </c>
      <c r="E21" s="3">
        <f>COUNTIF(Vertices[Degree],"&gt;= "&amp;D21)-COUNTIF(Vertices[Degree],"&gt;="&amp;D22)</f>
        <v>0</v>
      </c>
      <c r="F21" s="39">
        <f t="shared" si="2"/>
        <v>0</v>
      </c>
      <c r="G21" s="40">
        <f>COUNTIF(Vertices[In-Degree],"&gt;= "&amp;F21)-COUNTIF(Vertices[In-Degree],"&gt;="&amp;F22)</f>
        <v>0</v>
      </c>
      <c r="H21" s="39">
        <f t="shared" si="3"/>
        <v>0</v>
      </c>
      <c r="I21" s="40">
        <f>COUNTIF(Vertices[Out-Degree],"&gt;= "&amp;H21)-COUNTIF(Vertices[Out-Degree],"&gt;="&amp;H22)</f>
        <v>0</v>
      </c>
      <c r="J21" s="39">
        <f t="shared" si="4"/>
        <v>0</v>
      </c>
      <c r="K21" s="40">
        <f>COUNTIF(Vertices[Betweenness Centrality],"&gt;= "&amp;J21)-COUNTIF(Vertices[Betweenness Centrality],"&gt;="&amp;J22)</f>
        <v>0</v>
      </c>
      <c r="L21" s="39">
        <f t="shared" si="5"/>
        <v>0</v>
      </c>
      <c r="M21" s="40">
        <f>COUNTIF(Vertices[Closeness Centrality],"&gt;= "&amp;L21)-COUNTIF(Vertices[Closeness Centrality],"&gt;="&amp;L22)</f>
        <v>0</v>
      </c>
      <c r="N21" s="39">
        <f t="shared" si="6"/>
        <v>0</v>
      </c>
      <c r="O21" s="40">
        <f>COUNTIF(Vertices[Eigenvector Centrality],"&gt;= "&amp;N21)-COUNTIF(Vertices[Eigenvector Centrality],"&gt;="&amp;N22)</f>
        <v>0</v>
      </c>
      <c r="P21" s="39">
        <f t="shared" si="7"/>
        <v>0</v>
      </c>
      <c r="Q21" s="40">
        <f>COUNTIF(Vertices[PageRank],"&gt;= "&amp;P21)-COUNTIF(Vertices[PageRank],"&gt;="&amp;P22)</f>
        <v>0</v>
      </c>
      <c r="R21" s="39">
        <f t="shared" si="8"/>
        <v>0</v>
      </c>
      <c r="S21" s="44">
        <f>COUNTIF(Vertices[Clustering Coefficient],"&gt;= "&amp;R21)-COUNTIF(Vertices[Clustering Coefficient],"&gt;="&amp;R22)</f>
        <v>0</v>
      </c>
      <c r="T21" s="39" t="e">
        <f ca="1" t="shared" si="9"/>
        <v>#REF!</v>
      </c>
      <c r="U21" s="40" t="e">
        <f ca="1" t="shared" si="0"/>
        <v>#REF!</v>
      </c>
    </row>
    <row r="22" spans="1:21" ht="15">
      <c r="A22" s="34"/>
      <c r="B22" s="34"/>
      <c r="D22" s="32">
        <f t="shared" si="1"/>
        <v>0</v>
      </c>
      <c r="E22" s="3">
        <f>COUNTIF(Vertices[Degree],"&gt;= "&amp;D22)-COUNTIF(Vertices[Degree],"&gt;="&amp;D23)</f>
        <v>0</v>
      </c>
      <c r="F22" s="37">
        <f t="shared" si="2"/>
        <v>0</v>
      </c>
      <c r="G22" s="38">
        <f>COUNTIF(Vertices[In-Degree],"&gt;= "&amp;F22)-COUNTIF(Vertices[In-Degree],"&gt;="&amp;F23)</f>
        <v>0</v>
      </c>
      <c r="H22" s="37">
        <f t="shared" si="3"/>
        <v>0</v>
      </c>
      <c r="I22" s="38">
        <f>COUNTIF(Vertices[Out-Degree],"&gt;= "&amp;H22)-COUNTIF(Vertices[Out-Degree],"&gt;="&amp;H23)</f>
        <v>0</v>
      </c>
      <c r="J22" s="37">
        <f t="shared" si="4"/>
        <v>0</v>
      </c>
      <c r="K22" s="38">
        <f>COUNTIF(Vertices[Betweenness Centrality],"&gt;= "&amp;J22)-COUNTIF(Vertices[Betweenness Centrality],"&gt;="&amp;J23)</f>
        <v>0</v>
      </c>
      <c r="L22" s="37">
        <f t="shared" si="5"/>
        <v>0</v>
      </c>
      <c r="M22" s="38">
        <f>COUNTIF(Vertices[Closeness Centrality],"&gt;= "&amp;L22)-COUNTIF(Vertices[Closeness Centrality],"&gt;="&amp;L23)</f>
        <v>0</v>
      </c>
      <c r="N22" s="37">
        <f t="shared" si="6"/>
        <v>0</v>
      </c>
      <c r="O22" s="38">
        <f>COUNTIF(Vertices[Eigenvector Centrality],"&gt;= "&amp;N22)-COUNTIF(Vertices[Eigenvector Centrality],"&gt;="&amp;N23)</f>
        <v>0</v>
      </c>
      <c r="P22" s="37">
        <f t="shared" si="7"/>
        <v>0</v>
      </c>
      <c r="Q22" s="38">
        <f>COUNTIF(Vertices[PageRank],"&gt;= "&amp;P22)-COUNTIF(Vertices[PageRank],"&gt;="&amp;P23)</f>
        <v>0</v>
      </c>
      <c r="R22" s="37">
        <f t="shared" si="8"/>
        <v>0</v>
      </c>
      <c r="S22" s="43">
        <f>COUNTIF(Vertices[Clustering Coefficient],"&gt;= "&amp;R22)-COUNTIF(Vertices[Clustering Coefficient],"&gt;="&amp;R23)</f>
        <v>0</v>
      </c>
      <c r="T22" s="37" t="e">
        <f ca="1" t="shared" si="9"/>
        <v>#REF!</v>
      </c>
      <c r="U22" s="38" t="e">
        <f ca="1" t="shared" si="0"/>
        <v>#REF!</v>
      </c>
    </row>
    <row r="23" spans="1:21" ht="15">
      <c r="A23" s="34"/>
      <c r="B23" s="34"/>
      <c r="D23" s="32">
        <f t="shared" si="1"/>
        <v>0</v>
      </c>
      <c r="E23" s="3">
        <f>COUNTIF(Vertices[Degree],"&gt;= "&amp;D23)-COUNTIF(Vertices[Degree],"&gt;="&amp;D24)</f>
        <v>0</v>
      </c>
      <c r="F23" s="39">
        <f t="shared" si="2"/>
        <v>0</v>
      </c>
      <c r="G23" s="40">
        <f>COUNTIF(Vertices[In-Degree],"&gt;= "&amp;F23)-COUNTIF(Vertices[In-Degree],"&gt;="&amp;F24)</f>
        <v>0</v>
      </c>
      <c r="H23" s="39">
        <f t="shared" si="3"/>
        <v>0</v>
      </c>
      <c r="I23" s="40">
        <f>COUNTIF(Vertices[Out-Degree],"&gt;= "&amp;H23)-COUNTIF(Vertices[Out-Degree],"&gt;="&amp;H24)</f>
        <v>0</v>
      </c>
      <c r="J23" s="39">
        <f t="shared" si="4"/>
        <v>0</v>
      </c>
      <c r="K23" s="40">
        <f>COUNTIF(Vertices[Betweenness Centrality],"&gt;= "&amp;J23)-COUNTIF(Vertices[Betweenness Centrality],"&gt;="&amp;J24)</f>
        <v>0</v>
      </c>
      <c r="L23" s="39">
        <f t="shared" si="5"/>
        <v>0</v>
      </c>
      <c r="M23" s="40">
        <f>COUNTIF(Vertices[Closeness Centrality],"&gt;= "&amp;L23)-COUNTIF(Vertices[Closeness Centrality],"&gt;="&amp;L24)</f>
        <v>0</v>
      </c>
      <c r="N23" s="39">
        <f t="shared" si="6"/>
        <v>0</v>
      </c>
      <c r="O23" s="40">
        <f>COUNTIF(Vertices[Eigenvector Centrality],"&gt;= "&amp;N23)-COUNTIF(Vertices[Eigenvector Centrality],"&gt;="&amp;N24)</f>
        <v>0</v>
      </c>
      <c r="P23" s="39">
        <f t="shared" si="7"/>
        <v>0</v>
      </c>
      <c r="Q23" s="40">
        <f>COUNTIF(Vertices[PageRank],"&gt;= "&amp;P23)-COUNTIF(Vertices[PageRank],"&gt;="&amp;P24)</f>
        <v>0</v>
      </c>
      <c r="R23" s="39">
        <f t="shared" si="8"/>
        <v>0</v>
      </c>
      <c r="S23" s="44">
        <f>COUNTIF(Vertices[Clustering Coefficient],"&gt;= "&amp;R23)-COUNTIF(Vertices[Clustering Coefficient],"&gt;="&amp;R24)</f>
        <v>0</v>
      </c>
      <c r="T23" s="39" t="e">
        <f ca="1" t="shared" si="9"/>
        <v>#REF!</v>
      </c>
      <c r="U23" s="40" t="e">
        <f ca="1" t="shared" si="0"/>
        <v>#REF!</v>
      </c>
    </row>
    <row r="24" spans="1:21" ht="15">
      <c r="A24" s="34"/>
      <c r="B24" s="34"/>
      <c r="D24" s="32">
        <f t="shared" si="1"/>
        <v>0</v>
      </c>
      <c r="E24" s="3">
        <f>COUNTIF(Vertices[Degree],"&gt;= "&amp;D24)-COUNTIF(Vertices[Degree],"&gt;="&amp;D25)</f>
        <v>0</v>
      </c>
      <c r="F24" s="37">
        <f t="shared" si="2"/>
        <v>0</v>
      </c>
      <c r="G24" s="38">
        <f>COUNTIF(Vertices[In-Degree],"&gt;= "&amp;F24)-COUNTIF(Vertices[In-Degree],"&gt;="&amp;F25)</f>
        <v>0</v>
      </c>
      <c r="H24" s="37">
        <f t="shared" si="3"/>
        <v>0</v>
      </c>
      <c r="I24" s="38">
        <f>COUNTIF(Vertices[Out-Degree],"&gt;= "&amp;H24)-COUNTIF(Vertices[Out-Degree],"&gt;="&amp;H25)</f>
        <v>0</v>
      </c>
      <c r="J24" s="37">
        <f t="shared" si="4"/>
        <v>0</v>
      </c>
      <c r="K24" s="38">
        <f>COUNTIF(Vertices[Betweenness Centrality],"&gt;= "&amp;J24)-COUNTIF(Vertices[Betweenness Centrality],"&gt;="&amp;J25)</f>
        <v>0</v>
      </c>
      <c r="L24" s="37">
        <f t="shared" si="5"/>
        <v>0</v>
      </c>
      <c r="M24" s="38">
        <f>COUNTIF(Vertices[Closeness Centrality],"&gt;= "&amp;L24)-COUNTIF(Vertices[Closeness Centrality],"&gt;="&amp;L25)</f>
        <v>0</v>
      </c>
      <c r="N24" s="37">
        <f t="shared" si="6"/>
        <v>0</v>
      </c>
      <c r="O24" s="38">
        <f>COUNTIF(Vertices[Eigenvector Centrality],"&gt;= "&amp;N24)-COUNTIF(Vertices[Eigenvector Centrality],"&gt;="&amp;N25)</f>
        <v>0</v>
      </c>
      <c r="P24" s="37">
        <f t="shared" si="7"/>
        <v>0</v>
      </c>
      <c r="Q24" s="38">
        <f>COUNTIF(Vertices[PageRank],"&gt;= "&amp;P24)-COUNTIF(Vertices[PageRank],"&gt;="&amp;P25)</f>
        <v>0</v>
      </c>
      <c r="R24" s="37">
        <f t="shared" si="8"/>
        <v>0</v>
      </c>
      <c r="S24" s="43">
        <f>COUNTIF(Vertices[Clustering Coefficient],"&gt;= "&amp;R24)-COUNTIF(Vertices[Clustering Coefficient],"&gt;="&amp;R25)</f>
        <v>0</v>
      </c>
      <c r="T24" s="37" t="e">
        <f ca="1" t="shared" si="9"/>
        <v>#REF!</v>
      </c>
      <c r="U24" s="38" t="e">
        <f ca="1" t="shared" si="0"/>
        <v>#REF!</v>
      </c>
    </row>
    <row r="25" spans="1:21" ht="15">
      <c r="A25" s="34"/>
      <c r="B25" s="34"/>
      <c r="D25" s="32">
        <f t="shared" si="1"/>
        <v>0</v>
      </c>
      <c r="E25" s="3">
        <f>COUNTIF(Vertices[Degree],"&gt;= "&amp;D25)-COUNTIF(Vertices[Degree],"&gt;="&amp;D26)</f>
        <v>0</v>
      </c>
      <c r="F25" s="39">
        <f t="shared" si="2"/>
        <v>0</v>
      </c>
      <c r="G25" s="40">
        <f>COUNTIF(Vertices[In-Degree],"&gt;= "&amp;F25)-COUNTIF(Vertices[In-Degree],"&gt;="&amp;F26)</f>
        <v>0</v>
      </c>
      <c r="H25" s="39">
        <f t="shared" si="3"/>
        <v>0</v>
      </c>
      <c r="I25" s="40">
        <f>COUNTIF(Vertices[Out-Degree],"&gt;= "&amp;H25)-COUNTIF(Vertices[Out-Degree],"&gt;="&amp;H26)</f>
        <v>0</v>
      </c>
      <c r="J25" s="39">
        <f t="shared" si="4"/>
        <v>0</v>
      </c>
      <c r="K25" s="40">
        <f>COUNTIF(Vertices[Betweenness Centrality],"&gt;= "&amp;J25)-COUNTIF(Vertices[Betweenness Centrality],"&gt;="&amp;J26)</f>
        <v>0</v>
      </c>
      <c r="L25" s="39">
        <f t="shared" si="5"/>
        <v>0</v>
      </c>
      <c r="M25" s="40">
        <f>COUNTIF(Vertices[Closeness Centrality],"&gt;= "&amp;L25)-COUNTIF(Vertices[Closeness Centrality],"&gt;="&amp;L26)</f>
        <v>0</v>
      </c>
      <c r="N25" s="39">
        <f t="shared" si="6"/>
        <v>0</v>
      </c>
      <c r="O25" s="40">
        <f>COUNTIF(Vertices[Eigenvector Centrality],"&gt;= "&amp;N25)-COUNTIF(Vertices[Eigenvector Centrality],"&gt;="&amp;N26)</f>
        <v>0</v>
      </c>
      <c r="P25" s="39">
        <f t="shared" si="7"/>
        <v>0</v>
      </c>
      <c r="Q25" s="40">
        <f>COUNTIF(Vertices[PageRank],"&gt;= "&amp;P25)-COUNTIF(Vertices[PageRank],"&gt;="&amp;P26)</f>
        <v>0</v>
      </c>
      <c r="R25" s="39">
        <f t="shared" si="8"/>
        <v>0</v>
      </c>
      <c r="S25" s="44">
        <f>COUNTIF(Vertices[Clustering Coefficient],"&gt;= "&amp;R25)-COUNTIF(Vertices[Clustering Coefficient],"&gt;="&amp;R26)</f>
        <v>0</v>
      </c>
      <c r="T25" s="39" t="e">
        <f ca="1" t="shared" si="9"/>
        <v>#REF!</v>
      </c>
      <c r="U25" s="40" t="e">
        <f ca="1" t="shared" si="0"/>
        <v>#REF!</v>
      </c>
    </row>
    <row r="26" spans="1:21" ht="15">
      <c r="A26" s="34"/>
      <c r="B26" s="34"/>
      <c r="D26" s="32">
        <f t="shared" si="1"/>
        <v>0</v>
      </c>
      <c r="E26" s="3">
        <f>COUNTIF(Vertices[Degree],"&gt;= "&amp;D26)-COUNTIF(Vertices[Degree],"&gt;="&amp;D28)</f>
        <v>0</v>
      </c>
      <c r="F26" s="37">
        <f t="shared" si="2"/>
        <v>0</v>
      </c>
      <c r="G26" s="38">
        <f>COUNTIF(Vertices[In-Degree],"&gt;= "&amp;F26)-COUNTIF(Vertices[In-Degree],"&gt;="&amp;F28)</f>
        <v>0</v>
      </c>
      <c r="H26" s="37">
        <f t="shared" si="3"/>
        <v>0</v>
      </c>
      <c r="I26" s="38">
        <f>COUNTIF(Vertices[Out-Degree],"&gt;= "&amp;H26)-COUNTIF(Vertices[Out-Degree],"&gt;="&amp;H28)</f>
        <v>0</v>
      </c>
      <c r="J26" s="37">
        <f t="shared" si="4"/>
        <v>0</v>
      </c>
      <c r="K26" s="38">
        <f>COUNTIF(Vertices[Betweenness Centrality],"&gt;= "&amp;J26)-COUNTIF(Vertices[Betweenness Centrality],"&gt;="&amp;J28)</f>
        <v>0</v>
      </c>
      <c r="L26" s="37">
        <f t="shared" si="5"/>
        <v>0</v>
      </c>
      <c r="M26" s="38">
        <f>COUNTIF(Vertices[Closeness Centrality],"&gt;= "&amp;L26)-COUNTIF(Vertices[Closeness Centrality],"&gt;="&amp;L28)</f>
        <v>0</v>
      </c>
      <c r="N26" s="37">
        <f t="shared" si="6"/>
        <v>0</v>
      </c>
      <c r="O26" s="38">
        <f>COUNTIF(Vertices[Eigenvector Centrality],"&gt;= "&amp;N26)-COUNTIF(Vertices[Eigenvector Centrality],"&gt;="&amp;N28)</f>
        <v>0</v>
      </c>
      <c r="P26" s="37">
        <f t="shared" si="7"/>
        <v>0</v>
      </c>
      <c r="Q26" s="38">
        <f>COUNTIF(Vertices[PageRank],"&gt;= "&amp;P26)-COUNTIF(Vertices[PageRank],"&gt;="&amp;P28)</f>
        <v>0</v>
      </c>
      <c r="R26" s="37">
        <f t="shared" si="8"/>
        <v>0</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65"/>
      <c r="B27" s="65"/>
      <c r="D27" s="32"/>
      <c r="E27" s="3">
        <f>COUNTIF(Vertices[Degree],"&gt;= "&amp;D27)-COUNTIF(Vertices[Degree],"&gt;="&amp;D28)</f>
        <v>0</v>
      </c>
      <c r="F27" s="62"/>
      <c r="G27" s="63">
        <f>COUNTIF(Vertices[In-Degree],"&gt;= "&amp;F27)-COUNTIF(Vertices[In-Degree],"&gt;="&amp;F28)</f>
        <v>0</v>
      </c>
      <c r="H27" s="62"/>
      <c r="I27" s="63">
        <f>COUNTIF(Vertices[Out-Degree],"&gt;= "&amp;H27)-COUNTIF(Vertices[Out-Degree],"&gt;="&amp;H28)</f>
        <v>0</v>
      </c>
      <c r="J27" s="62"/>
      <c r="K27" s="63">
        <f>COUNTIF(Vertices[Betweenness Centrality],"&gt;= "&amp;J27)-COUNTIF(Vertices[Betweenness Centrality],"&gt;="&amp;J28)</f>
        <v>0</v>
      </c>
      <c r="L27" s="62"/>
      <c r="M27" s="63">
        <f>COUNTIF(Vertices[Closeness Centrality],"&gt;= "&amp;L27)-COUNTIF(Vertices[Closeness Centrality],"&gt;="&amp;L28)</f>
        <v>0</v>
      </c>
      <c r="N27" s="62"/>
      <c r="O27" s="63">
        <f>COUNTIF(Vertices[Eigenvector Centrality],"&gt;= "&amp;N27)-COUNTIF(Vertices[Eigenvector Centrality],"&gt;="&amp;N28)</f>
        <v>0</v>
      </c>
      <c r="P27" s="62"/>
      <c r="Q27" s="63">
        <f>COUNTIF(Vertices[Eigenvector Centrality],"&gt;= "&amp;P27)-COUNTIF(Vertices[Eigenvector Centrality],"&gt;="&amp;P28)</f>
        <v>0</v>
      </c>
      <c r="R27" s="62"/>
      <c r="S27" s="64">
        <f>COUNTIF(Vertices[Clustering Coefficient],"&gt;= "&amp;R27)-COUNTIF(Vertices[Clustering Coefficient],"&gt;="&amp;R28)</f>
        <v>0</v>
      </c>
      <c r="T27" s="62"/>
      <c r="U27" s="63">
        <f ca="1">COUNTIF(Vertices[Clustering Coefficient],"&gt;= "&amp;T27)-COUNTIF(Vertices[Clustering Coefficient],"&gt;="&amp;T28)</f>
        <v>0</v>
      </c>
    </row>
    <row r="28" spans="1:21" ht="15">
      <c r="A28" s="34"/>
      <c r="B28" s="34"/>
      <c r="D28" s="32">
        <f>D26+($D$50-$D$2)/BinDivisor</f>
        <v>0</v>
      </c>
      <c r="E28" s="3">
        <f>COUNTIF(Vertices[Degree],"&gt;= "&amp;D28)-COUNTIF(Vertices[Degree],"&gt;="&amp;D42)</f>
        <v>0</v>
      </c>
      <c r="F28" s="39">
        <f>F26+($F$50-$F$2)/BinDivisor</f>
        <v>0</v>
      </c>
      <c r="G28" s="40">
        <f>COUNTIF(Vertices[In-Degree],"&gt;= "&amp;F28)-COUNTIF(Vertices[In-Degree],"&gt;="&amp;F42)</f>
        <v>0</v>
      </c>
      <c r="H28" s="39">
        <f>H26+($H$50-$H$2)/BinDivisor</f>
        <v>0</v>
      </c>
      <c r="I28" s="40">
        <f>COUNTIF(Vertices[Out-Degree],"&gt;= "&amp;H28)-COUNTIF(Vertices[Out-Degree],"&gt;="&amp;H42)</f>
        <v>0</v>
      </c>
      <c r="J28" s="39">
        <f>J26+($J$50-$J$2)/BinDivisor</f>
        <v>0</v>
      </c>
      <c r="K28" s="40">
        <f>COUNTIF(Vertices[Betweenness Centrality],"&gt;= "&amp;J28)-COUNTIF(Vertices[Betweenness Centrality],"&gt;="&amp;J42)</f>
        <v>0</v>
      </c>
      <c r="L28" s="39">
        <f>L26+($L$50-$L$2)/BinDivisor</f>
        <v>0</v>
      </c>
      <c r="M28" s="40">
        <f>COUNTIF(Vertices[Closeness Centrality],"&gt;= "&amp;L28)-COUNTIF(Vertices[Closeness Centrality],"&gt;="&amp;L42)</f>
        <v>0</v>
      </c>
      <c r="N28" s="39">
        <f>N26+($N$50-$N$2)/BinDivisor</f>
        <v>0</v>
      </c>
      <c r="O28" s="40">
        <f>COUNTIF(Vertices[Eigenvector Centrality],"&gt;= "&amp;N28)-COUNTIF(Vertices[Eigenvector Centrality],"&gt;="&amp;N42)</f>
        <v>0</v>
      </c>
      <c r="P28" s="39">
        <f>P26+($P$50-$P$2)/BinDivisor</f>
        <v>0</v>
      </c>
      <c r="Q28" s="40">
        <f>COUNTIF(Vertices[PageRank],"&gt;= "&amp;P28)-COUNTIF(Vertices[PageRank],"&gt;="&amp;P42)</f>
        <v>0</v>
      </c>
      <c r="R28" s="39">
        <f>R26+($R$50-$R$2)/BinDivisor</f>
        <v>0</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c r="B29" s="34"/>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c r="B30" s="34"/>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c r="B31" s="34"/>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c r="B32" s="34"/>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65"/>
      <c r="B33" s="6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c r="B34" s="34"/>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c r="B35" s="34"/>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c r="B36" s="34"/>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65"/>
      <c r="B37" s="6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65"/>
      <c r="B38" s="65"/>
      <c r="D38" s="32"/>
      <c r="E38" s="3">
        <f>COUNTIF(Vertices[Degree],"&gt;= "&amp;D38)-COUNTIF(Vertices[Degree],"&gt;="&amp;D42)</f>
        <v>0</v>
      </c>
      <c r="F38" s="62"/>
      <c r="G38" s="63">
        <f>COUNTIF(Vertices[In-Degree],"&gt;= "&amp;F38)-COUNTIF(Vertices[In-Degree],"&gt;="&amp;F42)</f>
        <v>0</v>
      </c>
      <c r="H38" s="62"/>
      <c r="I38" s="63">
        <f>COUNTIF(Vertices[Out-Degree],"&gt;= "&amp;H38)-COUNTIF(Vertices[Out-Degree],"&gt;="&amp;H42)</f>
        <v>0</v>
      </c>
      <c r="J38" s="62"/>
      <c r="K38" s="63">
        <f>COUNTIF(Vertices[Betweenness Centrality],"&gt;= "&amp;J38)-COUNTIF(Vertices[Betweenness Centrality],"&gt;="&amp;J42)</f>
        <v>0</v>
      </c>
      <c r="L38" s="62"/>
      <c r="M38" s="63">
        <f>COUNTIF(Vertices[Closeness Centrality],"&gt;= "&amp;L38)-COUNTIF(Vertices[Closeness Centrality],"&gt;="&amp;L42)</f>
        <v>0</v>
      </c>
      <c r="N38" s="62"/>
      <c r="O38" s="63">
        <f>COUNTIF(Vertices[Eigenvector Centrality],"&gt;= "&amp;N38)-COUNTIF(Vertices[Eigenvector Centrality],"&gt;="&amp;N42)</f>
        <v>0</v>
      </c>
      <c r="P38" s="62"/>
      <c r="Q38" s="63">
        <f>COUNTIF(Vertices[Eigenvector Centrality],"&gt;= "&amp;P38)-COUNTIF(Vertices[Eigenvector Centrality],"&gt;="&amp;P42)</f>
        <v>0</v>
      </c>
      <c r="R38" s="62"/>
      <c r="S38" s="64">
        <f>COUNTIF(Vertices[Clustering Coefficient],"&gt;= "&amp;R38)-COUNTIF(Vertices[Clustering Coefficient],"&gt;="&amp;R42)</f>
        <v>0</v>
      </c>
      <c r="T38" s="62"/>
      <c r="U38" s="63">
        <f ca="1">COUNTIF(Vertices[Clustering Coefficient],"&gt;= "&amp;T38)-COUNTIF(Vertices[Clustering Coefficient],"&gt;="&amp;T42)</f>
        <v>0</v>
      </c>
    </row>
    <row r="39" spans="1:21" ht="15">
      <c r="A39" s="65"/>
      <c r="B39" s="65"/>
      <c r="D39" s="32"/>
      <c r="E39" s="3">
        <f>COUNTIF(Vertices[Degree],"&gt;= "&amp;D39)-COUNTIF(Vertices[Degree],"&gt;="&amp;D42)</f>
        <v>0</v>
      </c>
      <c r="F39" s="62"/>
      <c r="G39" s="63">
        <f>COUNTIF(Vertices[In-Degree],"&gt;= "&amp;F39)-COUNTIF(Vertices[In-Degree],"&gt;="&amp;F42)</f>
        <v>0</v>
      </c>
      <c r="H39" s="62"/>
      <c r="I39" s="63">
        <f>COUNTIF(Vertices[Out-Degree],"&gt;= "&amp;H39)-COUNTIF(Vertices[Out-Degree],"&gt;="&amp;H42)</f>
        <v>0</v>
      </c>
      <c r="J39" s="62"/>
      <c r="K39" s="63">
        <f>COUNTIF(Vertices[Betweenness Centrality],"&gt;= "&amp;J39)-COUNTIF(Vertices[Betweenness Centrality],"&gt;="&amp;J42)</f>
        <v>0</v>
      </c>
      <c r="L39" s="62"/>
      <c r="M39" s="63">
        <f>COUNTIF(Vertices[Closeness Centrality],"&gt;= "&amp;L39)-COUNTIF(Vertices[Closeness Centrality],"&gt;="&amp;L42)</f>
        <v>0</v>
      </c>
      <c r="N39" s="62"/>
      <c r="O39" s="63">
        <f>COUNTIF(Vertices[Eigenvector Centrality],"&gt;= "&amp;N39)-COUNTIF(Vertices[Eigenvector Centrality],"&gt;="&amp;N42)</f>
        <v>0</v>
      </c>
      <c r="P39" s="62"/>
      <c r="Q39" s="63">
        <f>COUNTIF(Vertices[Eigenvector Centrality],"&gt;= "&amp;P39)-COUNTIF(Vertices[Eigenvector Centrality],"&gt;="&amp;P42)</f>
        <v>0</v>
      </c>
      <c r="R39" s="62"/>
      <c r="S39" s="64">
        <f>COUNTIF(Vertices[Clustering Coefficient],"&gt;= "&amp;R39)-COUNTIF(Vertices[Clustering Coefficient],"&gt;="&amp;R42)</f>
        <v>0</v>
      </c>
      <c r="T39" s="62"/>
      <c r="U39" s="63">
        <f ca="1">COUNTIF(Vertices[Clustering Coefficient],"&gt;= "&amp;T39)-COUNTIF(Vertices[Clustering Coefficient],"&gt;="&amp;T42)</f>
        <v>0</v>
      </c>
    </row>
    <row r="40" spans="1:21" ht="15">
      <c r="A40" s="65"/>
      <c r="B40" s="65"/>
      <c r="D40" s="32"/>
      <c r="E40" s="3">
        <f>COUNTIF(Vertices[Degree],"&gt;= "&amp;D40)-COUNTIF(Vertices[Degree],"&gt;="&amp;D42)</f>
        <v>0</v>
      </c>
      <c r="F40" s="62"/>
      <c r="G40" s="63">
        <f>COUNTIF(Vertices[In-Degree],"&gt;= "&amp;F40)-COUNTIF(Vertices[In-Degree],"&gt;="&amp;F42)</f>
        <v>0</v>
      </c>
      <c r="H40" s="62"/>
      <c r="I40" s="63">
        <f>COUNTIF(Vertices[Out-Degree],"&gt;= "&amp;H40)-COUNTIF(Vertices[Out-Degree],"&gt;="&amp;H42)</f>
        <v>0</v>
      </c>
      <c r="J40" s="62"/>
      <c r="K40" s="63">
        <f>COUNTIF(Vertices[Betweenness Centrality],"&gt;= "&amp;J40)-COUNTIF(Vertices[Betweenness Centrality],"&gt;="&amp;J42)</f>
        <v>0</v>
      </c>
      <c r="L40" s="62"/>
      <c r="M40" s="63">
        <f>COUNTIF(Vertices[Closeness Centrality],"&gt;= "&amp;L40)-COUNTIF(Vertices[Closeness Centrality],"&gt;="&amp;L42)</f>
        <v>0</v>
      </c>
      <c r="N40" s="62"/>
      <c r="O40" s="63">
        <f>COUNTIF(Vertices[Eigenvector Centrality],"&gt;= "&amp;N40)-COUNTIF(Vertices[Eigenvector Centrality],"&gt;="&amp;N42)</f>
        <v>0</v>
      </c>
      <c r="P40" s="62"/>
      <c r="Q40" s="63">
        <f>COUNTIF(Vertices[Eigenvector Centrality],"&gt;= "&amp;P40)-COUNTIF(Vertices[Eigenvector Centrality],"&gt;="&amp;P42)</f>
        <v>0</v>
      </c>
      <c r="R40" s="62"/>
      <c r="S40" s="64">
        <f>COUNTIF(Vertices[Clustering Coefficient],"&gt;= "&amp;R40)-COUNTIF(Vertices[Clustering Coefficient],"&gt;="&amp;R42)</f>
        <v>0</v>
      </c>
      <c r="T40" s="62"/>
      <c r="U40" s="63">
        <f ca="1">COUNTIF(Vertices[Clustering Coefficient],"&gt;= "&amp;T40)-COUNTIF(Vertices[Clustering Coefficient],"&gt;="&amp;T42)</f>
        <v>0</v>
      </c>
    </row>
    <row r="41" spans="1:21" ht="15">
      <c r="A41" s="65"/>
      <c r="B41" s="65"/>
      <c r="D41" s="32"/>
      <c r="E41" s="3">
        <f>COUNTIF(Vertices[Degree],"&gt;= "&amp;D41)-COUNTIF(Vertices[Degree],"&gt;="&amp;D42)</f>
        <v>0</v>
      </c>
      <c r="F41" s="62"/>
      <c r="G41" s="63">
        <f>COUNTIF(Vertices[In-Degree],"&gt;= "&amp;F41)-COUNTIF(Vertices[In-Degree],"&gt;="&amp;F42)</f>
        <v>0</v>
      </c>
      <c r="H41" s="62"/>
      <c r="I41" s="63">
        <f>COUNTIF(Vertices[Out-Degree],"&gt;= "&amp;H41)-COUNTIF(Vertices[Out-Degree],"&gt;="&amp;H42)</f>
        <v>0</v>
      </c>
      <c r="J41" s="62"/>
      <c r="K41" s="63">
        <f>COUNTIF(Vertices[Betweenness Centrality],"&gt;= "&amp;J41)-COUNTIF(Vertices[Betweenness Centrality],"&gt;="&amp;J42)</f>
        <v>0</v>
      </c>
      <c r="L41" s="62"/>
      <c r="M41" s="63">
        <f>COUNTIF(Vertices[Closeness Centrality],"&gt;= "&amp;L41)-COUNTIF(Vertices[Closeness Centrality],"&gt;="&amp;L42)</f>
        <v>0</v>
      </c>
      <c r="N41" s="62"/>
      <c r="O41" s="63">
        <f>COUNTIF(Vertices[Eigenvector Centrality],"&gt;= "&amp;N41)-COUNTIF(Vertices[Eigenvector Centrality],"&gt;="&amp;N42)</f>
        <v>0</v>
      </c>
      <c r="P41" s="62"/>
      <c r="Q41" s="63">
        <f>COUNTIF(Vertices[Eigenvector Centrality],"&gt;= "&amp;P41)-COUNTIF(Vertices[Eigenvector Centrality],"&gt;="&amp;P42)</f>
        <v>0</v>
      </c>
      <c r="R41" s="62"/>
      <c r="S41" s="64">
        <f>COUNTIF(Vertices[Clustering Coefficient],"&gt;= "&amp;R41)-COUNTIF(Vertices[Clustering Coefficient],"&gt;="&amp;R42)</f>
        <v>0</v>
      </c>
      <c r="T41" s="62"/>
      <c r="U41" s="63">
        <f ca="1">COUNTIF(Vertices[Clustering Coefficient],"&gt;= "&amp;T41)-COUNTIF(Vertices[Clustering Coefficient],"&gt;="&amp;T42)</f>
        <v>0</v>
      </c>
    </row>
    <row r="42" spans="1:21" ht="15">
      <c r="A42" s="34"/>
      <c r="B42" s="34"/>
      <c r="D42" s="32">
        <f>D28+($D$50-$D$2)/BinDivisor</f>
        <v>0</v>
      </c>
      <c r="E42" s="3">
        <f>COUNTIF(Vertices[Degree],"&gt;= "&amp;D42)-COUNTIF(Vertices[Degree],"&gt;="&amp;D43)</f>
        <v>0</v>
      </c>
      <c r="F42" s="37">
        <f>F28+($F$50-$F$2)/BinDivisor</f>
        <v>0</v>
      </c>
      <c r="G42" s="38">
        <f>COUNTIF(Vertices[In-Degree],"&gt;= "&amp;F42)-COUNTIF(Vertices[In-Degree],"&gt;="&amp;F43)</f>
        <v>0</v>
      </c>
      <c r="H42" s="37">
        <f>H28+($H$50-$H$2)/BinDivisor</f>
        <v>0</v>
      </c>
      <c r="I42" s="38">
        <f>COUNTIF(Vertices[Out-Degree],"&gt;= "&amp;H42)-COUNTIF(Vertices[Out-Degree],"&gt;="&amp;H43)</f>
        <v>0</v>
      </c>
      <c r="J42" s="37">
        <f>J28+($J$50-$J$2)/BinDivisor</f>
        <v>0</v>
      </c>
      <c r="K42" s="38">
        <f>COUNTIF(Vertices[Betweenness Centrality],"&gt;= "&amp;J42)-COUNTIF(Vertices[Betweenness Centrality],"&gt;="&amp;J43)</f>
        <v>0</v>
      </c>
      <c r="L42" s="37">
        <f>L28+($L$50-$L$2)/BinDivisor</f>
        <v>0</v>
      </c>
      <c r="M42" s="38">
        <f>COUNTIF(Vertices[Closeness Centrality],"&gt;= "&amp;L42)-COUNTIF(Vertices[Closeness Centrality],"&gt;="&amp;L43)</f>
        <v>0</v>
      </c>
      <c r="N42" s="37">
        <f>N28+($N$50-$N$2)/BinDivisor</f>
        <v>0</v>
      </c>
      <c r="O42" s="38">
        <f>COUNTIF(Vertices[Eigenvector Centrality],"&gt;= "&amp;N42)-COUNTIF(Vertices[Eigenvector Centrality],"&gt;="&amp;N43)</f>
        <v>0</v>
      </c>
      <c r="P42" s="37">
        <f>P28+($P$50-$P$2)/BinDivisor</f>
        <v>0</v>
      </c>
      <c r="Q42" s="38">
        <f>COUNTIF(Vertices[PageRank],"&gt;= "&amp;P42)-COUNTIF(Vertices[PageRank],"&gt;="&amp;P43)</f>
        <v>0</v>
      </c>
      <c r="R42" s="37">
        <f>R28+($R$50-$R$2)/BinDivisor</f>
        <v>0</v>
      </c>
      <c r="S42" s="43">
        <f>COUNTIF(Vertices[Clustering Coefficient],"&gt;= "&amp;R42)-COUNTIF(Vertices[Clustering Coefficient],"&gt;="&amp;R43)</f>
        <v>0</v>
      </c>
      <c r="T42" s="37" t="e">
        <f ca="1">T28+($T$50-$T$2)/BinDivisor</f>
        <v>#REF!</v>
      </c>
      <c r="U42" s="38" t="e">
        <f ca="1" t="shared" si="0"/>
        <v>#REF!</v>
      </c>
    </row>
    <row r="43" spans="1:21" ht="15">
      <c r="A43" s="34"/>
      <c r="B43" s="34"/>
      <c r="D43" s="32">
        <f aca="true" t="shared" si="10" ref="D43:D49">D42+($D$50-$D$2)/BinDivisor</f>
        <v>0</v>
      </c>
      <c r="E43" s="3">
        <f>COUNTIF(Vertices[Degree],"&gt;= "&amp;D43)-COUNTIF(Vertices[Degree],"&gt;="&amp;D44)</f>
        <v>0</v>
      </c>
      <c r="F43" s="39">
        <f aca="true" t="shared" si="11" ref="F43:F49">F42+($F$50-$F$2)/BinDivisor</f>
        <v>0</v>
      </c>
      <c r="G43" s="40">
        <f>COUNTIF(Vertices[In-Degree],"&gt;= "&amp;F43)-COUNTIF(Vertices[In-Degree],"&gt;="&amp;F44)</f>
        <v>0</v>
      </c>
      <c r="H43" s="39">
        <f aca="true" t="shared" si="12" ref="H43:H49">H42+($H$50-$H$2)/BinDivisor</f>
        <v>0</v>
      </c>
      <c r="I43" s="40">
        <f>COUNTIF(Vertices[Out-Degree],"&gt;= "&amp;H43)-COUNTIF(Vertices[Out-Degree],"&gt;="&amp;H44)</f>
        <v>0</v>
      </c>
      <c r="J43" s="39">
        <f aca="true" t="shared" si="13" ref="J43:J49">J42+($J$50-$J$2)/BinDivisor</f>
        <v>0</v>
      </c>
      <c r="K43" s="40">
        <f>COUNTIF(Vertices[Betweenness Centrality],"&gt;= "&amp;J43)-COUNTIF(Vertices[Betweenness Centrality],"&gt;="&amp;J44)</f>
        <v>0</v>
      </c>
      <c r="L43" s="39">
        <f aca="true" t="shared" si="14" ref="L43:L49">L42+($L$50-$L$2)/BinDivisor</f>
        <v>0</v>
      </c>
      <c r="M43" s="40">
        <f>COUNTIF(Vertices[Closeness Centrality],"&gt;= "&amp;L43)-COUNTIF(Vertices[Closeness Centrality],"&gt;="&amp;L44)</f>
        <v>0</v>
      </c>
      <c r="N43" s="39">
        <f aca="true" t="shared" si="15" ref="N43:N49">N42+($N$50-$N$2)/BinDivisor</f>
        <v>0</v>
      </c>
      <c r="O43" s="40">
        <f>COUNTIF(Vertices[Eigenvector Centrality],"&gt;= "&amp;N43)-COUNTIF(Vertices[Eigenvector Centrality],"&gt;="&amp;N44)</f>
        <v>0</v>
      </c>
      <c r="P43" s="39">
        <f aca="true" t="shared" si="16" ref="P43:P49">P42+($P$50-$P$2)/BinDivisor</f>
        <v>0</v>
      </c>
      <c r="Q43" s="40">
        <f>COUNTIF(Vertices[PageRank],"&gt;= "&amp;P43)-COUNTIF(Vertices[PageRank],"&gt;="&amp;P44)</f>
        <v>0</v>
      </c>
      <c r="R43" s="39">
        <f aca="true" t="shared" si="17" ref="R43:R49">R42+($R$50-$R$2)/BinDivisor</f>
        <v>0</v>
      </c>
      <c r="S43" s="44">
        <f>COUNTIF(Vertices[Clustering Coefficient],"&gt;= "&amp;R43)-COUNTIF(Vertices[Clustering Coefficient],"&gt;="&amp;R44)</f>
        <v>0</v>
      </c>
      <c r="T43" s="39" t="e">
        <f aca="true" t="shared" si="18" ref="T43:T49">T42+($T$50-$T$2)/BinDivisor</f>
        <v>#REF!</v>
      </c>
      <c r="U43" s="40" t="e">
        <f ca="1" t="shared" si="0"/>
        <v>#REF!</v>
      </c>
    </row>
    <row r="44" spans="1:21" ht="15">
      <c r="A44" s="34"/>
      <c r="B44" s="34"/>
      <c r="D44" s="32">
        <f t="shared" si="10"/>
        <v>0</v>
      </c>
      <c r="E44" s="3">
        <f>COUNTIF(Vertices[Degree],"&gt;= "&amp;D44)-COUNTIF(Vertices[Degree],"&gt;="&amp;D45)</f>
        <v>0</v>
      </c>
      <c r="F44" s="37">
        <f t="shared" si="11"/>
        <v>0</v>
      </c>
      <c r="G44" s="38">
        <f>COUNTIF(Vertices[In-Degree],"&gt;= "&amp;F44)-COUNTIF(Vertices[In-Degree],"&gt;="&amp;F45)</f>
        <v>0</v>
      </c>
      <c r="H44" s="37">
        <f t="shared" si="12"/>
        <v>0</v>
      </c>
      <c r="I44" s="38">
        <f>COUNTIF(Vertices[Out-Degree],"&gt;= "&amp;H44)-COUNTIF(Vertices[Out-Degree],"&gt;="&amp;H45)</f>
        <v>0</v>
      </c>
      <c r="J44" s="37">
        <f t="shared" si="13"/>
        <v>0</v>
      </c>
      <c r="K44" s="38">
        <f>COUNTIF(Vertices[Betweenness Centrality],"&gt;= "&amp;J44)-COUNTIF(Vertices[Betweenness Centrality],"&gt;="&amp;J45)</f>
        <v>0</v>
      </c>
      <c r="L44" s="37">
        <f t="shared" si="14"/>
        <v>0</v>
      </c>
      <c r="M44" s="38">
        <f>COUNTIF(Vertices[Closeness Centrality],"&gt;= "&amp;L44)-COUNTIF(Vertices[Closeness Centrality],"&gt;="&amp;L45)</f>
        <v>0</v>
      </c>
      <c r="N44" s="37">
        <f t="shared" si="15"/>
        <v>0</v>
      </c>
      <c r="O44" s="38">
        <f>COUNTIF(Vertices[Eigenvector Centrality],"&gt;= "&amp;N44)-COUNTIF(Vertices[Eigenvector Centrality],"&gt;="&amp;N45)</f>
        <v>0</v>
      </c>
      <c r="P44" s="37">
        <f t="shared" si="16"/>
        <v>0</v>
      </c>
      <c r="Q44" s="38">
        <f>COUNTIF(Vertices[PageRank],"&gt;= "&amp;P44)-COUNTIF(Vertices[PageRank],"&gt;="&amp;P45)</f>
        <v>0</v>
      </c>
      <c r="R44" s="37">
        <f t="shared" si="17"/>
        <v>0</v>
      </c>
      <c r="S44" s="43">
        <f>COUNTIF(Vertices[Clustering Coefficient],"&gt;= "&amp;R44)-COUNTIF(Vertices[Clustering Coefficient],"&gt;="&amp;R45)</f>
        <v>0</v>
      </c>
      <c r="T44" s="37" t="e">
        <f ca="1" t="shared" si="18"/>
        <v>#REF!</v>
      </c>
      <c r="U44" s="38" t="e">
        <f ca="1" t="shared" si="0"/>
        <v>#REF!</v>
      </c>
    </row>
    <row r="45" spans="1:21" ht="15">
      <c r="A45" s="34"/>
      <c r="B45" s="34"/>
      <c r="D45" s="32">
        <f t="shared" si="10"/>
        <v>0</v>
      </c>
      <c r="E45" s="3">
        <f>COUNTIF(Vertices[Degree],"&gt;= "&amp;D45)-COUNTIF(Vertices[Degree],"&gt;="&amp;D46)</f>
        <v>0</v>
      </c>
      <c r="F45" s="39">
        <f t="shared" si="11"/>
        <v>0</v>
      </c>
      <c r="G45" s="40">
        <f>COUNTIF(Vertices[In-Degree],"&gt;= "&amp;F45)-COUNTIF(Vertices[In-Degree],"&gt;="&amp;F46)</f>
        <v>0</v>
      </c>
      <c r="H45" s="39">
        <f t="shared" si="12"/>
        <v>0</v>
      </c>
      <c r="I45" s="40">
        <f>COUNTIF(Vertices[Out-Degree],"&gt;= "&amp;H45)-COUNTIF(Vertices[Out-Degree],"&gt;="&amp;H46)</f>
        <v>0</v>
      </c>
      <c r="J45" s="39">
        <f t="shared" si="13"/>
        <v>0</v>
      </c>
      <c r="K45" s="40">
        <f>COUNTIF(Vertices[Betweenness Centrality],"&gt;= "&amp;J45)-COUNTIF(Vertices[Betweenness Centrality],"&gt;="&amp;J46)</f>
        <v>0</v>
      </c>
      <c r="L45" s="39">
        <f t="shared" si="14"/>
        <v>0</v>
      </c>
      <c r="M45" s="40">
        <f>COUNTIF(Vertices[Closeness Centrality],"&gt;= "&amp;L45)-COUNTIF(Vertices[Closeness Centrality],"&gt;="&amp;L46)</f>
        <v>0</v>
      </c>
      <c r="N45" s="39">
        <f t="shared" si="15"/>
        <v>0</v>
      </c>
      <c r="O45" s="40">
        <f>COUNTIF(Vertices[Eigenvector Centrality],"&gt;= "&amp;N45)-COUNTIF(Vertices[Eigenvector Centrality],"&gt;="&amp;N46)</f>
        <v>0</v>
      </c>
      <c r="P45" s="39">
        <f t="shared" si="16"/>
        <v>0</v>
      </c>
      <c r="Q45" s="40">
        <f>COUNTIF(Vertices[PageRank],"&gt;= "&amp;P45)-COUNTIF(Vertices[PageRank],"&gt;="&amp;P46)</f>
        <v>0</v>
      </c>
      <c r="R45" s="39">
        <f t="shared" si="17"/>
        <v>0</v>
      </c>
      <c r="S45" s="44">
        <f>COUNTIF(Vertices[Clustering Coefficient],"&gt;= "&amp;R45)-COUNTIF(Vertices[Clustering Coefficient],"&gt;="&amp;R46)</f>
        <v>0</v>
      </c>
      <c r="T45" s="39" t="e">
        <f ca="1" t="shared" si="18"/>
        <v>#REF!</v>
      </c>
      <c r="U45" s="40" t="e">
        <f ca="1" t="shared" si="0"/>
        <v>#REF!</v>
      </c>
    </row>
    <row r="46" spans="1:21" ht="15">
      <c r="A46" s="34"/>
      <c r="B46" s="34"/>
      <c r="D46" s="32">
        <f t="shared" si="10"/>
        <v>0</v>
      </c>
      <c r="E46" s="3">
        <f>COUNTIF(Vertices[Degree],"&gt;= "&amp;D46)-COUNTIF(Vertices[Degree],"&gt;="&amp;D47)</f>
        <v>0</v>
      </c>
      <c r="F46" s="37">
        <f t="shared" si="11"/>
        <v>0</v>
      </c>
      <c r="G46" s="38">
        <f>COUNTIF(Vertices[In-Degree],"&gt;= "&amp;F46)-COUNTIF(Vertices[In-Degree],"&gt;="&amp;F47)</f>
        <v>0</v>
      </c>
      <c r="H46" s="37">
        <f t="shared" si="12"/>
        <v>0</v>
      </c>
      <c r="I46" s="38">
        <f>COUNTIF(Vertices[Out-Degree],"&gt;= "&amp;H46)-COUNTIF(Vertices[Out-Degree],"&gt;="&amp;H47)</f>
        <v>0</v>
      </c>
      <c r="J46" s="37">
        <f t="shared" si="13"/>
        <v>0</v>
      </c>
      <c r="K46" s="38">
        <f>COUNTIF(Vertices[Betweenness Centrality],"&gt;= "&amp;J46)-COUNTIF(Vertices[Betweenness Centrality],"&gt;="&amp;J47)</f>
        <v>0</v>
      </c>
      <c r="L46" s="37">
        <f t="shared" si="14"/>
        <v>0</v>
      </c>
      <c r="M46" s="38">
        <f>COUNTIF(Vertices[Closeness Centrality],"&gt;= "&amp;L46)-COUNTIF(Vertices[Closeness Centrality],"&gt;="&amp;L47)</f>
        <v>0</v>
      </c>
      <c r="N46" s="37">
        <f t="shared" si="15"/>
        <v>0</v>
      </c>
      <c r="O46" s="38">
        <f>COUNTIF(Vertices[Eigenvector Centrality],"&gt;= "&amp;N46)-COUNTIF(Vertices[Eigenvector Centrality],"&gt;="&amp;N47)</f>
        <v>0</v>
      </c>
      <c r="P46" s="37">
        <f t="shared" si="16"/>
        <v>0</v>
      </c>
      <c r="Q46" s="38">
        <f>COUNTIF(Vertices[PageRank],"&gt;= "&amp;P46)-COUNTIF(Vertices[PageRank],"&gt;="&amp;P47)</f>
        <v>0</v>
      </c>
      <c r="R46" s="37">
        <f t="shared" si="17"/>
        <v>0</v>
      </c>
      <c r="S46" s="43">
        <f>COUNTIF(Vertices[Clustering Coefficient],"&gt;= "&amp;R46)-COUNTIF(Vertices[Clustering Coefficient],"&gt;="&amp;R47)</f>
        <v>0</v>
      </c>
      <c r="T46" s="37" t="e">
        <f ca="1" t="shared" si="18"/>
        <v>#REF!</v>
      </c>
      <c r="U46" s="38" t="e">
        <f ca="1" t="shared" si="0"/>
        <v>#REF!</v>
      </c>
    </row>
    <row r="47" spans="1:21" ht="15">
      <c r="A47" s="34"/>
      <c r="B47" s="34"/>
      <c r="D47" s="32">
        <f t="shared" si="10"/>
        <v>0</v>
      </c>
      <c r="E47" s="3">
        <f>COUNTIF(Vertices[Degree],"&gt;= "&amp;D47)-COUNTIF(Vertices[Degree],"&gt;="&amp;D48)</f>
        <v>0</v>
      </c>
      <c r="F47" s="39">
        <f t="shared" si="11"/>
        <v>0</v>
      </c>
      <c r="G47" s="40">
        <f>COUNTIF(Vertices[In-Degree],"&gt;= "&amp;F47)-COUNTIF(Vertices[In-Degree],"&gt;="&amp;F48)</f>
        <v>0</v>
      </c>
      <c r="H47" s="39">
        <f t="shared" si="12"/>
        <v>0</v>
      </c>
      <c r="I47" s="40">
        <f>COUNTIF(Vertices[Out-Degree],"&gt;= "&amp;H47)-COUNTIF(Vertices[Out-Degree],"&gt;="&amp;H48)</f>
        <v>0</v>
      </c>
      <c r="J47" s="39">
        <f t="shared" si="13"/>
        <v>0</v>
      </c>
      <c r="K47" s="40">
        <f>COUNTIF(Vertices[Betweenness Centrality],"&gt;= "&amp;J47)-COUNTIF(Vertices[Betweenness Centrality],"&gt;="&amp;J48)</f>
        <v>0</v>
      </c>
      <c r="L47" s="39">
        <f t="shared" si="14"/>
        <v>0</v>
      </c>
      <c r="M47" s="40">
        <f>COUNTIF(Vertices[Closeness Centrality],"&gt;= "&amp;L47)-COUNTIF(Vertices[Closeness Centrality],"&gt;="&amp;L48)</f>
        <v>0</v>
      </c>
      <c r="N47" s="39">
        <f t="shared" si="15"/>
        <v>0</v>
      </c>
      <c r="O47" s="40">
        <f>COUNTIF(Vertices[Eigenvector Centrality],"&gt;= "&amp;N47)-COUNTIF(Vertices[Eigenvector Centrality],"&gt;="&amp;N48)</f>
        <v>0</v>
      </c>
      <c r="P47" s="39">
        <f t="shared" si="16"/>
        <v>0</v>
      </c>
      <c r="Q47" s="40">
        <f>COUNTIF(Vertices[PageRank],"&gt;= "&amp;P47)-COUNTIF(Vertices[PageRank],"&gt;="&amp;P48)</f>
        <v>0</v>
      </c>
      <c r="R47" s="39">
        <f t="shared" si="17"/>
        <v>0</v>
      </c>
      <c r="S47" s="44">
        <f>COUNTIF(Vertices[Clustering Coefficient],"&gt;= "&amp;R47)-COUNTIF(Vertices[Clustering Coefficient],"&gt;="&amp;R48)</f>
        <v>0</v>
      </c>
      <c r="T47" s="39" t="e">
        <f ca="1" t="shared" si="18"/>
        <v>#REF!</v>
      </c>
      <c r="U47" s="40" t="e">
        <f ca="1" t="shared" si="0"/>
        <v>#REF!</v>
      </c>
    </row>
    <row r="48" spans="1:21" ht="15">
      <c r="A48" s="34"/>
      <c r="B48" s="34"/>
      <c r="D48" s="32">
        <f t="shared" si="10"/>
        <v>0</v>
      </c>
      <c r="E48" s="3">
        <f>COUNTIF(Vertices[Degree],"&gt;= "&amp;D48)-COUNTIF(Vertices[Degree],"&gt;="&amp;D49)</f>
        <v>0</v>
      </c>
      <c r="F48" s="37">
        <f t="shared" si="11"/>
        <v>0</v>
      </c>
      <c r="G48" s="38">
        <f>COUNTIF(Vertices[In-Degree],"&gt;= "&amp;F48)-COUNTIF(Vertices[In-Degree],"&gt;="&amp;F49)</f>
        <v>0</v>
      </c>
      <c r="H48" s="37">
        <f t="shared" si="12"/>
        <v>0</v>
      </c>
      <c r="I48" s="38">
        <f>COUNTIF(Vertices[Out-Degree],"&gt;= "&amp;H48)-COUNTIF(Vertices[Out-Degree],"&gt;="&amp;H49)</f>
        <v>0</v>
      </c>
      <c r="J48" s="37">
        <f t="shared" si="13"/>
        <v>0</v>
      </c>
      <c r="K48" s="38">
        <f>COUNTIF(Vertices[Betweenness Centrality],"&gt;= "&amp;J48)-COUNTIF(Vertices[Betweenness Centrality],"&gt;="&amp;J49)</f>
        <v>0</v>
      </c>
      <c r="L48" s="37">
        <f t="shared" si="14"/>
        <v>0</v>
      </c>
      <c r="M48" s="38">
        <f>COUNTIF(Vertices[Closeness Centrality],"&gt;= "&amp;L48)-COUNTIF(Vertices[Closeness Centrality],"&gt;="&amp;L49)</f>
        <v>0</v>
      </c>
      <c r="N48" s="37">
        <f t="shared" si="15"/>
        <v>0</v>
      </c>
      <c r="O48" s="38">
        <f>COUNTIF(Vertices[Eigenvector Centrality],"&gt;= "&amp;N48)-COUNTIF(Vertices[Eigenvector Centrality],"&gt;="&amp;N49)</f>
        <v>0</v>
      </c>
      <c r="P48" s="37">
        <f t="shared" si="16"/>
        <v>0</v>
      </c>
      <c r="Q48" s="38">
        <f>COUNTIF(Vertices[PageRank],"&gt;= "&amp;P48)-COUNTIF(Vertices[PageRank],"&gt;="&amp;P49)</f>
        <v>0</v>
      </c>
      <c r="R48" s="37">
        <f t="shared" si="17"/>
        <v>0</v>
      </c>
      <c r="S48" s="43">
        <f>COUNTIF(Vertices[Clustering Coefficient],"&gt;= "&amp;R48)-COUNTIF(Vertices[Clustering Coefficient],"&gt;="&amp;R49)</f>
        <v>0</v>
      </c>
      <c r="T48" s="37" t="e">
        <f ca="1" t="shared" si="18"/>
        <v>#REF!</v>
      </c>
      <c r="U48" s="38" t="e">
        <f ca="1" t="shared" si="0"/>
        <v>#REF!</v>
      </c>
    </row>
    <row r="49" spans="1:21" ht="15">
      <c r="A49" s="34"/>
      <c r="B49" s="34"/>
      <c r="D49" s="32">
        <f t="shared" si="10"/>
        <v>0</v>
      </c>
      <c r="E49" s="3">
        <f>COUNTIF(Vertices[Degree],"&gt;= "&amp;D49)-COUNTIF(Vertices[Degree],"&gt;="&amp;#REF!)</f>
        <v>0</v>
      </c>
      <c r="F49" s="39">
        <f t="shared" si="11"/>
        <v>0</v>
      </c>
      <c r="G49" s="40">
        <f>COUNTIF(Vertices[In-Degree],"&gt;= "&amp;F49)-COUNTIF(Vertices[In-Degree],"&gt;="&amp;#REF!)</f>
        <v>0</v>
      </c>
      <c r="H49" s="39">
        <f t="shared" si="12"/>
        <v>0</v>
      </c>
      <c r="I49" s="40">
        <f>COUNTIF(Vertices[Out-Degree],"&gt;= "&amp;H49)-COUNTIF(Vertices[Out-Degree],"&gt;="&amp;#REF!)</f>
        <v>0</v>
      </c>
      <c r="J49" s="39">
        <f t="shared" si="13"/>
        <v>0</v>
      </c>
      <c r="K49" s="40">
        <f>COUNTIF(Vertices[Betweenness Centrality],"&gt;= "&amp;J49)-COUNTIF(Vertices[Betweenness Centrality],"&gt;="&amp;#REF!)</f>
        <v>0</v>
      </c>
      <c r="L49" s="39">
        <f t="shared" si="14"/>
        <v>0</v>
      </c>
      <c r="M49" s="40">
        <f>COUNTIF(Vertices[Closeness Centrality],"&gt;= "&amp;L49)-COUNTIF(Vertices[Closeness Centrality],"&gt;="&amp;#REF!)</f>
        <v>0</v>
      </c>
      <c r="N49" s="39">
        <f t="shared" si="15"/>
        <v>0</v>
      </c>
      <c r="O49" s="40">
        <f>COUNTIF(Vertices[Eigenvector Centrality],"&gt;= "&amp;N49)-COUNTIF(Vertices[Eigenvector Centrality],"&gt;="&amp;#REF!)</f>
        <v>0</v>
      </c>
      <c r="P49" s="39">
        <f t="shared" si="16"/>
        <v>0</v>
      </c>
      <c r="Q49" s="40">
        <f>COUNTIF(Vertices[PageRank],"&gt;= "&amp;P49)-COUNTIF(Vertices[PageRank],"&gt;="&amp;#REF!)</f>
        <v>0</v>
      </c>
      <c r="R49" s="39">
        <f t="shared" si="17"/>
        <v>0</v>
      </c>
      <c r="S49" s="44">
        <f>COUNTIF(Vertices[Clustering Coefficient],"&gt;= "&amp;R49)-COUNTIF(Vertices[Clustering Coefficient],"&gt;="&amp;#REF!)</f>
        <v>0</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0</v>
      </c>
      <c r="G50" s="42">
        <f>COUNTIF(Vertices[In-Degree],"&gt;= "&amp;F50)-COUNTIF(Vertices[In-Degree],"&gt;="&amp;#REF!)</f>
        <v>0</v>
      </c>
      <c r="H50" s="41">
        <f>MAX(Vertices[Out-Degree])</f>
        <v>0</v>
      </c>
      <c r="I50" s="42">
        <f>COUNTIF(Vertices[Out-Degree],"&gt;= "&amp;H50)-COUNTIF(Vertices[Out-Degree],"&gt;="&amp;#REF!)</f>
        <v>0</v>
      </c>
      <c r="J50" s="41">
        <f>MAX(Vertices[Betweenness Centrality])</f>
        <v>0</v>
      </c>
      <c r="K50" s="42">
        <f>COUNTIF(Vertices[Betweenness Centrality],"&gt;= "&amp;J50)-COUNTIF(Vertices[Betweenness Centrality],"&gt;="&amp;#REF!)</f>
        <v>0</v>
      </c>
      <c r="L50" s="41">
        <f>MAX(Vertices[Closeness Centrality])</f>
        <v>0</v>
      </c>
      <c r="M50" s="42">
        <f>COUNTIF(Vertices[Closeness Centrality],"&gt;= "&amp;L50)-COUNTIF(Vertices[Closeness Centrality],"&gt;="&amp;#REF!)</f>
        <v>0</v>
      </c>
      <c r="N50" s="41">
        <f>MAX(Vertices[Eigenvector Centrality])</f>
        <v>0</v>
      </c>
      <c r="O50" s="42">
        <f>COUNTIF(Vertices[Eigenvector Centrality],"&gt;= "&amp;N50)-COUNTIF(Vertices[Eigenvector Centrality],"&gt;="&amp;#REF!)</f>
        <v>0</v>
      </c>
      <c r="P50" s="41">
        <f>MAX(Vertices[PageRank])</f>
        <v>0</v>
      </c>
      <c r="Q50" s="42">
        <f>COUNTIF(Vertices[PageRank],"&gt;= "&amp;P50)-COUNTIF(Vertices[PageRank],"&gt;="&amp;#REF!)</f>
        <v>0</v>
      </c>
      <c r="R50" s="41">
        <f>MAX(Vertices[Clustering Coefficient])</f>
        <v>0</v>
      </c>
      <c r="S50" s="45">
        <f>COUNTIF(Vertices[Clustering Coefficient],"&gt;= "&amp;R50)-COUNTIF(Vertices[Clustering Coefficient],"&gt;="&amp;#REF!)</f>
        <v>0</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t="str">
        <f>IF(COUNT(Vertices[In-Degree])&gt;0,F2,NoMetricMessage)</f>
        <v>Not Available</v>
      </c>
    </row>
    <row r="81" spans="1:2" ht="15">
      <c r="A81" s="33" t="s">
        <v>89</v>
      </c>
      <c r="B81" s="46" t="str">
        <f>IF(COUNT(Vertices[In-Degree])&gt;0,F50,NoMetricMessage)</f>
        <v>Not Available</v>
      </c>
    </row>
    <row r="82" spans="1:2" ht="15">
      <c r="A82" s="33" t="s">
        <v>90</v>
      </c>
      <c r="B82" s="47" t="str">
        <f>_xlfn.IFERROR(AVERAGE(Vertices[In-Degree]),NoMetricMessage)</f>
        <v>Not Available</v>
      </c>
    </row>
    <row r="83" spans="1:2" ht="15">
      <c r="A83" s="33" t="s">
        <v>91</v>
      </c>
      <c r="B83" s="47" t="str">
        <f>_xlfn.IFERROR(MEDIAN(Vertices[In-Degree]),NoMetricMessage)</f>
        <v>Not Available</v>
      </c>
    </row>
    <row r="94" spans="1:2" ht="15">
      <c r="A94" s="33" t="s">
        <v>94</v>
      </c>
      <c r="B94" s="46" t="str">
        <f>IF(COUNT(Vertices[Out-Degree])&gt;0,H2,NoMetricMessage)</f>
        <v>Not Available</v>
      </c>
    </row>
    <row r="95" spans="1:2" ht="15">
      <c r="A95" s="33" t="s">
        <v>95</v>
      </c>
      <c r="B95" s="46" t="str">
        <f>IF(COUNT(Vertices[Out-Degree])&gt;0,H50,NoMetricMessage)</f>
        <v>Not Available</v>
      </c>
    </row>
    <row r="96" spans="1:2" ht="15">
      <c r="A96" s="33" t="s">
        <v>96</v>
      </c>
      <c r="B96" s="47" t="str">
        <f>_xlfn.IFERROR(AVERAGE(Vertices[Out-Degree]),NoMetricMessage)</f>
        <v>Not Available</v>
      </c>
    </row>
    <row r="97" spans="1:2" ht="15">
      <c r="A97" s="33" t="s">
        <v>97</v>
      </c>
      <c r="B97" s="47" t="str">
        <f>_xlfn.IFERROR(MEDIAN(Vertices[Out-Degree]),NoMetricMessage)</f>
        <v>Not Available</v>
      </c>
    </row>
    <row r="108" spans="1:2" ht="15">
      <c r="A108" s="33" t="s">
        <v>100</v>
      </c>
      <c r="B108" s="47" t="str">
        <f>IF(COUNT(Vertices[Betweenness Centrality])&gt;0,J2,NoMetricMessage)</f>
        <v>Not Available</v>
      </c>
    </row>
    <row r="109" spans="1:2" ht="15">
      <c r="A109" s="33" t="s">
        <v>101</v>
      </c>
      <c r="B109" s="47" t="str">
        <f>IF(COUNT(Vertices[Betweenness Centrality])&gt;0,J50,NoMetricMessage)</f>
        <v>Not Available</v>
      </c>
    </row>
    <row r="110" spans="1:2" ht="15">
      <c r="A110" s="33" t="s">
        <v>102</v>
      </c>
      <c r="B110" s="47" t="str">
        <f>_xlfn.IFERROR(AVERAGE(Vertices[Betweenness Centrality]),NoMetricMessage)</f>
        <v>Not Available</v>
      </c>
    </row>
    <row r="111" spans="1:2" ht="15">
      <c r="A111" s="33" t="s">
        <v>103</v>
      </c>
      <c r="B111" s="47" t="str">
        <f>_xlfn.IFERROR(MEDIAN(Vertices[Betweenness Centrality]),NoMetricMessage)</f>
        <v>Not Available</v>
      </c>
    </row>
    <row r="122" spans="1:2" ht="15">
      <c r="A122" s="33" t="s">
        <v>106</v>
      </c>
      <c r="B122" s="47" t="str">
        <f>IF(COUNT(Vertices[Closeness Centrality])&gt;0,L2,NoMetricMessage)</f>
        <v>Not Available</v>
      </c>
    </row>
    <row r="123" spans="1:2" ht="15">
      <c r="A123" s="33" t="s">
        <v>107</v>
      </c>
      <c r="B123" s="47" t="str">
        <f>IF(COUNT(Vertices[Closeness Centrality])&gt;0,L50,NoMetricMessage)</f>
        <v>Not Available</v>
      </c>
    </row>
    <row r="124" spans="1:2" ht="15">
      <c r="A124" s="33" t="s">
        <v>108</v>
      </c>
      <c r="B124" s="47" t="str">
        <f>_xlfn.IFERROR(AVERAGE(Vertices[Closeness Centrality]),NoMetricMessage)</f>
        <v>Not Available</v>
      </c>
    </row>
    <row r="125" spans="1:2" ht="15">
      <c r="A125" s="33" t="s">
        <v>109</v>
      </c>
      <c r="B125" s="47" t="str">
        <f>_xlfn.IFERROR(MEDIAN(Vertices[Closeness Centrality]),NoMetricMessage)</f>
        <v>Not Available</v>
      </c>
    </row>
    <row r="136" spans="1:2" ht="15">
      <c r="A136" s="33" t="s">
        <v>112</v>
      </c>
      <c r="B136" s="47" t="str">
        <f>IF(COUNT(Vertices[Eigenvector Centrality])&gt;0,N2,NoMetricMessage)</f>
        <v>Not Available</v>
      </c>
    </row>
    <row r="137" spans="1:2" ht="15">
      <c r="A137" s="33" t="s">
        <v>113</v>
      </c>
      <c r="B137" s="47" t="str">
        <f>IF(COUNT(Vertices[Eigenvector Centrality])&gt;0,N50,NoMetricMessage)</f>
        <v>Not Available</v>
      </c>
    </row>
    <row r="138" spans="1:2" ht="15">
      <c r="A138" s="33" t="s">
        <v>114</v>
      </c>
      <c r="B138" s="47" t="str">
        <f>_xlfn.IFERROR(AVERAGE(Vertices[Eigenvector Centrality]),NoMetricMessage)</f>
        <v>Not Available</v>
      </c>
    </row>
    <row r="139" spans="1:2" ht="15">
      <c r="A139" s="33" t="s">
        <v>115</v>
      </c>
      <c r="B139" s="47" t="str">
        <f>_xlfn.IFERROR(MEDIAN(Vertices[Eigenvector Centrality]),NoMetricMessage)</f>
        <v>Not Available</v>
      </c>
    </row>
    <row r="150" spans="1:2" ht="15">
      <c r="A150" s="33" t="s">
        <v>140</v>
      </c>
      <c r="B150" s="47" t="str">
        <f>IF(COUNT(Vertices[PageRank])&gt;0,P2,NoMetricMessage)</f>
        <v>Not Available</v>
      </c>
    </row>
    <row r="151" spans="1:2" ht="15">
      <c r="A151" s="33" t="s">
        <v>141</v>
      </c>
      <c r="B151" s="47" t="str">
        <f>IF(COUNT(Vertices[PageRank])&gt;0,P50,NoMetricMessage)</f>
        <v>Not Available</v>
      </c>
    </row>
    <row r="152" spans="1:2" ht="15">
      <c r="A152" s="33" t="s">
        <v>142</v>
      </c>
      <c r="B152" s="47" t="str">
        <f>_xlfn.IFERROR(AVERAGE(Vertices[PageRank]),NoMetricMessage)</f>
        <v>Not Available</v>
      </c>
    </row>
    <row r="153" spans="1:2" ht="15">
      <c r="A153" s="33" t="s">
        <v>143</v>
      </c>
      <c r="B153" s="47" t="str">
        <f>_xlfn.IFERROR(MEDIAN(Vertices[PageRank]),NoMetricMessage)</f>
        <v>Not Available</v>
      </c>
    </row>
    <row r="164" spans="1:2" ht="15">
      <c r="A164" s="33" t="s">
        <v>118</v>
      </c>
      <c r="B164" s="47" t="str">
        <f>IF(COUNT(Vertices[Clustering Coefficient])&gt;0,R2,NoMetricMessage)</f>
        <v>Not Available</v>
      </c>
    </row>
    <row r="165" spans="1:2" ht="15">
      <c r="A165" s="33" t="s">
        <v>119</v>
      </c>
      <c r="B165" s="47" t="str">
        <f>IF(COUNT(Vertices[Clustering Coefficient])&gt;0,R50,NoMetricMessage)</f>
        <v>Not Available</v>
      </c>
    </row>
    <row r="166" spans="1:2" ht="15">
      <c r="A166" s="33" t="s">
        <v>120</v>
      </c>
      <c r="B166" s="47" t="str">
        <f>_xlfn.IFERROR(AVERAGE(Vertices[Clustering Coefficient]),NoMetricMessage)</f>
        <v>Not Available</v>
      </c>
    </row>
    <row r="167" spans="1:2" ht="15">
      <c r="A167" s="33" t="s">
        <v>121</v>
      </c>
      <c r="B167" s="47"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14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6" t="s">
        <v>39</v>
      </c>
      <c r="D1" s="17"/>
      <c r="E1" s="17"/>
      <c r="F1" s="17"/>
      <c r="G1" s="16"/>
      <c r="H1" s="14" t="s">
        <v>43</v>
      </c>
      <c r="I1" s="51"/>
      <c r="J1" s="51"/>
      <c r="K1" s="33" t="s">
        <v>42</v>
      </c>
      <c r="L1" s="18" t="s">
        <v>40</v>
      </c>
      <c r="M1" s="18"/>
      <c r="N1" s="15" t="s">
        <v>41</v>
      </c>
    </row>
    <row r="2" spans="1:5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1374</v>
      </c>
      <c r="BD2" s="13" t="s">
        <v>1394</v>
      </c>
      <c r="BE2" s="13" t="s">
        <v>1395</v>
      </c>
    </row>
    <row r="3" spans="1:57" ht="15" customHeight="1">
      <c r="A3" s="66" t="s">
        <v>214</v>
      </c>
      <c r="B3" s="66" t="s">
        <v>214</v>
      </c>
      <c r="C3" s="67"/>
      <c r="D3" s="68"/>
      <c r="E3" s="69"/>
      <c r="F3" s="70"/>
      <c r="G3" s="67"/>
      <c r="H3" s="71"/>
      <c r="I3" s="72"/>
      <c r="J3" s="72"/>
      <c r="K3" s="34" t="s">
        <v>65</v>
      </c>
      <c r="L3" s="73">
        <v>3</v>
      </c>
      <c r="M3" s="73"/>
      <c r="N3" s="74"/>
      <c r="O3" s="80" t="s">
        <v>176</v>
      </c>
      <c r="P3" s="82">
        <v>43902.912210648145</v>
      </c>
      <c r="Q3" s="80" t="s">
        <v>273</v>
      </c>
      <c r="R3" s="84" t="s">
        <v>388</v>
      </c>
      <c r="S3" s="80" t="s">
        <v>493</v>
      </c>
      <c r="T3" s="80" t="s">
        <v>499</v>
      </c>
      <c r="U3" s="80"/>
      <c r="V3" s="84" t="s">
        <v>568</v>
      </c>
      <c r="W3" s="82">
        <v>43902.912210648145</v>
      </c>
      <c r="X3" s="86">
        <v>43902</v>
      </c>
      <c r="Y3" s="88" t="s">
        <v>590</v>
      </c>
      <c r="Z3" s="84" t="s">
        <v>643</v>
      </c>
      <c r="AA3" s="80"/>
      <c r="AB3" s="80"/>
      <c r="AC3" s="88" t="s">
        <v>761</v>
      </c>
      <c r="AD3" s="80"/>
      <c r="AE3" s="80" t="b">
        <v>0</v>
      </c>
      <c r="AF3" s="80">
        <v>0</v>
      </c>
      <c r="AG3" s="88" t="s">
        <v>881</v>
      </c>
      <c r="AH3" s="80" t="b">
        <v>0</v>
      </c>
      <c r="AI3" s="80" t="s">
        <v>885</v>
      </c>
      <c r="AJ3" s="80"/>
      <c r="AK3" s="88" t="s">
        <v>881</v>
      </c>
      <c r="AL3" s="80" t="b">
        <v>0</v>
      </c>
      <c r="AM3" s="80">
        <v>0</v>
      </c>
      <c r="AN3" s="88" t="s">
        <v>881</v>
      </c>
      <c r="AO3" s="80" t="s">
        <v>889</v>
      </c>
      <c r="AP3" s="80" t="b">
        <v>1</v>
      </c>
      <c r="AQ3" s="88" t="s">
        <v>761</v>
      </c>
      <c r="AR3" s="80" t="s">
        <v>176</v>
      </c>
      <c r="AS3" s="80">
        <v>0</v>
      </c>
      <c r="AT3" s="80">
        <v>0</v>
      </c>
      <c r="AU3" s="80"/>
      <c r="AV3" s="80"/>
      <c r="AW3" s="80"/>
      <c r="AX3" s="80"/>
      <c r="AY3" s="80"/>
      <c r="AZ3" s="80"/>
      <c r="BA3" s="80"/>
      <c r="BB3" s="80"/>
      <c r="BC3">
        <v>1</v>
      </c>
      <c r="BD3" s="80" t="str">
        <f>REPLACE(INDEX(GroupVertices[Group],MATCH(Edges11[[#This Row],[Vertex 1]],GroupVertices[Vertex],0)),1,1,"")</f>
        <v>3</v>
      </c>
      <c r="BE3" s="80" t="str">
        <f>REPLACE(INDEX(GroupVertices[Group],MATCH(Edges11[[#This Row],[Vertex 2]],GroupVertices[Vertex],0)),1,1,"")</f>
        <v>3</v>
      </c>
    </row>
    <row r="4" spans="1:57" ht="15" customHeight="1">
      <c r="A4" s="66" t="s">
        <v>215</v>
      </c>
      <c r="B4" s="66" t="s">
        <v>237</v>
      </c>
      <c r="C4" s="67"/>
      <c r="D4" s="68"/>
      <c r="E4" s="69"/>
      <c r="F4" s="70"/>
      <c r="G4" s="67"/>
      <c r="H4" s="71"/>
      <c r="I4" s="72"/>
      <c r="J4" s="72"/>
      <c r="K4" s="34" t="s">
        <v>65</v>
      </c>
      <c r="L4" s="79">
        <v>4</v>
      </c>
      <c r="M4" s="79"/>
      <c r="N4" s="74"/>
      <c r="O4" s="81" t="s">
        <v>269</v>
      </c>
      <c r="P4" s="83">
        <v>43909.35826388889</v>
      </c>
      <c r="Q4" s="81" t="s">
        <v>274</v>
      </c>
      <c r="R4" s="81"/>
      <c r="S4" s="81"/>
      <c r="T4" s="81" t="s">
        <v>500</v>
      </c>
      <c r="U4" s="81"/>
      <c r="V4" s="85" t="s">
        <v>569</v>
      </c>
      <c r="W4" s="83">
        <v>43909.35826388889</v>
      </c>
      <c r="X4" s="87">
        <v>43909</v>
      </c>
      <c r="Y4" s="89" t="s">
        <v>591</v>
      </c>
      <c r="Z4" s="85" t="s">
        <v>644</v>
      </c>
      <c r="AA4" s="81"/>
      <c r="AB4" s="81"/>
      <c r="AC4" s="89" t="s">
        <v>762</v>
      </c>
      <c r="AD4" s="81"/>
      <c r="AE4" s="81" t="b">
        <v>0</v>
      </c>
      <c r="AF4" s="81">
        <v>0</v>
      </c>
      <c r="AG4" s="89" t="s">
        <v>881</v>
      </c>
      <c r="AH4" s="81" t="b">
        <v>0</v>
      </c>
      <c r="AI4" s="81" t="s">
        <v>885</v>
      </c>
      <c r="AJ4" s="81"/>
      <c r="AK4" s="89" t="s">
        <v>881</v>
      </c>
      <c r="AL4" s="81" t="b">
        <v>0</v>
      </c>
      <c r="AM4" s="81">
        <v>0</v>
      </c>
      <c r="AN4" s="89" t="s">
        <v>881</v>
      </c>
      <c r="AO4" s="81" t="s">
        <v>889</v>
      </c>
      <c r="AP4" s="81" t="b">
        <v>0</v>
      </c>
      <c r="AQ4" s="89" t="s">
        <v>762</v>
      </c>
      <c r="AR4" s="81" t="s">
        <v>176</v>
      </c>
      <c r="AS4" s="81">
        <v>0</v>
      </c>
      <c r="AT4" s="81">
        <v>0</v>
      </c>
      <c r="AU4" s="81"/>
      <c r="AV4" s="81"/>
      <c r="AW4" s="81"/>
      <c r="AX4" s="81"/>
      <c r="AY4" s="81"/>
      <c r="AZ4" s="81"/>
      <c r="BA4" s="81"/>
      <c r="BB4" s="81"/>
      <c r="BC4">
        <v>1</v>
      </c>
      <c r="BD4" s="80" t="str">
        <f>REPLACE(INDEX(GroupVertices[Group],MATCH(Edges11[[#This Row],[Vertex 1]],GroupVertices[Vertex],0)),1,1,"")</f>
        <v>9</v>
      </c>
      <c r="BE4" s="80" t="str">
        <f>REPLACE(INDEX(GroupVertices[Group],MATCH(Edges11[[#This Row],[Vertex 2]],GroupVertices[Vertex],0)),1,1,"")</f>
        <v>9</v>
      </c>
    </row>
    <row r="5" spans="1:57" ht="15">
      <c r="A5" s="66" t="s">
        <v>216</v>
      </c>
      <c r="B5" s="66" t="s">
        <v>216</v>
      </c>
      <c r="C5" s="67"/>
      <c r="D5" s="68"/>
      <c r="E5" s="69"/>
      <c r="F5" s="70"/>
      <c r="G5" s="67"/>
      <c r="H5" s="71"/>
      <c r="I5" s="72"/>
      <c r="J5" s="72"/>
      <c r="K5" s="34" t="s">
        <v>65</v>
      </c>
      <c r="L5" s="79">
        <v>5</v>
      </c>
      <c r="M5" s="79"/>
      <c r="N5" s="74"/>
      <c r="O5" s="81" t="s">
        <v>176</v>
      </c>
      <c r="P5" s="83">
        <v>43910.76526620371</v>
      </c>
      <c r="Q5" s="81" t="s">
        <v>275</v>
      </c>
      <c r="R5" s="81" t="s">
        <v>389</v>
      </c>
      <c r="S5" s="81" t="s">
        <v>494</v>
      </c>
      <c r="T5" s="81" t="s">
        <v>501</v>
      </c>
      <c r="U5" s="81"/>
      <c r="V5" s="85" t="s">
        <v>570</v>
      </c>
      <c r="W5" s="83">
        <v>43910.76526620371</v>
      </c>
      <c r="X5" s="87">
        <v>43910</v>
      </c>
      <c r="Y5" s="89" t="s">
        <v>592</v>
      </c>
      <c r="Z5" s="85" t="s">
        <v>645</v>
      </c>
      <c r="AA5" s="81"/>
      <c r="AB5" s="81"/>
      <c r="AC5" s="89" t="s">
        <v>763</v>
      </c>
      <c r="AD5" s="81"/>
      <c r="AE5" s="81" t="b">
        <v>0</v>
      </c>
      <c r="AF5" s="81">
        <v>0</v>
      </c>
      <c r="AG5" s="89" t="s">
        <v>881</v>
      </c>
      <c r="AH5" s="81" t="b">
        <v>0</v>
      </c>
      <c r="AI5" s="81" t="s">
        <v>885</v>
      </c>
      <c r="AJ5" s="81"/>
      <c r="AK5" s="89" t="s">
        <v>881</v>
      </c>
      <c r="AL5" s="81" t="b">
        <v>0</v>
      </c>
      <c r="AM5" s="81">
        <v>0</v>
      </c>
      <c r="AN5" s="89" t="s">
        <v>881</v>
      </c>
      <c r="AO5" s="81" t="s">
        <v>890</v>
      </c>
      <c r="AP5" s="81" t="b">
        <v>1</v>
      </c>
      <c r="AQ5" s="89" t="s">
        <v>763</v>
      </c>
      <c r="AR5" s="81" t="s">
        <v>176</v>
      </c>
      <c r="AS5" s="81">
        <v>0</v>
      </c>
      <c r="AT5" s="81">
        <v>0</v>
      </c>
      <c r="AU5" s="81"/>
      <c r="AV5" s="81"/>
      <c r="AW5" s="81"/>
      <c r="AX5" s="81"/>
      <c r="AY5" s="81"/>
      <c r="AZ5" s="81"/>
      <c r="BA5" s="81"/>
      <c r="BB5" s="81"/>
      <c r="BC5">
        <v>1</v>
      </c>
      <c r="BD5" s="80" t="str">
        <f>REPLACE(INDEX(GroupVertices[Group],MATCH(Edges11[[#This Row],[Vertex 1]],GroupVertices[Vertex],0)),1,1,"")</f>
        <v>3</v>
      </c>
      <c r="BE5" s="80" t="str">
        <f>REPLACE(INDEX(GroupVertices[Group],MATCH(Edges11[[#This Row],[Vertex 2]],GroupVertices[Vertex],0)),1,1,"")</f>
        <v>3</v>
      </c>
    </row>
    <row r="6" spans="1:57" ht="15">
      <c r="A6" s="66" t="s">
        <v>217</v>
      </c>
      <c r="B6" s="66" t="s">
        <v>217</v>
      </c>
      <c r="C6" s="67"/>
      <c r="D6" s="68"/>
      <c r="E6" s="69"/>
      <c r="F6" s="70"/>
      <c r="G6" s="67"/>
      <c r="H6" s="71"/>
      <c r="I6" s="72"/>
      <c r="J6" s="72"/>
      <c r="K6" s="34" t="s">
        <v>65</v>
      </c>
      <c r="L6" s="79">
        <v>6</v>
      </c>
      <c r="M6" s="79"/>
      <c r="N6" s="74"/>
      <c r="O6" s="81" t="s">
        <v>176</v>
      </c>
      <c r="P6" s="83">
        <v>43910.81898148148</v>
      </c>
      <c r="Q6" s="81" t="s">
        <v>276</v>
      </c>
      <c r="R6" s="81" t="s">
        <v>390</v>
      </c>
      <c r="S6" s="81" t="s">
        <v>494</v>
      </c>
      <c r="T6" s="81" t="s">
        <v>502</v>
      </c>
      <c r="U6" s="81"/>
      <c r="V6" s="85" t="s">
        <v>571</v>
      </c>
      <c r="W6" s="83">
        <v>43910.81898148148</v>
      </c>
      <c r="X6" s="87">
        <v>43910</v>
      </c>
      <c r="Y6" s="89" t="s">
        <v>593</v>
      </c>
      <c r="Z6" s="85" t="s">
        <v>646</v>
      </c>
      <c r="AA6" s="81"/>
      <c r="AB6" s="81"/>
      <c r="AC6" s="89" t="s">
        <v>764</v>
      </c>
      <c r="AD6" s="81"/>
      <c r="AE6" s="81" t="b">
        <v>0</v>
      </c>
      <c r="AF6" s="81">
        <v>0</v>
      </c>
      <c r="AG6" s="89" t="s">
        <v>881</v>
      </c>
      <c r="AH6" s="81" t="b">
        <v>0</v>
      </c>
      <c r="AI6" s="81" t="s">
        <v>885</v>
      </c>
      <c r="AJ6" s="81"/>
      <c r="AK6" s="89" t="s">
        <v>881</v>
      </c>
      <c r="AL6" s="81" t="b">
        <v>0</v>
      </c>
      <c r="AM6" s="81">
        <v>0</v>
      </c>
      <c r="AN6" s="89" t="s">
        <v>881</v>
      </c>
      <c r="AO6" s="81" t="s">
        <v>891</v>
      </c>
      <c r="AP6" s="81" t="b">
        <v>1</v>
      </c>
      <c r="AQ6" s="89" t="s">
        <v>764</v>
      </c>
      <c r="AR6" s="81" t="s">
        <v>176</v>
      </c>
      <c r="AS6" s="81">
        <v>0</v>
      </c>
      <c r="AT6" s="81">
        <v>0</v>
      </c>
      <c r="AU6" s="81"/>
      <c r="AV6" s="81"/>
      <c r="AW6" s="81"/>
      <c r="AX6" s="81"/>
      <c r="AY6" s="81"/>
      <c r="AZ6" s="81"/>
      <c r="BA6" s="81"/>
      <c r="BB6" s="81"/>
      <c r="BC6">
        <v>1</v>
      </c>
      <c r="BD6" s="80" t="str">
        <f>REPLACE(INDEX(GroupVertices[Group],MATCH(Edges11[[#This Row],[Vertex 1]],GroupVertices[Vertex],0)),1,1,"")</f>
        <v>3</v>
      </c>
      <c r="BE6" s="80" t="str">
        <f>REPLACE(INDEX(GroupVertices[Group],MATCH(Edges11[[#This Row],[Vertex 2]],GroupVertices[Vertex],0)),1,1,"")</f>
        <v>3</v>
      </c>
    </row>
    <row r="7" spans="1:57" ht="15">
      <c r="A7" s="66" t="s">
        <v>218</v>
      </c>
      <c r="B7" s="66" t="s">
        <v>238</v>
      </c>
      <c r="C7" s="67"/>
      <c r="D7" s="68"/>
      <c r="E7" s="69"/>
      <c r="F7" s="70"/>
      <c r="G7" s="67"/>
      <c r="H7" s="71"/>
      <c r="I7" s="72"/>
      <c r="J7" s="72"/>
      <c r="K7" s="34" t="s">
        <v>65</v>
      </c>
      <c r="L7" s="79">
        <v>7</v>
      </c>
      <c r="M7" s="79"/>
      <c r="N7" s="74"/>
      <c r="O7" s="81" t="s">
        <v>269</v>
      </c>
      <c r="P7" s="83">
        <v>43915.71467592593</v>
      </c>
      <c r="Q7" s="81" t="s">
        <v>277</v>
      </c>
      <c r="R7" s="81"/>
      <c r="S7" s="81"/>
      <c r="T7" s="81" t="s">
        <v>503</v>
      </c>
      <c r="U7" s="81"/>
      <c r="V7" s="85" t="s">
        <v>572</v>
      </c>
      <c r="W7" s="83">
        <v>43915.71467592593</v>
      </c>
      <c r="X7" s="87">
        <v>43915</v>
      </c>
      <c r="Y7" s="89" t="s">
        <v>594</v>
      </c>
      <c r="Z7" s="85" t="s">
        <v>647</v>
      </c>
      <c r="AA7" s="81"/>
      <c r="AB7" s="81"/>
      <c r="AC7" s="89" t="s">
        <v>765</v>
      </c>
      <c r="AD7" s="89" t="s">
        <v>879</v>
      </c>
      <c r="AE7" s="81" t="b">
        <v>0</v>
      </c>
      <c r="AF7" s="81">
        <v>0</v>
      </c>
      <c r="AG7" s="89" t="s">
        <v>882</v>
      </c>
      <c r="AH7" s="81" t="b">
        <v>0</v>
      </c>
      <c r="AI7" s="81" t="s">
        <v>885</v>
      </c>
      <c r="AJ7" s="81"/>
      <c r="AK7" s="89" t="s">
        <v>881</v>
      </c>
      <c r="AL7" s="81" t="b">
        <v>0</v>
      </c>
      <c r="AM7" s="81">
        <v>0</v>
      </c>
      <c r="AN7" s="89" t="s">
        <v>881</v>
      </c>
      <c r="AO7" s="81" t="s">
        <v>889</v>
      </c>
      <c r="AP7" s="81" t="b">
        <v>0</v>
      </c>
      <c r="AQ7" s="89" t="s">
        <v>879</v>
      </c>
      <c r="AR7" s="81" t="s">
        <v>176</v>
      </c>
      <c r="AS7" s="81">
        <v>0</v>
      </c>
      <c r="AT7" s="81">
        <v>0</v>
      </c>
      <c r="AU7" s="81"/>
      <c r="AV7" s="81"/>
      <c r="AW7" s="81"/>
      <c r="AX7" s="81"/>
      <c r="AY7" s="81"/>
      <c r="AZ7" s="81"/>
      <c r="BA7" s="81"/>
      <c r="BB7" s="81"/>
      <c r="BC7">
        <v>1</v>
      </c>
      <c r="BD7" s="80" t="str">
        <f>REPLACE(INDEX(GroupVertices[Group],MATCH(Edges11[[#This Row],[Vertex 1]],GroupVertices[Vertex],0)),1,1,"")</f>
        <v>4</v>
      </c>
      <c r="BE7" s="80" t="str">
        <f>REPLACE(INDEX(GroupVertices[Group],MATCH(Edges11[[#This Row],[Vertex 2]],GroupVertices[Vertex],0)),1,1,"")</f>
        <v>4</v>
      </c>
    </row>
    <row r="8" spans="1:57" ht="15">
      <c r="A8" s="66" t="s">
        <v>219</v>
      </c>
      <c r="B8" s="66" t="s">
        <v>241</v>
      </c>
      <c r="C8" s="67"/>
      <c r="D8" s="68"/>
      <c r="E8" s="69"/>
      <c r="F8" s="70"/>
      <c r="G8" s="67"/>
      <c r="H8" s="71"/>
      <c r="I8" s="72"/>
      <c r="J8" s="72"/>
      <c r="K8" s="34" t="s">
        <v>65</v>
      </c>
      <c r="L8" s="79">
        <v>10</v>
      </c>
      <c r="M8" s="79"/>
      <c r="N8" s="74"/>
      <c r="O8" s="81" t="s">
        <v>271</v>
      </c>
      <c r="P8" s="83">
        <v>43916.9174537037</v>
      </c>
      <c r="Q8" s="81" t="s">
        <v>278</v>
      </c>
      <c r="R8" s="81"/>
      <c r="S8" s="81"/>
      <c r="T8" s="81" t="s">
        <v>504</v>
      </c>
      <c r="U8" s="81"/>
      <c r="V8" s="85" t="s">
        <v>573</v>
      </c>
      <c r="W8" s="83">
        <v>43916.9174537037</v>
      </c>
      <c r="X8" s="87">
        <v>43916</v>
      </c>
      <c r="Y8" s="89" t="s">
        <v>595</v>
      </c>
      <c r="Z8" s="85" t="s">
        <v>648</v>
      </c>
      <c r="AA8" s="81"/>
      <c r="AB8" s="81"/>
      <c r="AC8" s="89" t="s">
        <v>766</v>
      </c>
      <c r="AD8" s="81"/>
      <c r="AE8" s="81" t="b">
        <v>0</v>
      </c>
      <c r="AF8" s="81">
        <v>0</v>
      </c>
      <c r="AG8" s="89" t="s">
        <v>881</v>
      </c>
      <c r="AH8" s="81" t="b">
        <v>1</v>
      </c>
      <c r="AI8" s="81" t="s">
        <v>885</v>
      </c>
      <c r="AJ8" s="81"/>
      <c r="AK8" s="89" t="s">
        <v>888</v>
      </c>
      <c r="AL8" s="81" t="b">
        <v>0</v>
      </c>
      <c r="AM8" s="81">
        <v>1</v>
      </c>
      <c r="AN8" s="89" t="s">
        <v>769</v>
      </c>
      <c r="AO8" s="81" t="s">
        <v>889</v>
      </c>
      <c r="AP8" s="81" t="b">
        <v>0</v>
      </c>
      <c r="AQ8" s="89" t="s">
        <v>769</v>
      </c>
      <c r="AR8" s="81" t="s">
        <v>176</v>
      </c>
      <c r="AS8" s="81">
        <v>0</v>
      </c>
      <c r="AT8" s="81">
        <v>0</v>
      </c>
      <c r="AU8" s="81"/>
      <c r="AV8" s="81"/>
      <c r="AW8" s="81"/>
      <c r="AX8" s="81"/>
      <c r="AY8" s="81"/>
      <c r="AZ8" s="81"/>
      <c r="BA8" s="81"/>
      <c r="BB8" s="81"/>
      <c r="BC8">
        <v>1</v>
      </c>
      <c r="BD8" s="80" t="str">
        <f>REPLACE(INDEX(GroupVertices[Group],MATCH(Edges11[[#This Row],[Vertex 1]],GroupVertices[Vertex],0)),1,1,"")</f>
        <v>2</v>
      </c>
      <c r="BE8" s="80" t="str">
        <f>REPLACE(INDEX(GroupVertices[Group],MATCH(Edges11[[#This Row],[Vertex 2]],GroupVertices[Vertex],0)),1,1,"")</f>
        <v>2</v>
      </c>
    </row>
    <row r="9" spans="1:57" ht="15">
      <c r="A9" s="66" t="s">
        <v>220</v>
      </c>
      <c r="B9" s="66" t="s">
        <v>241</v>
      </c>
      <c r="C9" s="67"/>
      <c r="D9" s="68"/>
      <c r="E9" s="69"/>
      <c r="F9" s="70"/>
      <c r="G9" s="67"/>
      <c r="H9" s="71"/>
      <c r="I9" s="72"/>
      <c r="J9" s="72"/>
      <c r="K9" s="34" t="s">
        <v>65</v>
      </c>
      <c r="L9" s="79">
        <v>14</v>
      </c>
      <c r="M9" s="79"/>
      <c r="N9" s="74"/>
      <c r="O9" s="81" t="s">
        <v>271</v>
      </c>
      <c r="P9" s="83">
        <v>43917.127291666664</v>
      </c>
      <c r="Q9" s="81" t="s">
        <v>278</v>
      </c>
      <c r="R9" s="81"/>
      <c r="S9" s="81"/>
      <c r="T9" s="81" t="s">
        <v>504</v>
      </c>
      <c r="U9" s="81"/>
      <c r="V9" s="85" t="s">
        <v>574</v>
      </c>
      <c r="W9" s="83">
        <v>43917.127291666664</v>
      </c>
      <c r="X9" s="87">
        <v>43917</v>
      </c>
      <c r="Y9" s="89" t="s">
        <v>596</v>
      </c>
      <c r="Z9" s="85" t="s">
        <v>649</v>
      </c>
      <c r="AA9" s="81"/>
      <c r="AB9" s="81"/>
      <c r="AC9" s="89" t="s">
        <v>767</v>
      </c>
      <c r="AD9" s="81"/>
      <c r="AE9" s="81" t="b">
        <v>0</v>
      </c>
      <c r="AF9" s="81">
        <v>0</v>
      </c>
      <c r="AG9" s="89" t="s">
        <v>881</v>
      </c>
      <c r="AH9" s="81" t="b">
        <v>1</v>
      </c>
      <c r="AI9" s="81" t="s">
        <v>885</v>
      </c>
      <c r="AJ9" s="81"/>
      <c r="AK9" s="89" t="s">
        <v>888</v>
      </c>
      <c r="AL9" s="81" t="b">
        <v>0</v>
      </c>
      <c r="AM9" s="81">
        <v>2</v>
      </c>
      <c r="AN9" s="89" t="s">
        <v>769</v>
      </c>
      <c r="AO9" s="81" t="s">
        <v>892</v>
      </c>
      <c r="AP9" s="81" t="b">
        <v>0</v>
      </c>
      <c r="AQ9" s="89" t="s">
        <v>769</v>
      </c>
      <c r="AR9" s="81" t="s">
        <v>176</v>
      </c>
      <c r="AS9" s="81">
        <v>0</v>
      </c>
      <c r="AT9" s="81">
        <v>0</v>
      </c>
      <c r="AU9" s="81"/>
      <c r="AV9" s="81"/>
      <c r="AW9" s="81"/>
      <c r="AX9" s="81"/>
      <c r="AY9" s="81"/>
      <c r="AZ9" s="81"/>
      <c r="BA9" s="81"/>
      <c r="BB9" s="81"/>
      <c r="BC9">
        <v>1</v>
      </c>
      <c r="BD9" s="80" t="str">
        <f>REPLACE(INDEX(GroupVertices[Group],MATCH(Edges11[[#This Row],[Vertex 1]],GroupVertices[Vertex],0)),1,1,"")</f>
        <v>2</v>
      </c>
      <c r="BE9" s="80" t="str">
        <f>REPLACE(INDEX(GroupVertices[Group],MATCH(Edges11[[#This Row],[Vertex 2]],GroupVertices[Vertex],0)),1,1,"")</f>
        <v>2</v>
      </c>
    </row>
    <row r="10" spans="1:57" ht="15">
      <c r="A10" s="66" t="s">
        <v>221</v>
      </c>
      <c r="B10" s="66" t="s">
        <v>241</v>
      </c>
      <c r="C10" s="67"/>
      <c r="D10" s="68"/>
      <c r="E10" s="69"/>
      <c r="F10" s="70"/>
      <c r="G10" s="67"/>
      <c r="H10" s="71"/>
      <c r="I10" s="72"/>
      <c r="J10" s="72"/>
      <c r="K10" s="34" t="s">
        <v>65</v>
      </c>
      <c r="L10" s="79">
        <v>18</v>
      </c>
      <c r="M10" s="79"/>
      <c r="N10" s="74"/>
      <c r="O10" s="81" t="s">
        <v>271</v>
      </c>
      <c r="P10" s="83">
        <v>43919.667766203704</v>
      </c>
      <c r="Q10" s="81" t="s">
        <v>279</v>
      </c>
      <c r="R10" s="81"/>
      <c r="S10" s="81"/>
      <c r="T10" s="81" t="s">
        <v>504</v>
      </c>
      <c r="U10" s="81"/>
      <c r="V10" s="85" t="s">
        <v>575</v>
      </c>
      <c r="W10" s="83">
        <v>43919.667766203704</v>
      </c>
      <c r="X10" s="87">
        <v>43919</v>
      </c>
      <c r="Y10" s="89" t="s">
        <v>597</v>
      </c>
      <c r="Z10" s="85" t="s">
        <v>650</v>
      </c>
      <c r="AA10" s="81"/>
      <c r="AB10" s="81"/>
      <c r="AC10" s="89" t="s">
        <v>768</v>
      </c>
      <c r="AD10" s="81"/>
      <c r="AE10" s="81" t="b">
        <v>0</v>
      </c>
      <c r="AF10" s="81">
        <v>0</v>
      </c>
      <c r="AG10" s="89" t="s">
        <v>881</v>
      </c>
      <c r="AH10" s="81" t="b">
        <v>1</v>
      </c>
      <c r="AI10" s="81" t="s">
        <v>885</v>
      </c>
      <c r="AJ10" s="81"/>
      <c r="AK10" s="89" t="s">
        <v>888</v>
      </c>
      <c r="AL10" s="81" t="b">
        <v>0</v>
      </c>
      <c r="AM10" s="81">
        <v>4</v>
      </c>
      <c r="AN10" s="89" t="s">
        <v>769</v>
      </c>
      <c r="AO10" s="81" t="s">
        <v>889</v>
      </c>
      <c r="AP10" s="81" t="b">
        <v>0</v>
      </c>
      <c r="AQ10" s="89" t="s">
        <v>769</v>
      </c>
      <c r="AR10" s="81" t="s">
        <v>176</v>
      </c>
      <c r="AS10" s="81">
        <v>0</v>
      </c>
      <c r="AT10" s="81">
        <v>0</v>
      </c>
      <c r="AU10" s="81"/>
      <c r="AV10" s="81"/>
      <c r="AW10" s="81"/>
      <c r="AX10" s="81"/>
      <c r="AY10" s="81"/>
      <c r="AZ10" s="81"/>
      <c r="BA10" s="81"/>
      <c r="BB10" s="81"/>
      <c r="BC10">
        <v>1</v>
      </c>
      <c r="BD10" s="80" t="str">
        <f>REPLACE(INDEX(GroupVertices[Group],MATCH(Edges11[[#This Row],[Vertex 1]],GroupVertices[Vertex],0)),1,1,"")</f>
        <v>2</v>
      </c>
      <c r="BE10" s="80" t="str">
        <f>REPLACE(INDEX(GroupVertices[Group],MATCH(Edges11[[#This Row],[Vertex 2]],GroupVertices[Vertex],0)),1,1,"")</f>
        <v>2</v>
      </c>
    </row>
    <row r="11" spans="1:57" ht="15">
      <c r="A11" s="66" t="s">
        <v>222</v>
      </c>
      <c r="B11" s="66" t="s">
        <v>241</v>
      </c>
      <c r="C11" s="67"/>
      <c r="D11" s="68"/>
      <c r="E11" s="69"/>
      <c r="F11" s="70"/>
      <c r="G11" s="67"/>
      <c r="H11" s="71"/>
      <c r="I11" s="72"/>
      <c r="J11" s="72"/>
      <c r="K11" s="34" t="s">
        <v>65</v>
      </c>
      <c r="L11" s="79">
        <v>22</v>
      </c>
      <c r="M11" s="79"/>
      <c r="N11" s="74"/>
      <c r="O11" s="81" t="s">
        <v>269</v>
      </c>
      <c r="P11" s="83">
        <v>43916.57424768519</v>
      </c>
      <c r="Q11" s="81" t="s">
        <v>280</v>
      </c>
      <c r="R11" s="85" t="s">
        <v>391</v>
      </c>
      <c r="S11" s="81" t="s">
        <v>493</v>
      </c>
      <c r="T11" s="81" t="s">
        <v>504</v>
      </c>
      <c r="U11" s="81"/>
      <c r="V11" s="85" t="s">
        <v>576</v>
      </c>
      <c r="W11" s="83">
        <v>43916.57424768519</v>
      </c>
      <c r="X11" s="87">
        <v>43916</v>
      </c>
      <c r="Y11" s="89" t="s">
        <v>598</v>
      </c>
      <c r="Z11" s="85" t="s">
        <v>651</v>
      </c>
      <c r="AA11" s="81"/>
      <c r="AB11" s="81"/>
      <c r="AC11" s="89" t="s">
        <v>769</v>
      </c>
      <c r="AD11" s="81"/>
      <c r="AE11" s="81" t="b">
        <v>0</v>
      </c>
      <c r="AF11" s="81">
        <v>0</v>
      </c>
      <c r="AG11" s="89" t="s">
        <v>881</v>
      </c>
      <c r="AH11" s="81" t="b">
        <v>1</v>
      </c>
      <c r="AI11" s="81" t="s">
        <v>885</v>
      </c>
      <c r="AJ11" s="81"/>
      <c r="AK11" s="89" t="s">
        <v>888</v>
      </c>
      <c r="AL11" s="81" t="b">
        <v>0</v>
      </c>
      <c r="AM11" s="81">
        <v>0</v>
      </c>
      <c r="AN11" s="89" t="s">
        <v>881</v>
      </c>
      <c r="AO11" s="81" t="s">
        <v>889</v>
      </c>
      <c r="AP11" s="81" t="b">
        <v>1</v>
      </c>
      <c r="AQ11" s="89" t="s">
        <v>769</v>
      </c>
      <c r="AR11" s="81" t="s">
        <v>176</v>
      </c>
      <c r="AS11" s="81">
        <v>0</v>
      </c>
      <c r="AT11" s="81">
        <v>0</v>
      </c>
      <c r="AU11" s="81"/>
      <c r="AV11" s="81"/>
      <c r="AW11" s="81"/>
      <c r="AX11" s="81"/>
      <c r="AY11" s="81"/>
      <c r="AZ11" s="81"/>
      <c r="BA11" s="81"/>
      <c r="BB11" s="81"/>
      <c r="BC11">
        <v>1</v>
      </c>
      <c r="BD11" s="80" t="str">
        <f>REPLACE(INDEX(GroupVertices[Group],MATCH(Edges11[[#This Row],[Vertex 1]],GroupVertices[Vertex],0)),1,1,"")</f>
        <v>2</v>
      </c>
      <c r="BE11" s="80" t="str">
        <f>REPLACE(INDEX(GroupVertices[Group],MATCH(Edges11[[#This Row],[Vertex 2]],GroupVertices[Vertex],0)),1,1,"")</f>
        <v>2</v>
      </c>
    </row>
    <row r="12" spans="1:57" ht="15">
      <c r="A12" s="66" t="s">
        <v>223</v>
      </c>
      <c r="B12" s="66" t="s">
        <v>241</v>
      </c>
      <c r="C12" s="67"/>
      <c r="D12" s="68"/>
      <c r="E12" s="69"/>
      <c r="F12" s="70"/>
      <c r="G12" s="67"/>
      <c r="H12" s="71"/>
      <c r="I12" s="72"/>
      <c r="J12" s="72"/>
      <c r="K12" s="34" t="s">
        <v>65</v>
      </c>
      <c r="L12" s="79">
        <v>23</v>
      </c>
      <c r="M12" s="79"/>
      <c r="N12" s="74"/>
      <c r="O12" s="81" t="s">
        <v>271</v>
      </c>
      <c r="P12" s="83">
        <v>43918.89861111111</v>
      </c>
      <c r="Q12" s="81" t="s">
        <v>279</v>
      </c>
      <c r="R12" s="81"/>
      <c r="S12" s="81"/>
      <c r="T12" s="81" t="s">
        <v>504</v>
      </c>
      <c r="U12" s="81"/>
      <c r="V12" s="85" t="s">
        <v>577</v>
      </c>
      <c r="W12" s="83">
        <v>43918.89861111111</v>
      </c>
      <c r="X12" s="87">
        <v>43918</v>
      </c>
      <c r="Y12" s="89" t="s">
        <v>599</v>
      </c>
      <c r="Z12" s="85" t="s">
        <v>652</v>
      </c>
      <c r="AA12" s="81"/>
      <c r="AB12" s="81"/>
      <c r="AC12" s="89" t="s">
        <v>770</v>
      </c>
      <c r="AD12" s="81"/>
      <c r="AE12" s="81" t="b">
        <v>0</v>
      </c>
      <c r="AF12" s="81">
        <v>0</v>
      </c>
      <c r="AG12" s="89" t="s">
        <v>881</v>
      </c>
      <c r="AH12" s="81" t="b">
        <v>1</v>
      </c>
      <c r="AI12" s="81" t="s">
        <v>885</v>
      </c>
      <c r="AJ12" s="81"/>
      <c r="AK12" s="89" t="s">
        <v>888</v>
      </c>
      <c r="AL12" s="81" t="b">
        <v>0</v>
      </c>
      <c r="AM12" s="81">
        <v>3</v>
      </c>
      <c r="AN12" s="89" t="s">
        <v>769</v>
      </c>
      <c r="AO12" s="81" t="s">
        <v>893</v>
      </c>
      <c r="AP12" s="81" t="b">
        <v>0</v>
      </c>
      <c r="AQ12" s="89" t="s">
        <v>769</v>
      </c>
      <c r="AR12" s="81" t="s">
        <v>176</v>
      </c>
      <c r="AS12" s="81">
        <v>0</v>
      </c>
      <c r="AT12" s="81">
        <v>0</v>
      </c>
      <c r="AU12" s="81"/>
      <c r="AV12" s="81"/>
      <c r="AW12" s="81"/>
      <c r="AX12" s="81"/>
      <c r="AY12" s="81"/>
      <c r="AZ12" s="81"/>
      <c r="BA12" s="81"/>
      <c r="BB12" s="81"/>
      <c r="BC12">
        <v>1</v>
      </c>
      <c r="BD12" s="80" t="str">
        <f>REPLACE(INDEX(GroupVertices[Group],MATCH(Edges11[[#This Row],[Vertex 1]],GroupVertices[Vertex],0)),1,1,"")</f>
        <v>2</v>
      </c>
      <c r="BE12" s="80" t="str">
        <f>REPLACE(INDEX(GroupVertices[Group],MATCH(Edges11[[#This Row],[Vertex 2]],GroupVertices[Vertex],0)),1,1,"")</f>
        <v>2</v>
      </c>
    </row>
    <row r="13" spans="1:57" ht="15">
      <c r="A13" s="66" t="s">
        <v>224</v>
      </c>
      <c r="B13" s="66" t="s">
        <v>241</v>
      </c>
      <c r="C13" s="67"/>
      <c r="D13" s="68"/>
      <c r="E13" s="69"/>
      <c r="F13" s="70"/>
      <c r="G13" s="67"/>
      <c r="H13" s="71"/>
      <c r="I13" s="72"/>
      <c r="J13" s="72"/>
      <c r="K13" s="34" t="s">
        <v>65</v>
      </c>
      <c r="L13" s="79">
        <v>24</v>
      </c>
      <c r="M13" s="79"/>
      <c r="N13" s="74"/>
      <c r="O13" s="81" t="s">
        <v>271</v>
      </c>
      <c r="P13" s="83">
        <v>43920.95138888889</v>
      </c>
      <c r="Q13" s="81" t="s">
        <v>279</v>
      </c>
      <c r="R13" s="81"/>
      <c r="S13" s="81"/>
      <c r="T13" s="81" t="s">
        <v>504</v>
      </c>
      <c r="U13" s="81"/>
      <c r="V13" s="85" t="s">
        <v>578</v>
      </c>
      <c r="W13" s="83">
        <v>43920.95138888889</v>
      </c>
      <c r="X13" s="87">
        <v>43920</v>
      </c>
      <c r="Y13" s="89" t="s">
        <v>600</v>
      </c>
      <c r="Z13" s="85" t="s">
        <v>653</v>
      </c>
      <c r="AA13" s="81"/>
      <c r="AB13" s="81"/>
      <c r="AC13" s="89" t="s">
        <v>771</v>
      </c>
      <c r="AD13" s="81"/>
      <c r="AE13" s="81" t="b">
        <v>0</v>
      </c>
      <c r="AF13" s="81">
        <v>0</v>
      </c>
      <c r="AG13" s="89" t="s">
        <v>881</v>
      </c>
      <c r="AH13" s="81" t="b">
        <v>1</v>
      </c>
      <c r="AI13" s="81" t="s">
        <v>885</v>
      </c>
      <c r="AJ13" s="81"/>
      <c r="AK13" s="89" t="s">
        <v>888</v>
      </c>
      <c r="AL13" s="81" t="b">
        <v>0</v>
      </c>
      <c r="AM13" s="81">
        <v>5</v>
      </c>
      <c r="AN13" s="89" t="s">
        <v>769</v>
      </c>
      <c r="AO13" s="81" t="s">
        <v>893</v>
      </c>
      <c r="AP13" s="81" t="b">
        <v>0</v>
      </c>
      <c r="AQ13" s="89" t="s">
        <v>769</v>
      </c>
      <c r="AR13" s="81" t="s">
        <v>176</v>
      </c>
      <c r="AS13" s="81">
        <v>0</v>
      </c>
      <c r="AT13" s="81">
        <v>0</v>
      </c>
      <c r="AU13" s="81"/>
      <c r="AV13" s="81"/>
      <c r="AW13" s="81"/>
      <c r="AX13" s="81"/>
      <c r="AY13" s="81"/>
      <c r="AZ13" s="81"/>
      <c r="BA13" s="81"/>
      <c r="BB13" s="81"/>
      <c r="BC13">
        <v>1</v>
      </c>
      <c r="BD13" s="80" t="str">
        <f>REPLACE(INDEX(GroupVertices[Group],MATCH(Edges11[[#This Row],[Vertex 1]],GroupVertices[Vertex],0)),1,1,"")</f>
        <v>2</v>
      </c>
      <c r="BE13" s="80" t="str">
        <f>REPLACE(INDEX(GroupVertices[Group],MATCH(Edges11[[#This Row],[Vertex 2]],GroupVertices[Vertex],0)),1,1,"")</f>
        <v>2</v>
      </c>
    </row>
    <row r="14" spans="1:57" ht="15">
      <c r="A14" s="66" t="s">
        <v>225</v>
      </c>
      <c r="B14" s="66" t="s">
        <v>225</v>
      </c>
      <c r="C14" s="67"/>
      <c r="D14" s="68"/>
      <c r="E14" s="69"/>
      <c r="F14" s="70"/>
      <c r="G14" s="67"/>
      <c r="H14" s="71"/>
      <c r="I14" s="72"/>
      <c r="J14" s="72"/>
      <c r="K14" s="34" t="s">
        <v>65</v>
      </c>
      <c r="L14" s="79">
        <v>31</v>
      </c>
      <c r="M14" s="79"/>
      <c r="N14" s="74"/>
      <c r="O14" s="81" t="s">
        <v>176</v>
      </c>
      <c r="P14" s="83">
        <v>43922.51055555556</v>
      </c>
      <c r="Q14" s="81" t="s">
        <v>281</v>
      </c>
      <c r="R14" s="81"/>
      <c r="S14" s="81"/>
      <c r="T14" s="81" t="s">
        <v>505</v>
      </c>
      <c r="U14" s="85" t="s">
        <v>567</v>
      </c>
      <c r="V14" s="85" t="s">
        <v>567</v>
      </c>
      <c r="W14" s="83">
        <v>43922.51055555556</v>
      </c>
      <c r="X14" s="87">
        <v>43922</v>
      </c>
      <c r="Y14" s="89" t="s">
        <v>601</v>
      </c>
      <c r="Z14" s="85" t="s">
        <v>654</v>
      </c>
      <c r="AA14" s="81"/>
      <c r="AB14" s="81"/>
      <c r="AC14" s="89" t="s">
        <v>772</v>
      </c>
      <c r="AD14" s="81"/>
      <c r="AE14" s="81" t="b">
        <v>0</v>
      </c>
      <c r="AF14" s="81">
        <v>0</v>
      </c>
      <c r="AG14" s="89" t="s">
        <v>881</v>
      </c>
      <c r="AH14" s="81" t="b">
        <v>0</v>
      </c>
      <c r="AI14" s="81" t="s">
        <v>885</v>
      </c>
      <c r="AJ14" s="81"/>
      <c r="AK14" s="89" t="s">
        <v>881</v>
      </c>
      <c r="AL14" s="81" t="b">
        <v>0</v>
      </c>
      <c r="AM14" s="81">
        <v>0</v>
      </c>
      <c r="AN14" s="89" t="s">
        <v>881</v>
      </c>
      <c r="AO14" s="81" t="s">
        <v>889</v>
      </c>
      <c r="AP14" s="81" t="b">
        <v>0</v>
      </c>
      <c r="AQ14" s="89" t="s">
        <v>772</v>
      </c>
      <c r="AR14" s="81" t="s">
        <v>176</v>
      </c>
      <c r="AS14" s="81">
        <v>0</v>
      </c>
      <c r="AT14" s="81">
        <v>0</v>
      </c>
      <c r="AU14" s="81"/>
      <c r="AV14" s="81"/>
      <c r="AW14" s="81"/>
      <c r="AX14" s="81"/>
      <c r="AY14" s="81"/>
      <c r="AZ14" s="81"/>
      <c r="BA14" s="81"/>
      <c r="BB14" s="81"/>
      <c r="BC14">
        <v>1</v>
      </c>
      <c r="BD14" s="80" t="str">
        <f>REPLACE(INDEX(GroupVertices[Group],MATCH(Edges11[[#This Row],[Vertex 1]],GroupVertices[Vertex],0)),1,1,"")</f>
        <v>3</v>
      </c>
      <c r="BE14" s="80" t="str">
        <f>REPLACE(INDEX(GroupVertices[Group],MATCH(Edges11[[#This Row],[Vertex 2]],GroupVertices[Vertex],0)),1,1,"")</f>
        <v>3</v>
      </c>
    </row>
    <row r="15" spans="1:57" ht="15">
      <c r="A15" s="66" t="s">
        <v>226</v>
      </c>
      <c r="B15" s="66" t="s">
        <v>226</v>
      </c>
      <c r="C15" s="67"/>
      <c r="D15" s="68"/>
      <c r="E15" s="69"/>
      <c r="F15" s="70"/>
      <c r="G15" s="67"/>
      <c r="H15" s="71"/>
      <c r="I15" s="72"/>
      <c r="J15" s="72"/>
      <c r="K15" s="34" t="s">
        <v>65</v>
      </c>
      <c r="L15" s="79">
        <v>32</v>
      </c>
      <c r="M15" s="79"/>
      <c r="N15" s="74"/>
      <c r="O15" s="81" t="s">
        <v>176</v>
      </c>
      <c r="P15" s="83">
        <v>43929.696909722225</v>
      </c>
      <c r="Q15" s="81" t="s">
        <v>282</v>
      </c>
      <c r="R15" s="81" t="s">
        <v>392</v>
      </c>
      <c r="S15" s="81" t="s">
        <v>495</v>
      </c>
      <c r="T15" s="81" t="s">
        <v>506</v>
      </c>
      <c r="U15" s="81"/>
      <c r="V15" s="85" t="s">
        <v>579</v>
      </c>
      <c r="W15" s="83">
        <v>43929.696909722225</v>
      </c>
      <c r="X15" s="87">
        <v>43929</v>
      </c>
      <c r="Y15" s="89" t="s">
        <v>602</v>
      </c>
      <c r="Z15" s="85" t="s">
        <v>655</v>
      </c>
      <c r="AA15" s="81"/>
      <c r="AB15" s="81"/>
      <c r="AC15" s="89" t="s">
        <v>773</v>
      </c>
      <c r="AD15" s="81"/>
      <c r="AE15" s="81" t="b">
        <v>0</v>
      </c>
      <c r="AF15" s="81">
        <v>0</v>
      </c>
      <c r="AG15" s="89" t="s">
        <v>881</v>
      </c>
      <c r="AH15" s="81" t="b">
        <v>0</v>
      </c>
      <c r="AI15" s="81" t="s">
        <v>885</v>
      </c>
      <c r="AJ15" s="81"/>
      <c r="AK15" s="89" t="s">
        <v>881</v>
      </c>
      <c r="AL15" s="81" t="b">
        <v>0</v>
      </c>
      <c r="AM15" s="81">
        <v>0</v>
      </c>
      <c r="AN15" s="89" t="s">
        <v>881</v>
      </c>
      <c r="AO15" s="81" t="s">
        <v>890</v>
      </c>
      <c r="AP15" s="81" t="b">
        <v>1</v>
      </c>
      <c r="AQ15" s="89" t="s">
        <v>773</v>
      </c>
      <c r="AR15" s="81" t="s">
        <v>176</v>
      </c>
      <c r="AS15" s="81">
        <v>0</v>
      </c>
      <c r="AT15" s="81">
        <v>0</v>
      </c>
      <c r="AU15" s="81"/>
      <c r="AV15" s="81"/>
      <c r="AW15" s="81"/>
      <c r="AX15" s="81"/>
      <c r="AY15" s="81"/>
      <c r="AZ15" s="81"/>
      <c r="BA15" s="81"/>
      <c r="BB15" s="81"/>
      <c r="BC15">
        <v>1</v>
      </c>
      <c r="BD15" s="80" t="str">
        <f>REPLACE(INDEX(GroupVertices[Group],MATCH(Edges11[[#This Row],[Vertex 1]],GroupVertices[Vertex],0)),1,1,"")</f>
        <v>3</v>
      </c>
      <c r="BE15" s="80" t="str">
        <f>REPLACE(INDEX(GroupVertices[Group],MATCH(Edges11[[#This Row],[Vertex 2]],GroupVertices[Vertex],0)),1,1,"")</f>
        <v>3</v>
      </c>
    </row>
    <row r="16" spans="1:57" ht="15">
      <c r="A16" s="66" t="s">
        <v>227</v>
      </c>
      <c r="B16" s="66" t="s">
        <v>242</v>
      </c>
      <c r="C16" s="67"/>
      <c r="D16" s="68"/>
      <c r="E16" s="69"/>
      <c r="F16" s="70"/>
      <c r="G16" s="67"/>
      <c r="H16" s="71"/>
      <c r="I16" s="72"/>
      <c r="J16" s="72"/>
      <c r="K16" s="34" t="s">
        <v>65</v>
      </c>
      <c r="L16" s="79">
        <v>33</v>
      </c>
      <c r="M16" s="79"/>
      <c r="N16" s="74"/>
      <c r="O16" s="81" t="s">
        <v>269</v>
      </c>
      <c r="P16" s="83">
        <v>43936.4206712963</v>
      </c>
      <c r="Q16" s="81" t="s">
        <v>283</v>
      </c>
      <c r="R16" s="85" t="s">
        <v>393</v>
      </c>
      <c r="S16" s="81" t="s">
        <v>493</v>
      </c>
      <c r="T16" s="81" t="s">
        <v>503</v>
      </c>
      <c r="U16" s="81"/>
      <c r="V16" s="85" t="s">
        <v>580</v>
      </c>
      <c r="W16" s="83">
        <v>43936.4206712963</v>
      </c>
      <c r="X16" s="87">
        <v>43936</v>
      </c>
      <c r="Y16" s="89" t="s">
        <v>603</v>
      </c>
      <c r="Z16" s="85" t="s">
        <v>656</v>
      </c>
      <c r="AA16" s="81">
        <v>-29.71838</v>
      </c>
      <c r="AB16" s="81">
        <v>31.05503</v>
      </c>
      <c r="AC16" s="89" t="s">
        <v>774</v>
      </c>
      <c r="AD16" s="81"/>
      <c r="AE16" s="81" t="b">
        <v>0</v>
      </c>
      <c r="AF16" s="81">
        <v>0</v>
      </c>
      <c r="AG16" s="89" t="s">
        <v>881</v>
      </c>
      <c r="AH16" s="81" t="b">
        <v>0</v>
      </c>
      <c r="AI16" s="81" t="s">
        <v>885</v>
      </c>
      <c r="AJ16" s="81"/>
      <c r="AK16" s="89" t="s">
        <v>881</v>
      </c>
      <c r="AL16" s="81" t="b">
        <v>0</v>
      </c>
      <c r="AM16" s="81">
        <v>0</v>
      </c>
      <c r="AN16" s="89" t="s">
        <v>881</v>
      </c>
      <c r="AO16" s="81" t="s">
        <v>894</v>
      </c>
      <c r="AP16" s="81" t="b">
        <v>1</v>
      </c>
      <c r="AQ16" s="89" t="s">
        <v>774</v>
      </c>
      <c r="AR16" s="81" t="s">
        <v>176</v>
      </c>
      <c r="AS16" s="81">
        <v>0</v>
      </c>
      <c r="AT16" s="81">
        <v>0</v>
      </c>
      <c r="AU16" s="81" t="s">
        <v>897</v>
      </c>
      <c r="AV16" s="81" t="s">
        <v>898</v>
      </c>
      <c r="AW16" s="81" t="s">
        <v>899</v>
      </c>
      <c r="AX16" s="81" t="s">
        <v>900</v>
      </c>
      <c r="AY16" s="81" t="s">
        <v>901</v>
      </c>
      <c r="AZ16" s="81" t="s">
        <v>902</v>
      </c>
      <c r="BA16" s="81" t="s">
        <v>903</v>
      </c>
      <c r="BB16" s="85" t="s">
        <v>904</v>
      </c>
      <c r="BC16">
        <v>1</v>
      </c>
      <c r="BD16" s="80" t="str">
        <f>REPLACE(INDEX(GroupVertices[Group],MATCH(Edges11[[#This Row],[Vertex 1]],GroupVertices[Vertex],0)),1,1,"")</f>
        <v>8</v>
      </c>
      <c r="BE16" s="80" t="str">
        <f>REPLACE(INDEX(GroupVertices[Group],MATCH(Edges11[[#This Row],[Vertex 2]],GroupVertices[Vertex],0)),1,1,"")</f>
        <v>8</v>
      </c>
    </row>
    <row r="17" spans="1:57" ht="15">
      <c r="A17" s="66" t="s">
        <v>228</v>
      </c>
      <c r="B17" s="66" t="s">
        <v>231</v>
      </c>
      <c r="C17" s="67"/>
      <c r="D17" s="68"/>
      <c r="E17" s="69"/>
      <c r="F17" s="70"/>
      <c r="G17" s="67"/>
      <c r="H17" s="71"/>
      <c r="I17" s="72"/>
      <c r="J17" s="72"/>
      <c r="K17" s="34" t="s">
        <v>65</v>
      </c>
      <c r="L17" s="79">
        <v>34</v>
      </c>
      <c r="M17" s="79"/>
      <c r="N17" s="74"/>
      <c r="O17" s="81" t="s">
        <v>271</v>
      </c>
      <c r="P17" s="83">
        <v>43943.028495370374</v>
      </c>
      <c r="Q17" s="81" t="s">
        <v>284</v>
      </c>
      <c r="R17" s="81"/>
      <c r="S17" s="81"/>
      <c r="T17" s="81" t="s">
        <v>503</v>
      </c>
      <c r="U17" s="81"/>
      <c r="V17" s="85" t="s">
        <v>581</v>
      </c>
      <c r="W17" s="83">
        <v>43943.028495370374</v>
      </c>
      <c r="X17" s="87">
        <v>43943</v>
      </c>
      <c r="Y17" s="89" t="s">
        <v>604</v>
      </c>
      <c r="Z17" s="85" t="s">
        <v>657</v>
      </c>
      <c r="AA17" s="81"/>
      <c r="AB17" s="81"/>
      <c r="AC17" s="89" t="s">
        <v>775</v>
      </c>
      <c r="AD17" s="81"/>
      <c r="AE17" s="81" t="b">
        <v>0</v>
      </c>
      <c r="AF17" s="81">
        <v>0</v>
      </c>
      <c r="AG17" s="89" t="s">
        <v>881</v>
      </c>
      <c r="AH17" s="81" t="b">
        <v>0</v>
      </c>
      <c r="AI17" s="81" t="s">
        <v>886</v>
      </c>
      <c r="AJ17" s="81"/>
      <c r="AK17" s="89" t="s">
        <v>881</v>
      </c>
      <c r="AL17" s="81" t="b">
        <v>0</v>
      </c>
      <c r="AM17" s="81">
        <v>0</v>
      </c>
      <c r="AN17" s="89" t="s">
        <v>779</v>
      </c>
      <c r="AO17" s="81" t="s">
        <v>895</v>
      </c>
      <c r="AP17" s="81" t="b">
        <v>0</v>
      </c>
      <c r="AQ17" s="89" t="s">
        <v>779</v>
      </c>
      <c r="AR17" s="81" t="s">
        <v>176</v>
      </c>
      <c r="AS17" s="81">
        <v>0</v>
      </c>
      <c r="AT17" s="81">
        <v>0</v>
      </c>
      <c r="AU17" s="81"/>
      <c r="AV17" s="81"/>
      <c r="AW17" s="81"/>
      <c r="AX17" s="81"/>
      <c r="AY17" s="81"/>
      <c r="AZ17" s="81"/>
      <c r="BA17" s="81"/>
      <c r="BB17" s="81"/>
      <c r="BC17">
        <v>1</v>
      </c>
      <c r="BD17" s="80" t="str">
        <f>REPLACE(INDEX(GroupVertices[Group],MATCH(Edges11[[#This Row],[Vertex 1]],GroupVertices[Vertex],0)),1,1,"")</f>
        <v>6</v>
      </c>
      <c r="BE17" s="80" t="str">
        <f>REPLACE(INDEX(GroupVertices[Group],MATCH(Edges11[[#This Row],[Vertex 2]],GroupVertices[Vertex],0)),1,1,"")</f>
        <v>6</v>
      </c>
    </row>
    <row r="18" spans="1:57" ht="15">
      <c r="A18" s="66" t="s">
        <v>229</v>
      </c>
      <c r="B18" s="66" t="s">
        <v>229</v>
      </c>
      <c r="C18" s="67"/>
      <c r="D18" s="68"/>
      <c r="E18" s="69"/>
      <c r="F18" s="70"/>
      <c r="G18" s="67"/>
      <c r="H18" s="71"/>
      <c r="I18" s="72"/>
      <c r="J18" s="72"/>
      <c r="K18" s="34" t="s">
        <v>65</v>
      </c>
      <c r="L18" s="79">
        <v>36</v>
      </c>
      <c r="M18" s="79"/>
      <c r="N18" s="74"/>
      <c r="O18" s="81" t="s">
        <v>176</v>
      </c>
      <c r="P18" s="83">
        <v>43937.06949074074</v>
      </c>
      <c r="Q18" s="81" t="s">
        <v>285</v>
      </c>
      <c r="R18" s="85" t="s">
        <v>394</v>
      </c>
      <c r="S18" s="81" t="s">
        <v>493</v>
      </c>
      <c r="T18" s="81" t="s">
        <v>507</v>
      </c>
      <c r="U18" s="81"/>
      <c r="V18" s="85" t="s">
        <v>582</v>
      </c>
      <c r="W18" s="83">
        <v>43937.06949074074</v>
      </c>
      <c r="X18" s="87">
        <v>43937</v>
      </c>
      <c r="Y18" s="89" t="s">
        <v>605</v>
      </c>
      <c r="Z18" s="85" t="s">
        <v>658</v>
      </c>
      <c r="AA18" s="81"/>
      <c r="AB18" s="81"/>
      <c r="AC18" s="89" t="s">
        <v>776</v>
      </c>
      <c r="AD18" s="81"/>
      <c r="AE18" s="81" t="b">
        <v>0</v>
      </c>
      <c r="AF18" s="81">
        <v>0</v>
      </c>
      <c r="AG18" s="89" t="s">
        <v>881</v>
      </c>
      <c r="AH18" s="81" t="b">
        <v>0</v>
      </c>
      <c r="AI18" s="81" t="s">
        <v>885</v>
      </c>
      <c r="AJ18" s="81"/>
      <c r="AK18" s="89" t="s">
        <v>881</v>
      </c>
      <c r="AL18" s="81" t="b">
        <v>0</v>
      </c>
      <c r="AM18" s="81">
        <v>0</v>
      </c>
      <c r="AN18" s="89" t="s">
        <v>881</v>
      </c>
      <c r="AO18" s="81" t="s">
        <v>891</v>
      </c>
      <c r="AP18" s="81" t="b">
        <v>1</v>
      </c>
      <c r="AQ18" s="89" t="s">
        <v>776</v>
      </c>
      <c r="AR18" s="81" t="s">
        <v>176</v>
      </c>
      <c r="AS18" s="81">
        <v>0</v>
      </c>
      <c r="AT18" s="81">
        <v>0</v>
      </c>
      <c r="AU18" s="81"/>
      <c r="AV18" s="81"/>
      <c r="AW18" s="81"/>
      <c r="AX18" s="81"/>
      <c r="AY18" s="81"/>
      <c r="AZ18" s="81"/>
      <c r="BA18" s="81"/>
      <c r="BB18" s="81"/>
      <c r="BC18">
        <v>1</v>
      </c>
      <c r="BD18" s="80" t="str">
        <f>REPLACE(INDEX(GroupVertices[Group],MATCH(Edges11[[#This Row],[Vertex 1]],GroupVertices[Vertex],0)),1,1,"")</f>
        <v>7</v>
      </c>
      <c r="BE18" s="80" t="str">
        <f>REPLACE(INDEX(GroupVertices[Group],MATCH(Edges11[[#This Row],[Vertex 2]],GroupVertices[Vertex],0)),1,1,"")</f>
        <v>7</v>
      </c>
    </row>
    <row r="19" spans="1:57" ht="15">
      <c r="A19" s="66" t="s">
        <v>230</v>
      </c>
      <c r="B19" s="66" t="s">
        <v>229</v>
      </c>
      <c r="C19" s="67"/>
      <c r="D19" s="68"/>
      <c r="E19" s="69"/>
      <c r="F19" s="70"/>
      <c r="G19" s="67"/>
      <c r="H19" s="71"/>
      <c r="I19" s="72"/>
      <c r="J19" s="72"/>
      <c r="K19" s="34" t="s">
        <v>65</v>
      </c>
      <c r="L19" s="79">
        <v>37</v>
      </c>
      <c r="M19" s="79"/>
      <c r="N19" s="74"/>
      <c r="O19" s="81" t="s">
        <v>271</v>
      </c>
      <c r="P19" s="83">
        <v>43943.36491898148</v>
      </c>
      <c r="Q19" s="81" t="s">
        <v>286</v>
      </c>
      <c r="R19" s="81"/>
      <c r="S19" s="81"/>
      <c r="T19" s="81" t="s">
        <v>508</v>
      </c>
      <c r="U19" s="81"/>
      <c r="V19" s="85" t="s">
        <v>583</v>
      </c>
      <c r="W19" s="83">
        <v>43943.36491898148</v>
      </c>
      <c r="X19" s="87">
        <v>43943</v>
      </c>
      <c r="Y19" s="89" t="s">
        <v>606</v>
      </c>
      <c r="Z19" s="85" t="s">
        <v>659</v>
      </c>
      <c r="AA19" s="81"/>
      <c r="AB19" s="81"/>
      <c r="AC19" s="89" t="s">
        <v>777</v>
      </c>
      <c r="AD19" s="81"/>
      <c r="AE19" s="81" t="b">
        <v>0</v>
      </c>
      <c r="AF19" s="81">
        <v>0</v>
      </c>
      <c r="AG19" s="89" t="s">
        <v>881</v>
      </c>
      <c r="AH19" s="81" t="b">
        <v>0</v>
      </c>
      <c r="AI19" s="81" t="s">
        <v>885</v>
      </c>
      <c r="AJ19" s="81"/>
      <c r="AK19" s="89" t="s">
        <v>881</v>
      </c>
      <c r="AL19" s="81" t="b">
        <v>0</v>
      </c>
      <c r="AM19" s="81">
        <v>1</v>
      </c>
      <c r="AN19" s="89" t="s">
        <v>776</v>
      </c>
      <c r="AO19" s="81" t="s">
        <v>889</v>
      </c>
      <c r="AP19" s="81" t="b">
        <v>0</v>
      </c>
      <c r="AQ19" s="89" t="s">
        <v>776</v>
      </c>
      <c r="AR19" s="81" t="s">
        <v>176</v>
      </c>
      <c r="AS19" s="81">
        <v>0</v>
      </c>
      <c r="AT19" s="81">
        <v>0</v>
      </c>
      <c r="AU19" s="81"/>
      <c r="AV19" s="81"/>
      <c r="AW19" s="81"/>
      <c r="AX19" s="81"/>
      <c r="AY19" s="81"/>
      <c r="AZ19" s="81"/>
      <c r="BA19" s="81"/>
      <c r="BB19" s="81"/>
      <c r="BC19">
        <v>1</v>
      </c>
      <c r="BD19" s="80" t="str">
        <f>REPLACE(INDEX(GroupVertices[Group],MATCH(Edges11[[#This Row],[Vertex 1]],GroupVertices[Vertex],0)),1,1,"")</f>
        <v>7</v>
      </c>
      <c r="BE19" s="80" t="str">
        <f>REPLACE(INDEX(GroupVertices[Group],MATCH(Edges11[[#This Row],[Vertex 2]],GroupVertices[Vertex],0)),1,1,"")</f>
        <v>7</v>
      </c>
    </row>
    <row r="20" spans="1:57" ht="15">
      <c r="A20" s="66" t="s">
        <v>231</v>
      </c>
      <c r="B20" s="66" t="s">
        <v>231</v>
      </c>
      <c r="C20" s="67"/>
      <c r="D20" s="68"/>
      <c r="E20" s="69"/>
      <c r="F20" s="70"/>
      <c r="G20" s="67"/>
      <c r="H20" s="71"/>
      <c r="I20" s="72"/>
      <c r="J20" s="72"/>
      <c r="K20" s="34" t="s">
        <v>65</v>
      </c>
      <c r="L20" s="79">
        <v>39</v>
      </c>
      <c r="M20" s="79"/>
      <c r="N20" s="74"/>
      <c r="O20" s="81" t="s">
        <v>176</v>
      </c>
      <c r="P20" s="83">
        <v>43936.74259259259</v>
      </c>
      <c r="Q20" s="81" t="s">
        <v>287</v>
      </c>
      <c r="R20" s="85" t="s">
        <v>395</v>
      </c>
      <c r="S20" s="81" t="s">
        <v>493</v>
      </c>
      <c r="T20" s="81" t="s">
        <v>503</v>
      </c>
      <c r="U20" s="81"/>
      <c r="V20" s="85" t="s">
        <v>584</v>
      </c>
      <c r="W20" s="83">
        <v>43936.74259259259</v>
      </c>
      <c r="X20" s="87">
        <v>43936</v>
      </c>
      <c r="Y20" s="89" t="s">
        <v>607</v>
      </c>
      <c r="Z20" s="85" t="s">
        <v>660</v>
      </c>
      <c r="AA20" s="81"/>
      <c r="AB20" s="81"/>
      <c r="AC20" s="89" t="s">
        <v>778</v>
      </c>
      <c r="AD20" s="81"/>
      <c r="AE20" s="81" t="b">
        <v>0</v>
      </c>
      <c r="AF20" s="81">
        <v>0</v>
      </c>
      <c r="AG20" s="89" t="s">
        <v>881</v>
      </c>
      <c r="AH20" s="81" t="b">
        <v>0</v>
      </c>
      <c r="AI20" s="81" t="s">
        <v>886</v>
      </c>
      <c r="AJ20" s="81"/>
      <c r="AK20" s="89" t="s">
        <v>881</v>
      </c>
      <c r="AL20" s="81" t="b">
        <v>0</v>
      </c>
      <c r="AM20" s="81">
        <v>0</v>
      </c>
      <c r="AN20" s="89" t="s">
        <v>881</v>
      </c>
      <c r="AO20" s="81" t="s">
        <v>889</v>
      </c>
      <c r="AP20" s="81" t="b">
        <v>1</v>
      </c>
      <c r="AQ20" s="89" t="s">
        <v>778</v>
      </c>
      <c r="AR20" s="81" t="s">
        <v>176</v>
      </c>
      <c r="AS20" s="81">
        <v>0</v>
      </c>
      <c r="AT20" s="81">
        <v>0</v>
      </c>
      <c r="AU20" s="81"/>
      <c r="AV20" s="81"/>
      <c r="AW20" s="81"/>
      <c r="AX20" s="81"/>
      <c r="AY20" s="81"/>
      <c r="AZ20" s="81"/>
      <c r="BA20" s="81"/>
      <c r="BB20" s="81"/>
      <c r="BC20">
        <v>3</v>
      </c>
      <c r="BD20" s="80" t="str">
        <f>REPLACE(INDEX(GroupVertices[Group],MATCH(Edges11[[#This Row],[Vertex 1]],GroupVertices[Vertex],0)),1,1,"")</f>
        <v>6</v>
      </c>
      <c r="BE20" s="80" t="str">
        <f>REPLACE(INDEX(GroupVertices[Group],MATCH(Edges11[[#This Row],[Vertex 2]],GroupVertices[Vertex],0)),1,1,"")</f>
        <v>6</v>
      </c>
    </row>
    <row r="21" spans="1:57" ht="15">
      <c r="A21" s="66" t="s">
        <v>231</v>
      </c>
      <c r="B21" s="66" t="s">
        <v>231</v>
      </c>
      <c r="C21" s="67"/>
      <c r="D21" s="68"/>
      <c r="E21" s="69"/>
      <c r="F21" s="70"/>
      <c r="G21" s="67"/>
      <c r="H21" s="71"/>
      <c r="I21" s="72"/>
      <c r="J21" s="72"/>
      <c r="K21" s="34" t="s">
        <v>65</v>
      </c>
      <c r="L21" s="79">
        <v>40</v>
      </c>
      <c r="M21" s="79"/>
      <c r="N21" s="74"/>
      <c r="O21" s="81" t="s">
        <v>176</v>
      </c>
      <c r="P21" s="83">
        <v>43943.02363425926</v>
      </c>
      <c r="Q21" s="81" t="s">
        <v>288</v>
      </c>
      <c r="R21" s="85" t="s">
        <v>396</v>
      </c>
      <c r="S21" s="81" t="s">
        <v>493</v>
      </c>
      <c r="T21" s="81" t="s">
        <v>503</v>
      </c>
      <c r="U21" s="81"/>
      <c r="V21" s="85" t="s">
        <v>584</v>
      </c>
      <c r="W21" s="83">
        <v>43943.02363425926</v>
      </c>
      <c r="X21" s="87">
        <v>43943</v>
      </c>
      <c r="Y21" s="89" t="s">
        <v>608</v>
      </c>
      <c r="Z21" s="85" t="s">
        <v>661</v>
      </c>
      <c r="AA21" s="81"/>
      <c r="AB21" s="81"/>
      <c r="AC21" s="89" t="s">
        <v>779</v>
      </c>
      <c r="AD21" s="81"/>
      <c r="AE21" s="81" t="b">
        <v>0</v>
      </c>
      <c r="AF21" s="81">
        <v>0</v>
      </c>
      <c r="AG21" s="89" t="s">
        <v>881</v>
      </c>
      <c r="AH21" s="81" t="b">
        <v>0</v>
      </c>
      <c r="AI21" s="81" t="s">
        <v>886</v>
      </c>
      <c r="AJ21" s="81"/>
      <c r="AK21" s="89" t="s">
        <v>881</v>
      </c>
      <c r="AL21" s="81" t="b">
        <v>0</v>
      </c>
      <c r="AM21" s="81">
        <v>0</v>
      </c>
      <c r="AN21" s="89" t="s">
        <v>881</v>
      </c>
      <c r="AO21" s="81" t="s">
        <v>889</v>
      </c>
      <c r="AP21" s="81" t="b">
        <v>1</v>
      </c>
      <c r="AQ21" s="89" t="s">
        <v>779</v>
      </c>
      <c r="AR21" s="81" t="s">
        <v>176</v>
      </c>
      <c r="AS21" s="81">
        <v>0</v>
      </c>
      <c r="AT21" s="81">
        <v>0</v>
      </c>
      <c r="AU21" s="81"/>
      <c r="AV21" s="81"/>
      <c r="AW21" s="81"/>
      <c r="AX21" s="81"/>
      <c r="AY21" s="81"/>
      <c r="AZ21" s="81"/>
      <c r="BA21" s="81"/>
      <c r="BB21" s="81"/>
      <c r="BC21">
        <v>3</v>
      </c>
      <c r="BD21" s="80" t="str">
        <f>REPLACE(INDEX(GroupVertices[Group],MATCH(Edges11[[#This Row],[Vertex 1]],GroupVertices[Vertex],0)),1,1,"")</f>
        <v>6</v>
      </c>
      <c r="BE21" s="80" t="str">
        <f>REPLACE(INDEX(GroupVertices[Group],MATCH(Edges11[[#This Row],[Vertex 2]],GroupVertices[Vertex],0)),1,1,"")</f>
        <v>6</v>
      </c>
    </row>
    <row r="22" spans="1:57" ht="15">
      <c r="A22" s="66" t="s">
        <v>231</v>
      </c>
      <c r="B22" s="66" t="s">
        <v>231</v>
      </c>
      <c r="C22" s="67"/>
      <c r="D22" s="68"/>
      <c r="E22" s="69"/>
      <c r="F22" s="70"/>
      <c r="G22" s="67"/>
      <c r="H22" s="71"/>
      <c r="I22" s="72"/>
      <c r="J22" s="72"/>
      <c r="K22" s="34" t="s">
        <v>65</v>
      </c>
      <c r="L22" s="79">
        <v>41</v>
      </c>
      <c r="M22" s="79"/>
      <c r="N22" s="74"/>
      <c r="O22" s="81" t="s">
        <v>176</v>
      </c>
      <c r="P22" s="83">
        <v>43950.04592592592</v>
      </c>
      <c r="Q22" s="81" t="s">
        <v>289</v>
      </c>
      <c r="R22" s="85" t="s">
        <v>397</v>
      </c>
      <c r="S22" s="81" t="s">
        <v>493</v>
      </c>
      <c r="T22" s="81" t="s">
        <v>503</v>
      </c>
      <c r="U22" s="81"/>
      <c r="V22" s="85" t="s">
        <v>584</v>
      </c>
      <c r="W22" s="83">
        <v>43950.04592592592</v>
      </c>
      <c r="X22" s="87">
        <v>43950</v>
      </c>
      <c r="Y22" s="89" t="s">
        <v>609</v>
      </c>
      <c r="Z22" s="85" t="s">
        <v>662</v>
      </c>
      <c r="AA22" s="81"/>
      <c r="AB22" s="81"/>
      <c r="AC22" s="89" t="s">
        <v>780</v>
      </c>
      <c r="AD22" s="81"/>
      <c r="AE22" s="81" t="b">
        <v>0</v>
      </c>
      <c r="AF22" s="81">
        <v>0</v>
      </c>
      <c r="AG22" s="89" t="s">
        <v>881</v>
      </c>
      <c r="AH22" s="81" t="b">
        <v>0</v>
      </c>
      <c r="AI22" s="81" t="s">
        <v>886</v>
      </c>
      <c r="AJ22" s="81"/>
      <c r="AK22" s="89" t="s">
        <v>881</v>
      </c>
      <c r="AL22" s="81" t="b">
        <v>0</v>
      </c>
      <c r="AM22" s="81">
        <v>0</v>
      </c>
      <c r="AN22" s="89" t="s">
        <v>881</v>
      </c>
      <c r="AO22" s="81" t="s">
        <v>889</v>
      </c>
      <c r="AP22" s="81" t="b">
        <v>1</v>
      </c>
      <c r="AQ22" s="89" t="s">
        <v>780</v>
      </c>
      <c r="AR22" s="81" t="s">
        <v>176</v>
      </c>
      <c r="AS22" s="81">
        <v>0</v>
      </c>
      <c r="AT22" s="81">
        <v>0</v>
      </c>
      <c r="AU22" s="81"/>
      <c r="AV22" s="81"/>
      <c r="AW22" s="81"/>
      <c r="AX22" s="81"/>
      <c r="AY22" s="81"/>
      <c r="AZ22" s="81"/>
      <c r="BA22" s="81"/>
      <c r="BB22" s="81"/>
      <c r="BC22">
        <v>3</v>
      </c>
      <c r="BD22" s="80" t="str">
        <f>REPLACE(INDEX(GroupVertices[Group],MATCH(Edges11[[#This Row],[Vertex 1]],GroupVertices[Vertex],0)),1,1,"")</f>
        <v>6</v>
      </c>
      <c r="BE22" s="80" t="str">
        <f>REPLACE(INDEX(GroupVertices[Group],MATCH(Edges11[[#This Row],[Vertex 2]],GroupVertices[Vertex],0)),1,1,"")</f>
        <v>6</v>
      </c>
    </row>
    <row r="23" spans="1:57" ht="15">
      <c r="A23" s="66" t="s">
        <v>232</v>
      </c>
      <c r="B23" s="66" t="s">
        <v>231</v>
      </c>
      <c r="C23" s="67"/>
      <c r="D23" s="68"/>
      <c r="E23" s="69"/>
      <c r="F23" s="70"/>
      <c r="G23" s="67"/>
      <c r="H23" s="71"/>
      <c r="I23" s="72"/>
      <c r="J23" s="72"/>
      <c r="K23" s="34" t="s">
        <v>65</v>
      </c>
      <c r="L23" s="79">
        <v>42</v>
      </c>
      <c r="M23" s="79"/>
      <c r="N23" s="74"/>
      <c r="O23" s="81" t="s">
        <v>271</v>
      </c>
      <c r="P23" s="83">
        <v>43950.18011574074</v>
      </c>
      <c r="Q23" s="81" t="s">
        <v>290</v>
      </c>
      <c r="R23" s="81"/>
      <c r="S23" s="81"/>
      <c r="T23" s="81" t="s">
        <v>503</v>
      </c>
      <c r="U23" s="81"/>
      <c r="V23" s="85" t="s">
        <v>585</v>
      </c>
      <c r="W23" s="83">
        <v>43950.18011574074</v>
      </c>
      <c r="X23" s="87">
        <v>43950</v>
      </c>
      <c r="Y23" s="89" t="s">
        <v>610</v>
      </c>
      <c r="Z23" s="85" t="s">
        <v>663</v>
      </c>
      <c r="AA23" s="81"/>
      <c r="AB23" s="81"/>
      <c r="AC23" s="89" t="s">
        <v>781</v>
      </c>
      <c r="AD23" s="81"/>
      <c r="AE23" s="81" t="b">
        <v>0</v>
      </c>
      <c r="AF23" s="81">
        <v>0</v>
      </c>
      <c r="AG23" s="89" t="s">
        <v>881</v>
      </c>
      <c r="AH23" s="81" t="b">
        <v>0</v>
      </c>
      <c r="AI23" s="81" t="s">
        <v>886</v>
      </c>
      <c r="AJ23" s="81"/>
      <c r="AK23" s="89" t="s">
        <v>881</v>
      </c>
      <c r="AL23" s="81" t="b">
        <v>0</v>
      </c>
      <c r="AM23" s="81">
        <v>0</v>
      </c>
      <c r="AN23" s="89" t="s">
        <v>780</v>
      </c>
      <c r="AO23" s="81" t="s">
        <v>895</v>
      </c>
      <c r="AP23" s="81" t="b">
        <v>0</v>
      </c>
      <c r="AQ23" s="89" t="s">
        <v>780</v>
      </c>
      <c r="AR23" s="81" t="s">
        <v>176</v>
      </c>
      <c r="AS23" s="81">
        <v>0</v>
      </c>
      <c r="AT23" s="81">
        <v>0</v>
      </c>
      <c r="AU23" s="81"/>
      <c r="AV23" s="81"/>
      <c r="AW23" s="81"/>
      <c r="AX23" s="81"/>
      <c r="AY23" s="81"/>
      <c r="AZ23" s="81"/>
      <c r="BA23" s="81"/>
      <c r="BB23" s="81"/>
      <c r="BC23">
        <v>1</v>
      </c>
      <c r="BD23" s="80" t="str">
        <f>REPLACE(INDEX(GroupVertices[Group],MATCH(Edges11[[#This Row],[Vertex 1]],GroupVertices[Vertex],0)),1,1,"")</f>
        <v>6</v>
      </c>
      <c r="BE23" s="80" t="str">
        <f>REPLACE(INDEX(GroupVertices[Group],MATCH(Edges11[[#This Row],[Vertex 2]],GroupVertices[Vertex],0)),1,1,"")</f>
        <v>6</v>
      </c>
    </row>
    <row r="24" spans="1:57" ht="15">
      <c r="A24" s="66" t="s">
        <v>233</v>
      </c>
      <c r="B24" s="66" t="s">
        <v>243</v>
      </c>
      <c r="C24" s="67"/>
      <c r="D24" s="68"/>
      <c r="E24" s="69"/>
      <c r="F24" s="70"/>
      <c r="G24" s="67"/>
      <c r="H24" s="71"/>
      <c r="I24" s="72"/>
      <c r="J24" s="72"/>
      <c r="K24" s="34" t="s">
        <v>65</v>
      </c>
      <c r="L24" s="79">
        <v>44</v>
      </c>
      <c r="M24" s="79"/>
      <c r="N24" s="74"/>
      <c r="O24" s="81" t="s">
        <v>269</v>
      </c>
      <c r="P24" s="83">
        <v>43952.75241898148</v>
      </c>
      <c r="Q24" s="81" t="s">
        <v>291</v>
      </c>
      <c r="R24" s="85" t="s">
        <v>398</v>
      </c>
      <c r="S24" s="81" t="s">
        <v>493</v>
      </c>
      <c r="T24" s="81"/>
      <c r="U24" s="81"/>
      <c r="V24" s="85" t="s">
        <v>586</v>
      </c>
      <c r="W24" s="83">
        <v>43952.75241898148</v>
      </c>
      <c r="X24" s="87">
        <v>43952</v>
      </c>
      <c r="Y24" s="89" t="s">
        <v>611</v>
      </c>
      <c r="Z24" s="85" t="s">
        <v>664</v>
      </c>
      <c r="AA24" s="81"/>
      <c r="AB24" s="81"/>
      <c r="AC24" s="89" t="s">
        <v>782</v>
      </c>
      <c r="AD24" s="89" t="s">
        <v>783</v>
      </c>
      <c r="AE24" s="81" t="b">
        <v>0</v>
      </c>
      <c r="AF24" s="81">
        <v>0</v>
      </c>
      <c r="AG24" s="89" t="s">
        <v>883</v>
      </c>
      <c r="AH24" s="81" t="b">
        <v>0</v>
      </c>
      <c r="AI24" s="81" t="s">
        <v>885</v>
      </c>
      <c r="AJ24" s="81"/>
      <c r="AK24" s="89" t="s">
        <v>881</v>
      </c>
      <c r="AL24" s="81" t="b">
        <v>0</v>
      </c>
      <c r="AM24" s="81">
        <v>0</v>
      </c>
      <c r="AN24" s="89" t="s">
        <v>881</v>
      </c>
      <c r="AO24" s="81" t="s">
        <v>889</v>
      </c>
      <c r="AP24" s="81" t="b">
        <v>1</v>
      </c>
      <c r="AQ24" s="89" t="s">
        <v>783</v>
      </c>
      <c r="AR24" s="81" t="s">
        <v>176</v>
      </c>
      <c r="AS24" s="81">
        <v>0</v>
      </c>
      <c r="AT24" s="81">
        <v>0</v>
      </c>
      <c r="AU24" s="81"/>
      <c r="AV24" s="81"/>
      <c r="AW24" s="81"/>
      <c r="AX24" s="81"/>
      <c r="AY24" s="81"/>
      <c r="AZ24" s="81"/>
      <c r="BA24" s="81"/>
      <c r="BB24" s="81"/>
      <c r="BC24">
        <v>1</v>
      </c>
      <c r="BD24" s="80" t="str">
        <f>REPLACE(INDEX(GroupVertices[Group],MATCH(Edges11[[#This Row],[Vertex 1]],GroupVertices[Vertex],0)),1,1,"")</f>
        <v>5</v>
      </c>
      <c r="BE24" s="80" t="str">
        <f>REPLACE(INDEX(GroupVertices[Group],MATCH(Edges11[[#This Row],[Vertex 2]],GroupVertices[Vertex],0)),1,1,"")</f>
        <v>5</v>
      </c>
    </row>
    <row r="25" spans="1:57" ht="15">
      <c r="A25" s="66" t="s">
        <v>234</v>
      </c>
      <c r="B25" s="66" t="s">
        <v>243</v>
      </c>
      <c r="C25" s="67"/>
      <c r="D25" s="68"/>
      <c r="E25" s="69"/>
      <c r="F25" s="70"/>
      <c r="G25" s="67"/>
      <c r="H25" s="71"/>
      <c r="I25" s="72"/>
      <c r="J25" s="72"/>
      <c r="K25" s="34" t="s">
        <v>65</v>
      </c>
      <c r="L25" s="79">
        <v>45</v>
      </c>
      <c r="M25" s="79"/>
      <c r="N25" s="74"/>
      <c r="O25" s="81" t="s">
        <v>269</v>
      </c>
      <c r="P25" s="83">
        <v>43952.709872685184</v>
      </c>
      <c r="Q25" s="81" t="s">
        <v>292</v>
      </c>
      <c r="R25" s="81"/>
      <c r="S25" s="81"/>
      <c r="T25" s="81" t="s">
        <v>503</v>
      </c>
      <c r="U25" s="81"/>
      <c r="V25" s="85" t="s">
        <v>587</v>
      </c>
      <c r="W25" s="83">
        <v>43952.709872685184</v>
      </c>
      <c r="X25" s="87">
        <v>43952</v>
      </c>
      <c r="Y25" s="89" t="s">
        <v>612</v>
      </c>
      <c r="Z25" s="85" t="s">
        <v>665</v>
      </c>
      <c r="AA25" s="81"/>
      <c r="AB25" s="81"/>
      <c r="AC25" s="89" t="s">
        <v>783</v>
      </c>
      <c r="AD25" s="89" t="s">
        <v>880</v>
      </c>
      <c r="AE25" s="81" t="b">
        <v>0</v>
      </c>
      <c r="AF25" s="81">
        <v>0</v>
      </c>
      <c r="AG25" s="89" t="s">
        <v>884</v>
      </c>
      <c r="AH25" s="81" t="b">
        <v>0</v>
      </c>
      <c r="AI25" s="81" t="s">
        <v>885</v>
      </c>
      <c r="AJ25" s="81"/>
      <c r="AK25" s="89" t="s">
        <v>881</v>
      </c>
      <c r="AL25" s="81" t="b">
        <v>0</v>
      </c>
      <c r="AM25" s="81">
        <v>0</v>
      </c>
      <c r="AN25" s="89" t="s">
        <v>881</v>
      </c>
      <c r="AO25" s="81" t="s">
        <v>889</v>
      </c>
      <c r="AP25" s="81" t="b">
        <v>0</v>
      </c>
      <c r="AQ25" s="89" t="s">
        <v>880</v>
      </c>
      <c r="AR25" s="81" t="s">
        <v>176</v>
      </c>
      <c r="AS25" s="81">
        <v>0</v>
      </c>
      <c r="AT25" s="81">
        <v>0</v>
      </c>
      <c r="AU25" s="81"/>
      <c r="AV25" s="81"/>
      <c r="AW25" s="81"/>
      <c r="AX25" s="81"/>
      <c r="AY25" s="81"/>
      <c r="AZ25" s="81"/>
      <c r="BA25" s="81"/>
      <c r="BB25" s="81"/>
      <c r="BC25">
        <v>2</v>
      </c>
      <c r="BD25" s="80" t="str">
        <f>REPLACE(INDEX(GroupVertices[Group],MATCH(Edges11[[#This Row],[Vertex 1]],GroupVertices[Vertex],0)),1,1,"")</f>
        <v>5</v>
      </c>
      <c r="BE25" s="80" t="str">
        <f>REPLACE(INDEX(GroupVertices[Group],MATCH(Edges11[[#This Row],[Vertex 2]],GroupVertices[Vertex],0)),1,1,"")</f>
        <v>5</v>
      </c>
    </row>
    <row r="26" spans="1:57" ht="15">
      <c r="A26" s="66" t="s">
        <v>234</v>
      </c>
      <c r="B26" s="66" t="s">
        <v>243</v>
      </c>
      <c r="C26" s="67"/>
      <c r="D26" s="68"/>
      <c r="E26" s="69"/>
      <c r="F26" s="70"/>
      <c r="G26" s="67"/>
      <c r="H26" s="71"/>
      <c r="I26" s="72"/>
      <c r="J26" s="72"/>
      <c r="K26" s="34" t="s">
        <v>65</v>
      </c>
      <c r="L26" s="79">
        <v>46</v>
      </c>
      <c r="M26" s="79"/>
      <c r="N26" s="74"/>
      <c r="O26" s="81" t="s">
        <v>269</v>
      </c>
      <c r="P26" s="83">
        <v>43955.62380787037</v>
      </c>
      <c r="Q26" s="81" t="s">
        <v>293</v>
      </c>
      <c r="R26" s="81"/>
      <c r="S26" s="81"/>
      <c r="T26" s="81" t="s">
        <v>509</v>
      </c>
      <c r="U26" s="81"/>
      <c r="V26" s="85" t="s">
        <v>587</v>
      </c>
      <c r="W26" s="83">
        <v>43955.62380787037</v>
      </c>
      <c r="X26" s="87">
        <v>43955</v>
      </c>
      <c r="Y26" s="89" t="s">
        <v>613</v>
      </c>
      <c r="Z26" s="85" t="s">
        <v>666</v>
      </c>
      <c r="AA26" s="81"/>
      <c r="AB26" s="81"/>
      <c r="AC26" s="89" t="s">
        <v>784</v>
      </c>
      <c r="AD26" s="89" t="s">
        <v>782</v>
      </c>
      <c r="AE26" s="81" t="b">
        <v>0</v>
      </c>
      <c r="AF26" s="81">
        <v>0</v>
      </c>
      <c r="AG26" s="89" t="s">
        <v>884</v>
      </c>
      <c r="AH26" s="81" t="b">
        <v>0</v>
      </c>
      <c r="AI26" s="81" t="s">
        <v>885</v>
      </c>
      <c r="AJ26" s="81"/>
      <c r="AK26" s="89" t="s">
        <v>881</v>
      </c>
      <c r="AL26" s="81" t="b">
        <v>0</v>
      </c>
      <c r="AM26" s="81">
        <v>0</v>
      </c>
      <c r="AN26" s="89" t="s">
        <v>881</v>
      </c>
      <c r="AO26" s="81" t="s">
        <v>889</v>
      </c>
      <c r="AP26" s="81" t="b">
        <v>0</v>
      </c>
      <c r="AQ26" s="89" t="s">
        <v>782</v>
      </c>
      <c r="AR26" s="81" t="s">
        <v>176</v>
      </c>
      <c r="AS26" s="81">
        <v>0</v>
      </c>
      <c r="AT26" s="81">
        <v>0</v>
      </c>
      <c r="AU26" s="81"/>
      <c r="AV26" s="81"/>
      <c r="AW26" s="81"/>
      <c r="AX26" s="81"/>
      <c r="AY26" s="81"/>
      <c r="AZ26" s="81"/>
      <c r="BA26" s="81"/>
      <c r="BB26" s="81"/>
      <c r="BC26">
        <v>2</v>
      </c>
      <c r="BD26" s="80" t="str">
        <f>REPLACE(INDEX(GroupVertices[Group],MATCH(Edges11[[#This Row],[Vertex 1]],GroupVertices[Vertex],0)),1,1,"")</f>
        <v>5</v>
      </c>
      <c r="BE26" s="80" t="str">
        <f>REPLACE(INDEX(GroupVertices[Group],MATCH(Edges11[[#This Row],[Vertex 2]],GroupVertices[Vertex],0)),1,1,"")</f>
        <v>5</v>
      </c>
    </row>
    <row r="27" spans="1:57" ht="15">
      <c r="A27" s="66" t="s">
        <v>235</v>
      </c>
      <c r="B27" s="66" t="s">
        <v>244</v>
      </c>
      <c r="C27" s="67"/>
      <c r="D27" s="68"/>
      <c r="E27" s="69"/>
      <c r="F27" s="70"/>
      <c r="G27" s="67"/>
      <c r="H27" s="71"/>
      <c r="I27" s="72"/>
      <c r="J27" s="72"/>
      <c r="K27" s="34" t="s">
        <v>65</v>
      </c>
      <c r="L27" s="79">
        <v>50</v>
      </c>
      <c r="M27" s="79"/>
      <c r="N27" s="74"/>
      <c r="O27" s="81" t="s">
        <v>269</v>
      </c>
      <c r="P27" s="83">
        <v>43900.727164351854</v>
      </c>
      <c r="Q27" s="81" t="s">
        <v>294</v>
      </c>
      <c r="R27" s="85" t="s">
        <v>399</v>
      </c>
      <c r="S27" s="81" t="s">
        <v>496</v>
      </c>
      <c r="T27" s="81" t="s">
        <v>510</v>
      </c>
      <c r="U27" s="81"/>
      <c r="V27" s="85" t="s">
        <v>588</v>
      </c>
      <c r="W27" s="83">
        <v>43900.727164351854</v>
      </c>
      <c r="X27" s="87">
        <v>43900</v>
      </c>
      <c r="Y27" s="89" t="s">
        <v>614</v>
      </c>
      <c r="Z27" s="85" t="s">
        <v>667</v>
      </c>
      <c r="AA27" s="81"/>
      <c r="AB27" s="81"/>
      <c r="AC27" s="89" t="s">
        <v>785</v>
      </c>
      <c r="AD27" s="81"/>
      <c r="AE27" s="81" t="b">
        <v>0</v>
      </c>
      <c r="AF27" s="81">
        <v>0</v>
      </c>
      <c r="AG27" s="89" t="s">
        <v>881</v>
      </c>
      <c r="AH27" s="81" t="b">
        <v>0</v>
      </c>
      <c r="AI27" s="81" t="s">
        <v>885</v>
      </c>
      <c r="AJ27" s="81"/>
      <c r="AK27" s="89" t="s">
        <v>881</v>
      </c>
      <c r="AL27" s="81" t="b">
        <v>0</v>
      </c>
      <c r="AM27" s="81">
        <v>0</v>
      </c>
      <c r="AN27" s="89" t="s">
        <v>881</v>
      </c>
      <c r="AO27" s="81" t="s">
        <v>896</v>
      </c>
      <c r="AP27" s="81" t="b">
        <v>0</v>
      </c>
      <c r="AQ27" s="89" t="s">
        <v>785</v>
      </c>
      <c r="AR27" s="81" t="s">
        <v>176</v>
      </c>
      <c r="AS27" s="81">
        <v>0</v>
      </c>
      <c r="AT27" s="81">
        <v>0</v>
      </c>
      <c r="AU27" s="81"/>
      <c r="AV27" s="81"/>
      <c r="AW27" s="81"/>
      <c r="AX27" s="81"/>
      <c r="AY27" s="81"/>
      <c r="AZ27" s="81"/>
      <c r="BA27" s="81"/>
      <c r="BB27" s="81"/>
      <c r="BC27">
        <v>1</v>
      </c>
      <c r="BD27" s="80" t="str">
        <f>REPLACE(INDEX(GroupVertices[Group],MATCH(Edges11[[#This Row],[Vertex 1]],GroupVertices[Vertex],0)),1,1,"")</f>
        <v>1</v>
      </c>
      <c r="BE27" s="80" t="str">
        <f>REPLACE(INDEX(GroupVertices[Group],MATCH(Edges11[[#This Row],[Vertex 2]],GroupVertices[Vertex],0)),1,1,"")</f>
        <v>1</v>
      </c>
    </row>
    <row r="28" spans="1:57" ht="15">
      <c r="A28" s="66" t="s">
        <v>235</v>
      </c>
      <c r="B28" s="66" t="s">
        <v>245</v>
      </c>
      <c r="C28" s="67"/>
      <c r="D28" s="68"/>
      <c r="E28" s="69"/>
      <c r="F28" s="70"/>
      <c r="G28" s="67"/>
      <c r="H28" s="71"/>
      <c r="I28" s="72"/>
      <c r="J28" s="72"/>
      <c r="K28" s="34" t="s">
        <v>65</v>
      </c>
      <c r="L28" s="79">
        <v>51</v>
      </c>
      <c r="M28" s="79"/>
      <c r="N28" s="74"/>
      <c r="O28" s="81" t="s">
        <v>269</v>
      </c>
      <c r="P28" s="83">
        <v>43901.22712962963</v>
      </c>
      <c r="Q28" s="81" t="s">
        <v>295</v>
      </c>
      <c r="R28" s="85" t="s">
        <v>400</v>
      </c>
      <c r="S28" s="81" t="s">
        <v>496</v>
      </c>
      <c r="T28" s="81" t="s">
        <v>511</v>
      </c>
      <c r="U28" s="81"/>
      <c r="V28" s="85" t="s">
        <v>588</v>
      </c>
      <c r="W28" s="83">
        <v>43901.22712962963</v>
      </c>
      <c r="X28" s="87">
        <v>43901</v>
      </c>
      <c r="Y28" s="89" t="s">
        <v>615</v>
      </c>
      <c r="Z28" s="85" t="s">
        <v>668</v>
      </c>
      <c r="AA28" s="81"/>
      <c r="AB28" s="81"/>
      <c r="AC28" s="89" t="s">
        <v>786</v>
      </c>
      <c r="AD28" s="81"/>
      <c r="AE28" s="81" t="b">
        <v>0</v>
      </c>
      <c r="AF28" s="81">
        <v>0</v>
      </c>
      <c r="AG28" s="89" t="s">
        <v>881</v>
      </c>
      <c r="AH28" s="81" t="b">
        <v>0</v>
      </c>
      <c r="AI28" s="81" t="s">
        <v>885</v>
      </c>
      <c r="AJ28" s="81"/>
      <c r="AK28" s="89" t="s">
        <v>881</v>
      </c>
      <c r="AL28" s="81" t="b">
        <v>0</v>
      </c>
      <c r="AM28" s="81">
        <v>0</v>
      </c>
      <c r="AN28" s="89" t="s">
        <v>881</v>
      </c>
      <c r="AO28" s="81" t="s">
        <v>896</v>
      </c>
      <c r="AP28" s="81" t="b">
        <v>0</v>
      </c>
      <c r="AQ28" s="89" t="s">
        <v>786</v>
      </c>
      <c r="AR28" s="81" t="s">
        <v>176</v>
      </c>
      <c r="AS28" s="81">
        <v>0</v>
      </c>
      <c r="AT28" s="81">
        <v>0</v>
      </c>
      <c r="AU28" s="81"/>
      <c r="AV28" s="81"/>
      <c r="AW28" s="81"/>
      <c r="AX28" s="81"/>
      <c r="AY28" s="81"/>
      <c r="AZ28" s="81"/>
      <c r="BA28" s="81"/>
      <c r="BB28" s="81"/>
      <c r="BC28">
        <v>1</v>
      </c>
      <c r="BD28" s="80" t="str">
        <f>REPLACE(INDEX(GroupVertices[Group],MATCH(Edges11[[#This Row],[Vertex 1]],GroupVertices[Vertex],0)),1,1,"")</f>
        <v>1</v>
      </c>
      <c r="BE28" s="80" t="str">
        <f>REPLACE(INDEX(GroupVertices[Group],MATCH(Edges11[[#This Row],[Vertex 2]],GroupVertices[Vertex],0)),1,1,"")</f>
        <v>1</v>
      </c>
    </row>
    <row r="29" spans="1:57" ht="15">
      <c r="A29" s="66" t="s">
        <v>235</v>
      </c>
      <c r="B29" s="66" t="s">
        <v>246</v>
      </c>
      <c r="C29" s="67"/>
      <c r="D29" s="68"/>
      <c r="E29" s="69"/>
      <c r="F29" s="70"/>
      <c r="G29" s="67"/>
      <c r="H29" s="71"/>
      <c r="I29" s="72"/>
      <c r="J29" s="72"/>
      <c r="K29" s="34" t="s">
        <v>65</v>
      </c>
      <c r="L29" s="79">
        <v>52</v>
      </c>
      <c r="M29" s="79"/>
      <c r="N29" s="74"/>
      <c r="O29" s="81" t="s">
        <v>269</v>
      </c>
      <c r="P29" s="83">
        <v>43905.22709490741</v>
      </c>
      <c r="Q29" s="81" t="s">
        <v>296</v>
      </c>
      <c r="R29" s="85" t="s">
        <v>401</v>
      </c>
      <c r="S29" s="81" t="s">
        <v>496</v>
      </c>
      <c r="T29" s="81" t="s">
        <v>511</v>
      </c>
      <c r="U29" s="81"/>
      <c r="V29" s="85" t="s">
        <v>588</v>
      </c>
      <c r="W29" s="83">
        <v>43905.22709490741</v>
      </c>
      <c r="X29" s="87">
        <v>43905</v>
      </c>
      <c r="Y29" s="89" t="s">
        <v>616</v>
      </c>
      <c r="Z29" s="85" t="s">
        <v>669</v>
      </c>
      <c r="AA29" s="81"/>
      <c r="AB29" s="81"/>
      <c r="AC29" s="89" t="s">
        <v>787</v>
      </c>
      <c r="AD29" s="81"/>
      <c r="AE29" s="81" t="b">
        <v>0</v>
      </c>
      <c r="AF29" s="81">
        <v>0</v>
      </c>
      <c r="AG29" s="89" t="s">
        <v>881</v>
      </c>
      <c r="AH29" s="81" t="b">
        <v>0</v>
      </c>
      <c r="AI29" s="81" t="s">
        <v>885</v>
      </c>
      <c r="AJ29" s="81"/>
      <c r="AK29" s="89" t="s">
        <v>881</v>
      </c>
      <c r="AL29" s="81" t="b">
        <v>0</v>
      </c>
      <c r="AM29" s="81">
        <v>0</v>
      </c>
      <c r="AN29" s="89" t="s">
        <v>881</v>
      </c>
      <c r="AO29" s="81" t="s">
        <v>896</v>
      </c>
      <c r="AP29" s="81" t="b">
        <v>0</v>
      </c>
      <c r="AQ29" s="89" t="s">
        <v>787</v>
      </c>
      <c r="AR29" s="81" t="s">
        <v>176</v>
      </c>
      <c r="AS29" s="81">
        <v>0</v>
      </c>
      <c r="AT29" s="81">
        <v>0</v>
      </c>
      <c r="AU29" s="81"/>
      <c r="AV29" s="81"/>
      <c r="AW29" s="81"/>
      <c r="AX29" s="81"/>
      <c r="AY29" s="81"/>
      <c r="AZ29" s="81"/>
      <c r="BA29" s="81"/>
      <c r="BB29" s="81"/>
      <c r="BC29">
        <v>1</v>
      </c>
      <c r="BD29" s="80" t="str">
        <f>REPLACE(INDEX(GroupVertices[Group],MATCH(Edges11[[#This Row],[Vertex 1]],GroupVertices[Vertex],0)),1,1,"")</f>
        <v>1</v>
      </c>
      <c r="BE29" s="80" t="str">
        <f>REPLACE(INDEX(GroupVertices[Group],MATCH(Edges11[[#This Row],[Vertex 2]],GroupVertices[Vertex],0)),1,1,"")</f>
        <v>1</v>
      </c>
    </row>
    <row r="30" spans="1:57" ht="15">
      <c r="A30" s="66" t="s">
        <v>235</v>
      </c>
      <c r="B30" s="66" t="s">
        <v>247</v>
      </c>
      <c r="C30" s="67"/>
      <c r="D30" s="68"/>
      <c r="E30" s="69"/>
      <c r="F30" s="70"/>
      <c r="G30" s="67"/>
      <c r="H30" s="71"/>
      <c r="I30" s="72"/>
      <c r="J30" s="72"/>
      <c r="K30" s="34" t="s">
        <v>65</v>
      </c>
      <c r="L30" s="79">
        <v>53</v>
      </c>
      <c r="M30" s="79"/>
      <c r="N30" s="74"/>
      <c r="O30" s="81" t="s">
        <v>269</v>
      </c>
      <c r="P30" s="83">
        <v>43906.72715277778</v>
      </c>
      <c r="Q30" s="81" t="s">
        <v>297</v>
      </c>
      <c r="R30" s="85" t="s">
        <v>402</v>
      </c>
      <c r="S30" s="81" t="s">
        <v>496</v>
      </c>
      <c r="T30" s="81" t="s">
        <v>512</v>
      </c>
      <c r="U30" s="81"/>
      <c r="V30" s="85" t="s">
        <v>588</v>
      </c>
      <c r="W30" s="83">
        <v>43906.72715277778</v>
      </c>
      <c r="X30" s="87">
        <v>43906</v>
      </c>
      <c r="Y30" s="89" t="s">
        <v>617</v>
      </c>
      <c r="Z30" s="85" t="s">
        <v>670</v>
      </c>
      <c r="AA30" s="81"/>
      <c r="AB30" s="81"/>
      <c r="AC30" s="89" t="s">
        <v>788</v>
      </c>
      <c r="AD30" s="81"/>
      <c r="AE30" s="81" t="b">
        <v>0</v>
      </c>
      <c r="AF30" s="81">
        <v>0</v>
      </c>
      <c r="AG30" s="89" t="s">
        <v>881</v>
      </c>
      <c r="AH30" s="81" t="b">
        <v>0</v>
      </c>
      <c r="AI30" s="81" t="s">
        <v>885</v>
      </c>
      <c r="AJ30" s="81"/>
      <c r="AK30" s="89" t="s">
        <v>881</v>
      </c>
      <c r="AL30" s="81" t="b">
        <v>0</v>
      </c>
      <c r="AM30" s="81">
        <v>0</v>
      </c>
      <c r="AN30" s="89" t="s">
        <v>881</v>
      </c>
      <c r="AO30" s="81" t="s">
        <v>896</v>
      </c>
      <c r="AP30" s="81" t="b">
        <v>0</v>
      </c>
      <c r="AQ30" s="89" t="s">
        <v>788</v>
      </c>
      <c r="AR30" s="81" t="s">
        <v>176</v>
      </c>
      <c r="AS30" s="81">
        <v>0</v>
      </c>
      <c r="AT30" s="81">
        <v>0</v>
      </c>
      <c r="AU30" s="81"/>
      <c r="AV30" s="81"/>
      <c r="AW30" s="81"/>
      <c r="AX30" s="81"/>
      <c r="AY30" s="81"/>
      <c r="AZ30" s="81"/>
      <c r="BA30" s="81"/>
      <c r="BB30" s="81"/>
      <c r="BC30">
        <v>1</v>
      </c>
      <c r="BD30" s="80" t="str">
        <f>REPLACE(INDEX(GroupVertices[Group],MATCH(Edges11[[#This Row],[Vertex 1]],GroupVertices[Vertex],0)),1,1,"")</f>
        <v>1</v>
      </c>
      <c r="BE30" s="80" t="str">
        <f>REPLACE(INDEX(GroupVertices[Group],MATCH(Edges11[[#This Row],[Vertex 2]],GroupVertices[Vertex],0)),1,1,"")</f>
        <v>1</v>
      </c>
    </row>
    <row r="31" spans="1:57" ht="15">
      <c r="A31" s="66" t="s">
        <v>235</v>
      </c>
      <c r="B31" s="66" t="s">
        <v>248</v>
      </c>
      <c r="C31" s="67"/>
      <c r="D31" s="68"/>
      <c r="E31" s="69"/>
      <c r="F31" s="70"/>
      <c r="G31" s="67"/>
      <c r="H31" s="71"/>
      <c r="I31" s="72"/>
      <c r="J31" s="72"/>
      <c r="K31" s="34" t="s">
        <v>65</v>
      </c>
      <c r="L31" s="79">
        <v>54</v>
      </c>
      <c r="M31" s="79"/>
      <c r="N31" s="74"/>
      <c r="O31" s="81" t="s">
        <v>269</v>
      </c>
      <c r="P31" s="83">
        <v>43908.727118055554</v>
      </c>
      <c r="Q31" s="81" t="s">
        <v>298</v>
      </c>
      <c r="R31" s="85" t="s">
        <v>403</v>
      </c>
      <c r="S31" s="81" t="s">
        <v>496</v>
      </c>
      <c r="T31" s="81" t="s">
        <v>513</v>
      </c>
      <c r="U31" s="81"/>
      <c r="V31" s="85" t="s">
        <v>588</v>
      </c>
      <c r="W31" s="83">
        <v>43908.727118055554</v>
      </c>
      <c r="X31" s="87">
        <v>43908</v>
      </c>
      <c r="Y31" s="89" t="s">
        <v>618</v>
      </c>
      <c r="Z31" s="85" t="s">
        <v>671</v>
      </c>
      <c r="AA31" s="81"/>
      <c r="AB31" s="81"/>
      <c r="AC31" s="89" t="s">
        <v>789</v>
      </c>
      <c r="AD31" s="81"/>
      <c r="AE31" s="81" t="b">
        <v>0</v>
      </c>
      <c r="AF31" s="81">
        <v>0</v>
      </c>
      <c r="AG31" s="89" t="s">
        <v>881</v>
      </c>
      <c r="AH31" s="81" t="b">
        <v>0</v>
      </c>
      <c r="AI31" s="81" t="s">
        <v>885</v>
      </c>
      <c r="AJ31" s="81"/>
      <c r="AK31" s="89" t="s">
        <v>881</v>
      </c>
      <c r="AL31" s="81" t="b">
        <v>0</v>
      </c>
      <c r="AM31" s="81">
        <v>0</v>
      </c>
      <c r="AN31" s="89" t="s">
        <v>881</v>
      </c>
      <c r="AO31" s="81" t="s">
        <v>896</v>
      </c>
      <c r="AP31" s="81" t="b">
        <v>0</v>
      </c>
      <c r="AQ31" s="89" t="s">
        <v>789</v>
      </c>
      <c r="AR31" s="81" t="s">
        <v>176</v>
      </c>
      <c r="AS31" s="81">
        <v>0</v>
      </c>
      <c r="AT31" s="81">
        <v>0</v>
      </c>
      <c r="AU31" s="81"/>
      <c r="AV31" s="81"/>
      <c r="AW31" s="81"/>
      <c r="AX31" s="81"/>
      <c r="AY31" s="81"/>
      <c r="AZ31" s="81"/>
      <c r="BA31" s="81"/>
      <c r="BB31" s="81"/>
      <c r="BC31">
        <v>1</v>
      </c>
      <c r="BD31" s="80" t="str">
        <f>REPLACE(INDEX(GroupVertices[Group],MATCH(Edges11[[#This Row],[Vertex 1]],GroupVertices[Vertex],0)),1,1,"")</f>
        <v>1</v>
      </c>
      <c r="BE31" s="80" t="str">
        <f>REPLACE(INDEX(GroupVertices[Group],MATCH(Edges11[[#This Row],[Vertex 2]],GroupVertices[Vertex],0)),1,1,"")</f>
        <v>1</v>
      </c>
    </row>
    <row r="32" spans="1:57" ht="15">
      <c r="A32" s="66" t="s">
        <v>235</v>
      </c>
      <c r="B32" s="66" t="s">
        <v>249</v>
      </c>
      <c r="C32" s="67"/>
      <c r="D32" s="68"/>
      <c r="E32" s="69"/>
      <c r="F32" s="70"/>
      <c r="G32" s="67"/>
      <c r="H32" s="71"/>
      <c r="I32" s="72"/>
      <c r="J32" s="72"/>
      <c r="K32" s="34" t="s">
        <v>65</v>
      </c>
      <c r="L32" s="79">
        <v>55</v>
      </c>
      <c r="M32" s="79"/>
      <c r="N32" s="74"/>
      <c r="O32" s="81" t="s">
        <v>269</v>
      </c>
      <c r="P32" s="83">
        <v>43910.227106481485</v>
      </c>
      <c r="Q32" s="81" t="s">
        <v>299</v>
      </c>
      <c r="R32" s="85" t="s">
        <v>404</v>
      </c>
      <c r="S32" s="81" t="s">
        <v>496</v>
      </c>
      <c r="T32" s="81" t="s">
        <v>511</v>
      </c>
      <c r="U32" s="81"/>
      <c r="V32" s="85" t="s">
        <v>588</v>
      </c>
      <c r="W32" s="83">
        <v>43910.227106481485</v>
      </c>
      <c r="X32" s="87">
        <v>43910</v>
      </c>
      <c r="Y32" s="89" t="s">
        <v>619</v>
      </c>
      <c r="Z32" s="85" t="s">
        <v>672</v>
      </c>
      <c r="AA32" s="81"/>
      <c r="AB32" s="81"/>
      <c r="AC32" s="89" t="s">
        <v>790</v>
      </c>
      <c r="AD32" s="81"/>
      <c r="AE32" s="81" t="b">
        <v>0</v>
      </c>
      <c r="AF32" s="81">
        <v>0</v>
      </c>
      <c r="AG32" s="89" t="s">
        <v>881</v>
      </c>
      <c r="AH32" s="81" t="b">
        <v>0</v>
      </c>
      <c r="AI32" s="81" t="s">
        <v>885</v>
      </c>
      <c r="AJ32" s="81"/>
      <c r="AK32" s="89" t="s">
        <v>881</v>
      </c>
      <c r="AL32" s="81" t="b">
        <v>0</v>
      </c>
      <c r="AM32" s="81">
        <v>0</v>
      </c>
      <c r="AN32" s="89" t="s">
        <v>881</v>
      </c>
      <c r="AO32" s="81" t="s">
        <v>896</v>
      </c>
      <c r="AP32" s="81" t="b">
        <v>0</v>
      </c>
      <c r="AQ32" s="89" t="s">
        <v>790</v>
      </c>
      <c r="AR32" s="81" t="s">
        <v>176</v>
      </c>
      <c r="AS32" s="81">
        <v>0</v>
      </c>
      <c r="AT32" s="81">
        <v>0</v>
      </c>
      <c r="AU32" s="81"/>
      <c r="AV32" s="81"/>
      <c r="AW32" s="81"/>
      <c r="AX32" s="81"/>
      <c r="AY32" s="81"/>
      <c r="AZ32" s="81"/>
      <c r="BA32" s="81"/>
      <c r="BB32" s="81"/>
      <c r="BC32">
        <v>1</v>
      </c>
      <c r="BD32" s="80" t="str">
        <f>REPLACE(INDEX(GroupVertices[Group],MATCH(Edges11[[#This Row],[Vertex 1]],GroupVertices[Vertex],0)),1,1,"")</f>
        <v>1</v>
      </c>
      <c r="BE32" s="80" t="str">
        <f>REPLACE(INDEX(GroupVertices[Group],MATCH(Edges11[[#This Row],[Vertex 2]],GroupVertices[Vertex],0)),1,1,"")</f>
        <v>1</v>
      </c>
    </row>
    <row r="33" spans="1:57" ht="15">
      <c r="A33" s="66" t="s">
        <v>235</v>
      </c>
      <c r="B33" s="66" t="s">
        <v>250</v>
      </c>
      <c r="C33" s="67"/>
      <c r="D33" s="68"/>
      <c r="E33" s="69"/>
      <c r="F33" s="70"/>
      <c r="G33" s="67"/>
      <c r="H33" s="71"/>
      <c r="I33" s="72"/>
      <c r="J33" s="72"/>
      <c r="K33" s="34" t="s">
        <v>65</v>
      </c>
      <c r="L33" s="79">
        <v>56</v>
      </c>
      <c r="M33" s="79"/>
      <c r="N33" s="74"/>
      <c r="O33" s="81" t="s">
        <v>269</v>
      </c>
      <c r="P33" s="83">
        <v>43902.72719907408</v>
      </c>
      <c r="Q33" s="81" t="s">
        <v>300</v>
      </c>
      <c r="R33" s="85" t="s">
        <v>405</v>
      </c>
      <c r="S33" s="81" t="s">
        <v>496</v>
      </c>
      <c r="T33" s="81" t="s">
        <v>514</v>
      </c>
      <c r="U33" s="81"/>
      <c r="V33" s="85" t="s">
        <v>588</v>
      </c>
      <c r="W33" s="83">
        <v>43902.72719907408</v>
      </c>
      <c r="X33" s="87">
        <v>43902</v>
      </c>
      <c r="Y33" s="89" t="s">
        <v>620</v>
      </c>
      <c r="Z33" s="85" t="s">
        <v>673</v>
      </c>
      <c r="AA33" s="81"/>
      <c r="AB33" s="81"/>
      <c r="AC33" s="89" t="s">
        <v>791</v>
      </c>
      <c r="AD33" s="81"/>
      <c r="AE33" s="81" t="b">
        <v>0</v>
      </c>
      <c r="AF33" s="81">
        <v>0</v>
      </c>
      <c r="AG33" s="89" t="s">
        <v>881</v>
      </c>
      <c r="AH33" s="81" t="b">
        <v>0</v>
      </c>
      <c r="AI33" s="81" t="s">
        <v>885</v>
      </c>
      <c r="AJ33" s="81"/>
      <c r="AK33" s="89" t="s">
        <v>881</v>
      </c>
      <c r="AL33" s="81" t="b">
        <v>0</v>
      </c>
      <c r="AM33" s="81">
        <v>0</v>
      </c>
      <c r="AN33" s="89" t="s">
        <v>881</v>
      </c>
      <c r="AO33" s="81" t="s">
        <v>896</v>
      </c>
      <c r="AP33" s="81" t="b">
        <v>0</v>
      </c>
      <c r="AQ33" s="89" t="s">
        <v>791</v>
      </c>
      <c r="AR33" s="81" t="s">
        <v>176</v>
      </c>
      <c r="AS33" s="81">
        <v>0</v>
      </c>
      <c r="AT33" s="81">
        <v>0</v>
      </c>
      <c r="AU33" s="81"/>
      <c r="AV33" s="81"/>
      <c r="AW33" s="81"/>
      <c r="AX33" s="81"/>
      <c r="AY33" s="81"/>
      <c r="AZ33" s="81"/>
      <c r="BA33" s="81"/>
      <c r="BB33" s="81"/>
      <c r="BC33">
        <v>2</v>
      </c>
      <c r="BD33" s="80" t="str">
        <f>REPLACE(INDEX(GroupVertices[Group],MATCH(Edges11[[#This Row],[Vertex 1]],GroupVertices[Vertex],0)),1,1,"")</f>
        <v>1</v>
      </c>
      <c r="BE33" s="80" t="str">
        <f>REPLACE(INDEX(GroupVertices[Group],MATCH(Edges11[[#This Row],[Vertex 2]],GroupVertices[Vertex],0)),1,1,"")</f>
        <v>1</v>
      </c>
    </row>
    <row r="34" spans="1:57" ht="15">
      <c r="A34" s="66" t="s">
        <v>235</v>
      </c>
      <c r="B34" s="66" t="s">
        <v>251</v>
      </c>
      <c r="C34" s="67"/>
      <c r="D34" s="68"/>
      <c r="E34" s="69"/>
      <c r="F34" s="70"/>
      <c r="G34" s="67"/>
      <c r="H34" s="71"/>
      <c r="I34" s="72"/>
      <c r="J34" s="72"/>
      <c r="K34" s="34" t="s">
        <v>65</v>
      </c>
      <c r="L34" s="79">
        <v>58</v>
      </c>
      <c r="M34" s="79"/>
      <c r="N34" s="74"/>
      <c r="O34" s="81" t="s">
        <v>269</v>
      </c>
      <c r="P34" s="83">
        <v>43915.727118055554</v>
      </c>
      <c r="Q34" s="81" t="s">
        <v>301</v>
      </c>
      <c r="R34" s="85" t="s">
        <v>406</v>
      </c>
      <c r="S34" s="81" t="s">
        <v>496</v>
      </c>
      <c r="T34" s="81" t="s">
        <v>515</v>
      </c>
      <c r="U34" s="81"/>
      <c r="V34" s="85" t="s">
        <v>588</v>
      </c>
      <c r="W34" s="83">
        <v>43915.727118055554</v>
      </c>
      <c r="X34" s="87">
        <v>43915</v>
      </c>
      <c r="Y34" s="89" t="s">
        <v>618</v>
      </c>
      <c r="Z34" s="85" t="s">
        <v>674</v>
      </c>
      <c r="AA34" s="81"/>
      <c r="AB34" s="81"/>
      <c r="AC34" s="89" t="s">
        <v>792</v>
      </c>
      <c r="AD34" s="81"/>
      <c r="AE34" s="81" t="b">
        <v>0</v>
      </c>
      <c r="AF34" s="81">
        <v>0</v>
      </c>
      <c r="AG34" s="89" t="s">
        <v>881</v>
      </c>
      <c r="AH34" s="81" t="b">
        <v>0</v>
      </c>
      <c r="AI34" s="81" t="s">
        <v>885</v>
      </c>
      <c r="AJ34" s="81"/>
      <c r="AK34" s="89" t="s">
        <v>881</v>
      </c>
      <c r="AL34" s="81" t="b">
        <v>0</v>
      </c>
      <c r="AM34" s="81">
        <v>0</v>
      </c>
      <c r="AN34" s="89" t="s">
        <v>881</v>
      </c>
      <c r="AO34" s="81" t="s">
        <v>896</v>
      </c>
      <c r="AP34" s="81" t="b">
        <v>0</v>
      </c>
      <c r="AQ34" s="89" t="s">
        <v>792</v>
      </c>
      <c r="AR34" s="81" t="s">
        <v>176</v>
      </c>
      <c r="AS34" s="81">
        <v>0</v>
      </c>
      <c r="AT34" s="81">
        <v>0</v>
      </c>
      <c r="AU34" s="81"/>
      <c r="AV34" s="81"/>
      <c r="AW34" s="81"/>
      <c r="AX34" s="81"/>
      <c r="AY34" s="81"/>
      <c r="AZ34" s="81"/>
      <c r="BA34" s="81"/>
      <c r="BB34" s="81"/>
      <c r="BC34">
        <v>1</v>
      </c>
      <c r="BD34" s="80" t="str">
        <f>REPLACE(INDEX(GroupVertices[Group],MATCH(Edges11[[#This Row],[Vertex 1]],GroupVertices[Vertex],0)),1,1,"")</f>
        <v>1</v>
      </c>
      <c r="BE34" s="80" t="str">
        <f>REPLACE(INDEX(GroupVertices[Group],MATCH(Edges11[[#This Row],[Vertex 2]],GroupVertices[Vertex],0)),1,1,"")</f>
        <v>1</v>
      </c>
    </row>
    <row r="35" spans="1:57" ht="15">
      <c r="A35" s="66" t="s">
        <v>235</v>
      </c>
      <c r="B35" s="66" t="s">
        <v>252</v>
      </c>
      <c r="C35" s="67"/>
      <c r="D35" s="68"/>
      <c r="E35" s="69"/>
      <c r="F35" s="70"/>
      <c r="G35" s="67"/>
      <c r="H35" s="71"/>
      <c r="I35" s="72"/>
      <c r="J35" s="72"/>
      <c r="K35" s="34" t="s">
        <v>65</v>
      </c>
      <c r="L35" s="79">
        <v>59</v>
      </c>
      <c r="M35" s="79"/>
      <c r="N35" s="74"/>
      <c r="O35" s="81" t="s">
        <v>269</v>
      </c>
      <c r="P35" s="83">
        <v>43917.72719907408</v>
      </c>
      <c r="Q35" s="81" t="s">
        <v>302</v>
      </c>
      <c r="R35" s="85" t="s">
        <v>407</v>
      </c>
      <c r="S35" s="81" t="s">
        <v>496</v>
      </c>
      <c r="T35" s="81" t="s">
        <v>511</v>
      </c>
      <c r="U35" s="81"/>
      <c r="V35" s="85" t="s">
        <v>588</v>
      </c>
      <c r="W35" s="83">
        <v>43917.72719907408</v>
      </c>
      <c r="X35" s="87">
        <v>43917</v>
      </c>
      <c r="Y35" s="89" t="s">
        <v>620</v>
      </c>
      <c r="Z35" s="85" t="s">
        <v>675</v>
      </c>
      <c r="AA35" s="81"/>
      <c r="AB35" s="81"/>
      <c r="AC35" s="89" t="s">
        <v>793</v>
      </c>
      <c r="AD35" s="81"/>
      <c r="AE35" s="81" t="b">
        <v>0</v>
      </c>
      <c r="AF35" s="81">
        <v>0</v>
      </c>
      <c r="AG35" s="89" t="s">
        <v>881</v>
      </c>
      <c r="AH35" s="81" t="b">
        <v>0</v>
      </c>
      <c r="AI35" s="81" t="s">
        <v>885</v>
      </c>
      <c r="AJ35" s="81"/>
      <c r="AK35" s="89" t="s">
        <v>881</v>
      </c>
      <c r="AL35" s="81" t="b">
        <v>0</v>
      </c>
      <c r="AM35" s="81">
        <v>0</v>
      </c>
      <c r="AN35" s="89" t="s">
        <v>881</v>
      </c>
      <c r="AO35" s="81" t="s">
        <v>896</v>
      </c>
      <c r="AP35" s="81" t="b">
        <v>0</v>
      </c>
      <c r="AQ35" s="89" t="s">
        <v>793</v>
      </c>
      <c r="AR35" s="81" t="s">
        <v>176</v>
      </c>
      <c r="AS35" s="81">
        <v>0</v>
      </c>
      <c r="AT35" s="81">
        <v>0</v>
      </c>
      <c r="AU35" s="81"/>
      <c r="AV35" s="81"/>
      <c r="AW35" s="81"/>
      <c r="AX35" s="81"/>
      <c r="AY35" s="81"/>
      <c r="AZ35" s="81"/>
      <c r="BA35" s="81"/>
      <c r="BB35" s="81"/>
      <c r="BC35">
        <v>1</v>
      </c>
      <c r="BD35" s="80" t="str">
        <f>REPLACE(INDEX(GroupVertices[Group],MATCH(Edges11[[#This Row],[Vertex 1]],GroupVertices[Vertex],0)),1,1,"")</f>
        <v>1</v>
      </c>
      <c r="BE35" s="80" t="str">
        <f>REPLACE(INDEX(GroupVertices[Group],MATCH(Edges11[[#This Row],[Vertex 2]],GroupVertices[Vertex],0)),1,1,"")</f>
        <v>1</v>
      </c>
    </row>
    <row r="36" spans="1:57" ht="15">
      <c r="A36" s="66" t="s">
        <v>235</v>
      </c>
      <c r="B36" s="66" t="s">
        <v>253</v>
      </c>
      <c r="C36" s="67"/>
      <c r="D36" s="68"/>
      <c r="E36" s="69"/>
      <c r="F36" s="70"/>
      <c r="G36" s="67"/>
      <c r="H36" s="71"/>
      <c r="I36" s="72"/>
      <c r="J36" s="72"/>
      <c r="K36" s="34" t="s">
        <v>65</v>
      </c>
      <c r="L36" s="79">
        <v>60</v>
      </c>
      <c r="M36" s="79"/>
      <c r="N36" s="74"/>
      <c r="O36" s="81" t="s">
        <v>269</v>
      </c>
      <c r="P36" s="83">
        <v>43918.22709490741</v>
      </c>
      <c r="Q36" s="81" t="s">
        <v>303</v>
      </c>
      <c r="R36" s="85" t="s">
        <v>408</v>
      </c>
      <c r="S36" s="81" t="s">
        <v>496</v>
      </c>
      <c r="T36" s="81" t="s">
        <v>516</v>
      </c>
      <c r="U36" s="81"/>
      <c r="V36" s="85" t="s">
        <v>588</v>
      </c>
      <c r="W36" s="83">
        <v>43918.22709490741</v>
      </c>
      <c r="X36" s="87">
        <v>43918</v>
      </c>
      <c r="Y36" s="89" t="s">
        <v>616</v>
      </c>
      <c r="Z36" s="85" t="s">
        <v>676</v>
      </c>
      <c r="AA36" s="81"/>
      <c r="AB36" s="81"/>
      <c r="AC36" s="89" t="s">
        <v>794</v>
      </c>
      <c r="AD36" s="81"/>
      <c r="AE36" s="81" t="b">
        <v>0</v>
      </c>
      <c r="AF36" s="81">
        <v>0</v>
      </c>
      <c r="AG36" s="89" t="s">
        <v>881</v>
      </c>
      <c r="AH36" s="81" t="b">
        <v>0</v>
      </c>
      <c r="AI36" s="81" t="s">
        <v>885</v>
      </c>
      <c r="AJ36" s="81"/>
      <c r="AK36" s="89" t="s">
        <v>881</v>
      </c>
      <c r="AL36" s="81" t="b">
        <v>0</v>
      </c>
      <c r="AM36" s="81">
        <v>0</v>
      </c>
      <c r="AN36" s="89" t="s">
        <v>881</v>
      </c>
      <c r="AO36" s="81" t="s">
        <v>896</v>
      </c>
      <c r="AP36" s="81" t="b">
        <v>0</v>
      </c>
      <c r="AQ36" s="89" t="s">
        <v>794</v>
      </c>
      <c r="AR36" s="81" t="s">
        <v>176</v>
      </c>
      <c r="AS36" s="81">
        <v>0</v>
      </c>
      <c r="AT36" s="81">
        <v>0</v>
      </c>
      <c r="AU36" s="81"/>
      <c r="AV36" s="81"/>
      <c r="AW36" s="81"/>
      <c r="AX36" s="81"/>
      <c r="AY36" s="81"/>
      <c r="AZ36" s="81"/>
      <c r="BA36" s="81"/>
      <c r="BB36" s="81"/>
      <c r="BC36">
        <v>1</v>
      </c>
      <c r="BD36" s="80" t="str">
        <f>REPLACE(INDEX(GroupVertices[Group],MATCH(Edges11[[#This Row],[Vertex 1]],GroupVertices[Vertex],0)),1,1,"")</f>
        <v>1</v>
      </c>
      <c r="BE36" s="80" t="str">
        <f>REPLACE(INDEX(GroupVertices[Group],MATCH(Edges11[[#This Row],[Vertex 2]],GroupVertices[Vertex],0)),1,1,"")</f>
        <v>1</v>
      </c>
    </row>
    <row r="37" spans="1:57" ht="15">
      <c r="A37" s="66" t="s">
        <v>235</v>
      </c>
      <c r="B37" s="66" t="s">
        <v>254</v>
      </c>
      <c r="C37" s="67"/>
      <c r="D37" s="68"/>
      <c r="E37" s="69"/>
      <c r="F37" s="70"/>
      <c r="G37" s="67"/>
      <c r="H37" s="71"/>
      <c r="I37" s="72"/>
      <c r="J37" s="72"/>
      <c r="K37" s="34" t="s">
        <v>65</v>
      </c>
      <c r="L37" s="79">
        <v>61</v>
      </c>
      <c r="M37" s="79"/>
      <c r="N37" s="74"/>
      <c r="O37" s="81" t="s">
        <v>269</v>
      </c>
      <c r="P37" s="83">
        <v>43911.227106481485</v>
      </c>
      <c r="Q37" s="81" t="s">
        <v>304</v>
      </c>
      <c r="R37" s="85" t="s">
        <v>409</v>
      </c>
      <c r="S37" s="81" t="s">
        <v>496</v>
      </c>
      <c r="T37" s="81" t="s">
        <v>514</v>
      </c>
      <c r="U37" s="81"/>
      <c r="V37" s="85" t="s">
        <v>588</v>
      </c>
      <c r="W37" s="83">
        <v>43911.227106481485</v>
      </c>
      <c r="X37" s="87">
        <v>43911</v>
      </c>
      <c r="Y37" s="89" t="s">
        <v>619</v>
      </c>
      <c r="Z37" s="85" t="s">
        <v>677</v>
      </c>
      <c r="AA37" s="81"/>
      <c r="AB37" s="81"/>
      <c r="AC37" s="89" t="s">
        <v>795</v>
      </c>
      <c r="AD37" s="81"/>
      <c r="AE37" s="81" t="b">
        <v>0</v>
      </c>
      <c r="AF37" s="81">
        <v>0</v>
      </c>
      <c r="AG37" s="89" t="s">
        <v>881</v>
      </c>
      <c r="AH37" s="81" t="b">
        <v>0</v>
      </c>
      <c r="AI37" s="81" t="s">
        <v>885</v>
      </c>
      <c r="AJ37" s="81"/>
      <c r="AK37" s="89" t="s">
        <v>881</v>
      </c>
      <c r="AL37" s="81" t="b">
        <v>0</v>
      </c>
      <c r="AM37" s="81">
        <v>0</v>
      </c>
      <c r="AN37" s="89" t="s">
        <v>881</v>
      </c>
      <c r="AO37" s="81" t="s">
        <v>896</v>
      </c>
      <c r="AP37" s="81" t="b">
        <v>0</v>
      </c>
      <c r="AQ37" s="89" t="s">
        <v>795</v>
      </c>
      <c r="AR37" s="81" t="s">
        <v>176</v>
      </c>
      <c r="AS37" s="81">
        <v>0</v>
      </c>
      <c r="AT37" s="81">
        <v>0</v>
      </c>
      <c r="AU37" s="81"/>
      <c r="AV37" s="81"/>
      <c r="AW37" s="81"/>
      <c r="AX37" s="81"/>
      <c r="AY37" s="81"/>
      <c r="AZ37" s="81"/>
      <c r="BA37" s="81"/>
      <c r="BB37" s="81"/>
      <c r="BC37">
        <v>2</v>
      </c>
      <c r="BD37" s="80" t="str">
        <f>REPLACE(INDEX(GroupVertices[Group],MATCH(Edges11[[#This Row],[Vertex 1]],GroupVertices[Vertex],0)),1,1,"")</f>
        <v>1</v>
      </c>
      <c r="BE37" s="80" t="str">
        <f>REPLACE(INDEX(GroupVertices[Group],MATCH(Edges11[[#This Row],[Vertex 2]],GroupVertices[Vertex],0)),1,1,"")</f>
        <v>1</v>
      </c>
    </row>
    <row r="38" spans="1:57" ht="15">
      <c r="A38" s="66" t="s">
        <v>235</v>
      </c>
      <c r="B38" s="66" t="s">
        <v>254</v>
      </c>
      <c r="C38" s="67"/>
      <c r="D38" s="68"/>
      <c r="E38" s="69"/>
      <c r="F38" s="70"/>
      <c r="G38" s="67"/>
      <c r="H38" s="71"/>
      <c r="I38" s="72"/>
      <c r="J38" s="72"/>
      <c r="K38" s="34" t="s">
        <v>65</v>
      </c>
      <c r="L38" s="79">
        <v>62</v>
      </c>
      <c r="M38" s="79"/>
      <c r="N38" s="74"/>
      <c r="O38" s="81" t="s">
        <v>269</v>
      </c>
      <c r="P38" s="83">
        <v>43926.22709490741</v>
      </c>
      <c r="Q38" s="81" t="s">
        <v>305</v>
      </c>
      <c r="R38" s="85" t="s">
        <v>410</v>
      </c>
      <c r="S38" s="81" t="s">
        <v>496</v>
      </c>
      <c r="T38" s="81" t="s">
        <v>517</v>
      </c>
      <c r="U38" s="81"/>
      <c r="V38" s="85" t="s">
        <v>588</v>
      </c>
      <c r="W38" s="83">
        <v>43926.22709490741</v>
      </c>
      <c r="X38" s="87">
        <v>43926</v>
      </c>
      <c r="Y38" s="89" t="s">
        <v>616</v>
      </c>
      <c r="Z38" s="85" t="s">
        <v>678</v>
      </c>
      <c r="AA38" s="81"/>
      <c r="AB38" s="81"/>
      <c r="AC38" s="89" t="s">
        <v>796</v>
      </c>
      <c r="AD38" s="81"/>
      <c r="AE38" s="81" t="b">
        <v>0</v>
      </c>
      <c r="AF38" s="81">
        <v>0</v>
      </c>
      <c r="AG38" s="89" t="s">
        <v>881</v>
      </c>
      <c r="AH38" s="81" t="b">
        <v>0</v>
      </c>
      <c r="AI38" s="81" t="s">
        <v>885</v>
      </c>
      <c r="AJ38" s="81"/>
      <c r="AK38" s="89" t="s">
        <v>881</v>
      </c>
      <c r="AL38" s="81" t="b">
        <v>0</v>
      </c>
      <c r="AM38" s="81">
        <v>0</v>
      </c>
      <c r="AN38" s="89" t="s">
        <v>881</v>
      </c>
      <c r="AO38" s="81" t="s">
        <v>896</v>
      </c>
      <c r="AP38" s="81" t="b">
        <v>0</v>
      </c>
      <c r="AQ38" s="89" t="s">
        <v>796</v>
      </c>
      <c r="AR38" s="81" t="s">
        <v>176</v>
      </c>
      <c r="AS38" s="81">
        <v>0</v>
      </c>
      <c r="AT38" s="81">
        <v>0</v>
      </c>
      <c r="AU38" s="81"/>
      <c r="AV38" s="81"/>
      <c r="AW38" s="81"/>
      <c r="AX38" s="81"/>
      <c r="AY38" s="81"/>
      <c r="AZ38" s="81"/>
      <c r="BA38" s="81"/>
      <c r="BB38" s="81"/>
      <c r="BC38">
        <v>2</v>
      </c>
      <c r="BD38" s="80" t="str">
        <f>REPLACE(INDEX(GroupVertices[Group],MATCH(Edges11[[#This Row],[Vertex 1]],GroupVertices[Vertex],0)),1,1,"")</f>
        <v>1</v>
      </c>
      <c r="BE38" s="80" t="str">
        <f>REPLACE(INDEX(GroupVertices[Group],MATCH(Edges11[[#This Row],[Vertex 2]],GroupVertices[Vertex],0)),1,1,"")</f>
        <v>1</v>
      </c>
    </row>
    <row r="39" spans="1:57" ht="15">
      <c r="A39" s="66" t="s">
        <v>235</v>
      </c>
      <c r="B39" s="66" t="s">
        <v>255</v>
      </c>
      <c r="C39" s="67"/>
      <c r="D39" s="68"/>
      <c r="E39" s="69"/>
      <c r="F39" s="70"/>
      <c r="G39" s="67"/>
      <c r="H39" s="71"/>
      <c r="I39" s="72"/>
      <c r="J39" s="72"/>
      <c r="K39" s="34" t="s">
        <v>65</v>
      </c>
      <c r="L39" s="79">
        <v>63</v>
      </c>
      <c r="M39" s="79"/>
      <c r="N39" s="74"/>
      <c r="O39" s="81" t="s">
        <v>269</v>
      </c>
      <c r="P39" s="83">
        <v>43909.227118055554</v>
      </c>
      <c r="Q39" s="81" t="s">
        <v>306</v>
      </c>
      <c r="R39" s="85" t="s">
        <v>411</v>
      </c>
      <c r="S39" s="81" t="s">
        <v>496</v>
      </c>
      <c r="T39" s="81" t="s">
        <v>511</v>
      </c>
      <c r="U39" s="81"/>
      <c r="V39" s="85" t="s">
        <v>588</v>
      </c>
      <c r="W39" s="83">
        <v>43909.227118055554</v>
      </c>
      <c r="X39" s="87">
        <v>43909</v>
      </c>
      <c r="Y39" s="89" t="s">
        <v>621</v>
      </c>
      <c r="Z39" s="85" t="s">
        <v>679</v>
      </c>
      <c r="AA39" s="81"/>
      <c r="AB39" s="81"/>
      <c r="AC39" s="89" t="s">
        <v>797</v>
      </c>
      <c r="AD39" s="81"/>
      <c r="AE39" s="81" t="b">
        <v>0</v>
      </c>
      <c r="AF39" s="81">
        <v>0</v>
      </c>
      <c r="AG39" s="89" t="s">
        <v>881</v>
      </c>
      <c r="AH39" s="81" t="b">
        <v>0</v>
      </c>
      <c r="AI39" s="81" t="s">
        <v>885</v>
      </c>
      <c r="AJ39" s="81"/>
      <c r="AK39" s="89" t="s">
        <v>881</v>
      </c>
      <c r="AL39" s="81" t="b">
        <v>0</v>
      </c>
      <c r="AM39" s="81">
        <v>0</v>
      </c>
      <c r="AN39" s="89" t="s">
        <v>881</v>
      </c>
      <c r="AO39" s="81" t="s">
        <v>896</v>
      </c>
      <c r="AP39" s="81" t="b">
        <v>0</v>
      </c>
      <c r="AQ39" s="89" t="s">
        <v>797</v>
      </c>
      <c r="AR39" s="81" t="s">
        <v>176</v>
      </c>
      <c r="AS39" s="81">
        <v>0</v>
      </c>
      <c r="AT39" s="81">
        <v>0</v>
      </c>
      <c r="AU39" s="81"/>
      <c r="AV39" s="81"/>
      <c r="AW39" s="81"/>
      <c r="AX39" s="81"/>
      <c r="AY39" s="81"/>
      <c r="AZ39" s="81"/>
      <c r="BA39" s="81"/>
      <c r="BB39" s="81"/>
      <c r="BC39">
        <v>2</v>
      </c>
      <c r="BD39" s="80" t="str">
        <f>REPLACE(INDEX(GroupVertices[Group],MATCH(Edges11[[#This Row],[Vertex 1]],GroupVertices[Vertex],0)),1,1,"")</f>
        <v>1</v>
      </c>
      <c r="BE39" s="80" t="str">
        <f>REPLACE(INDEX(GroupVertices[Group],MATCH(Edges11[[#This Row],[Vertex 2]],GroupVertices[Vertex],0)),1,1,"")</f>
        <v>1</v>
      </c>
    </row>
    <row r="40" spans="1:57" ht="15">
      <c r="A40" s="66" t="s">
        <v>235</v>
      </c>
      <c r="B40" s="66" t="s">
        <v>255</v>
      </c>
      <c r="C40" s="67"/>
      <c r="D40" s="68"/>
      <c r="E40" s="69"/>
      <c r="F40" s="70"/>
      <c r="G40" s="67"/>
      <c r="H40" s="71"/>
      <c r="I40" s="72"/>
      <c r="J40" s="72"/>
      <c r="K40" s="34" t="s">
        <v>65</v>
      </c>
      <c r="L40" s="79">
        <v>64</v>
      </c>
      <c r="M40" s="79"/>
      <c r="N40" s="74"/>
      <c r="O40" s="81" t="s">
        <v>269</v>
      </c>
      <c r="P40" s="83">
        <v>43927.22712962963</v>
      </c>
      <c r="Q40" s="81" t="s">
        <v>307</v>
      </c>
      <c r="R40" s="85" t="s">
        <v>412</v>
      </c>
      <c r="S40" s="81" t="s">
        <v>496</v>
      </c>
      <c r="T40" s="81" t="s">
        <v>518</v>
      </c>
      <c r="U40" s="81"/>
      <c r="V40" s="85" t="s">
        <v>588</v>
      </c>
      <c r="W40" s="83">
        <v>43927.22712962963</v>
      </c>
      <c r="X40" s="87">
        <v>43927</v>
      </c>
      <c r="Y40" s="89" t="s">
        <v>615</v>
      </c>
      <c r="Z40" s="85" t="s">
        <v>680</v>
      </c>
      <c r="AA40" s="81"/>
      <c r="AB40" s="81"/>
      <c r="AC40" s="89" t="s">
        <v>798</v>
      </c>
      <c r="AD40" s="81"/>
      <c r="AE40" s="81" t="b">
        <v>0</v>
      </c>
      <c r="AF40" s="81">
        <v>0</v>
      </c>
      <c r="AG40" s="89" t="s">
        <v>881</v>
      </c>
      <c r="AH40" s="81" t="b">
        <v>0</v>
      </c>
      <c r="AI40" s="81" t="s">
        <v>885</v>
      </c>
      <c r="AJ40" s="81"/>
      <c r="AK40" s="89" t="s">
        <v>881</v>
      </c>
      <c r="AL40" s="81" t="b">
        <v>0</v>
      </c>
      <c r="AM40" s="81">
        <v>0</v>
      </c>
      <c r="AN40" s="89" t="s">
        <v>881</v>
      </c>
      <c r="AO40" s="81" t="s">
        <v>896</v>
      </c>
      <c r="AP40" s="81" t="b">
        <v>0</v>
      </c>
      <c r="AQ40" s="89" t="s">
        <v>798</v>
      </c>
      <c r="AR40" s="81" t="s">
        <v>176</v>
      </c>
      <c r="AS40" s="81">
        <v>0</v>
      </c>
      <c r="AT40" s="81">
        <v>0</v>
      </c>
      <c r="AU40" s="81"/>
      <c r="AV40" s="81"/>
      <c r="AW40" s="81"/>
      <c r="AX40" s="81"/>
      <c r="AY40" s="81"/>
      <c r="AZ40" s="81"/>
      <c r="BA40" s="81"/>
      <c r="BB40" s="81"/>
      <c r="BC40">
        <v>2</v>
      </c>
      <c r="BD40" s="80" t="str">
        <f>REPLACE(INDEX(GroupVertices[Group],MATCH(Edges11[[#This Row],[Vertex 1]],GroupVertices[Vertex],0)),1,1,"")</f>
        <v>1</v>
      </c>
      <c r="BE40" s="80" t="str">
        <f>REPLACE(INDEX(GroupVertices[Group],MATCH(Edges11[[#This Row],[Vertex 2]],GroupVertices[Vertex],0)),1,1,"")</f>
        <v>1</v>
      </c>
    </row>
    <row r="41" spans="1:57" ht="15">
      <c r="A41" s="66" t="s">
        <v>235</v>
      </c>
      <c r="B41" s="66" t="s">
        <v>256</v>
      </c>
      <c r="C41" s="67"/>
      <c r="D41" s="68"/>
      <c r="E41" s="69"/>
      <c r="F41" s="70"/>
      <c r="G41" s="67"/>
      <c r="H41" s="71"/>
      <c r="I41" s="72"/>
      <c r="J41" s="72"/>
      <c r="K41" s="34" t="s">
        <v>65</v>
      </c>
      <c r="L41" s="79">
        <v>65</v>
      </c>
      <c r="M41" s="79"/>
      <c r="N41" s="74"/>
      <c r="O41" s="81" t="s">
        <v>269</v>
      </c>
      <c r="P41" s="83">
        <v>43927.7271412037</v>
      </c>
      <c r="Q41" s="81" t="s">
        <v>308</v>
      </c>
      <c r="R41" s="85" t="s">
        <v>413</v>
      </c>
      <c r="S41" s="81" t="s">
        <v>496</v>
      </c>
      <c r="T41" s="81" t="s">
        <v>519</v>
      </c>
      <c r="U41" s="81"/>
      <c r="V41" s="85" t="s">
        <v>588</v>
      </c>
      <c r="W41" s="83">
        <v>43927.7271412037</v>
      </c>
      <c r="X41" s="87">
        <v>43927</v>
      </c>
      <c r="Y41" s="89" t="s">
        <v>622</v>
      </c>
      <c r="Z41" s="85" t="s">
        <v>681</v>
      </c>
      <c r="AA41" s="81"/>
      <c r="AB41" s="81"/>
      <c r="AC41" s="89" t="s">
        <v>799</v>
      </c>
      <c r="AD41" s="81"/>
      <c r="AE41" s="81" t="b">
        <v>0</v>
      </c>
      <c r="AF41" s="81">
        <v>0</v>
      </c>
      <c r="AG41" s="89" t="s">
        <v>881</v>
      </c>
      <c r="AH41" s="81" t="b">
        <v>0</v>
      </c>
      <c r="AI41" s="81" t="s">
        <v>885</v>
      </c>
      <c r="AJ41" s="81"/>
      <c r="AK41" s="89" t="s">
        <v>881</v>
      </c>
      <c r="AL41" s="81" t="b">
        <v>0</v>
      </c>
      <c r="AM41" s="81">
        <v>0</v>
      </c>
      <c r="AN41" s="89" t="s">
        <v>881</v>
      </c>
      <c r="AO41" s="81" t="s">
        <v>896</v>
      </c>
      <c r="AP41" s="81" t="b">
        <v>0</v>
      </c>
      <c r="AQ41" s="89" t="s">
        <v>799</v>
      </c>
      <c r="AR41" s="81" t="s">
        <v>176</v>
      </c>
      <c r="AS41" s="81">
        <v>0</v>
      </c>
      <c r="AT41" s="81">
        <v>0</v>
      </c>
      <c r="AU41" s="81"/>
      <c r="AV41" s="81"/>
      <c r="AW41" s="81"/>
      <c r="AX41" s="81"/>
      <c r="AY41" s="81"/>
      <c r="AZ41" s="81"/>
      <c r="BA41" s="81"/>
      <c r="BB41" s="81"/>
      <c r="BC41">
        <v>3</v>
      </c>
      <c r="BD41" s="80" t="str">
        <f>REPLACE(INDEX(GroupVertices[Group],MATCH(Edges11[[#This Row],[Vertex 1]],GroupVertices[Vertex],0)),1,1,"")</f>
        <v>1</v>
      </c>
      <c r="BE41" s="80" t="str">
        <f>REPLACE(INDEX(GroupVertices[Group],MATCH(Edges11[[#This Row],[Vertex 2]],GroupVertices[Vertex],0)),1,1,"")</f>
        <v>1</v>
      </c>
    </row>
    <row r="42" spans="1:57" ht="15">
      <c r="A42" s="66" t="s">
        <v>235</v>
      </c>
      <c r="B42" s="66" t="s">
        <v>256</v>
      </c>
      <c r="C42" s="67"/>
      <c r="D42" s="68"/>
      <c r="E42" s="69"/>
      <c r="F42" s="70"/>
      <c r="G42" s="67"/>
      <c r="H42" s="71"/>
      <c r="I42" s="72"/>
      <c r="J42" s="72"/>
      <c r="K42" s="34" t="s">
        <v>65</v>
      </c>
      <c r="L42" s="79">
        <v>66</v>
      </c>
      <c r="M42" s="79"/>
      <c r="N42" s="74"/>
      <c r="O42" s="81" t="s">
        <v>269</v>
      </c>
      <c r="P42" s="83">
        <v>43930.227106481485</v>
      </c>
      <c r="Q42" s="81" t="s">
        <v>309</v>
      </c>
      <c r="R42" s="81" t="s">
        <v>414</v>
      </c>
      <c r="S42" s="81" t="s">
        <v>497</v>
      </c>
      <c r="T42" s="81" t="s">
        <v>511</v>
      </c>
      <c r="U42" s="81"/>
      <c r="V42" s="85" t="s">
        <v>588</v>
      </c>
      <c r="W42" s="83">
        <v>43930.227106481485</v>
      </c>
      <c r="X42" s="87">
        <v>43930</v>
      </c>
      <c r="Y42" s="89" t="s">
        <v>619</v>
      </c>
      <c r="Z42" s="85" t="s">
        <v>682</v>
      </c>
      <c r="AA42" s="81"/>
      <c r="AB42" s="81"/>
      <c r="AC42" s="89" t="s">
        <v>800</v>
      </c>
      <c r="AD42" s="81"/>
      <c r="AE42" s="81" t="b">
        <v>0</v>
      </c>
      <c r="AF42" s="81">
        <v>0</v>
      </c>
      <c r="AG42" s="89" t="s">
        <v>881</v>
      </c>
      <c r="AH42" s="81" t="b">
        <v>0</v>
      </c>
      <c r="AI42" s="81" t="s">
        <v>885</v>
      </c>
      <c r="AJ42" s="81"/>
      <c r="AK42" s="89" t="s">
        <v>881</v>
      </c>
      <c r="AL42" s="81" t="b">
        <v>0</v>
      </c>
      <c r="AM42" s="81">
        <v>0</v>
      </c>
      <c r="AN42" s="89" t="s">
        <v>881</v>
      </c>
      <c r="AO42" s="81" t="s">
        <v>896</v>
      </c>
      <c r="AP42" s="81" t="b">
        <v>1</v>
      </c>
      <c r="AQ42" s="89" t="s">
        <v>800</v>
      </c>
      <c r="AR42" s="81" t="s">
        <v>176</v>
      </c>
      <c r="AS42" s="81">
        <v>0</v>
      </c>
      <c r="AT42" s="81">
        <v>0</v>
      </c>
      <c r="AU42" s="81"/>
      <c r="AV42" s="81"/>
      <c r="AW42" s="81"/>
      <c r="AX42" s="81"/>
      <c r="AY42" s="81"/>
      <c r="AZ42" s="81"/>
      <c r="BA42" s="81"/>
      <c r="BB42" s="81"/>
      <c r="BC42">
        <v>3</v>
      </c>
      <c r="BD42" s="80" t="str">
        <f>REPLACE(INDEX(GroupVertices[Group],MATCH(Edges11[[#This Row],[Vertex 1]],GroupVertices[Vertex],0)),1,1,"")</f>
        <v>1</v>
      </c>
      <c r="BE42" s="80" t="str">
        <f>REPLACE(INDEX(GroupVertices[Group],MATCH(Edges11[[#This Row],[Vertex 2]],GroupVertices[Vertex],0)),1,1,"")</f>
        <v>1</v>
      </c>
    </row>
    <row r="43" spans="1:57" ht="15">
      <c r="A43" s="66" t="s">
        <v>235</v>
      </c>
      <c r="B43" s="66" t="s">
        <v>256</v>
      </c>
      <c r="C43" s="67"/>
      <c r="D43" s="68"/>
      <c r="E43" s="69"/>
      <c r="F43" s="70"/>
      <c r="G43" s="67"/>
      <c r="H43" s="71"/>
      <c r="I43" s="72"/>
      <c r="J43" s="72"/>
      <c r="K43" s="34" t="s">
        <v>65</v>
      </c>
      <c r="L43" s="79">
        <v>67</v>
      </c>
      <c r="M43" s="79"/>
      <c r="N43" s="74"/>
      <c r="O43" s="81" t="s">
        <v>269</v>
      </c>
      <c r="P43" s="83">
        <v>43932.22715277778</v>
      </c>
      <c r="Q43" s="81" t="s">
        <v>310</v>
      </c>
      <c r="R43" s="85" t="s">
        <v>415</v>
      </c>
      <c r="S43" s="81" t="s">
        <v>496</v>
      </c>
      <c r="T43" s="81" t="s">
        <v>520</v>
      </c>
      <c r="U43" s="81"/>
      <c r="V43" s="85" t="s">
        <v>588</v>
      </c>
      <c r="W43" s="83">
        <v>43932.22715277778</v>
      </c>
      <c r="X43" s="87">
        <v>43932</v>
      </c>
      <c r="Y43" s="89" t="s">
        <v>623</v>
      </c>
      <c r="Z43" s="85" t="s">
        <v>683</v>
      </c>
      <c r="AA43" s="81"/>
      <c r="AB43" s="81"/>
      <c r="AC43" s="89" t="s">
        <v>801</v>
      </c>
      <c r="AD43" s="81"/>
      <c r="AE43" s="81" t="b">
        <v>0</v>
      </c>
      <c r="AF43" s="81">
        <v>0</v>
      </c>
      <c r="AG43" s="89" t="s">
        <v>881</v>
      </c>
      <c r="AH43" s="81" t="b">
        <v>0</v>
      </c>
      <c r="AI43" s="81" t="s">
        <v>885</v>
      </c>
      <c r="AJ43" s="81"/>
      <c r="AK43" s="89" t="s">
        <v>881</v>
      </c>
      <c r="AL43" s="81" t="b">
        <v>0</v>
      </c>
      <c r="AM43" s="81">
        <v>0</v>
      </c>
      <c r="AN43" s="89" t="s">
        <v>881</v>
      </c>
      <c r="AO43" s="81" t="s">
        <v>896</v>
      </c>
      <c r="AP43" s="81" t="b">
        <v>0</v>
      </c>
      <c r="AQ43" s="89" t="s">
        <v>801</v>
      </c>
      <c r="AR43" s="81" t="s">
        <v>176</v>
      </c>
      <c r="AS43" s="81">
        <v>0</v>
      </c>
      <c r="AT43" s="81">
        <v>0</v>
      </c>
      <c r="AU43" s="81"/>
      <c r="AV43" s="81"/>
      <c r="AW43" s="81"/>
      <c r="AX43" s="81"/>
      <c r="AY43" s="81"/>
      <c r="AZ43" s="81"/>
      <c r="BA43" s="81"/>
      <c r="BB43" s="81"/>
      <c r="BC43">
        <v>3</v>
      </c>
      <c r="BD43" s="80" t="str">
        <f>REPLACE(INDEX(GroupVertices[Group],MATCH(Edges11[[#This Row],[Vertex 1]],GroupVertices[Vertex],0)),1,1,"")</f>
        <v>1</v>
      </c>
      <c r="BE43" s="80" t="str">
        <f>REPLACE(INDEX(GroupVertices[Group],MATCH(Edges11[[#This Row],[Vertex 2]],GroupVertices[Vertex],0)),1,1,"")</f>
        <v>1</v>
      </c>
    </row>
    <row r="44" spans="1:57" ht="15">
      <c r="A44" s="66" t="s">
        <v>235</v>
      </c>
      <c r="B44" s="66" t="s">
        <v>257</v>
      </c>
      <c r="C44" s="67"/>
      <c r="D44" s="68"/>
      <c r="E44" s="69"/>
      <c r="F44" s="70"/>
      <c r="G44" s="67"/>
      <c r="H44" s="71"/>
      <c r="I44" s="72"/>
      <c r="J44" s="72"/>
      <c r="K44" s="34" t="s">
        <v>65</v>
      </c>
      <c r="L44" s="79">
        <v>68</v>
      </c>
      <c r="M44" s="79"/>
      <c r="N44" s="74"/>
      <c r="O44" s="81" t="s">
        <v>269</v>
      </c>
      <c r="P44" s="83">
        <v>43935.22709490741</v>
      </c>
      <c r="Q44" s="81" t="s">
        <v>311</v>
      </c>
      <c r="R44" s="85" t="s">
        <v>416</v>
      </c>
      <c r="S44" s="81" t="s">
        <v>496</v>
      </c>
      <c r="T44" s="81" t="s">
        <v>521</v>
      </c>
      <c r="U44" s="81"/>
      <c r="V44" s="85" t="s">
        <v>588</v>
      </c>
      <c r="W44" s="83">
        <v>43935.22709490741</v>
      </c>
      <c r="X44" s="87">
        <v>43935</v>
      </c>
      <c r="Y44" s="89" t="s">
        <v>616</v>
      </c>
      <c r="Z44" s="85" t="s">
        <v>684</v>
      </c>
      <c r="AA44" s="81"/>
      <c r="AB44" s="81"/>
      <c r="AC44" s="89" t="s">
        <v>802</v>
      </c>
      <c r="AD44" s="81"/>
      <c r="AE44" s="81" t="b">
        <v>0</v>
      </c>
      <c r="AF44" s="81">
        <v>0</v>
      </c>
      <c r="AG44" s="89" t="s">
        <v>881</v>
      </c>
      <c r="AH44" s="81" t="b">
        <v>0</v>
      </c>
      <c r="AI44" s="81" t="s">
        <v>885</v>
      </c>
      <c r="AJ44" s="81"/>
      <c r="AK44" s="89" t="s">
        <v>881</v>
      </c>
      <c r="AL44" s="81" t="b">
        <v>0</v>
      </c>
      <c r="AM44" s="81">
        <v>0</v>
      </c>
      <c r="AN44" s="89" t="s">
        <v>881</v>
      </c>
      <c r="AO44" s="81" t="s">
        <v>896</v>
      </c>
      <c r="AP44" s="81" t="b">
        <v>0</v>
      </c>
      <c r="AQ44" s="89" t="s">
        <v>802</v>
      </c>
      <c r="AR44" s="81" t="s">
        <v>176</v>
      </c>
      <c r="AS44" s="81">
        <v>0</v>
      </c>
      <c r="AT44" s="81">
        <v>0</v>
      </c>
      <c r="AU44" s="81"/>
      <c r="AV44" s="81"/>
      <c r="AW44" s="81"/>
      <c r="AX44" s="81"/>
      <c r="AY44" s="81"/>
      <c r="AZ44" s="81"/>
      <c r="BA44" s="81"/>
      <c r="BB44" s="81"/>
      <c r="BC44">
        <v>1</v>
      </c>
      <c r="BD44" s="80" t="str">
        <f>REPLACE(INDEX(GroupVertices[Group],MATCH(Edges11[[#This Row],[Vertex 1]],GroupVertices[Vertex],0)),1,1,"")</f>
        <v>1</v>
      </c>
      <c r="BE44" s="80" t="str">
        <f>REPLACE(INDEX(GroupVertices[Group],MATCH(Edges11[[#This Row],[Vertex 2]],GroupVertices[Vertex],0)),1,1,"")</f>
        <v>1</v>
      </c>
    </row>
    <row r="45" spans="1:57" ht="15">
      <c r="A45" s="66" t="s">
        <v>235</v>
      </c>
      <c r="B45" s="66" t="s">
        <v>258</v>
      </c>
      <c r="C45" s="67"/>
      <c r="D45" s="68"/>
      <c r="E45" s="69"/>
      <c r="F45" s="70"/>
      <c r="G45" s="67"/>
      <c r="H45" s="71"/>
      <c r="I45" s="72"/>
      <c r="J45" s="72"/>
      <c r="K45" s="34" t="s">
        <v>65</v>
      </c>
      <c r="L45" s="79">
        <v>69</v>
      </c>
      <c r="M45" s="79"/>
      <c r="N45" s="74"/>
      <c r="O45" s="81" t="s">
        <v>269</v>
      </c>
      <c r="P45" s="83">
        <v>43916.227106481485</v>
      </c>
      <c r="Q45" s="81" t="s">
        <v>312</v>
      </c>
      <c r="R45" s="85" t="s">
        <v>417</v>
      </c>
      <c r="S45" s="81" t="s">
        <v>496</v>
      </c>
      <c r="T45" s="81" t="s">
        <v>511</v>
      </c>
      <c r="U45" s="81"/>
      <c r="V45" s="85" t="s">
        <v>588</v>
      </c>
      <c r="W45" s="83">
        <v>43916.227106481485</v>
      </c>
      <c r="X45" s="87">
        <v>43916</v>
      </c>
      <c r="Y45" s="89" t="s">
        <v>619</v>
      </c>
      <c r="Z45" s="85" t="s">
        <v>685</v>
      </c>
      <c r="AA45" s="81"/>
      <c r="AB45" s="81"/>
      <c r="AC45" s="89" t="s">
        <v>803</v>
      </c>
      <c r="AD45" s="81"/>
      <c r="AE45" s="81" t="b">
        <v>0</v>
      </c>
      <c r="AF45" s="81">
        <v>0</v>
      </c>
      <c r="AG45" s="89" t="s">
        <v>881</v>
      </c>
      <c r="AH45" s="81" t="b">
        <v>0</v>
      </c>
      <c r="AI45" s="81" t="s">
        <v>885</v>
      </c>
      <c r="AJ45" s="81"/>
      <c r="AK45" s="89" t="s">
        <v>881</v>
      </c>
      <c r="AL45" s="81" t="b">
        <v>0</v>
      </c>
      <c r="AM45" s="81">
        <v>0</v>
      </c>
      <c r="AN45" s="89" t="s">
        <v>881</v>
      </c>
      <c r="AO45" s="81" t="s">
        <v>896</v>
      </c>
      <c r="AP45" s="81" t="b">
        <v>0</v>
      </c>
      <c r="AQ45" s="89" t="s">
        <v>803</v>
      </c>
      <c r="AR45" s="81" t="s">
        <v>176</v>
      </c>
      <c r="AS45" s="81">
        <v>0</v>
      </c>
      <c r="AT45" s="81">
        <v>0</v>
      </c>
      <c r="AU45" s="81"/>
      <c r="AV45" s="81"/>
      <c r="AW45" s="81"/>
      <c r="AX45" s="81"/>
      <c r="AY45" s="81"/>
      <c r="AZ45" s="81"/>
      <c r="BA45" s="81"/>
      <c r="BB45" s="81"/>
      <c r="BC45">
        <v>2</v>
      </c>
      <c r="BD45" s="80" t="str">
        <f>REPLACE(INDEX(GroupVertices[Group],MATCH(Edges11[[#This Row],[Vertex 1]],GroupVertices[Vertex],0)),1,1,"")</f>
        <v>1</v>
      </c>
      <c r="BE45" s="80" t="str">
        <f>REPLACE(INDEX(GroupVertices[Group],MATCH(Edges11[[#This Row],[Vertex 2]],GroupVertices[Vertex],0)),1,1,"")</f>
        <v>1</v>
      </c>
    </row>
    <row r="46" spans="1:57" ht="15">
      <c r="A46" s="66" t="s">
        <v>235</v>
      </c>
      <c r="B46" s="66" t="s">
        <v>258</v>
      </c>
      <c r="C46" s="67"/>
      <c r="D46" s="68"/>
      <c r="E46" s="69"/>
      <c r="F46" s="70"/>
      <c r="G46" s="67"/>
      <c r="H46" s="71"/>
      <c r="I46" s="72"/>
      <c r="J46" s="72"/>
      <c r="K46" s="34" t="s">
        <v>65</v>
      </c>
      <c r="L46" s="79">
        <v>70</v>
      </c>
      <c r="M46" s="79"/>
      <c r="N46" s="74"/>
      <c r="O46" s="81" t="s">
        <v>269</v>
      </c>
      <c r="P46" s="83">
        <v>43935.727638888886</v>
      </c>
      <c r="Q46" s="81" t="s">
        <v>313</v>
      </c>
      <c r="R46" s="85" t="s">
        <v>418</v>
      </c>
      <c r="S46" s="81" t="s">
        <v>496</v>
      </c>
      <c r="T46" s="81" t="s">
        <v>511</v>
      </c>
      <c r="U46" s="81"/>
      <c r="V46" s="85" t="s">
        <v>588</v>
      </c>
      <c r="W46" s="83">
        <v>43935.727638888886</v>
      </c>
      <c r="X46" s="87">
        <v>43935</v>
      </c>
      <c r="Y46" s="89" t="s">
        <v>624</v>
      </c>
      <c r="Z46" s="85" t="s">
        <v>686</v>
      </c>
      <c r="AA46" s="81"/>
      <c r="AB46" s="81"/>
      <c r="AC46" s="89" t="s">
        <v>804</v>
      </c>
      <c r="AD46" s="81"/>
      <c r="AE46" s="81" t="b">
        <v>0</v>
      </c>
      <c r="AF46" s="81">
        <v>0</v>
      </c>
      <c r="AG46" s="89" t="s">
        <v>881</v>
      </c>
      <c r="AH46" s="81" t="b">
        <v>0</v>
      </c>
      <c r="AI46" s="81" t="s">
        <v>885</v>
      </c>
      <c r="AJ46" s="81"/>
      <c r="AK46" s="89" t="s">
        <v>881</v>
      </c>
      <c r="AL46" s="81" t="b">
        <v>0</v>
      </c>
      <c r="AM46" s="81">
        <v>0</v>
      </c>
      <c r="AN46" s="89" t="s">
        <v>881</v>
      </c>
      <c r="AO46" s="81" t="s">
        <v>896</v>
      </c>
      <c r="AP46" s="81" t="b">
        <v>0</v>
      </c>
      <c r="AQ46" s="89" t="s">
        <v>804</v>
      </c>
      <c r="AR46" s="81" t="s">
        <v>176</v>
      </c>
      <c r="AS46" s="81">
        <v>0</v>
      </c>
      <c r="AT46" s="81">
        <v>0</v>
      </c>
      <c r="AU46" s="81"/>
      <c r="AV46" s="81"/>
      <c r="AW46" s="81"/>
      <c r="AX46" s="81"/>
      <c r="AY46" s="81"/>
      <c r="AZ46" s="81"/>
      <c r="BA46" s="81"/>
      <c r="BB46" s="81"/>
      <c r="BC46">
        <v>2</v>
      </c>
      <c r="BD46" s="80" t="str">
        <f>REPLACE(INDEX(GroupVertices[Group],MATCH(Edges11[[#This Row],[Vertex 1]],GroupVertices[Vertex],0)),1,1,"")</f>
        <v>1</v>
      </c>
      <c r="BE46" s="80" t="str">
        <f>REPLACE(INDEX(GroupVertices[Group],MATCH(Edges11[[#This Row],[Vertex 2]],GroupVertices[Vertex],0)),1,1,"")</f>
        <v>1</v>
      </c>
    </row>
    <row r="47" spans="1:57" ht="15">
      <c r="A47" s="66" t="s">
        <v>235</v>
      </c>
      <c r="B47" s="66" t="s">
        <v>259</v>
      </c>
      <c r="C47" s="67"/>
      <c r="D47" s="68"/>
      <c r="E47" s="69"/>
      <c r="F47" s="70"/>
      <c r="G47" s="67"/>
      <c r="H47" s="71"/>
      <c r="I47" s="72"/>
      <c r="J47" s="72"/>
      <c r="K47" s="34" t="s">
        <v>65</v>
      </c>
      <c r="L47" s="79">
        <v>71</v>
      </c>
      <c r="M47" s="79"/>
      <c r="N47" s="74"/>
      <c r="O47" s="81" t="s">
        <v>269</v>
      </c>
      <c r="P47" s="83">
        <v>43898.72715277778</v>
      </c>
      <c r="Q47" s="81" t="s">
        <v>314</v>
      </c>
      <c r="R47" s="85" t="s">
        <v>419</v>
      </c>
      <c r="S47" s="81" t="s">
        <v>496</v>
      </c>
      <c r="T47" s="81" t="s">
        <v>522</v>
      </c>
      <c r="U47" s="81"/>
      <c r="V47" s="85" t="s">
        <v>588</v>
      </c>
      <c r="W47" s="83">
        <v>43898.72715277778</v>
      </c>
      <c r="X47" s="87">
        <v>43898</v>
      </c>
      <c r="Y47" s="89" t="s">
        <v>617</v>
      </c>
      <c r="Z47" s="85" t="s">
        <v>687</v>
      </c>
      <c r="AA47" s="81"/>
      <c r="AB47" s="81"/>
      <c r="AC47" s="89" t="s">
        <v>805</v>
      </c>
      <c r="AD47" s="81"/>
      <c r="AE47" s="81" t="b">
        <v>0</v>
      </c>
      <c r="AF47" s="81">
        <v>0</v>
      </c>
      <c r="AG47" s="89" t="s">
        <v>881</v>
      </c>
      <c r="AH47" s="81" t="b">
        <v>0</v>
      </c>
      <c r="AI47" s="81" t="s">
        <v>885</v>
      </c>
      <c r="AJ47" s="81"/>
      <c r="AK47" s="89" t="s">
        <v>881</v>
      </c>
      <c r="AL47" s="81" t="b">
        <v>0</v>
      </c>
      <c r="AM47" s="81">
        <v>0</v>
      </c>
      <c r="AN47" s="89" t="s">
        <v>881</v>
      </c>
      <c r="AO47" s="81" t="s">
        <v>896</v>
      </c>
      <c r="AP47" s="81" t="b">
        <v>0</v>
      </c>
      <c r="AQ47" s="89" t="s">
        <v>805</v>
      </c>
      <c r="AR47" s="81" t="s">
        <v>176</v>
      </c>
      <c r="AS47" s="81">
        <v>0</v>
      </c>
      <c r="AT47" s="81">
        <v>0</v>
      </c>
      <c r="AU47" s="81"/>
      <c r="AV47" s="81"/>
      <c r="AW47" s="81"/>
      <c r="AX47" s="81"/>
      <c r="AY47" s="81"/>
      <c r="AZ47" s="81"/>
      <c r="BA47" s="81"/>
      <c r="BB47" s="81"/>
      <c r="BC47">
        <v>2</v>
      </c>
      <c r="BD47" s="80" t="str">
        <f>REPLACE(INDEX(GroupVertices[Group],MATCH(Edges11[[#This Row],[Vertex 1]],GroupVertices[Vertex],0)),1,1,"")</f>
        <v>1</v>
      </c>
      <c r="BE47" s="80" t="str">
        <f>REPLACE(INDEX(GroupVertices[Group],MATCH(Edges11[[#This Row],[Vertex 2]],GroupVertices[Vertex],0)),1,1,"")</f>
        <v>1</v>
      </c>
    </row>
    <row r="48" spans="1:57" ht="15">
      <c r="A48" s="66" t="s">
        <v>235</v>
      </c>
      <c r="B48" s="66" t="s">
        <v>259</v>
      </c>
      <c r="C48" s="67"/>
      <c r="D48" s="68"/>
      <c r="E48" s="69"/>
      <c r="F48" s="70"/>
      <c r="G48" s="67"/>
      <c r="H48" s="71"/>
      <c r="I48" s="72"/>
      <c r="J48" s="72"/>
      <c r="K48" s="34" t="s">
        <v>65</v>
      </c>
      <c r="L48" s="79">
        <v>72</v>
      </c>
      <c r="M48" s="79"/>
      <c r="N48" s="74"/>
      <c r="O48" s="81" t="s">
        <v>269</v>
      </c>
      <c r="P48" s="83">
        <v>43936.7271412037</v>
      </c>
      <c r="Q48" s="81" t="s">
        <v>315</v>
      </c>
      <c r="R48" s="85" t="s">
        <v>420</v>
      </c>
      <c r="S48" s="81" t="s">
        <v>496</v>
      </c>
      <c r="T48" s="81" t="s">
        <v>523</v>
      </c>
      <c r="U48" s="81"/>
      <c r="V48" s="85" t="s">
        <v>588</v>
      </c>
      <c r="W48" s="83">
        <v>43936.7271412037</v>
      </c>
      <c r="X48" s="87">
        <v>43936</v>
      </c>
      <c r="Y48" s="89" t="s">
        <v>622</v>
      </c>
      <c r="Z48" s="85" t="s">
        <v>688</v>
      </c>
      <c r="AA48" s="81"/>
      <c r="AB48" s="81"/>
      <c r="AC48" s="89" t="s">
        <v>806</v>
      </c>
      <c r="AD48" s="81"/>
      <c r="AE48" s="81" t="b">
        <v>0</v>
      </c>
      <c r="AF48" s="81">
        <v>0</v>
      </c>
      <c r="AG48" s="89" t="s">
        <v>881</v>
      </c>
      <c r="AH48" s="81" t="b">
        <v>0</v>
      </c>
      <c r="AI48" s="81" t="s">
        <v>885</v>
      </c>
      <c r="AJ48" s="81"/>
      <c r="AK48" s="89" t="s">
        <v>881</v>
      </c>
      <c r="AL48" s="81" t="b">
        <v>0</v>
      </c>
      <c r="AM48" s="81">
        <v>0</v>
      </c>
      <c r="AN48" s="89" t="s">
        <v>881</v>
      </c>
      <c r="AO48" s="81" t="s">
        <v>896</v>
      </c>
      <c r="AP48" s="81" t="b">
        <v>0</v>
      </c>
      <c r="AQ48" s="89" t="s">
        <v>806</v>
      </c>
      <c r="AR48" s="81" t="s">
        <v>176</v>
      </c>
      <c r="AS48" s="81">
        <v>0</v>
      </c>
      <c r="AT48" s="81">
        <v>0</v>
      </c>
      <c r="AU48" s="81"/>
      <c r="AV48" s="81"/>
      <c r="AW48" s="81"/>
      <c r="AX48" s="81"/>
      <c r="AY48" s="81"/>
      <c r="AZ48" s="81"/>
      <c r="BA48" s="81"/>
      <c r="BB48" s="81"/>
      <c r="BC48">
        <v>2</v>
      </c>
      <c r="BD48" s="80" t="str">
        <f>REPLACE(INDEX(GroupVertices[Group],MATCH(Edges11[[#This Row],[Vertex 1]],GroupVertices[Vertex],0)),1,1,"")</f>
        <v>1</v>
      </c>
      <c r="BE48" s="80" t="str">
        <f>REPLACE(INDEX(GroupVertices[Group],MATCH(Edges11[[#This Row],[Vertex 2]],GroupVertices[Vertex],0)),1,1,"")</f>
        <v>1</v>
      </c>
    </row>
    <row r="49" spans="1:57" ht="15">
      <c r="A49" s="66" t="s">
        <v>235</v>
      </c>
      <c r="B49" s="66" t="s">
        <v>260</v>
      </c>
      <c r="C49" s="67"/>
      <c r="D49" s="68"/>
      <c r="E49" s="69"/>
      <c r="F49" s="70"/>
      <c r="G49" s="67"/>
      <c r="H49" s="71"/>
      <c r="I49" s="72"/>
      <c r="J49" s="72"/>
      <c r="K49" s="34" t="s">
        <v>65</v>
      </c>
      <c r="L49" s="79">
        <v>73</v>
      </c>
      <c r="M49" s="79"/>
      <c r="N49" s="74"/>
      <c r="O49" s="81" t="s">
        <v>269</v>
      </c>
      <c r="P49" s="83">
        <v>43904.22708333333</v>
      </c>
      <c r="Q49" s="81" t="s">
        <v>316</v>
      </c>
      <c r="R49" s="85" t="s">
        <v>421</v>
      </c>
      <c r="S49" s="81" t="s">
        <v>496</v>
      </c>
      <c r="T49" s="81" t="s">
        <v>524</v>
      </c>
      <c r="U49" s="81"/>
      <c r="V49" s="85" t="s">
        <v>588</v>
      </c>
      <c r="W49" s="83">
        <v>43904.22708333333</v>
      </c>
      <c r="X49" s="87">
        <v>43904</v>
      </c>
      <c r="Y49" s="89" t="s">
        <v>625</v>
      </c>
      <c r="Z49" s="85" t="s">
        <v>689</v>
      </c>
      <c r="AA49" s="81"/>
      <c r="AB49" s="81"/>
      <c r="AC49" s="89" t="s">
        <v>807</v>
      </c>
      <c r="AD49" s="81"/>
      <c r="AE49" s="81" t="b">
        <v>0</v>
      </c>
      <c r="AF49" s="81">
        <v>0</v>
      </c>
      <c r="AG49" s="89" t="s">
        <v>881</v>
      </c>
      <c r="AH49" s="81" t="b">
        <v>0</v>
      </c>
      <c r="AI49" s="81" t="s">
        <v>885</v>
      </c>
      <c r="AJ49" s="81"/>
      <c r="AK49" s="89" t="s">
        <v>881</v>
      </c>
      <c r="AL49" s="81" t="b">
        <v>0</v>
      </c>
      <c r="AM49" s="81">
        <v>0</v>
      </c>
      <c r="AN49" s="89" t="s">
        <v>881</v>
      </c>
      <c r="AO49" s="81" t="s">
        <v>896</v>
      </c>
      <c r="AP49" s="81" t="b">
        <v>0</v>
      </c>
      <c r="AQ49" s="89" t="s">
        <v>807</v>
      </c>
      <c r="AR49" s="81" t="s">
        <v>176</v>
      </c>
      <c r="AS49" s="81">
        <v>0</v>
      </c>
      <c r="AT49" s="81">
        <v>0</v>
      </c>
      <c r="AU49" s="81"/>
      <c r="AV49" s="81"/>
      <c r="AW49" s="81"/>
      <c r="AX49" s="81"/>
      <c r="AY49" s="81"/>
      <c r="AZ49" s="81"/>
      <c r="BA49" s="81"/>
      <c r="BB49" s="81"/>
      <c r="BC49">
        <v>2</v>
      </c>
      <c r="BD49" s="80" t="str">
        <f>REPLACE(INDEX(GroupVertices[Group],MATCH(Edges11[[#This Row],[Vertex 1]],GroupVertices[Vertex],0)),1,1,"")</f>
        <v>1</v>
      </c>
      <c r="BE49" s="80" t="str">
        <f>REPLACE(INDEX(GroupVertices[Group],MATCH(Edges11[[#This Row],[Vertex 2]],GroupVertices[Vertex],0)),1,1,"")</f>
        <v>1</v>
      </c>
    </row>
    <row r="50" spans="1:57" ht="15">
      <c r="A50" s="66" t="s">
        <v>235</v>
      </c>
      <c r="B50" s="66" t="s">
        <v>260</v>
      </c>
      <c r="C50" s="67"/>
      <c r="D50" s="68"/>
      <c r="E50" s="69"/>
      <c r="F50" s="70"/>
      <c r="G50" s="67"/>
      <c r="H50" s="71"/>
      <c r="I50" s="72"/>
      <c r="J50" s="72"/>
      <c r="K50" s="34" t="s">
        <v>65</v>
      </c>
      <c r="L50" s="79">
        <v>74</v>
      </c>
      <c r="M50" s="79"/>
      <c r="N50" s="74"/>
      <c r="O50" s="81" t="s">
        <v>269</v>
      </c>
      <c r="P50" s="83">
        <v>43937.22709490741</v>
      </c>
      <c r="Q50" s="81" t="s">
        <v>317</v>
      </c>
      <c r="R50" s="81" t="s">
        <v>422</v>
      </c>
      <c r="S50" s="81" t="s">
        <v>497</v>
      </c>
      <c r="T50" s="81" t="s">
        <v>511</v>
      </c>
      <c r="U50" s="81"/>
      <c r="V50" s="85" t="s">
        <v>588</v>
      </c>
      <c r="W50" s="83">
        <v>43937.22709490741</v>
      </c>
      <c r="X50" s="87">
        <v>43937</v>
      </c>
      <c r="Y50" s="89" t="s">
        <v>616</v>
      </c>
      <c r="Z50" s="85" t="s">
        <v>690</v>
      </c>
      <c r="AA50" s="81"/>
      <c r="AB50" s="81"/>
      <c r="AC50" s="89" t="s">
        <v>808</v>
      </c>
      <c r="AD50" s="81"/>
      <c r="AE50" s="81" t="b">
        <v>0</v>
      </c>
      <c r="AF50" s="81">
        <v>0</v>
      </c>
      <c r="AG50" s="89" t="s">
        <v>881</v>
      </c>
      <c r="AH50" s="81" t="b">
        <v>0</v>
      </c>
      <c r="AI50" s="81" t="s">
        <v>885</v>
      </c>
      <c r="AJ50" s="81"/>
      <c r="AK50" s="89" t="s">
        <v>881</v>
      </c>
      <c r="AL50" s="81" t="b">
        <v>0</v>
      </c>
      <c r="AM50" s="81">
        <v>0</v>
      </c>
      <c r="AN50" s="89" t="s">
        <v>881</v>
      </c>
      <c r="AO50" s="81" t="s">
        <v>896</v>
      </c>
      <c r="AP50" s="81" t="b">
        <v>1</v>
      </c>
      <c r="AQ50" s="89" t="s">
        <v>808</v>
      </c>
      <c r="AR50" s="81" t="s">
        <v>176</v>
      </c>
      <c r="AS50" s="81">
        <v>0</v>
      </c>
      <c r="AT50" s="81">
        <v>0</v>
      </c>
      <c r="AU50" s="81"/>
      <c r="AV50" s="81"/>
      <c r="AW50" s="81"/>
      <c r="AX50" s="81"/>
      <c r="AY50" s="81"/>
      <c r="AZ50" s="81"/>
      <c r="BA50" s="81"/>
      <c r="BB50" s="81"/>
      <c r="BC50">
        <v>2</v>
      </c>
      <c r="BD50" s="80" t="str">
        <f>REPLACE(INDEX(GroupVertices[Group],MATCH(Edges11[[#This Row],[Vertex 1]],GroupVertices[Vertex],0)),1,1,"")</f>
        <v>1</v>
      </c>
      <c r="BE50" s="80" t="str">
        <f>REPLACE(INDEX(GroupVertices[Group],MATCH(Edges11[[#This Row],[Vertex 2]],GroupVertices[Vertex],0)),1,1,"")</f>
        <v>1</v>
      </c>
    </row>
    <row r="51" spans="1:57" ht="15">
      <c r="A51" s="66" t="s">
        <v>235</v>
      </c>
      <c r="B51" s="66" t="s">
        <v>261</v>
      </c>
      <c r="C51" s="67"/>
      <c r="D51" s="68"/>
      <c r="E51" s="69"/>
      <c r="F51" s="70"/>
      <c r="G51" s="67"/>
      <c r="H51" s="71"/>
      <c r="I51" s="72"/>
      <c r="J51" s="72"/>
      <c r="K51" s="34" t="s">
        <v>65</v>
      </c>
      <c r="L51" s="79">
        <v>75</v>
      </c>
      <c r="M51" s="79"/>
      <c r="N51" s="74"/>
      <c r="O51" s="81" t="s">
        <v>269</v>
      </c>
      <c r="P51" s="83">
        <v>43937.7271412037</v>
      </c>
      <c r="Q51" s="81" t="s">
        <v>318</v>
      </c>
      <c r="R51" s="81" t="s">
        <v>423</v>
      </c>
      <c r="S51" s="81" t="s">
        <v>497</v>
      </c>
      <c r="T51" s="81" t="s">
        <v>511</v>
      </c>
      <c r="U51" s="81"/>
      <c r="V51" s="85" t="s">
        <v>588</v>
      </c>
      <c r="W51" s="83">
        <v>43937.7271412037</v>
      </c>
      <c r="X51" s="87">
        <v>43937</v>
      </c>
      <c r="Y51" s="89" t="s">
        <v>622</v>
      </c>
      <c r="Z51" s="85" t="s">
        <v>691</v>
      </c>
      <c r="AA51" s="81"/>
      <c r="AB51" s="81"/>
      <c r="AC51" s="89" t="s">
        <v>809</v>
      </c>
      <c r="AD51" s="81"/>
      <c r="AE51" s="81" t="b">
        <v>0</v>
      </c>
      <c r="AF51" s="81">
        <v>0</v>
      </c>
      <c r="AG51" s="89" t="s">
        <v>881</v>
      </c>
      <c r="AH51" s="81" t="b">
        <v>0</v>
      </c>
      <c r="AI51" s="81" t="s">
        <v>885</v>
      </c>
      <c r="AJ51" s="81"/>
      <c r="AK51" s="89" t="s">
        <v>881</v>
      </c>
      <c r="AL51" s="81" t="b">
        <v>0</v>
      </c>
      <c r="AM51" s="81">
        <v>0</v>
      </c>
      <c r="AN51" s="89" t="s">
        <v>881</v>
      </c>
      <c r="AO51" s="81" t="s">
        <v>896</v>
      </c>
      <c r="AP51" s="81" t="b">
        <v>1</v>
      </c>
      <c r="AQ51" s="89" t="s">
        <v>809</v>
      </c>
      <c r="AR51" s="81" t="s">
        <v>176</v>
      </c>
      <c r="AS51" s="81">
        <v>0</v>
      </c>
      <c r="AT51" s="81">
        <v>0</v>
      </c>
      <c r="AU51" s="81"/>
      <c r="AV51" s="81"/>
      <c r="AW51" s="81"/>
      <c r="AX51" s="81"/>
      <c r="AY51" s="81"/>
      <c r="AZ51" s="81"/>
      <c r="BA51" s="81"/>
      <c r="BB51" s="81"/>
      <c r="BC51">
        <v>1</v>
      </c>
      <c r="BD51" s="80" t="str">
        <f>REPLACE(INDEX(GroupVertices[Group],MATCH(Edges11[[#This Row],[Vertex 1]],GroupVertices[Vertex],0)),1,1,"")</f>
        <v>1</v>
      </c>
      <c r="BE51" s="80" t="str">
        <f>REPLACE(INDEX(GroupVertices[Group],MATCH(Edges11[[#This Row],[Vertex 2]],GroupVertices[Vertex],0)),1,1,"")</f>
        <v>1</v>
      </c>
    </row>
    <row r="52" spans="1:57" ht="15">
      <c r="A52" s="66" t="s">
        <v>235</v>
      </c>
      <c r="B52" s="66" t="s">
        <v>262</v>
      </c>
      <c r="C52" s="67"/>
      <c r="D52" s="68"/>
      <c r="E52" s="69"/>
      <c r="F52" s="70"/>
      <c r="G52" s="67"/>
      <c r="H52" s="71"/>
      <c r="I52" s="72"/>
      <c r="J52" s="72"/>
      <c r="K52" s="34" t="s">
        <v>65</v>
      </c>
      <c r="L52" s="79">
        <v>76</v>
      </c>
      <c r="M52" s="79"/>
      <c r="N52" s="74"/>
      <c r="O52" s="81" t="s">
        <v>269</v>
      </c>
      <c r="P52" s="83">
        <v>43934.22741898148</v>
      </c>
      <c r="Q52" s="81" t="s">
        <v>319</v>
      </c>
      <c r="R52" s="81" t="s">
        <v>424</v>
      </c>
      <c r="S52" s="81" t="s">
        <v>497</v>
      </c>
      <c r="T52" s="81" t="s">
        <v>511</v>
      </c>
      <c r="U52" s="81"/>
      <c r="V52" s="85" t="s">
        <v>588</v>
      </c>
      <c r="W52" s="83">
        <v>43934.22741898148</v>
      </c>
      <c r="X52" s="87">
        <v>43934</v>
      </c>
      <c r="Y52" s="89" t="s">
        <v>626</v>
      </c>
      <c r="Z52" s="85" t="s">
        <v>692</v>
      </c>
      <c r="AA52" s="81"/>
      <c r="AB52" s="81"/>
      <c r="AC52" s="89" t="s">
        <v>810</v>
      </c>
      <c r="AD52" s="81"/>
      <c r="AE52" s="81" t="b">
        <v>0</v>
      </c>
      <c r="AF52" s="81">
        <v>0</v>
      </c>
      <c r="AG52" s="89" t="s">
        <v>881</v>
      </c>
      <c r="AH52" s="81" t="b">
        <v>0</v>
      </c>
      <c r="AI52" s="81" t="s">
        <v>885</v>
      </c>
      <c r="AJ52" s="81"/>
      <c r="AK52" s="89" t="s">
        <v>881</v>
      </c>
      <c r="AL52" s="81" t="b">
        <v>0</v>
      </c>
      <c r="AM52" s="81">
        <v>0</v>
      </c>
      <c r="AN52" s="89" t="s">
        <v>881</v>
      </c>
      <c r="AO52" s="81" t="s">
        <v>896</v>
      </c>
      <c r="AP52" s="81" t="b">
        <v>1</v>
      </c>
      <c r="AQ52" s="89" t="s">
        <v>810</v>
      </c>
      <c r="AR52" s="81" t="s">
        <v>176</v>
      </c>
      <c r="AS52" s="81">
        <v>0</v>
      </c>
      <c r="AT52" s="81">
        <v>0</v>
      </c>
      <c r="AU52" s="81"/>
      <c r="AV52" s="81"/>
      <c r="AW52" s="81"/>
      <c r="AX52" s="81"/>
      <c r="AY52" s="81"/>
      <c r="AZ52" s="81"/>
      <c r="BA52" s="81"/>
      <c r="BB52" s="81"/>
      <c r="BC52">
        <v>2</v>
      </c>
      <c r="BD52" s="80" t="str">
        <f>REPLACE(INDEX(GroupVertices[Group],MATCH(Edges11[[#This Row],[Vertex 1]],GroupVertices[Vertex],0)),1,1,"")</f>
        <v>1</v>
      </c>
      <c r="BE52" s="80" t="str">
        <f>REPLACE(INDEX(GroupVertices[Group],MATCH(Edges11[[#This Row],[Vertex 2]],GroupVertices[Vertex],0)),1,1,"")</f>
        <v>1</v>
      </c>
    </row>
    <row r="53" spans="1:57" ht="15">
      <c r="A53" s="66" t="s">
        <v>235</v>
      </c>
      <c r="B53" s="66" t="s">
        <v>262</v>
      </c>
      <c r="C53" s="67"/>
      <c r="D53" s="68"/>
      <c r="E53" s="69"/>
      <c r="F53" s="70"/>
      <c r="G53" s="67"/>
      <c r="H53" s="71"/>
      <c r="I53" s="72"/>
      <c r="J53" s="72"/>
      <c r="K53" s="34" t="s">
        <v>65</v>
      </c>
      <c r="L53" s="79">
        <v>77</v>
      </c>
      <c r="M53" s="79"/>
      <c r="N53" s="74"/>
      <c r="O53" s="81" t="s">
        <v>269</v>
      </c>
      <c r="P53" s="83">
        <v>43940.22736111111</v>
      </c>
      <c r="Q53" s="81" t="s">
        <v>320</v>
      </c>
      <c r="R53" s="85" t="s">
        <v>425</v>
      </c>
      <c r="S53" s="81" t="s">
        <v>496</v>
      </c>
      <c r="T53" s="81" t="s">
        <v>525</v>
      </c>
      <c r="U53" s="81"/>
      <c r="V53" s="85" t="s">
        <v>588</v>
      </c>
      <c r="W53" s="83">
        <v>43940.22736111111</v>
      </c>
      <c r="X53" s="87">
        <v>43940</v>
      </c>
      <c r="Y53" s="89" t="s">
        <v>627</v>
      </c>
      <c r="Z53" s="85" t="s">
        <v>693</v>
      </c>
      <c r="AA53" s="81"/>
      <c r="AB53" s="81"/>
      <c r="AC53" s="89" t="s">
        <v>811</v>
      </c>
      <c r="AD53" s="81"/>
      <c r="AE53" s="81" t="b">
        <v>0</v>
      </c>
      <c r="AF53" s="81">
        <v>0</v>
      </c>
      <c r="AG53" s="89" t="s">
        <v>881</v>
      </c>
      <c r="AH53" s="81" t="b">
        <v>0</v>
      </c>
      <c r="AI53" s="81" t="s">
        <v>885</v>
      </c>
      <c r="AJ53" s="81"/>
      <c r="AK53" s="89" t="s">
        <v>881</v>
      </c>
      <c r="AL53" s="81" t="b">
        <v>0</v>
      </c>
      <c r="AM53" s="81">
        <v>0</v>
      </c>
      <c r="AN53" s="89" t="s">
        <v>881</v>
      </c>
      <c r="AO53" s="81" t="s">
        <v>896</v>
      </c>
      <c r="AP53" s="81" t="b">
        <v>0</v>
      </c>
      <c r="AQ53" s="89" t="s">
        <v>811</v>
      </c>
      <c r="AR53" s="81" t="s">
        <v>176</v>
      </c>
      <c r="AS53" s="81">
        <v>0</v>
      </c>
      <c r="AT53" s="81">
        <v>0</v>
      </c>
      <c r="AU53" s="81"/>
      <c r="AV53" s="81"/>
      <c r="AW53" s="81"/>
      <c r="AX53" s="81"/>
      <c r="AY53" s="81"/>
      <c r="AZ53" s="81"/>
      <c r="BA53" s="81"/>
      <c r="BB53" s="81"/>
      <c r="BC53">
        <v>2</v>
      </c>
      <c r="BD53" s="80" t="str">
        <f>REPLACE(INDEX(GroupVertices[Group],MATCH(Edges11[[#This Row],[Vertex 1]],GroupVertices[Vertex],0)),1,1,"")</f>
        <v>1</v>
      </c>
      <c r="BE53" s="80" t="str">
        <f>REPLACE(INDEX(GroupVertices[Group],MATCH(Edges11[[#This Row],[Vertex 2]],GroupVertices[Vertex],0)),1,1,"")</f>
        <v>1</v>
      </c>
    </row>
    <row r="54" spans="1:57" ht="15">
      <c r="A54" s="66" t="s">
        <v>235</v>
      </c>
      <c r="B54" s="66" t="s">
        <v>263</v>
      </c>
      <c r="C54" s="67"/>
      <c r="D54" s="68"/>
      <c r="E54" s="69"/>
      <c r="F54" s="70"/>
      <c r="G54" s="67"/>
      <c r="H54" s="71"/>
      <c r="I54" s="72"/>
      <c r="J54" s="72"/>
      <c r="K54" s="34" t="s">
        <v>65</v>
      </c>
      <c r="L54" s="79">
        <v>78</v>
      </c>
      <c r="M54" s="79"/>
      <c r="N54" s="74"/>
      <c r="O54" s="81" t="s">
        <v>269</v>
      </c>
      <c r="P54" s="83">
        <v>43907.727175925924</v>
      </c>
      <c r="Q54" s="81" t="s">
        <v>321</v>
      </c>
      <c r="R54" s="85" t="s">
        <v>426</v>
      </c>
      <c r="S54" s="81" t="s">
        <v>496</v>
      </c>
      <c r="T54" s="81" t="s">
        <v>526</v>
      </c>
      <c r="U54" s="81"/>
      <c r="V54" s="85" t="s">
        <v>588</v>
      </c>
      <c r="W54" s="83">
        <v>43907.727175925924</v>
      </c>
      <c r="X54" s="87">
        <v>43907</v>
      </c>
      <c r="Y54" s="89" t="s">
        <v>628</v>
      </c>
      <c r="Z54" s="85" t="s">
        <v>694</v>
      </c>
      <c r="AA54" s="81"/>
      <c r="AB54" s="81"/>
      <c r="AC54" s="89" t="s">
        <v>812</v>
      </c>
      <c r="AD54" s="81"/>
      <c r="AE54" s="81" t="b">
        <v>0</v>
      </c>
      <c r="AF54" s="81">
        <v>0</v>
      </c>
      <c r="AG54" s="89" t="s">
        <v>881</v>
      </c>
      <c r="AH54" s="81" t="b">
        <v>0</v>
      </c>
      <c r="AI54" s="81" t="s">
        <v>885</v>
      </c>
      <c r="AJ54" s="81"/>
      <c r="AK54" s="89" t="s">
        <v>881</v>
      </c>
      <c r="AL54" s="81" t="b">
        <v>0</v>
      </c>
      <c r="AM54" s="81">
        <v>0</v>
      </c>
      <c r="AN54" s="89" t="s">
        <v>881</v>
      </c>
      <c r="AO54" s="81" t="s">
        <v>896</v>
      </c>
      <c r="AP54" s="81" t="b">
        <v>0</v>
      </c>
      <c r="AQ54" s="89" t="s">
        <v>812</v>
      </c>
      <c r="AR54" s="81" t="s">
        <v>176</v>
      </c>
      <c r="AS54" s="81">
        <v>0</v>
      </c>
      <c r="AT54" s="81">
        <v>0</v>
      </c>
      <c r="AU54" s="81"/>
      <c r="AV54" s="81"/>
      <c r="AW54" s="81"/>
      <c r="AX54" s="81"/>
      <c r="AY54" s="81"/>
      <c r="AZ54" s="81"/>
      <c r="BA54" s="81"/>
      <c r="BB54" s="81"/>
      <c r="BC54">
        <v>3</v>
      </c>
      <c r="BD54" s="80" t="str">
        <f>REPLACE(INDEX(GroupVertices[Group],MATCH(Edges11[[#This Row],[Vertex 1]],GroupVertices[Vertex],0)),1,1,"")</f>
        <v>1</v>
      </c>
      <c r="BE54" s="80" t="str">
        <f>REPLACE(INDEX(GroupVertices[Group],MATCH(Edges11[[#This Row],[Vertex 2]],GroupVertices[Vertex],0)),1,1,"")</f>
        <v>1</v>
      </c>
    </row>
    <row r="55" spans="1:57" ht="15">
      <c r="A55" s="66" t="s">
        <v>235</v>
      </c>
      <c r="B55" s="66" t="s">
        <v>263</v>
      </c>
      <c r="C55" s="67"/>
      <c r="D55" s="68"/>
      <c r="E55" s="69"/>
      <c r="F55" s="70"/>
      <c r="G55" s="67"/>
      <c r="H55" s="71"/>
      <c r="I55" s="72"/>
      <c r="J55" s="72"/>
      <c r="K55" s="34" t="s">
        <v>65</v>
      </c>
      <c r="L55" s="79">
        <v>79</v>
      </c>
      <c r="M55" s="79"/>
      <c r="N55" s="74"/>
      <c r="O55" s="81" t="s">
        <v>269</v>
      </c>
      <c r="P55" s="83">
        <v>43913.7271412037</v>
      </c>
      <c r="Q55" s="81" t="s">
        <v>322</v>
      </c>
      <c r="R55" s="85" t="s">
        <v>427</v>
      </c>
      <c r="S55" s="81" t="s">
        <v>496</v>
      </c>
      <c r="T55" s="81" t="s">
        <v>511</v>
      </c>
      <c r="U55" s="81"/>
      <c r="V55" s="85" t="s">
        <v>588</v>
      </c>
      <c r="W55" s="83">
        <v>43913.7271412037</v>
      </c>
      <c r="X55" s="87">
        <v>43913</v>
      </c>
      <c r="Y55" s="89" t="s">
        <v>622</v>
      </c>
      <c r="Z55" s="85" t="s">
        <v>695</v>
      </c>
      <c r="AA55" s="81"/>
      <c r="AB55" s="81"/>
      <c r="AC55" s="89" t="s">
        <v>813</v>
      </c>
      <c r="AD55" s="81"/>
      <c r="AE55" s="81" t="b">
        <v>0</v>
      </c>
      <c r="AF55" s="81">
        <v>0</v>
      </c>
      <c r="AG55" s="89" t="s">
        <v>881</v>
      </c>
      <c r="AH55" s="81" t="b">
        <v>0</v>
      </c>
      <c r="AI55" s="81" t="s">
        <v>885</v>
      </c>
      <c r="AJ55" s="81"/>
      <c r="AK55" s="89" t="s">
        <v>881</v>
      </c>
      <c r="AL55" s="81" t="b">
        <v>0</v>
      </c>
      <c r="AM55" s="81">
        <v>0</v>
      </c>
      <c r="AN55" s="89" t="s">
        <v>881</v>
      </c>
      <c r="AO55" s="81" t="s">
        <v>896</v>
      </c>
      <c r="AP55" s="81" t="b">
        <v>0</v>
      </c>
      <c r="AQ55" s="89" t="s">
        <v>813</v>
      </c>
      <c r="AR55" s="81" t="s">
        <v>176</v>
      </c>
      <c r="AS55" s="81">
        <v>0</v>
      </c>
      <c r="AT55" s="81">
        <v>0</v>
      </c>
      <c r="AU55" s="81"/>
      <c r="AV55" s="81"/>
      <c r="AW55" s="81"/>
      <c r="AX55" s="81"/>
      <c r="AY55" s="81"/>
      <c r="AZ55" s="81"/>
      <c r="BA55" s="81"/>
      <c r="BB55" s="81"/>
      <c r="BC55">
        <v>3</v>
      </c>
      <c r="BD55" s="80" t="str">
        <f>REPLACE(INDEX(GroupVertices[Group],MATCH(Edges11[[#This Row],[Vertex 1]],GroupVertices[Vertex],0)),1,1,"")</f>
        <v>1</v>
      </c>
      <c r="BE55" s="80" t="str">
        <f>REPLACE(INDEX(GroupVertices[Group],MATCH(Edges11[[#This Row],[Vertex 2]],GroupVertices[Vertex],0)),1,1,"")</f>
        <v>1</v>
      </c>
    </row>
    <row r="56" spans="1:57" ht="15">
      <c r="A56" s="66" t="s">
        <v>235</v>
      </c>
      <c r="B56" s="66" t="s">
        <v>264</v>
      </c>
      <c r="C56" s="67"/>
      <c r="D56" s="68"/>
      <c r="E56" s="69"/>
      <c r="F56" s="70"/>
      <c r="G56" s="67"/>
      <c r="H56" s="71"/>
      <c r="I56" s="72"/>
      <c r="J56" s="72"/>
      <c r="K56" s="34" t="s">
        <v>65</v>
      </c>
      <c r="L56" s="79">
        <v>81</v>
      </c>
      <c r="M56" s="79"/>
      <c r="N56" s="74"/>
      <c r="O56" s="81" t="s">
        <v>269</v>
      </c>
      <c r="P56" s="83">
        <v>43902.22712962963</v>
      </c>
      <c r="Q56" s="81" t="s">
        <v>323</v>
      </c>
      <c r="R56" s="85" t="s">
        <v>428</v>
      </c>
      <c r="S56" s="81" t="s">
        <v>496</v>
      </c>
      <c r="T56" s="81" t="s">
        <v>527</v>
      </c>
      <c r="U56" s="81"/>
      <c r="V56" s="85" t="s">
        <v>588</v>
      </c>
      <c r="W56" s="83">
        <v>43902.22712962963</v>
      </c>
      <c r="X56" s="87">
        <v>43902</v>
      </c>
      <c r="Y56" s="89" t="s">
        <v>615</v>
      </c>
      <c r="Z56" s="85" t="s">
        <v>696</v>
      </c>
      <c r="AA56" s="81"/>
      <c r="AB56" s="81"/>
      <c r="AC56" s="89" t="s">
        <v>814</v>
      </c>
      <c r="AD56" s="81"/>
      <c r="AE56" s="81" t="b">
        <v>0</v>
      </c>
      <c r="AF56" s="81">
        <v>0</v>
      </c>
      <c r="AG56" s="89" t="s">
        <v>881</v>
      </c>
      <c r="AH56" s="81" t="b">
        <v>0</v>
      </c>
      <c r="AI56" s="81" t="s">
        <v>885</v>
      </c>
      <c r="AJ56" s="81"/>
      <c r="AK56" s="89" t="s">
        <v>881</v>
      </c>
      <c r="AL56" s="81" t="b">
        <v>0</v>
      </c>
      <c r="AM56" s="81">
        <v>0</v>
      </c>
      <c r="AN56" s="89" t="s">
        <v>881</v>
      </c>
      <c r="AO56" s="81" t="s">
        <v>896</v>
      </c>
      <c r="AP56" s="81" t="b">
        <v>0</v>
      </c>
      <c r="AQ56" s="89" t="s">
        <v>814</v>
      </c>
      <c r="AR56" s="81" t="s">
        <v>176</v>
      </c>
      <c r="AS56" s="81">
        <v>0</v>
      </c>
      <c r="AT56" s="81">
        <v>0</v>
      </c>
      <c r="AU56" s="81"/>
      <c r="AV56" s="81"/>
      <c r="AW56" s="81"/>
      <c r="AX56" s="81"/>
      <c r="AY56" s="81"/>
      <c r="AZ56" s="81"/>
      <c r="BA56" s="81"/>
      <c r="BB56" s="81"/>
      <c r="BC56">
        <v>4</v>
      </c>
      <c r="BD56" s="80" t="str">
        <f>REPLACE(INDEX(GroupVertices[Group],MATCH(Edges11[[#This Row],[Vertex 1]],GroupVertices[Vertex],0)),1,1,"")</f>
        <v>1</v>
      </c>
      <c r="BE56" s="80" t="str">
        <f>REPLACE(INDEX(GroupVertices[Group],MATCH(Edges11[[#This Row],[Vertex 2]],GroupVertices[Vertex],0)),1,1,"")</f>
        <v>1</v>
      </c>
    </row>
    <row r="57" spans="1:57" ht="15">
      <c r="A57" s="66" t="s">
        <v>235</v>
      </c>
      <c r="B57" s="66" t="s">
        <v>264</v>
      </c>
      <c r="C57" s="67"/>
      <c r="D57" s="68"/>
      <c r="E57" s="69"/>
      <c r="F57" s="70"/>
      <c r="G57" s="67"/>
      <c r="H57" s="71"/>
      <c r="I57" s="72"/>
      <c r="J57" s="72"/>
      <c r="K57" s="34" t="s">
        <v>65</v>
      </c>
      <c r="L57" s="79">
        <v>82</v>
      </c>
      <c r="M57" s="79"/>
      <c r="N57" s="74"/>
      <c r="O57" s="81" t="s">
        <v>269</v>
      </c>
      <c r="P57" s="83">
        <v>43924.7271412037</v>
      </c>
      <c r="Q57" s="81" t="s">
        <v>324</v>
      </c>
      <c r="R57" s="85" t="s">
        <v>429</v>
      </c>
      <c r="S57" s="81" t="s">
        <v>496</v>
      </c>
      <c r="T57" s="81" t="s">
        <v>528</v>
      </c>
      <c r="U57" s="81"/>
      <c r="V57" s="85" t="s">
        <v>588</v>
      </c>
      <c r="W57" s="83">
        <v>43924.7271412037</v>
      </c>
      <c r="X57" s="87">
        <v>43924</v>
      </c>
      <c r="Y57" s="89" t="s">
        <v>622</v>
      </c>
      <c r="Z57" s="85" t="s">
        <v>697</v>
      </c>
      <c r="AA57" s="81"/>
      <c r="AB57" s="81"/>
      <c r="AC57" s="89" t="s">
        <v>815</v>
      </c>
      <c r="AD57" s="81"/>
      <c r="AE57" s="81" t="b">
        <v>0</v>
      </c>
      <c r="AF57" s="81">
        <v>0</v>
      </c>
      <c r="AG57" s="89" t="s">
        <v>881</v>
      </c>
      <c r="AH57" s="81" t="b">
        <v>0</v>
      </c>
      <c r="AI57" s="81" t="s">
        <v>885</v>
      </c>
      <c r="AJ57" s="81"/>
      <c r="AK57" s="89" t="s">
        <v>881</v>
      </c>
      <c r="AL57" s="81" t="b">
        <v>0</v>
      </c>
      <c r="AM57" s="81">
        <v>0</v>
      </c>
      <c r="AN57" s="89" t="s">
        <v>881</v>
      </c>
      <c r="AO57" s="81" t="s">
        <v>896</v>
      </c>
      <c r="AP57" s="81" t="b">
        <v>0</v>
      </c>
      <c r="AQ57" s="89" t="s">
        <v>815</v>
      </c>
      <c r="AR57" s="81" t="s">
        <v>176</v>
      </c>
      <c r="AS57" s="81">
        <v>0</v>
      </c>
      <c r="AT57" s="81">
        <v>0</v>
      </c>
      <c r="AU57" s="81"/>
      <c r="AV57" s="81"/>
      <c r="AW57" s="81"/>
      <c r="AX57" s="81"/>
      <c r="AY57" s="81"/>
      <c r="AZ57" s="81"/>
      <c r="BA57" s="81"/>
      <c r="BB57" s="81"/>
      <c r="BC57">
        <v>4</v>
      </c>
      <c r="BD57" s="80" t="str">
        <f>REPLACE(INDEX(GroupVertices[Group],MATCH(Edges11[[#This Row],[Vertex 1]],GroupVertices[Vertex],0)),1,1,"")</f>
        <v>1</v>
      </c>
      <c r="BE57" s="80" t="str">
        <f>REPLACE(INDEX(GroupVertices[Group],MATCH(Edges11[[#This Row],[Vertex 2]],GroupVertices[Vertex],0)),1,1,"")</f>
        <v>1</v>
      </c>
    </row>
    <row r="58" spans="1:57" ht="15">
      <c r="A58" s="66" t="s">
        <v>235</v>
      </c>
      <c r="B58" s="66" t="s">
        <v>264</v>
      </c>
      <c r="C58" s="67"/>
      <c r="D58" s="68"/>
      <c r="E58" s="69"/>
      <c r="F58" s="70"/>
      <c r="G58" s="67"/>
      <c r="H58" s="71"/>
      <c r="I58" s="72"/>
      <c r="J58" s="72"/>
      <c r="K58" s="34" t="s">
        <v>65</v>
      </c>
      <c r="L58" s="79">
        <v>83</v>
      </c>
      <c r="M58" s="79"/>
      <c r="N58" s="74"/>
      <c r="O58" s="81" t="s">
        <v>269</v>
      </c>
      <c r="P58" s="83">
        <v>43926.727164351854</v>
      </c>
      <c r="Q58" s="81" t="s">
        <v>325</v>
      </c>
      <c r="R58" s="81" t="s">
        <v>430</v>
      </c>
      <c r="S58" s="81" t="s">
        <v>497</v>
      </c>
      <c r="T58" s="81" t="s">
        <v>511</v>
      </c>
      <c r="U58" s="81"/>
      <c r="V58" s="85" t="s">
        <v>588</v>
      </c>
      <c r="W58" s="83">
        <v>43926.727164351854</v>
      </c>
      <c r="X58" s="87">
        <v>43926</v>
      </c>
      <c r="Y58" s="89" t="s">
        <v>614</v>
      </c>
      <c r="Z58" s="85" t="s">
        <v>698</v>
      </c>
      <c r="AA58" s="81"/>
      <c r="AB58" s="81"/>
      <c r="AC58" s="89" t="s">
        <v>816</v>
      </c>
      <c r="AD58" s="81"/>
      <c r="AE58" s="81" t="b">
        <v>0</v>
      </c>
      <c r="AF58" s="81">
        <v>0</v>
      </c>
      <c r="AG58" s="89" t="s">
        <v>881</v>
      </c>
      <c r="AH58" s="81" t="b">
        <v>0</v>
      </c>
      <c r="AI58" s="81" t="s">
        <v>885</v>
      </c>
      <c r="AJ58" s="81"/>
      <c r="AK58" s="89" t="s">
        <v>881</v>
      </c>
      <c r="AL58" s="81" t="b">
        <v>0</v>
      </c>
      <c r="AM58" s="81">
        <v>0</v>
      </c>
      <c r="AN58" s="89" t="s">
        <v>881</v>
      </c>
      <c r="AO58" s="81" t="s">
        <v>896</v>
      </c>
      <c r="AP58" s="81" t="b">
        <v>1</v>
      </c>
      <c r="AQ58" s="89" t="s">
        <v>816</v>
      </c>
      <c r="AR58" s="81" t="s">
        <v>176</v>
      </c>
      <c r="AS58" s="81">
        <v>0</v>
      </c>
      <c r="AT58" s="81">
        <v>0</v>
      </c>
      <c r="AU58" s="81"/>
      <c r="AV58" s="81"/>
      <c r="AW58" s="81"/>
      <c r="AX58" s="81"/>
      <c r="AY58" s="81"/>
      <c r="AZ58" s="81"/>
      <c r="BA58" s="81"/>
      <c r="BB58" s="81"/>
      <c r="BC58">
        <v>4</v>
      </c>
      <c r="BD58" s="80" t="str">
        <f>REPLACE(INDEX(GroupVertices[Group],MATCH(Edges11[[#This Row],[Vertex 1]],GroupVertices[Vertex],0)),1,1,"")</f>
        <v>1</v>
      </c>
      <c r="BE58" s="80" t="str">
        <f>REPLACE(INDEX(GroupVertices[Group],MATCH(Edges11[[#This Row],[Vertex 2]],GroupVertices[Vertex],0)),1,1,"")</f>
        <v>1</v>
      </c>
    </row>
    <row r="59" spans="1:57" ht="15">
      <c r="A59" s="66" t="s">
        <v>235</v>
      </c>
      <c r="B59" s="66" t="s">
        <v>264</v>
      </c>
      <c r="C59" s="67"/>
      <c r="D59" s="68"/>
      <c r="E59" s="69"/>
      <c r="F59" s="70"/>
      <c r="G59" s="67"/>
      <c r="H59" s="71"/>
      <c r="I59" s="72"/>
      <c r="J59" s="72"/>
      <c r="K59" s="34" t="s">
        <v>65</v>
      </c>
      <c r="L59" s="79">
        <v>84</v>
      </c>
      <c r="M59" s="79"/>
      <c r="N59" s="74"/>
      <c r="O59" s="81" t="s">
        <v>269</v>
      </c>
      <c r="P59" s="83">
        <v>43941.72752314815</v>
      </c>
      <c r="Q59" s="81" t="s">
        <v>326</v>
      </c>
      <c r="R59" s="85" t="s">
        <v>431</v>
      </c>
      <c r="S59" s="81" t="s">
        <v>496</v>
      </c>
      <c r="T59" s="81" t="s">
        <v>528</v>
      </c>
      <c r="U59" s="81"/>
      <c r="V59" s="85" t="s">
        <v>588</v>
      </c>
      <c r="W59" s="83">
        <v>43941.72752314815</v>
      </c>
      <c r="X59" s="87">
        <v>43941</v>
      </c>
      <c r="Y59" s="89" t="s">
        <v>629</v>
      </c>
      <c r="Z59" s="85" t="s">
        <v>699</v>
      </c>
      <c r="AA59" s="81"/>
      <c r="AB59" s="81"/>
      <c r="AC59" s="89" t="s">
        <v>817</v>
      </c>
      <c r="AD59" s="81"/>
      <c r="AE59" s="81" t="b">
        <v>0</v>
      </c>
      <c r="AF59" s="81">
        <v>0</v>
      </c>
      <c r="AG59" s="89" t="s">
        <v>881</v>
      </c>
      <c r="AH59" s="81" t="b">
        <v>0</v>
      </c>
      <c r="AI59" s="81" t="s">
        <v>885</v>
      </c>
      <c r="AJ59" s="81"/>
      <c r="AK59" s="89" t="s">
        <v>881</v>
      </c>
      <c r="AL59" s="81" t="b">
        <v>0</v>
      </c>
      <c r="AM59" s="81">
        <v>0</v>
      </c>
      <c r="AN59" s="89" t="s">
        <v>881</v>
      </c>
      <c r="AO59" s="81" t="s">
        <v>896</v>
      </c>
      <c r="AP59" s="81" t="b">
        <v>0</v>
      </c>
      <c r="AQ59" s="89" t="s">
        <v>817</v>
      </c>
      <c r="AR59" s="81" t="s">
        <v>176</v>
      </c>
      <c r="AS59" s="81">
        <v>0</v>
      </c>
      <c r="AT59" s="81">
        <v>0</v>
      </c>
      <c r="AU59" s="81"/>
      <c r="AV59" s="81"/>
      <c r="AW59" s="81"/>
      <c r="AX59" s="81"/>
      <c r="AY59" s="81"/>
      <c r="AZ59" s="81"/>
      <c r="BA59" s="81"/>
      <c r="BB59" s="81"/>
      <c r="BC59">
        <v>4</v>
      </c>
      <c r="BD59" s="80" t="str">
        <f>REPLACE(INDEX(GroupVertices[Group],MATCH(Edges11[[#This Row],[Vertex 1]],GroupVertices[Vertex],0)),1,1,"")</f>
        <v>1</v>
      </c>
      <c r="BE59" s="80" t="str">
        <f>REPLACE(INDEX(GroupVertices[Group],MATCH(Edges11[[#This Row],[Vertex 2]],GroupVertices[Vertex],0)),1,1,"")</f>
        <v>1</v>
      </c>
    </row>
    <row r="60" spans="1:57" ht="15">
      <c r="A60" s="66" t="s">
        <v>235</v>
      </c>
      <c r="B60" s="66" t="s">
        <v>265</v>
      </c>
      <c r="C60" s="67"/>
      <c r="D60" s="68"/>
      <c r="E60" s="69"/>
      <c r="F60" s="70"/>
      <c r="G60" s="67"/>
      <c r="H60" s="71"/>
      <c r="I60" s="72"/>
      <c r="J60" s="72"/>
      <c r="K60" s="34" t="s">
        <v>65</v>
      </c>
      <c r="L60" s="79">
        <v>85</v>
      </c>
      <c r="M60" s="79"/>
      <c r="N60" s="74"/>
      <c r="O60" s="81" t="s">
        <v>269</v>
      </c>
      <c r="P60" s="83">
        <v>43946.22715277778</v>
      </c>
      <c r="Q60" s="81" t="s">
        <v>327</v>
      </c>
      <c r="R60" s="81" t="s">
        <v>432</v>
      </c>
      <c r="S60" s="81" t="s">
        <v>497</v>
      </c>
      <c r="T60" s="81" t="s">
        <v>511</v>
      </c>
      <c r="U60" s="81"/>
      <c r="V60" s="85" t="s">
        <v>588</v>
      </c>
      <c r="W60" s="83">
        <v>43946.22715277778</v>
      </c>
      <c r="X60" s="87">
        <v>43946</v>
      </c>
      <c r="Y60" s="89" t="s">
        <v>623</v>
      </c>
      <c r="Z60" s="85" t="s">
        <v>700</v>
      </c>
      <c r="AA60" s="81"/>
      <c r="AB60" s="81"/>
      <c r="AC60" s="89" t="s">
        <v>818</v>
      </c>
      <c r="AD60" s="81"/>
      <c r="AE60" s="81" t="b">
        <v>0</v>
      </c>
      <c r="AF60" s="81">
        <v>0</v>
      </c>
      <c r="AG60" s="89" t="s">
        <v>881</v>
      </c>
      <c r="AH60" s="81" t="b">
        <v>0</v>
      </c>
      <c r="AI60" s="81" t="s">
        <v>885</v>
      </c>
      <c r="AJ60" s="81"/>
      <c r="AK60" s="89" t="s">
        <v>881</v>
      </c>
      <c r="AL60" s="81" t="b">
        <v>0</v>
      </c>
      <c r="AM60" s="81">
        <v>0</v>
      </c>
      <c r="AN60" s="89" t="s">
        <v>881</v>
      </c>
      <c r="AO60" s="81" t="s">
        <v>896</v>
      </c>
      <c r="AP60" s="81" t="b">
        <v>1</v>
      </c>
      <c r="AQ60" s="89" t="s">
        <v>818</v>
      </c>
      <c r="AR60" s="81" t="s">
        <v>176</v>
      </c>
      <c r="AS60" s="81">
        <v>0</v>
      </c>
      <c r="AT60" s="81">
        <v>0</v>
      </c>
      <c r="AU60" s="81"/>
      <c r="AV60" s="81"/>
      <c r="AW60" s="81"/>
      <c r="AX60" s="81"/>
      <c r="AY60" s="81"/>
      <c r="AZ60" s="81"/>
      <c r="BA60" s="81"/>
      <c r="BB60" s="81"/>
      <c r="BC60">
        <v>2</v>
      </c>
      <c r="BD60" s="80" t="str">
        <f>REPLACE(INDEX(GroupVertices[Group],MATCH(Edges11[[#This Row],[Vertex 1]],GroupVertices[Vertex],0)),1,1,"")</f>
        <v>1</v>
      </c>
      <c r="BE60" s="80" t="str">
        <f>REPLACE(INDEX(GroupVertices[Group],MATCH(Edges11[[#This Row],[Vertex 2]],GroupVertices[Vertex],0)),1,1,"")</f>
        <v>1</v>
      </c>
    </row>
    <row r="61" spans="1:57" ht="15">
      <c r="A61" s="66" t="s">
        <v>235</v>
      </c>
      <c r="B61" s="66" t="s">
        <v>265</v>
      </c>
      <c r="C61" s="67"/>
      <c r="D61" s="68"/>
      <c r="E61" s="69"/>
      <c r="F61" s="70"/>
      <c r="G61" s="67"/>
      <c r="H61" s="71"/>
      <c r="I61" s="72"/>
      <c r="J61" s="72"/>
      <c r="K61" s="34" t="s">
        <v>65</v>
      </c>
      <c r="L61" s="79">
        <v>86</v>
      </c>
      <c r="M61" s="79"/>
      <c r="N61" s="74"/>
      <c r="O61" s="81" t="s">
        <v>269</v>
      </c>
      <c r="P61" s="83">
        <v>43948.72712962963</v>
      </c>
      <c r="Q61" s="81" t="s">
        <v>328</v>
      </c>
      <c r="R61" s="81" t="s">
        <v>433</v>
      </c>
      <c r="S61" s="81" t="s">
        <v>497</v>
      </c>
      <c r="T61" s="81" t="s">
        <v>511</v>
      </c>
      <c r="U61" s="81"/>
      <c r="V61" s="85" t="s">
        <v>588</v>
      </c>
      <c r="W61" s="83">
        <v>43948.72712962963</v>
      </c>
      <c r="X61" s="87">
        <v>43948</v>
      </c>
      <c r="Y61" s="89" t="s">
        <v>630</v>
      </c>
      <c r="Z61" s="85" t="s">
        <v>701</v>
      </c>
      <c r="AA61" s="81"/>
      <c r="AB61" s="81"/>
      <c r="AC61" s="89" t="s">
        <v>819</v>
      </c>
      <c r="AD61" s="81"/>
      <c r="AE61" s="81" t="b">
        <v>0</v>
      </c>
      <c r="AF61" s="81">
        <v>0</v>
      </c>
      <c r="AG61" s="89" t="s">
        <v>881</v>
      </c>
      <c r="AH61" s="81" t="b">
        <v>0</v>
      </c>
      <c r="AI61" s="81" t="s">
        <v>885</v>
      </c>
      <c r="AJ61" s="81"/>
      <c r="AK61" s="89" t="s">
        <v>881</v>
      </c>
      <c r="AL61" s="81" t="b">
        <v>0</v>
      </c>
      <c r="AM61" s="81">
        <v>0</v>
      </c>
      <c r="AN61" s="89" t="s">
        <v>881</v>
      </c>
      <c r="AO61" s="81" t="s">
        <v>896</v>
      </c>
      <c r="AP61" s="81" t="b">
        <v>1</v>
      </c>
      <c r="AQ61" s="89" t="s">
        <v>819</v>
      </c>
      <c r="AR61" s="81" t="s">
        <v>176</v>
      </c>
      <c r="AS61" s="81">
        <v>0</v>
      </c>
      <c r="AT61" s="81">
        <v>0</v>
      </c>
      <c r="AU61" s="81"/>
      <c r="AV61" s="81"/>
      <c r="AW61" s="81"/>
      <c r="AX61" s="81"/>
      <c r="AY61" s="81"/>
      <c r="AZ61" s="81"/>
      <c r="BA61" s="81"/>
      <c r="BB61" s="81"/>
      <c r="BC61">
        <v>2</v>
      </c>
      <c r="BD61" s="80" t="str">
        <f>REPLACE(INDEX(GroupVertices[Group],MATCH(Edges11[[#This Row],[Vertex 1]],GroupVertices[Vertex],0)),1,1,"")</f>
        <v>1</v>
      </c>
      <c r="BE61" s="80" t="str">
        <f>REPLACE(INDEX(GroupVertices[Group],MATCH(Edges11[[#This Row],[Vertex 2]],GroupVertices[Vertex],0)),1,1,"")</f>
        <v>1</v>
      </c>
    </row>
    <row r="62" spans="1:57" ht="15">
      <c r="A62" s="66" t="s">
        <v>235</v>
      </c>
      <c r="B62" s="66" t="s">
        <v>266</v>
      </c>
      <c r="C62" s="67"/>
      <c r="D62" s="68"/>
      <c r="E62" s="69"/>
      <c r="F62" s="70"/>
      <c r="G62" s="67"/>
      <c r="H62" s="71"/>
      <c r="I62" s="72"/>
      <c r="J62" s="72"/>
      <c r="K62" s="34" t="s">
        <v>65</v>
      </c>
      <c r="L62" s="79">
        <v>87</v>
      </c>
      <c r="M62" s="79"/>
      <c r="N62" s="74"/>
      <c r="O62" s="81" t="s">
        <v>269</v>
      </c>
      <c r="P62" s="83">
        <v>43950.72712962963</v>
      </c>
      <c r="Q62" s="81" t="s">
        <v>329</v>
      </c>
      <c r="R62" s="85" t="s">
        <v>434</v>
      </c>
      <c r="S62" s="81" t="s">
        <v>496</v>
      </c>
      <c r="T62" s="81" t="s">
        <v>529</v>
      </c>
      <c r="U62" s="81"/>
      <c r="V62" s="85" t="s">
        <v>588</v>
      </c>
      <c r="W62" s="83">
        <v>43950.72712962963</v>
      </c>
      <c r="X62" s="87">
        <v>43950</v>
      </c>
      <c r="Y62" s="89" t="s">
        <v>630</v>
      </c>
      <c r="Z62" s="85" t="s">
        <v>702</v>
      </c>
      <c r="AA62" s="81"/>
      <c r="AB62" s="81"/>
      <c r="AC62" s="89" t="s">
        <v>820</v>
      </c>
      <c r="AD62" s="81"/>
      <c r="AE62" s="81" t="b">
        <v>0</v>
      </c>
      <c r="AF62" s="81">
        <v>0</v>
      </c>
      <c r="AG62" s="89" t="s">
        <v>881</v>
      </c>
      <c r="AH62" s="81" t="b">
        <v>0</v>
      </c>
      <c r="AI62" s="81" t="s">
        <v>885</v>
      </c>
      <c r="AJ62" s="81"/>
      <c r="AK62" s="89" t="s">
        <v>881</v>
      </c>
      <c r="AL62" s="81" t="b">
        <v>0</v>
      </c>
      <c r="AM62" s="81">
        <v>0</v>
      </c>
      <c r="AN62" s="89" t="s">
        <v>881</v>
      </c>
      <c r="AO62" s="81" t="s">
        <v>896</v>
      </c>
      <c r="AP62" s="81" t="b">
        <v>0</v>
      </c>
      <c r="AQ62" s="89" t="s">
        <v>820</v>
      </c>
      <c r="AR62" s="81" t="s">
        <v>176</v>
      </c>
      <c r="AS62" s="81">
        <v>0</v>
      </c>
      <c r="AT62" s="81">
        <v>0</v>
      </c>
      <c r="AU62" s="81"/>
      <c r="AV62" s="81"/>
      <c r="AW62" s="81"/>
      <c r="AX62" s="81"/>
      <c r="AY62" s="81"/>
      <c r="AZ62" s="81"/>
      <c r="BA62" s="81"/>
      <c r="BB62" s="81"/>
      <c r="BC62">
        <v>1</v>
      </c>
      <c r="BD62" s="80" t="str">
        <f>REPLACE(INDEX(GroupVertices[Group],MATCH(Edges11[[#This Row],[Vertex 1]],GroupVertices[Vertex],0)),1,1,"")</f>
        <v>1</v>
      </c>
      <c r="BE62" s="80" t="str">
        <f>REPLACE(INDEX(GroupVertices[Group],MATCH(Edges11[[#This Row],[Vertex 2]],GroupVertices[Vertex],0)),1,1,"")</f>
        <v>1</v>
      </c>
    </row>
    <row r="63" spans="1:57" ht="15">
      <c r="A63" s="66" t="s">
        <v>235</v>
      </c>
      <c r="B63" s="66" t="s">
        <v>267</v>
      </c>
      <c r="C63" s="67"/>
      <c r="D63" s="68"/>
      <c r="E63" s="69"/>
      <c r="F63" s="70"/>
      <c r="G63" s="67"/>
      <c r="H63" s="71"/>
      <c r="I63" s="72"/>
      <c r="J63" s="72"/>
      <c r="K63" s="34" t="s">
        <v>65</v>
      </c>
      <c r="L63" s="79">
        <v>88</v>
      </c>
      <c r="M63" s="79"/>
      <c r="N63" s="74"/>
      <c r="O63" s="81" t="s">
        <v>269</v>
      </c>
      <c r="P63" s="83">
        <v>43908.22708333333</v>
      </c>
      <c r="Q63" s="81" t="s">
        <v>330</v>
      </c>
      <c r="R63" s="81" t="s">
        <v>435</v>
      </c>
      <c r="S63" s="81" t="s">
        <v>497</v>
      </c>
      <c r="T63" s="81" t="s">
        <v>511</v>
      </c>
      <c r="U63" s="81"/>
      <c r="V63" s="85" t="s">
        <v>588</v>
      </c>
      <c r="W63" s="83">
        <v>43908.22708333333</v>
      </c>
      <c r="X63" s="87">
        <v>43908</v>
      </c>
      <c r="Y63" s="89" t="s">
        <v>625</v>
      </c>
      <c r="Z63" s="85" t="s">
        <v>703</v>
      </c>
      <c r="AA63" s="81"/>
      <c r="AB63" s="81"/>
      <c r="AC63" s="89" t="s">
        <v>821</v>
      </c>
      <c r="AD63" s="81"/>
      <c r="AE63" s="81" t="b">
        <v>0</v>
      </c>
      <c r="AF63" s="81">
        <v>0</v>
      </c>
      <c r="AG63" s="89" t="s">
        <v>881</v>
      </c>
      <c r="AH63" s="81" t="b">
        <v>0</v>
      </c>
      <c r="AI63" s="81" t="s">
        <v>885</v>
      </c>
      <c r="AJ63" s="81"/>
      <c r="AK63" s="89" t="s">
        <v>881</v>
      </c>
      <c r="AL63" s="81" t="b">
        <v>0</v>
      </c>
      <c r="AM63" s="81">
        <v>0</v>
      </c>
      <c r="AN63" s="89" t="s">
        <v>881</v>
      </c>
      <c r="AO63" s="81" t="s">
        <v>896</v>
      </c>
      <c r="AP63" s="81" t="b">
        <v>1</v>
      </c>
      <c r="AQ63" s="89" t="s">
        <v>821</v>
      </c>
      <c r="AR63" s="81" t="s">
        <v>176</v>
      </c>
      <c r="AS63" s="81">
        <v>0</v>
      </c>
      <c r="AT63" s="81">
        <v>0</v>
      </c>
      <c r="AU63" s="81"/>
      <c r="AV63" s="81"/>
      <c r="AW63" s="81"/>
      <c r="AX63" s="81"/>
      <c r="AY63" s="81"/>
      <c r="AZ63" s="81"/>
      <c r="BA63" s="81"/>
      <c r="BB63" s="81"/>
      <c r="BC63">
        <v>4</v>
      </c>
      <c r="BD63" s="80" t="str">
        <f>REPLACE(INDEX(GroupVertices[Group],MATCH(Edges11[[#This Row],[Vertex 1]],GroupVertices[Vertex],0)),1,1,"")</f>
        <v>1</v>
      </c>
      <c r="BE63" s="80" t="str">
        <f>REPLACE(INDEX(GroupVertices[Group],MATCH(Edges11[[#This Row],[Vertex 2]],GroupVertices[Vertex],0)),1,1,"")</f>
        <v>1</v>
      </c>
    </row>
    <row r="64" spans="1:57" ht="15">
      <c r="A64" s="66" t="s">
        <v>235</v>
      </c>
      <c r="B64" s="66" t="s">
        <v>267</v>
      </c>
      <c r="C64" s="67"/>
      <c r="D64" s="68"/>
      <c r="E64" s="69"/>
      <c r="F64" s="70"/>
      <c r="G64" s="67"/>
      <c r="H64" s="71"/>
      <c r="I64" s="72"/>
      <c r="J64" s="72"/>
      <c r="K64" s="34" t="s">
        <v>65</v>
      </c>
      <c r="L64" s="79">
        <v>90</v>
      </c>
      <c r="M64" s="79"/>
      <c r="N64" s="74"/>
      <c r="O64" s="81" t="s">
        <v>269</v>
      </c>
      <c r="P64" s="83">
        <v>43949.227106481485</v>
      </c>
      <c r="Q64" s="81" t="s">
        <v>331</v>
      </c>
      <c r="R64" s="81" t="s">
        <v>436</v>
      </c>
      <c r="S64" s="81" t="s">
        <v>497</v>
      </c>
      <c r="T64" s="81" t="s">
        <v>511</v>
      </c>
      <c r="U64" s="81"/>
      <c r="V64" s="85" t="s">
        <v>588</v>
      </c>
      <c r="W64" s="83">
        <v>43949.227106481485</v>
      </c>
      <c r="X64" s="87">
        <v>43949</v>
      </c>
      <c r="Y64" s="89" t="s">
        <v>619</v>
      </c>
      <c r="Z64" s="85" t="s">
        <v>704</v>
      </c>
      <c r="AA64" s="81"/>
      <c r="AB64" s="81"/>
      <c r="AC64" s="89" t="s">
        <v>822</v>
      </c>
      <c r="AD64" s="81"/>
      <c r="AE64" s="81" t="b">
        <v>0</v>
      </c>
      <c r="AF64" s="81">
        <v>0</v>
      </c>
      <c r="AG64" s="89" t="s">
        <v>881</v>
      </c>
      <c r="AH64" s="81" t="b">
        <v>0</v>
      </c>
      <c r="AI64" s="81" t="s">
        <v>885</v>
      </c>
      <c r="AJ64" s="81"/>
      <c r="AK64" s="89" t="s">
        <v>881</v>
      </c>
      <c r="AL64" s="81" t="b">
        <v>0</v>
      </c>
      <c r="AM64" s="81">
        <v>0</v>
      </c>
      <c r="AN64" s="89" t="s">
        <v>881</v>
      </c>
      <c r="AO64" s="81" t="s">
        <v>896</v>
      </c>
      <c r="AP64" s="81" t="b">
        <v>1</v>
      </c>
      <c r="AQ64" s="89" t="s">
        <v>822</v>
      </c>
      <c r="AR64" s="81" t="s">
        <v>176</v>
      </c>
      <c r="AS64" s="81">
        <v>0</v>
      </c>
      <c r="AT64" s="81">
        <v>0</v>
      </c>
      <c r="AU64" s="81"/>
      <c r="AV64" s="81"/>
      <c r="AW64" s="81"/>
      <c r="AX64" s="81"/>
      <c r="AY64" s="81"/>
      <c r="AZ64" s="81"/>
      <c r="BA64" s="81"/>
      <c r="BB64" s="81"/>
      <c r="BC64">
        <v>4</v>
      </c>
      <c r="BD64" s="80" t="str">
        <f>REPLACE(INDEX(GroupVertices[Group],MATCH(Edges11[[#This Row],[Vertex 1]],GroupVertices[Vertex],0)),1,1,"")</f>
        <v>1</v>
      </c>
      <c r="BE64" s="80" t="str">
        <f>REPLACE(INDEX(GroupVertices[Group],MATCH(Edges11[[#This Row],[Vertex 2]],GroupVertices[Vertex],0)),1,1,"")</f>
        <v>1</v>
      </c>
    </row>
    <row r="65" spans="1:57" ht="15">
      <c r="A65" s="66" t="s">
        <v>235</v>
      </c>
      <c r="B65" s="66" t="s">
        <v>267</v>
      </c>
      <c r="C65" s="67"/>
      <c r="D65" s="68"/>
      <c r="E65" s="69"/>
      <c r="F65" s="70"/>
      <c r="G65" s="67"/>
      <c r="H65" s="71"/>
      <c r="I65" s="72"/>
      <c r="J65" s="72"/>
      <c r="K65" s="34" t="s">
        <v>65</v>
      </c>
      <c r="L65" s="79">
        <v>91</v>
      </c>
      <c r="M65" s="79"/>
      <c r="N65" s="74"/>
      <c r="O65" s="81" t="s">
        <v>269</v>
      </c>
      <c r="P65" s="83">
        <v>43951.22715277778</v>
      </c>
      <c r="Q65" s="81" t="s">
        <v>332</v>
      </c>
      <c r="R65" s="85" t="s">
        <v>437</v>
      </c>
      <c r="S65" s="81" t="s">
        <v>496</v>
      </c>
      <c r="T65" s="81" t="s">
        <v>530</v>
      </c>
      <c r="U65" s="81"/>
      <c r="V65" s="85" t="s">
        <v>588</v>
      </c>
      <c r="W65" s="83">
        <v>43951.22715277778</v>
      </c>
      <c r="X65" s="87">
        <v>43951</v>
      </c>
      <c r="Y65" s="89" t="s">
        <v>623</v>
      </c>
      <c r="Z65" s="85" t="s">
        <v>705</v>
      </c>
      <c r="AA65" s="81"/>
      <c r="AB65" s="81"/>
      <c r="AC65" s="89" t="s">
        <v>823</v>
      </c>
      <c r="AD65" s="81"/>
      <c r="AE65" s="81" t="b">
        <v>0</v>
      </c>
      <c r="AF65" s="81">
        <v>0</v>
      </c>
      <c r="AG65" s="89" t="s">
        <v>881</v>
      </c>
      <c r="AH65" s="81" t="b">
        <v>0</v>
      </c>
      <c r="AI65" s="81" t="s">
        <v>885</v>
      </c>
      <c r="AJ65" s="81"/>
      <c r="AK65" s="89" t="s">
        <v>881</v>
      </c>
      <c r="AL65" s="81" t="b">
        <v>0</v>
      </c>
      <c r="AM65" s="81">
        <v>0</v>
      </c>
      <c r="AN65" s="89" t="s">
        <v>881</v>
      </c>
      <c r="AO65" s="81" t="s">
        <v>896</v>
      </c>
      <c r="AP65" s="81" t="b">
        <v>0</v>
      </c>
      <c r="AQ65" s="89" t="s">
        <v>823</v>
      </c>
      <c r="AR65" s="81" t="s">
        <v>176</v>
      </c>
      <c r="AS65" s="81">
        <v>0</v>
      </c>
      <c r="AT65" s="81">
        <v>0</v>
      </c>
      <c r="AU65" s="81"/>
      <c r="AV65" s="81"/>
      <c r="AW65" s="81"/>
      <c r="AX65" s="81"/>
      <c r="AY65" s="81"/>
      <c r="AZ65" s="81"/>
      <c r="BA65" s="81"/>
      <c r="BB65" s="81"/>
      <c r="BC65">
        <v>4</v>
      </c>
      <c r="BD65" s="80" t="str">
        <f>REPLACE(INDEX(GroupVertices[Group],MATCH(Edges11[[#This Row],[Vertex 1]],GroupVertices[Vertex],0)),1,1,"")</f>
        <v>1</v>
      </c>
      <c r="BE65" s="80" t="str">
        <f>REPLACE(INDEX(GroupVertices[Group],MATCH(Edges11[[#This Row],[Vertex 2]],GroupVertices[Vertex],0)),1,1,"")</f>
        <v>1</v>
      </c>
    </row>
    <row r="66" spans="1:57" ht="15">
      <c r="A66" s="66" t="s">
        <v>235</v>
      </c>
      <c r="B66" s="66" t="s">
        <v>268</v>
      </c>
      <c r="C66" s="67"/>
      <c r="D66" s="68"/>
      <c r="E66" s="69"/>
      <c r="F66" s="70"/>
      <c r="G66" s="67"/>
      <c r="H66" s="71"/>
      <c r="I66" s="72"/>
      <c r="J66" s="72"/>
      <c r="K66" s="34" t="s">
        <v>65</v>
      </c>
      <c r="L66" s="79">
        <v>92</v>
      </c>
      <c r="M66" s="79"/>
      <c r="N66" s="74"/>
      <c r="O66" s="81" t="s">
        <v>269</v>
      </c>
      <c r="P66" s="83">
        <v>43953.227118055554</v>
      </c>
      <c r="Q66" s="81" t="s">
        <v>333</v>
      </c>
      <c r="R66" s="85" t="s">
        <v>438</v>
      </c>
      <c r="S66" s="81" t="s">
        <v>496</v>
      </c>
      <c r="T66" s="81" t="s">
        <v>531</v>
      </c>
      <c r="U66" s="81"/>
      <c r="V66" s="85" t="s">
        <v>588</v>
      </c>
      <c r="W66" s="83">
        <v>43953.227118055554</v>
      </c>
      <c r="X66" s="87">
        <v>43953</v>
      </c>
      <c r="Y66" s="89" t="s">
        <v>621</v>
      </c>
      <c r="Z66" s="85" t="s">
        <v>706</v>
      </c>
      <c r="AA66" s="81"/>
      <c r="AB66" s="81"/>
      <c r="AC66" s="89" t="s">
        <v>824</v>
      </c>
      <c r="AD66" s="81"/>
      <c r="AE66" s="81" t="b">
        <v>0</v>
      </c>
      <c r="AF66" s="81">
        <v>0</v>
      </c>
      <c r="AG66" s="89" t="s">
        <v>881</v>
      </c>
      <c r="AH66" s="81" t="b">
        <v>0</v>
      </c>
      <c r="AI66" s="81" t="s">
        <v>885</v>
      </c>
      <c r="AJ66" s="81"/>
      <c r="AK66" s="89" t="s">
        <v>881</v>
      </c>
      <c r="AL66" s="81" t="b">
        <v>0</v>
      </c>
      <c r="AM66" s="81">
        <v>0</v>
      </c>
      <c r="AN66" s="89" t="s">
        <v>881</v>
      </c>
      <c r="AO66" s="81" t="s">
        <v>896</v>
      </c>
      <c r="AP66" s="81" t="b">
        <v>0</v>
      </c>
      <c r="AQ66" s="89" t="s">
        <v>824</v>
      </c>
      <c r="AR66" s="81" t="s">
        <v>176</v>
      </c>
      <c r="AS66" s="81">
        <v>0</v>
      </c>
      <c r="AT66" s="81">
        <v>0</v>
      </c>
      <c r="AU66" s="81"/>
      <c r="AV66" s="81"/>
      <c r="AW66" s="81"/>
      <c r="AX66" s="81"/>
      <c r="AY66" s="81"/>
      <c r="AZ66" s="81"/>
      <c r="BA66" s="81"/>
      <c r="BB66" s="81"/>
      <c r="BC66">
        <v>1</v>
      </c>
      <c r="BD66" s="80" t="str">
        <f>REPLACE(INDEX(GroupVertices[Group],MATCH(Edges11[[#This Row],[Vertex 1]],GroupVertices[Vertex],0)),1,1,"")</f>
        <v>1</v>
      </c>
      <c r="BE66" s="80" t="str">
        <f>REPLACE(INDEX(GroupVertices[Group],MATCH(Edges11[[#This Row],[Vertex 2]],GroupVertices[Vertex],0)),1,1,"")</f>
        <v>1</v>
      </c>
    </row>
    <row r="67" spans="1:57" ht="15">
      <c r="A67" s="66" t="s">
        <v>235</v>
      </c>
      <c r="B67" s="66" t="s">
        <v>235</v>
      </c>
      <c r="C67" s="67"/>
      <c r="D67" s="68"/>
      <c r="E67" s="69"/>
      <c r="F67" s="70"/>
      <c r="G67" s="67"/>
      <c r="H67" s="71"/>
      <c r="I67" s="72"/>
      <c r="J67" s="72"/>
      <c r="K67" s="34" t="s">
        <v>65</v>
      </c>
      <c r="L67" s="79">
        <v>93</v>
      </c>
      <c r="M67" s="79"/>
      <c r="N67" s="74"/>
      <c r="O67" s="81" t="s">
        <v>176</v>
      </c>
      <c r="P67" s="83">
        <v>43898.227106481485</v>
      </c>
      <c r="Q67" s="81" t="s">
        <v>334</v>
      </c>
      <c r="R67" s="85" t="s">
        <v>439</v>
      </c>
      <c r="S67" s="81" t="s">
        <v>496</v>
      </c>
      <c r="T67" s="81" t="s">
        <v>511</v>
      </c>
      <c r="U67" s="81"/>
      <c r="V67" s="85" t="s">
        <v>588</v>
      </c>
      <c r="W67" s="83">
        <v>43898.227106481485</v>
      </c>
      <c r="X67" s="87">
        <v>43898</v>
      </c>
      <c r="Y67" s="89" t="s">
        <v>619</v>
      </c>
      <c r="Z67" s="85" t="s">
        <v>707</v>
      </c>
      <c r="AA67" s="81"/>
      <c r="AB67" s="81"/>
      <c r="AC67" s="89" t="s">
        <v>825</v>
      </c>
      <c r="AD67" s="81"/>
      <c r="AE67" s="81" t="b">
        <v>0</v>
      </c>
      <c r="AF67" s="81">
        <v>0</v>
      </c>
      <c r="AG67" s="89" t="s">
        <v>881</v>
      </c>
      <c r="AH67" s="81" t="b">
        <v>0</v>
      </c>
      <c r="AI67" s="81" t="s">
        <v>885</v>
      </c>
      <c r="AJ67" s="81"/>
      <c r="AK67" s="89" t="s">
        <v>881</v>
      </c>
      <c r="AL67" s="81" t="b">
        <v>0</v>
      </c>
      <c r="AM67" s="81">
        <v>0</v>
      </c>
      <c r="AN67" s="89" t="s">
        <v>881</v>
      </c>
      <c r="AO67" s="81" t="s">
        <v>896</v>
      </c>
      <c r="AP67" s="81" t="b">
        <v>0</v>
      </c>
      <c r="AQ67" s="89" t="s">
        <v>825</v>
      </c>
      <c r="AR67" s="81" t="s">
        <v>176</v>
      </c>
      <c r="AS67" s="81">
        <v>0</v>
      </c>
      <c r="AT67" s="81">
        <v>0</v>
      </c>
      <c r="AU67" s="81"/>
      <c r="AV67" s="81"/>
      <c r="AW67" s="81"/>
      <c r="AX67" s="81"/>
      <c r="AY67" s="81"/>
      <c r="AZ67" s="81"/>
      <c r="BA67" s="81"/>
      <c r="BB67" s="81"/>
      <c r="BC67">
        <v>53</v>
      </c>
      <c r="BD67" s="80" t="str">
        <f>REPLACE(INDEX(GroupVertices[Group],MATCH(Edges11[[#This Row],[Vertex 1]],GroupVertices[Vertex],0)),1,1,"")</f>
        <v>1</v>
      </c>
      <c r="BE67" s="80" t="str">
        <f>REPLACE(INDEX(GroupVertices[Group],MATCH(Edges11[[#This Row],[Vertex 2]],GroupVertices[Vertex],0)),1,1,"")</f>
        <v>1</v>
      </c>
    </row>
    <row r="68" spans="1:57" ht="15">
      <c r="A68" s="66" t="s">
        <v>235</v>
      </c>
      <c r="B68" s="66" t="s">
        <v>235</v>
      </c>
      <c r="C68" s="67"/>
      <c r="D68" s="68"/>
      <c r="E68" s="69"/>
      <c r="F68" s="70"/>
      <c r="G68" s="67"/>
      <c r="H68" s="71"/>
      <c r="I68" s="72"/>
      <c r="J68" s="72"/>
      <c r="K68" s="34" t="s">
        <v>65</v>
      </c>
      <c r="L68" s="79">
        <v>94</v>
      </c>
      <c r="M68" s="79"/>
      <c r="N68" s="74"/>
      <c r="O68" s="81" t="s">
        <v>176</v>
      </c>
      <c r="P68" s="83">
        <v>43899.22709490741</v>
      </c>
      <c r="Q68" s="81" t="s">
        <v>335</v>
      </c>
      <c r="R68" s="81" t="s">
        <v>440</v>
      </c>
      <c r="S68" s="81" t="s">
        <v>497</v>
      </c>
      <c r="T68" s="81" t="s">
        <v>511</v>
      </c>
      <c r="U68" s="81"/>
      <c r="V68" s="85" t="s">
        <v>588</v>
      </c>
      <c r="W68" s="83">
        <v>43899.22709490741</v>
      </c>
      <c r="X68" s="87">
        <v>43899</v>
      </c>
      <c r="Y68" s="89" t="s">
        <v>616</v>
      </c>
      <c r="Z68" s="85" t="s">
        <v>708</v>
      </c>
      <c r="AA68" s="81"/>
      <c r="AB68" s="81"/>
      <c r="AC68" s="89" t="s">
        <v>826</v>
      </c>
      <c r="AD68" s="81"/>
      <c r="AE68" s="81" t="b">
        <v>0</v>
      </c>
      <c r="AF68" s="81">
        <v>0</v>
      </c>
      <c r="AG68" s="89" t="s">
        <v>881</v>
      </c>
      <c r="AH68" s="81" t="b">
        <v>0</v>
      </c>
      <c r="AI68" s="81" t="s">
        <v>885</v>
      </c>
      <c r="AJ68" s="81"/>
      <c r="AK68" s="89" t="s">
        <v>881</v>
      </c>
      <c r="AL68" s="81" t="b">
        <v>0</v>
      </c>
      <c r="AM68" s="81">
        <v>0</v>
      </c>
      <c r="AN68" s="89" t="s">
        <v>881</v>
      </c>
      <c r="AO68" s="81" t="s">
        <v>896</v>
      </c>
      <c r="AP68" s="81" t="b">
        <v>1</v>
      </c>
      <c r="AQ68" s="89" t="s">
        <v>826</v>
      </c>
      <c r="AR68" s="81" t="s">
        <v>176</v>
      </c>
      <c r="AS68" s="81">
        <v>0</v>
      </c>
      <c r="AT68" s="81">
        <v>0</v>
      </c>
      <c r="AU68" s="81"/>
      <c r="AV68" s="81"/>
      <c r="AW68" s="81"/>
      <c r="AX68" s="81"/>
      <c r="AY68" s="81"/>
      <c r="AZ68" s="81"/>
      <c r="BA68" s="81"/>
      <c r="BB68" s="81"/>
      <c r="BC68">
        <v>53</v>
      </c>
      <c r="BD68" s="80" t="str">
        <f>REPLACE(INDEX(GroupVertices[Group],MATCH(Edges11[[#This Row],[Vertex 1]],GroupVertices[Vertex],0)),1,1,"")</f>
        <v>1</v>
      </c>
      <c r="BE68" s="80" t="str">
        <f>REPLACE(INDEX(GroupVertices[Group],MATCH(Edges11[[#This Row],[Vertex 2]],GroupVertices[Vertex],0)),1,1,"")</f>
        <v>1</v>
      </c>
    </row>
    <row r="69" spans="1:57" ht="15">
      <c r="A69" s="66" t="s">
        <v>235</v>
      </c>
      <c r="B69" s="66" t="s">
        <v>235</v>
      </c>
      <c r="C69" s="67"/>
      <c r="D69" s="68"/>
      <c r="E69" s="69"/>
      <c r="F69" s="70"/>
      <c r="G69" s="67"/>
      <c r="H69" s="71"/>
      <c r="I69" s="72"/>
      <c r="J69" s="72"/>
      <c r="K69" s="34" t="s">
        <v>65</v>
      </c>
      <c r="L69" s="79">
        <v>95</v>
      </c>
      <c r="M69" s="79"/>
      <c r="N69" s="74"/>
      <c r="O69" s="81" t="s">
        <v>176</v>
      </c>
      <c r="P69" s="83">
        <v>43899.727175925924</v>
      </c>
      <c r="Q69" s="81" t="s">
        <v>336</v>
      </c>
      <c r="R69" s="85" t="s">
        <v>441</v>
      </c>
      <c r="S69" s="81" t="s">
        <v>496</v>
      </c>
      <c r="T69" s="81" t="s">
        <v>532</v>
      </c>
      <c r="U69" s="81"/>
      <c r="V69" s="85" t="s">
        <v>588</v>
      </c>
      <c r="W69" s="83">
        <v>43899.727175925924</v>
      </c>
      <c r="X69" s="87">
        <v>43899</v>
      </c>
      <c r="Y69" s="89" t="s">
        <v>628</v>
      </c>
      <c r="Z69" s="85" t="s">
        <v>709</v>
      </c>
      <c r="AA69" s="81"/>
      <c r="AB69" s="81"/>
      <c r="AC69" s="89" t="s">
        <v>827</v>
      </c>
      <c r="AD69" s="81"/>
      <c r="AE69" s="81" t="b">
        <v>0</v>
      </c>
      <c r="AF69" s="81">
        <v>0</v>
      </c>
      <c r="AG69" s="89" t="s">
        <v>881</v>
      </c>
      <c r="AH69" s="81" t="b">
        <v>0</v>
      </c>
      <c r="AI69" s="81" t="s">
        <v>885</v>
      </c>
      <c r="AJ69" s="81"/>
      <c r="AK69" s="89" t="s">
        <v>881</v>
      </c>
      <c r="AL69" s="81" t="b">
        <v>0</v>
      </c>
      <c r="AM69" s="81">
        <v>0</v>
      </c>
      <c r="AN69" s="89" t="s">
        <v>881</v>
      </c>
      <c r="AO69" s="81" t="s">
        <v>896</v>
      </c>
      <c r="AP69" s="81" t="b">
        <v>0</v>
      </c>
      <c r="AQ69" s="89" t="s">
        <v>827</v>
      </c>
      <c r="AR69" s="81" t="s">
        <v>176</v>
      </c>
      <c r="AS69" s="81">
        <v>0</v>
      </c>
      <c r="AT69" s="81">
        <v>0</v>
      </c>
      <c r="AU69" s="81"/>
      <c r="AV69" s="81"/>
      <c r="AW69" s="81"/>
      <c r="AX69" s="81"/>
      <c r="AY69" s="81"/>
      <c r="AZ69" s="81"/>
      <c r="BA69" s="81"/>
      <c r="BB69" s="81"/>
      <c r="BC69">
        <v>53</v>
      </c>
      <c r="BD69" s="80" t="str">
        <f>REPLACE(INDEX(GroupVertices[Group],MATCH(Edges11[[#This Row],[Vertex 1]],GroupVertices[Vertex],0)),1,1,"")</f>
        <v>1</v>
      </c>
      <c r="BE69" s="80" t="str">
        <f>REPLACE(INDEX(GroupVertices[Group],MATCH(Edges11[[#This Row],[Vertex 2]],GroupVertices[Vertex],0)),1,1,"")</f>
        <v>1</v>
      </c>
    </row>
    <row r="70" spans="1:57" ht="15">
      <c r="A70" s="66" t="s">
        <v>235</v>
      </c>
      <c r="B70" s="66" t="s">
        <v>235</v>
      </c>
      <c r="C70" s="67"/>
      <c r="D70" s="68"/>
      <c r="E70" s="69"/>
      <c r="F70" s="70"/>
      <c r="G70" s="67"/>
      <c r="H70" s="71"/>
      <c r="I70" s="72"/>
      <c r="J70" s="72"/>
      <c r="K70" s="34" t="s">
        <v>65</v>
      </c>
      <c r="L70" s="79">
        <v>96</v>
      </c>
      <c r="M70" s="79"/>
      <c r="N70" s="74"/>
      <c r="O70" s="81" t="s">
        <v>176</v>
      </c>
      <c r="P70" s="83">
        <v>43900.22712962963</v>
      </c>
      <c r="Q70" s="81" t="s">
        <v>337</v>
      </c>
      <c r="R70" s="85" t="s">
        <v>442</v>
      </c>
      <c r="S70" s="81" t="s">
        <v>496</v>
      </c>
      <c r="T70" s="81" t="s">
        <v>533</v>
      </c>
      <c r="U70" s="81"/>
      <c r="V70" s="85" t="s">
        <v>588</v>
      </c>
      <c r="W70" s="83">
        <v>43900.22712962963</v>
      </c>
      <c r="X70" s="87">
        <v>43900</v>
      </c>
      <c r="Y70" s="89" t="s">
        <v>615</v>
      </c>
      <c r="Z70" s="85" t="s">
        <v>710</v>
      </c>
      <c r="AA70" s="81"/>
      <c r="AB70" s="81"/>
      <c r="AC70" s="89" t="s">
        <v>828</v>
      </c>
      <c r="AD70" s="81"/>
      <c r="AE70" s="81" t="b">
        <v>0</v>
      </c>
      <c r="AF70" s="81">
        <v>0</v>
      </c>
      <c r="AG70" s="89" t="s">
        <v>881</v>
      </c>
      <c r="AH70" s="81" t="b">
        <v>0</v>
      </c>
      <c r="AI70" s="81" t="s">
        <v>885</v>
      </c>
      <c r="AJ70" s="81"/>
      <c r="AK70" s="89" t="s">
        <v>881</v>
      </c>
      <c r="AL70" s="81" t="b">
        <v>0</v>
      </c>
      <c r="AM70" s="81">
        <v>0</v>
      </c>
      <c r="AN70" s="89" t="s">
        <v>881</v>
      </c>
      <c r="AO70" s="81" t="s">
        <v>896</v>
      </c>
      <c r="AP70" s="81" t="b">
        <v>0</v>
      </c>
      <c r="AQ70" s="89" t="s">
        <v>828</v>
      </c>
      <c r="AR70" s="81" t="s">
        <v>176</v>
      </c>
      <c r="AS70" s="81">
        <v>0</v>
      </c>
      <c r="AT70" s="81">
        <v>0</v>
      </c>
      <c r="AU70" s="81"/>
      <c r="AV70" s="81"/>
      <c r="AW70" s="81"/>
      <c r="AX70" s="81"/>
      <c r="AY70" s="81"/>
      <c r="AZ70" s="81"/>
      <c r="BA70" s="81"/>
      <c r="BB70" s="81"/>
      <c r="BC70">
        <v>53</v>
      </c>
      <c r="BD70" s="80" t="str">
        <f>REPLACE(INDEX(GroupVertices[Group],MATCH(Edges11[[#This Row],[Vertex 1]],GroupVertices[Vertex],0)),1,1,"")</f>
        <v>1</v>
      </c>
      <c r="BE70" s="80" t="str">
        <f>REPLACE(INDEX(GroupVertices[Group],MATCH(Edges11[[#This Row],[Vertex 2]],GroupVertices[Vertex],0)),1,1,"")</f>
        <v>1</v>
      </c>
    </row>
    <row r="71" spans="1:57" ht="15">
      <c r="A71" s="66" t="s">
        <v>235</v>
      </c>
      <c r="B71" s="66" t="s">
        <v>235</v>
      </c>
      <c r="C71" s="67"/>
      <c r="D71" s="68"/>
      <c r="E71" s="69"/>
      <c r="F71" s="70"/>
      <c r="G71" s="67"/>
      <c r="H71" s="71"/>
      <c r="I71" s="72"/>
      <c r="J71" s="72"/>
      <c r="K71" s="34" t="s">
        <v>65</v>
      </c>
      <c r="L71" s="79">
        <v>97</v>
      </c>
      <c r="M71" s="79"/>
      <c r="N71" s="74"/>
      <c r="O71" s="81" t="s">
        <v>176</v>
      </c>
      <c r="P71" s="83">
        <v>43901.7271412037</v>
      </c>
      <c r="Q71" s="81" t="s">
        <v>338</v>
      </c>
      <c r="R71" s="85" t="s">
        <v>443</v>
      </c>
      <c r="S71" s="81" t="s">
        <v>496</v>
      </c>
      <c r="T71" s="81" t="s">
        <v>534</v>
      </c>
      <c r="U71" s="81"/>
      <c r="V71" s="85" t="s">
        <v>588</v>
      </c>
      <c r="W71" s="83">
        <v>43901.7271412037</v>
      </c>
      <c r="X71" s="87">
        <v>43901</v>
      </c>
      <c r="Y71" s="89" t="s">
        <v>622</v>
      </c>
      <c r="Z71" s="85" t="s">
        <v>711</v>
      </c>
      <c r="AA71" s="81"/>
      <c r="AB71" s="81"/>
      <c r="AC71" s="89" t="s">
        <v>829</v>
      </c>
      <c r="AD71" s="81"/>
      <c r="AE71" s="81" t="b">
        <v>0</v>
      </c>
      <c r="AF71" s="81">
        <v>0</v>
      </c>
      <c r="AG71" s="89" t="s">
        <v>881</v>
      </c>
      <c r="AH71" s="81" t="b">
        <v>0</v>
      </c>
      <c r="AI71" s="81" t="s">
        <v>885</v>
      </c>
      <c r="AJ71" s="81"/>
      <c r="AK71" s="89" t="s">
        <v>881</v>
      </c>
      <c r="AL71" s="81" t="b">
        <v>0</v>
      </c>
      <c r="AM71" s="81">
        <v>0</v>
      </c>
      <c r="AN71" s="89" t="s">
        <v>881</v>
      </c>
      <c r="AO71" s="81" t="s">
        <v>896</v>
      </c>
      <c r="AP71" s="81" t="b">
        <v>0</v>
      </c>
      <c r="AQ71" s="89" t="s">
        <v>829</v>
      </c>
      <c r="AR71" s="81" t="s">
        <v>176</v>
      </c>
      <c r="AS71" s="81">
        <v>0</v>
      </c>
      <c r="AT71" s="81">
        <v>0</v>
      </c>
      <c r="AU71" s="81"/>
      <c r="AV71" s="81"/>
      <c r="AW71" s="81"/>
      <c r="AX71" s="81"/>
      <c r="AY71" s="81"/>
      <c r="AZ71" s="81"/>
      <c r="BA71" s="81"/>
      <c r="BB71" s="81"/>
      <c r="BC71">
        <v>53</v>
      </c>
      <c r="BD71" s="80" t="str">
        <f>REPLACE(INDEX(GroupVertices[Group],MATCH(Edges11[[#This Row],[Vertex 1]],GroupVertices[Vertex],0)),1,1,"")</f>
        <v>1</v>
      </c>
      <c r="BE71" s="80" t="str">
        <f>REPLACE(INDEX(GroupVertices[Group],MATCH(Edges11[[#This Row],[Vertex 2]],GroupVertices[Vertex],0)),1,1,"")</f>
        <v>1</v>
      </c>
    </row>
    <row r="72" spans="1:57" ht="15">
      <c r="A72" s="66" t="s">
        <v>235</v>
      </c>
      <c r="B72" s="66" t="s">
        <v>235</v>
      </c>
      <c r="C72" s="67"/>
      <c r="D72" s="68"/>
      <c r="E72" s="69"/>
      <c r="F72" s="70"/>
      <c r="G72" s="67"/>
      <c r="H72" s="71"/>
      <c r="I72" s="72"/>
      <c r="J72" s="72"/>
      <c r="K72" s="34" t="s">
        <v>65</v>
      </c>
      <c r="L72" s="79">
        <v>98</v>
      </c>
      <c r="M72" s="79"/>
      <c r="N72" s="74"/>
      <c r="O72" s="81" t="s">
        <v>176</v>
      </c>
      <c r="P72" s="83">
        <v>43903.22709490741</v>
      </c>
      <c r="Q72" s="81" t="s">
        <v>339</v>
      </c>
      <c r="R72" s="85" t="s">
        <v>444</v>
      </c>
      <c r="S72" s="81" t="s">
        <v>496</v>
      </c>
      <c r="T72" s="81" t="s">
        <v>528</v>
      </c>
      <c r="U72" s="81"/>
      <c r="V72" s="85" t="s">
        <v>588</v>
      </c>
      <c r="W72" s="83">
        <v>43903.22709490741</v>
      </c>
      <c r="X72" s="87">
        <v>43903</v>
      </c>
      <c r="Y72" s="89" t="s">
        <v>616</v>
      </c>
      <c r="Z72" s="85" t="s">
        <v>712</v>
      </c>
      <c r="AA72" s="81"/>
      <c r="AB72" s="81"/>
      <c r="AC72" s="89" t="s">
        <v>830</v>
      </c>
      <c r="AD72" s="81"/>
      <c r="AE72" s="81" t="b">
        <v>0</v>
      </c>
      <c r="AF72" s="81">
        <v>0</v>
      </c>
      <c r="AG72" s="89" t="s">
        <v>881</v>
      </c>
      <c r="AH72" s="81" t="b">
        <v>0</v>
      </c>
      <c r="AI72" s="81" t="s">
        <v>885</v>
      </c>
      <c r="AJ72" s="81"/>
      <c r="AK72" s="89" t="s">
        <v>881</v>
      </c>
      <c r="AL72" s="81" t="b">
        <v>0</v>
      </c>
      <c r="AM72" s="81">
        <v>0</v>
      </c>
      <c r="AN72" s="89" t="s">
        <v>881</v>
      </c>
      <c r="AO72" s="81" t="s">
        <v>896</v>
      </c>
      <c r="AP72" s="81" t="b">
        <v>0</v>
      </c>
      <c r="AQ72" s="89" t="s">
        <v>830</v>
      </c>
      <c r="AR72" s="81" t="s">
        <v>176</v>
      </c>
      <c r="AS72" s="81">
        <v>0</v>
      </c>
      <c r="AT72" s="81">
        <v>0</v>
      </c>
      <c r="AU72" s="81"/>
      <c r="AV72" s="81"/>
      <c r="AW72" s="81"/>
      <c r="AX72" s="81"/>
      <c r="AY72" s="81"/>
      <c r="AZ72" s="81"/>
      <c r="BA72" s="81"/>
      <c r="BB72" s="81"/>
      <c r="BC72">
        <v>53</v>
      </c>
      <c r="BD72" s="80" t="str">
        <f>REPLACE(INDEX(GroupVertices[Group],MATCH(Edges11[[#This Row],[Vertex 1]],GroupVertices[Vertex],0)),1,1,"")</f>
        <v>1</v>
      </c>
      <c r="BE72" s="80" t="str">
        <f>REPLACE(INDEX(GroupVertices[Group],MATCH(Edges11[[#This Row],[Vertex 2]],GroupVertices[Vertex],0)),1,1,"")</f>
        <v>1</v>
      </c>
    </row>
    <row r="73" spans="1:57" ht="15">
      <c r="A73" s="66" t="s">
        <v>235</v>
      </c>
      <c r="B73" s="66" t="s">
        <v>235</v>
      </c>
      <c r="C73" s="67"/>
      <c r="D73" s="68"/>
      <c r="E73" s="69"/>
      <c r="F73" s="70"/>
      <c r="G73" s="67"/>
      <c r="H73" s="71"/>
      <c r="I73" s="72"/>
      <c r="J73" s="72"/>
      <c r="K73" s="34" t="s">
        <v>65</v>
      </c>
      <c r="L73" s="79">
        <v>99</v>
      </c>
      <c r="M73" s="79"/>
      <c r="N73" s="74"/>
      <c r="O73" s="81" t="s">
        <v>176</v>
      </c>
      <c r="P73" s="83">
        <v>43903.727164351854</v>
      </c>
      <c r="Q73" s="81" t="s">
        <v>340</v>
      </c>
      <c r="R73" s="85" t="s">
        <v>445</v>
      </c>
      <c r="S73" s="81" t="s">
        <v>496</v>
      </c>
      <c r="T73" s="81" t="s">
        <v>535</v>
      </c>
      <c r="U73" s="81"/>
      <c r="V73" s="85" t="s">
        <v>588</v>
      </c>
      <c r="W73" s="83">
        <v>43903.727164351854</v>
      </c>
      <c r="X73" s="87">
        <v>43903</v>
      </c>
      <c r="Y73" s="89" t="s">
        <v>614</v>
      </c>
      <c r="Z73" s="85" t="s">
        <v>713</v>
      </c>
      <c r="AA73" s="81"/>
      <c r="AB73" s="81"/>
      <c r="AC73" s="89" t="s">
        <v>831</v>
      </c>
      <c r="AD73" s="81"/>
      <c r="AE73" s="81" t="b">
        <v>0</v>
      </c>
      <c r="AF73" s="81">
        <v>0</v>
      </c>
      <c r="AG73" s="89" t="s">
        <v>881</v>
      </c>
      <c r="AH73" s="81" t="b">
        <v>0</v>
      </c>
      <c r="AI73" s="81" t="s">
        <v>885</v>
      </c>
      <c r="AJ73" s="81"/>
      <c r="AK73" s="89" t="s">
        <v>881</v>
      </c>
      <c r="AL73" s="81" t="b">
        <v>0</v>
      </c>
      <c r="AM73" s="81">
        <v>0</v>
      </c>
      <c r="AN73" s="89" t="s">
        <v>881</v>
      </c>
      <c r="AO73" s="81" t="s">
        <v>896</v>
      </c>
      <c r="AP73" s="81" t="b">
        <v>0</v>
      </c>
      <c r="AQ73" s="89" t="s">
        <v>831</v>
      </c>
      <c r="AR73" s="81" t="s">
        <v>176</v>
      </c>
      <c r="AS73" s="81">
        <v>0</v>
      </c>
      <c r="AT73" s="81">
        <v>0</v>
      </c>
      <c r="AU73" s="81"/>
      <c r="AV73" s="81"/>
      <c r="AW73" s="81"/>
      <c r="AX73" s="81"/>
      <c r="AY73" s="81"/>
      <c r="AZ73" s="81"/>
      <c r="BA73" s="81"/>
      <c r="BB73" s="81"/>
      <c r="BC73">
        <v>53</v>
      </c>
      <c r="BD73" s="80" t="str">
        <f>REPLACE(INDEX(GroupVertices[Group],MATCH(Edges11[[#This Row],[Vertex 1]],GroupVertices[Vertex],0)),1,1,"")</f>
        <v>1</v>
      </c>
      <c r="BE73" s="80" t="str">
        <f>REPLACE(INDEX(GroupVertices[Group],MATCH(Edges11[[#This Row],[Vertex 2]],GroupVertices[Vertex],0)),1,1,"")</f>
        <v>1</v>
      </c>
    </row>
    <row r="74" spans="1:57" ht="15">
      <c r="A74" s="66" t="s">
        <v>235</v>
      </c>
      <c r="B74" s="66" t="s">
        <v>235</v>
      </c>
      <c r="C74" s="67"/>
      <c r="D74" s="68"/>
      <c r="E74" s="69"/>
      <c r="F74" s="70"/>
      <c r="G74" s="67"/>
      <c r="H74" s="71"/>
      <c r="I74" s="72"/>
      <c r="J74" s="72"/>
      <c r="K74" s="34" t="s">
        <v>65</v>
      </c>
      <c r="L74" s="79">
        <v>100</v>
      </c>
      <c r="M74" s="79"/>
      <c r="N74" s="74"/>
      <c r="O74" s="81" t="s">
        <v>176</v>
      </c>
      <c r="P74" s="83">
        <v>43905.727118055554</v>
      </c>
      <c r="Q74" s="81" t="s">
        <v>341</v>
      </c>
      <c r="R74" s="85" t="s">
        <v>446</v>
      </c>
      <c r="S74" s="81" t="s">
        <v>496</v>
      </c>
      <c r="T74" s="81" t="s">
        <v>536</v>
      </c>
      <c r="U74" s="81"/>
      <c r="V74" s="85" t="s">
        <v>588</v>
      </c>
      <c r="W74" s="83">
        <v>43905.727118055554</v>
      </c>
      <c r="X74" s="87">
        <v>43905</v>
      </c>
      <c r="Y74" s="89" t="s">
        <v>618</v>
      </c>
      <c r="Z74" s="85" t="s">
        <v>714</v>
      </c>
      <c r="AA74" s="81"/>
      <c r="AB74" s="81"/>
      <c r="AC74" s="89" t="s">
        <v>832</v>
      </c>
      <c r="AD74" s="81"/>
      <c r="AE74" s="81" t="b">
        <v>0</v>
      </c>
      <c r="AF74" s="81">
        <v>0</v>
      </c>
      <c r="AG74" s="89" t="s">
        <v>881</v>
      </c>
      <c r="AH74" s="81" t="b">
        <v>0</v>
      </c>
      <c r="AI74" s="81" t="s">
        <v>885</v>
      </c>
      <c r="AJ74" s="81"/>
      <c r="AK74" s="89" t="s">
        <v>881</v>
      </c>
      <c r="AL74" s="81" t="b">
        <v>0</v>
      </c>
      <c r="AM74" s="81">
        <v>0</v>
      </c>
      <c r="AN74" s="89" t="s">
        <v>881</v>
      </c>
      <c r="AO74" s="81" t="s">
        <v>896</v>
      </c>
      <c r="AP74" s="81" t="b">
        <v>0</v>
      </c>
      <c r="AQ74" s="89" t="s">
        <v>832</v>
      </c>
      <c r="AR74" s="81" t="s">
        <v>176</v>
      </c>
      <c r="AS74" s="81">
        <v>0</v>
      </c>
      <c r="AT74" s="81">
        <v>0</v>
      </c>
      <c r="AU74" s="81"/>
      <c r="AV74" s="81"/>
      <c r="AW74" s="81"/>
      <c r="AX74" s="81"/>
      <c r="AY74" s="81"/>
      <c r="AZ74" s="81"/>
      <c r="BA74" s="81"/>
      <c r="BB74" s="81"/>
      <c r="BC74">
        <v>53</v>
      </c>
      <c r="BD74" s="80" t="str">
        <f>REPLACE(INDEX(GroupVertices[Group],MATCH(Edges11[[#This Row],[Vertex 1]],GroupVertices[Vertex],0)),1,1,"")</f>
        <v>1</v>
      </c>
      <c r="BE74" s="80" t="str">
        <f>REPLACE(INDEX(GroupVertices[Group],MATCH(Edges11[[#This Row],[Vertex 2]],GroupVertices[Vertex],0)),1,1,"")</f>
        <v>1</v>
      </c>
    </row>
    <row r="75" spans="1:57" ht="15">
      <c r="A75" s="66" t="s">
        <v>235</v>
      </c>
      <c r="B75" s="66" t="s">
        <v>235</v>
      </c>
      <c r="C75" s="67"/>
      <c r="D75" s="68"/>
      <c r="E75" s="69"/>
      <c r="F75" s="70"/>
      <c r="G75" s="67"/>
      <c r="H75" s="71"/>
      <c r="I75" s="72"/>
      <c r="J75" s="72"/>
      <c r="K75" s="34" t="s">
        <v>65</v>
      </c>
      <c r="L75" s="79">
        <v>101</v>
      </c>
      <c r="M75" s="79"/>
      <c r="N75" s="74"/>
      <c r="O75" s="81" t="s">
        <v>176</v>
      </c>
      <c r="P75" s="83">
        <v>43906.22709490741</v>
      </c>
      <c r="Q75" s="81" t="s">
        <v>342</v>
      </c>
      <c r="R75" s="85" t="s">
        <v>447</v>
      </c>
      <c r="S75" s="81" t="s">
        <v>496</v>
      </c>
      <c r="T75" s="81" t="s">
        <v>511</v>
      </c>
      <c r="U75" s="81"/>
      <c r="V75" s="85" t="s">
        <v>588</v>
      </c>
      <c r="W75" s="83">
        <v>43906.22709490741</v>
      </c>
      <c r="X75" s="87">
        <v>43906</v>
      </c>
      <c r="Y75" s="89" t="s">
        <v>616</v>
      </c>
      <c r="Z75" s="85" t="s">
        <v>715</v>
      </c>
      <c r="AA75" s="81"/>
      <c r="AB75" s="81"/>
      <c r="AC75" s="89" t="s">
        <v>833</v>
      </c>
      <c r="AD75" s="81"/>
      <c r="AE75" s="81" t="b">
        <v>0</v>
      </c>
      <c r="AF75" s="81">
        <v>0</v>
      </c>
      <c r="AG75" s="89" t="s">
        <v>881</v>
      </c>
      <c r="AH75" s="81" t="b">
        <v>0</v>
      </c>
      <c r="AI75" s="81" t="s">
        <v>885</v>
      </c>
      <c r="AJ75" s="81"/>
      <c r="AK75" s="89" t="s">
        <v>881</v>
      </c>
      <c r="AL75" s="81" t="b">
        <v>0</v>
      </c>
      <c r="AM75" s="81">
        <v>0</v>
      </c>
      <c r="AN75" s="89" t="s">
        <v>881</v>
      </c>
      <c r="AO75" s="81" t="s">
        <v>896</v>
      </c>
      <c r="AP75" s="81" t="b">
        <v>0</v>
      </c>
      <c r="AQ75" s="89" t="s">
        <v>833</v>
      </c>
      <c r="AR75" s="81" t="s">
        <v>176</v>
      </c>
      <c r="AS75" s="81">
        <v>0</v>
      </c>
      <c r="AT75" s="81">
        <v>0</v>
      </c>
      <c r="AU75" s="81"/>
      <c r="AV75" s="81"/>
      <c r="AW75" s="81"/>
      <c r="AX75" s="81"/>
      <c r="AY75" s="81"/>
      <c r="AZ75" s="81"/>
      <c r="BA75" s="81"/>
      <c r="BB75" s="81"/>
      <c r="BC75">
        <v>53</v>
      </c>
      <c r="BD75" s="80" t="str">
        <f>REPLACE(INDEX(GroupVertices[Group],MATCH(Edges11[[#This Row],[Vertex 1]],GroupVertices[Vertex],0)),1,1,"")</f>
        <v>1</v>
      </c>
      <c r="BE75" s="80" t="str">
        <f>REPLACE(INDEX(GroupVertices[Group],MATCH(Edges11[[#This Row],[Vertex 2]],GroupVertices[Vertex],0)),1,1,"")</f>
        <v>1</v>
      </c>
    </row>
    <row r="76" spans="1:57" ht="15">
      <c r="A76" s="66" t="s">
        <v>235</v>
      </c>
      <c r="B76" s="66" t="s">
        <v>235</v>
      </c>
      <c r="C76" s="67"/>
      <c r="D76" s="68"/>
      <c r="E76" s="69"/>
      <c r="F76" s="70"/>
      <c r="G76" s="67"/>
      <c r="H76" s="71"/>
      <c r="I76" s="72"/>
      <c r="J76" s="72"/>
      <c r="K76" s="34" t="s">
        <v>65</v>
      </c>
      <c r="L76" s="79">
        <v>102</v>
      </c>
      <c r="M76" s="79"/>
      <c r="N76" s="74"/>
      <c r="O76" s="81" t="s">
        <v>176</v>
      </c>
      <c r="P76" s="83">
        <v>43907.227430555555</v>
      </c>
      <c r="Q76" s="81" t="s">
        <v>343</v>
      </c>
      <c r="R76" s="85" t="s">
        <v>448</v>
      </c>
      <c r="S76" s="81" t="s">
        <v>496</v>
      </c>
      <c r="T76" s="81" t="s">
        <v>537</v>
      </c>
      <c r="U76" s="81"/>
      <c r="V76" s="85" t="s">
        <v>588</v>
      </c>
      <c r="W76" s="83">
        <v>43907.227430555555</v>
      </c>
      <c r="X76" s="87">
        <v>43907</v>
      </c>
      <c r="Y76" s="89" t="s">
        <v>631</v>
      </c>
      <c r="Z76" s="85" t="s">
        <v>716</v>
      </c>
      <c r="AA76" s="81"/>
      <c r="AB76" s="81"/>
      <c r="AC76" s="89" t="s">
        <v>834</v>
      </c>
      <c r="AD76" s="81"/>
      <c r="AE76" s="81" t="b">
        <v>0</v>
      </c>
      <c r="AF76" s="81">
        <v>0</v>
      </c>
      <c r="AG76" s="89" t="s">
        <v>881</v>
      </c>
      <c r="AH76" s="81" t="b">
        <v>0</v>
      </c>
      <c r="AI76" s="81" t="s">
        <v>885</v>
      </c>
      <c r="AJ76" s="81"/>
      <c r="AK76" s="89" t="s">
        <v>881</v>
      </c>
      <c r="AL76" s="81" t="b">
        <v>0</v>
      </c>
      <c r="AM76" s="81">
        <v>0</v>
      </c>
      <c r="AN76" s="89" t="s">
        <v>881</v>
      </c>
      <c r="AO76" s="81" t="s">
        <v>896</v>
      </c>
      <c r="AP76" s="81" t="b">
        <v>0</v>
      </c>
      <c r="AQ76" s="89" t="s">
        <v>834</v>
      </c>
      <c r="AR76" s="81" t="s">
        <v>176</v>
      </c>
      <c r="AS76" s="81">
        <v>0</v>
      </c>
      <c r="AT76" s="81">
        <v>0</v>
      </c>
      <c r="AU76" s="81"/>
      <c r="AV76" s="81"/>
      <c r="AW76" s="81"/>
      <c r="AX76" s="81"/>
      <c r="AY76" s="81"/>
      <c r="AZ76" s="81"/>
      <c r="BA76" s="81"/>
      <c r="BB76" s="81"/>
      <c r="BC76">
        <v>53</v>
      </c>
      <c r="BD76" s="80" t="str">
        <f>REPLACE(INDEX(GroupVertices[Group],MATCH(Edges11[[#This Row],[Vertex 1]],GroupVertices[Vertex],0)),1,1,"")</f>
        <v>1</v>
      </c>
      <c r="BE76" s="80" t="str">
        <f>REPLACE(INDEX(GroupVertices[Group],MATCH(Edges11[[#This Row],[Vertex 2]],GroupVertices[Vertex],0)),1,1,"")</f>
        <v>1</v>
      </c>
    </row>
    <row r="77" spans="1:57" ht="15">
      <c r="A77" s="66" t="s">
        <v>235</v>
      </c>
      <c r="B77" s="66" t="s">
        <v>235</v>
      </c>
      <c r="C77" s="67"/>
      <c r="D77" s="68"/>
      <c r="E77" s="69"/>
      <c r="F77" s="70"/>
      <c r="G77" s="67"/>
      <c r="H77" s="71"/>
      <c r="I77" s="72"/>
      <c r="J77" s="72"/>
      <c r="K77" s="34" t="s">
        <v>65</v>
      </c>
      <c r="L77" s="79">
        <v>103</v>
      </c>
      <c r="M77" s="79"/>
      <c r="N77" s="74"/>
      <c r="O77" s="81" t="s">
        <v>176</v>
      </c>
      <c r="P77" s="83">
        <v>43909.727175925924</v>
      </c>
      <c r="Q77" s="81" t="s">
        <v>344</v>
      </c>
      <c r="R77" s="81" t="s">
        <v>449</v>
      </c>
      <c r="S77" s="81" t="s">
        <v>497</v>
      </c>
      <c r="T77" s="81" t="s">
        <v>511</v>
      </c>
      <c r="U77" s="81"/>
      <c r="V77" s="85" t="s">
        <v>588</v>
      </c>
      <c r="W77" s="83">
        <v>43909.727175925924</v>
      </c>
      <c r="X77" s="87">
        <v>43909</v>
      </c>
      <c r="Y77" s="89" t="s">
        <v>628</v>
      </c>
      <c r="Z77" s="85" t="s">
        <v>717</v>
      </c>
      <c r="AA77" s="81"/>
      <c r="AB77" s="81"/>
      <c r="AC77" s="89" t="s">
        <v>835</v>
      </c>
      <c r="AD77" s="81"/>
      <c r="AE77" s="81" t="b">
        <v>0</v>
      </c>
      <c r="AF77" s="81">
        <v>0</v>
      </c>
      <c r="AG77" s="89" t="s">
        <v>881</v>
      </c>
      <c r="AH77" s="81" t="b">
        <v>0</v>
      </c>
      <c r="AI77" s="81" t="s">
        <v>885</v>
      </c>
      <c r="AJ77" s="81"/>
      <c r="AK77" s="89" t="s">
        <v>881</v>
      </c>
      <c r="AL77" s="81" t="b">
        <v>0</v>
      </c>
      <c r="AM77" s="81">
        <v>0</v>
      </c>
      <c r="AN77" s="89" t="s">
        <v>881</v>
      </c>
      <c r="AO77" s="81" t="s">
        <v>896</v>
      </c>
      <c r="AP77" s="81" t="b">
        <v>1</v>
      </c>
      <c r="AQ77" s="89" t="s">
        <v>835</v>
      </c>
      <c r="AR77" s="81" t="s">
        <v>176</v>
      </c>
      <c r="AS77" s="81">
        <v>0</v>
      </c>
      <c r="AT77" s="81">
        <v>0</v>
      </c>
      <c r="AU77" s="81"/>
      <c r="AV77" s="81"/>
      <c r="AW77" s="81"/>
      <c r="AX77" s="81"/>
      <c r="AY77" s="81"/>
      <c r="AZ77" s="81"/>
      <c r="BA77" s="81"/>
      <c r="BB77" s="81"/>
      <c r="BC77">
        <v>53</v>
      </c>
      <c r="BD77" s="80" t="str">
        <f>REPLACE(INDEX(GroupVertices[Group],MATCH(Edges11[[#This Row],[Vertex 1]],GroupVertices[Vertex],0)),1,1,"")</f>
        <v>1</v>
      </c>
      <c r="BE77" s="80" t="str">
        <f>REPLACE(INDEX(GroupVertices[Group],MATCH(Edges11[[#This Row],[Vertex 2]],GroupVertices[Vertex],0)),1,1,"")</f>
        <v>1</v>
      </c>
    </row>
    <row r="78" spans="1:57" ht="15">
      <c r="A78" s="66" t="s">
        <v>235</v>
      </c>
      <c r="B78" s="66" t="s">
        <v>235</v>
      </c>
      <c r="C78" s="67"/>
      <c r="D78" s="68"/>
      <c r="E78" s="69"/>
      <c r="F78" s="70"/>
      <c r="G78" s="67"/>
      <c r="H78" s="71"/>
      <c r="I78" s="72"/>
      <c r="J78" s="72"/>
      <c r="K78" s="34" t="s">
        <v>65</v>
      </c>
      <c r="L78" s="79">
        <v>104</v>
      </c>
      <c r="M78" s="79"/>
      <c r="N78" s="74"/>
      <c r="O78" s="81" t="s">
        <v>176</v>
      </c>
      <c r="P78" s="83">
        <v>43910.727164351854</v>
      </c>
      <c r="Q78" s="81" t="s">
        <v>345</v>
      </c>
      <c r="R78" s="85" t="s">
        <v>450</v>
      </c>
      <c r="S78" s="81" t="s">
        <v>496</v>
      </c>
      <c r="T78" s="81" t="s">
        <v>538</v>
      </c>
      <c r="U78" s="81"/>
      <c r="V78" s="85" t="s">
        <v>588</v>
      </c>
      <c r="W78" s="83">
        <v>43910.727164351854</v>
      </c>
      <c r="X78" s="87">
        <v>43910</v>
      </c>
      <c r="Y78" s="89" t="s">
        <v>614</v>
      </c>
      <c r="Z78" s="85" t="s">
        <v>718</v>
      </c>
      <c r="AA78" s="81"/>
      <c r="AB78" s="81"/>
      <c r="AC78" s="89" t="s">
        <v>836</v>
      </c>
      <c r="AD78" s="81"/>
      <c r="AE78" s="81" t="b">
        <v>0</v>
      </c>
      <c r="AF78" s="81">
        <v>0</v>
      </c>
      <c r="AG78" s="89" t="s">
        <v>881</v>
      </c>
      <c r="AH78" s="81" t="b">
        <v>0</v>
      </c>
      <c r="AI78" s="81" t="s">
        <v>885</v>
      </c>
      <c r="AJ78" s="81"/>
      <c r="AK78" s="89" t="s">
        <v>881</v>
      </c>
      <c r="AL78" s="81" t="b">
        <v>0</v>
      </c>
      <c r="AM78" s="81">
        <v>0</v>
      </c>
      <c r="AN78" s="89" t="s">
        <v>881</v>
      </c>
      <c r="AO78" s="81" t="s">
        <v>896</v>
      </c>
      <c r="AP78" s="81" t="b">
        <v>0</v>
      </c>
      <c r="AQ78" s="89" t="s">
        <v>836</v>
      </c>
      <c r="AR78" s="81" t="s">
        <v>176</v>
      </c>
      <c r="AS78" s="81">
        <v>0</v>
      </c>
      <c r="AT78" s="81">
        <v>0</v>
      </c>
      <c r="AU78" s="81"/>
      <c r="AV78" s="81"/>
      <c r="AW78" s="81"/>
      <c r="AX78" s="81"/>
      <c r="AY78" s="81"/>
      <c r="AZ78" s="81"/>
      <c r="BA78" s="81"/>
      <c r="BB78" s="81"/>
      <c r="BC78">
        <v>53</v>
      </c>
      <c r="BD78" s="80" t="str">
        <f>REPLACE(INDEX(GroupVertices[Group],MATCH(Edges11[[#This Row],[Vertex 1]],GroupVertices[Vertex],0)),1,1,"")</f>
        <v>1</v>
      </c>
      <c r="BE78" s="80" t="str">
        <f>REPLACE(INDEX(GroupVertices[Group],MATCH(Edges11[[#This Row],[Vertex 2]],GroupVertices[Vertex],0)),1,1,"")</f>
        <v>1</v>
      </c>
    </row>
    <row r="79" spans="1:57" ht="15">
      <c r="A79" s="66" t="s">
        <v>235</v>
      </c>
      <c r="B79" s="66" t="s">
        <v>235</v>
      </c>
      <c r="C79" s="67"/>
      <c r="D79" s="68"/>
      <c r="E79" s="69"/>
      <c r="F79" s="70"/>
      <c r="G79" s="67"/>
      <c r="H79" s="71"/>
      <c r="I79" s="72"/>
      <c r="J79" s="72"/>
      <c r="K79" s="34" t="s">
        <v>65</v>
      </c>
      <c r="L79" s="79">
        <v>105</v>
      </c>
      <c r="M79" s="79"/>
      <c r="N79" s="74"/>
      <c r="O79" s="81" t="s">
        <v>176</v>
      </c>
      <c r="P79" s="83">
        <v>43912.7271412037</v>
      </c>
      <c r="Q79" s="81" t="s">
        <v>346</v>
      </c>
      <c r="R79" s="85" t="s">
        <v>451</v>
      </c>
      <c r="S79" s="81" t="s">
        <v>496</v>
      </c>
      <c r="T79" s="81" t="s">
        <v>539</v>
      </c>
      <c r="U79" s="81"/>
      <c r="V79" s="85" t="s">
        <v>588</v>
      </c>
      <c r="W79" s="83">
        <v>43912.7271412037</v>
      </c>
      <c r="X79" s="87">
        <v>43912</v>
      </c>
      <c r="Y79" s="89" t="s">
        <v>622</v>
      </c>
      <c r="Z79" s="85" t="s">
        <v>719</v>
      </c>
      <c r="AA79" s="81"/>
      <c r="AB79" s="81"/>
      <c r="AC79" s="89" t="s">
        <v>837</v>
      </c>
      <c r="AD79" s="81"/>
      <c r="AE79" s="81" t="b">
        <v>0</v>
      </c>
      <c r="AF79" s="81">
        <v>0</v>
      </c>
      <c r="AG79" s="89" t="s">
        <v>881</v>
      </c>
      <c r="AH79" s="81" t="b">
        <v>0</v>
      </c>
      <c r="AI79" s="81" t="s">
        <v>885</v>
      </c>
      <c r="AJ79" s="81"/>
      <c r="AK79" s="89" t="s">
        <v>881</v>
      </c>
      <c r="AL79" s="81" t="b">
        <v>0</v>
      </c>
      <c r="AM79" s="81">
        <v>0</v>
      </c>
      <c r="AN79" s="89" t="s">
        <v>881</v>
      </c>
      <c r="AO79" s="81" t="s">
        <v>896</v>
      </c>
      <c r="AP79" s="81" t="b">
        <v>0</v>
      </c>
      <c r="AQ79" s="89" t="s">
        <v>837</v>
      </c>
      <c r="AR79" s="81" t="s">
        <v>176</v>
      </c>
      <c r="AS79" s="81">
        <v>0</v>
      </c>
      <c r="AT79" s="81">
        <v>0</v>
      </c>
      <c r="AU79" s="81"/>
      <c r="AV79" s="81"/>
      <c r="AW79" s="81"/>
      <c r="AX79" s="81"/>
      <c r="AY79" s="81"/>
      <c r="AZ79" s="81"/>
      <c r="BA79" s="81"/>
      <c r="BB79" s="81"/>
      <c r="BC79">
        <v>53</v>
      </c>
      <c r="BD79" s="80" t="str">
        <f>REPLACE(INDEX(GroupVertices[Group],MATCH(Edges11[[#This Row],[Vertex 1]],GroupVertices[Vertex],0)),1,1,"")</f>
        <v>1</v>
      </c>
      <c r="BE79" s="80" t="str">
        <f>REPLACE(INDEX(GroupVertices[Group],MATCH(Edges11[[#This Row],[Vertex 2]],GroupVertices[Vertex],0)),1,1,"")</f>
        <v>1</v>
      </c>
    </row>
    <row r="80" spans="1:57" ht="15">
      <c r="A80" s="66" t="s">
        <v>235</v>
      </c>
      <c r="B80" s="66" t="s">
        <v>235</v>
      </c>
      <c r="C80" s="67"/>
      <c r="D80" s="68"/>
      <c r="E80" s="69"/>
      <c r="F80" s="70"/>
      <c r="G80" s="67"/>
      <c r="H80" s="71"/>
      <c r="I80" s="72"/>
      <c r="J80" s="72"/>
      <c r="K80" s="34" t="s">
        <v>65</v>
      </c>
      <c r="L80" s="79">
        <v>106</v>
      </c>
      <c r="M80" s="79"/>
      <c r="N80" s="74"/>
      <c r="O80" s="81" t="s">
        <v>176</v>
      </c>
      <c r="P80" s="83">
        <v>43913.22712962963</v>
      </c>
      <c r="Q80" s="81" t="s">
        <v>347</v>
      </c>
      <c r="R80" s="85" t="s">
        <v>452</v>
      </c>
      <c r="S80" s="81" t="s">
        <v>496</v>
      </c>
      <c r="T80" s="81" t="s">
        <v>511</v>
      </c>
      <c r="U80" s="81"/>
      <c r="V80" s="85" t="s">
        <v>588</v>
      </c>
      <c r="W80" s="83">
        <v>43913.22712962963</v>
      </c>
      <c r="X80" s="87">
        <v>43913</v>
      </c>
      <c r="Y80" s="89" t="s">
        <v>615</v>
      </c>
      <c r="Z80" s="85" t="s">
        <v>720</v>
      </c>
      <c r="AA80" s="81"/>
      <c r="AB80" s="81"/>
      <c r="AC80" s="89" t="s">
        <v>838</v>
      </c>
      <c r="AD80" s="81"/>
      <c r="AE80" s="81" t="b">
        <v>0</v>
      </c>
      <c r="AF80" s="81">
        <v>0</v>
      </c>
      <c r="AG80" s="89" t="s">
        <v>881</v>
      </c>
      <c r="AH80" s="81" t="b">
        <v>0</v>
      </c>
      <c r="AI80" s="81" t="s">
        <v>885</v>
      </c>
      <c r="AJ80" s="81"/>
      <c r="AK80" s="89" t="s">
        <v>881</v>
      </c>
      <c r="AL80" s="81" t="b">
        <v>0</v>
      </c>
      <c r="AM80" s="81">
        <v>0</v>
      </c>
      <c r="AN80" s="89" t="s">
        <v>881</v>
      </c>
      <c r="AO80" s="81" t="s">
        <v>896</v>
      </c>
      <c r="AP80" s="81" t="b">
        <v>0</v>
      </c>
      <c r="AQ80" s="89" t="s">
        <v>838</v>
      </c>
      <c r="AR80" s="81" t="s">
        <v>176</v>
      </c>
      <c r="AS80" s="81">
        <v>0</v>
      </c>
      <c r="AT80" s="81">
        <v>0</v>
      </c>
      <c r="AU80" s="81"/>
      <c r="AV80" s="81"/>
      <c r="AW80" s="81"/>
      <c r="AX80" s="81"/>
      <c r="AY80" s="81"/>
      <c r="AZ80" s="81"/>
      <c r="BA80" s="81"/>
      <c r="BB80" s="81"/>
      <c r="BC80">
        <v>53</v>
      </c>
      <c r="BD80" s="80" t="str">
        <f>REPLACE(INDEX(GroupVertices[Group],MATCH(Edges11[[#This Row],[Vertex 1]],GroupVertices[Vertex],0)),1,1,"")</f>
        <v>1</v>
      </c>
      <c r="BE80" s="80" t="str">
        <f>REPLACE(INDEX(GroupVertices[Group],MATCH(Edges11[[#This Row],[Vertex 2]],GroupVertices[Vertex],0)),1,1,"")</f>
        <v>1</v>
      </c>
    </row>
    <row r="81" spans="1:57" ht="15">
      <c r="A81" s="66" t="s">
        <v>235</v>
      </c>
      <c r="B81" s="66" t="s">
        <v>235</v>
      </c>
      <c r="C81" s="67"/>
      <c r="D81" s="68"/>
      <c r="E81" s="69"/>
      <c r="F81" s="70"/>
      <c r="G81" s="67"/>
      <c r="H81" s="71"/>
      <c r="I81" s="72"/>
      <c r="J81" s="72"/>
      <c r="K81" s="34" t="s">
        <v>65</v>
      </c>
      <c r="L81" s="79">
        <v>107</v>
      </c>
      <c r="M81" s="79"/>
      <c r="N81" s="74"/>
      <c r="O81" s="81" t="s">
        <v>176</v>
      </c>
      <c r="P81" s="83">
        <v>43914.22738425926</v>
      </c>
      <c r="Q81" s="81" t="s">
        <v>348</v>
      </c>
      <c r="R81" s="85" t="s">
        <v>453</v>
      </c>
      <c r="S81" s="81" t="s">
        <v>496</v>
      </c>
      <c r="T81" s="81" t="s">
        <v>540</v>
      </c>
      <c r="U81" s="81"/>
      <c r="V81" s="85" t="s">
        <v>588</v>
      </c>
      <c r="W81" s="83">
        <v>43914.22738425926</v>
      </c>
      <c r="X81" s="87">
        <v>43914</v>
      </c>
      <c r="Y81" s="89" t="s">
        <v>632</v>
      </c>
      <c r="Z81" s="85" t="s">
        <v>721</v>
      </c>
      <c r="AA81" s="81"/>
      <c r="AB81" s="81"/>
      <c r="AC81" s="89" t="s">
        <v>839</v>
      </c>
      <c r="AD81" s="81"/>
      <c r="AE81" s="81" t="b">
        <v>0</v>
      </c>
      <c r="AF81" s="81">
        <v>0</v>
      </c>
      <c r="AG81" s="89" t="s">
        <v>881</v>
      </c>
      <c r="AH81" s="81" t="b">
        <v>0</v>
      </c>
      <c r="AI81" s="81" t="s">
        <v>885</v>
      </c>
      <c r="AJ81" s="81"/>
      <c r="AK81" s="89" t="s">
        <v>881</v>
      </c>
      <c r="AL81" s="81" t="b">
        <v>0</v>
      </c>
      <c r="AM81" s="81">
        <v>0</v>
      </c>
      <c r="AN81" s="89" t="s">
        <v>881</v>
      </c>
      <c r="AO81" s="81" t="s">
        <v>896</v>
      </c>
      <c r="AP81" s="81" t="b">
        <v>0</v>
      </c>
      <c r="AQ81" s="89" t="s">
        <v>839</v>
      </c>
      <c r="AR81" s="81" t="s">
        <v>176</v>
      </c>
      <c r="AS81" s="81">
        <v>0</v>
      </c>
      <c r="AT81" s="81">
        <v>0</v>
      </c>
      <c r="AU81" s="81"/>
      <c r="AV81" s="81"/>
      <c r="AW81" s="81"/>
      <c r="AX81" s="81"/>
      <c r="AY81" s="81"/>
      <c r="AZ81" s="81"/>
      <c r="BA81" s="81"/>
      <c r="BB81" s="81"/>
      <c r="BC81">
        <v>53</v>
      </c>
      <c r="BD81" s="80" t="str">
        <f>REPLACE(INDEX(GroupVertices[Group],MATCH(Edges11[[#This Row],[Vertex 1]],GroupVertices[Vertex],0)),1,1,"")</f>
        <v>1</v>
      </c>
      <c r="BE81" s="80" t="str">
        <f>REPLACE(INDEX(GroupVertices[Group],MATCH(Edges11[[#This Row],[Vertex 2]],GroupVertices[Vertex],0)),1,1,"")</f>
        <v>1</v>
      </c>
    </row>
    <row r="82" spans="1:57" ht="15">
      <c r="A82" s="66" t="s">
        <v>235</v>
      </c>
      <c r="B82" s="66" t="s">
        <v>235</v>
      </c>
      <c r="C82" s="67"/>
      <c r="D82" s="68"/>
      <c r="E82" s="69"/>
      <c r="F82" s="70"/>
      <c r="G82" s="67"/>
      <c r="H82" s="71"/>
      <c r="I82" s="72"/>
      <c r="J82" s="72"/>
      <c r="K82" s="34" t="s">
        <v>65</v>
      </c>
      <c r="L82" s="79">
        <v>108</v>
      </c>
      <c r="M82" s="79"/>
      <c r="N82" s="74"/>
      <c r="O82" s="81" t="s">
        <v>176</v>
      </c>
      <c r="P82" s="83">
        <v>43914.72712962963</v>
      </c>
      <c r="Q82" s="81" t="s">
        <v>349</v>
      </c>
      <c r="R82" s="85" t="s">
        <v>454</v>
      </c>
      <c r="S82" s="81" t="s">
        <v>496</v>
      </c>
      <c r="T82" s="81" t="s">
        <v>538</v>
      </c>
      <c r="U82" s="81"/>
      <c r="V82" s="85" t="s">
        <v>588</v>
      </c>
      <c r="W82" s="83">
        <v>43914.72712962963</v>
      </c>
      <c r="X82" s="87">
        <v>43914</v>
      </c>
      <c r="Y82" s="89" t="s">
        <v>630</v>
      </c>
      <c r="Z82" s="85" t="s">
        <v>722</v>
      </c>
      <c r="AA82" s="81"/>
      <c r="AB82" s="81"/>
      <c r="AC82" s="89" t="s">
        <v>840</v>
      </c>
      <c r="AD82" s="81"/>
      <c r="AE82" s="81" t="b">
        <v>0</v>
      </c>
      <c r="AF82" s="81">
        <v>0</v>
      </c>
      <c r="AG82" s="89" t="s">
        <v>881</v>
      </c>
      <c r="AH82" s="81" t="b">
        <v>0</v>
      </c>
      <c r="AI82" s="81" t="s">
        <v>885</v>
      </c>
      <c r="AJ82" s="81"/>
      <c r="AK82" s="89" t="s">
        <v>881</v>
      </c>
      <c r="AL82" s="81" t="b">
        <v>0</v>
      </c>
      <c r="AM82" s="81">
        <v>0</v>
      </c>
      <c r="AN82" s="89" t="s">
        <v>881</v>
      </c>
      <c r="AO82" s="81" t="s">
        <v>896</v>
      </c>
      <c r="AP82" s="81" t="b">
        <v>0</v>
      </c>
      <c r="AQ82" s="89" t="s">
        <v>840</v>
      </c>
      <c r="AR82" s="81" t="s">
        <v>176</v>
      </c>
      <c r="AS82" s="81">
        <v>0</v>
      </c>
      <c r="AT82" s="81">
        <v>0</v>
      </c>
      <c r="AU82" s="81"/>
      <c r="AV82" s="81"/>
      <c r="AW82" s="81"/>
      <c r="AX82" s="81"/>
      <c r="AY82" s="81"/>
      <c r="AZ82" s="81"/>
      <c r="BA82" s="81"/>
      <c r="BB82" s="81"/>
      <c r="BC82">
        <v>53</v>
      </c>
      <c r="BD82" s="80" t="str">
        <f>REPLACE(INDEX(GroupVertices[Group],MATCH(Edges11[[#This Row],[Vertex 1]],GroupVertices[Vertex],0)),1,1,"")</f>
        <v>1</v>
      </c>
      <c r="BE82" s="80" t="str">
        <f>REPLACE(INDEX(GroupVertices[Group],MATCH(Edges11[[#This Row],[Vertex 2]],GroupVertices[Vertex],0)),1,1,"")</f>
        <v>1</v>
      </c>
    </row>
    <row r="83" spans="1:57" ht="15">
      <c r="A83" s="66" t="s">
        <v>235</v>
      </c>
      <c r="B83" s="66" t="s">
        <v>235</v>
      </c>
      <c r="C83" s="67"/>
      <c r="D83" s="68"/>
      <c r="E83" s="69"/>
      <c r="F83" s="70"/>
      <c r="G83" s="67"/>
      <c r="H83" s="71"/>
      <c r="I83" s="72"/>
      <c r="J83" s="72"/>
      <c r="K83" s="34" t="s">
        <v>65</v>
      </c>
      <c r="L83" s="79">
        <v>109</v>
      </c>
      <c r="M83" s="79"/>
      <c r="N83" s="74"/>
      <c r="O83" s="81" t="s">
        <v>176</v>
      </c>
      <c r="P83" s="83">
        <v>43915.227106481485</v>
      </c>
      <c r="Q83" s="81" t="s">
        <v>350</v>
      </c>
      <c r="R83" s="81" t="s">
        <v>455</v>
      </c>
      <c r="S83" s="81" t="s">
        <v>497</v>
      </c>
      <c r="T83" s="81" t="s">
        <v>511</v>
      </c>
      <c r="U83" s="81"/>
      <c r="V83" s="85" t="s">
        <v>588</v>
      </c>
      <c r="W83" s="83">
        <v>43915.227106481485</v>
      </c>
      <c r="X83" s="87">
        <v>43915</v>
      </c>
      <c r="Y83" s="89" t="s">
        <v>619</v>
      </c>
      <c r="Z83" s="85" t="s">
        <v>723</v>
      </c>
      <c r="AA83" s="81"/>
      <c r="AB83" s="81"/>
      <c r="AC83" s="89" t="s">
        <v>841</v>
      </c>
      <c r="AD83" s="81"/>
      <c r="AE83" s="81" t="b">
        <v>0</v>
      </c>
      <c r="AF83" s="81">
        <v>0</v>
      </c>
      <c r="AG83" s="89" t="s">
        <v>881</v>
      </c>
      <c r="AH83" s="81" t="b">
        <v>0</v>
      </c>
      <c r="AI83" s="81" t="s">
        <v>885</v>
      </c>
      <c r="AJ83" s="81"/>
      <c r="AK83" s="89" t="s">
        <v>881</v>
      </c>
      <c r="AL83" s="81" t="b">
        <v>0</v>
      </c>
      <c r="AM83" s="81">
        <v>0</v>
      </c>
      <c r="AN83" s="89" t="s">
        <v>881</v>
      </c>
      <c r="AO83" s="81" t="s">
        <v>896</v>
      </c>
      <c r="AP83" s="81" t="b">
        <v>1</v>
      </c>
      <c r="AQ83" s="89" t="s">
        <v>841</v>
      </c>
      <c r="AR83" s="81" t="s">
        <v>176</v>
      </c>
      <c r="AS83" s="81">
        <v>0</v>
      </c>
      <c r="AT83" s="81">
        <v>0</v>
      </c>
      <c r="AU83" s="81"/>
      <c r="AV83" s="81"/>
      <c r="AW83" s="81"/>
      <c r="AX83" s="81"/>
      <c r="AY83" s="81"/>
      <c r="AZ83" s="81"/>
      <c r="BA83" s="81"/>
      <c r="BB83" s="81"/>
      <c r="BC83">
        <v>53</v>
      </c>
      <c r="BD83" s="80" t="str">
        <f>REPLACE(INDEX(GroupVertices[Group],MATCH(Edges11[[#This Row],[Vertex 1]],GroupVertices[Vertex],0)),1,1,"")</f>
        <v>1</v>
      </c>
      <c r="BE83" s="80" t="str">
        <f>REPLACE(INDEX(GroupVertices[Group],MATCH(Edges11[[#This Row],[Vertex 2]],GroupVertices[Vertex],0)),1,1,"")</f>
        <v>1</v>
      </c>
    </row>
    <row r="84" spans="1:57" ht="15">
      <c r="A84" s="66" t="s">
        <v>235</v>
      </c>
      <c r="B84" s="66" t="s">
        <v>235</v>
      </c>
      <c r="C84" s="67"/>
      <c r="D84" s="68"/>
      <c r="E84" s="69"/>
      <c r="F84" s="70"/>
      <c r="G84" s="67"/>
      <c r="H84" s="71"/>
      <c r="I84" s="72"/>
      <c r="J84" s="72"/>
      <c r="K84" s="34" t="s">
        <v>65</v>
      </c>
      <c r="L84" s="79">
        <v>110</v>
      </c>
      <c r="M84" s="79"/>
      <c r="N84" s="74"/>
      <c r="O84" s="81" t="s">
        <v>176</v>
      </c>
      <c r="P84" s="83">
        <v>43916.727175925924</v>
      </c>
      <c r="Q84" s="81" t="s">
        <v>351</v>
      </c>
      <c r="R84" s="85" t="s">
        <v>456</v>
      </c>
      <c r="S84" s="81" t="s">
        <v>496</v>
      </c>
      <c r="T84" s="81" t="s">
        <v>511</v>
      </c>
      <c r="U84" s="81"/>
      <c r="V84" s="85" t="s">
        <v>588</v>
      </c>
      <c r="W84" s="83">
        <v>43916.727175925924</v>
      </c>
      <c r="X84" s="87">
        <v>43916</v>
      </c>
      <c r="Y84" s="89" t="s">
        <v>628</v>
      </c>
      <c r="Z84" s="85" t="s">
        <v>724</v>
      </c>
      <c r="AA84" s="81"/>
      <c r="AB84" s="81"/>
      <c r="AC84" s="89" t="s">
        <v>842</v>
      </c>
      <c r="AD84" s="81"/>
      <c r="AE84" s="81" t="b">
        <v>0</v>
      </c>
      <c r="AF84" s="81">
        <v>0</v>
      </c>
      <c r="AG84" s="89" t="s">
        <v>881</v>
      </c>
      <c r="AH84" s="81" t="b">
        <v>0</v>
      </c>
      <c r="AI84" s="81" t="s">
        <v>885</v>
      </c>
      <c r="AJ84" s="81"/>
      <c r="AK84" s="89" t="s">
        <v>881</v>
      </c>
      <c r="AL84" s="81" t="b">
        <v>0</v>
      </c>
      <c r="AM84" s="81">
        <v>0</v>
      </c>
      <c r="AN84" s="89" t="s">
        <v>881</v>
      </c>
      <c r="AO84" s="81" t="s">
        <v>896</v>
      </c>
      <c r="AP84" s="81" t="b">
        <v>0</v>
      </c>
      <c r="AQ84" s="89" t="s">
        <v>842</v>
      </c>
      <c r="AR84" s="81" t="s">
        <v>176</v>
      </c>
      <c r="AS84" s="81">
        <v>0</v>
      </c>
      <c r="AT84" s="81">
        <v>0</v>
      </c>
      <c r="AU84" s="81"/>
      <c r="AV84" s="81"/>
      <c r="AW84" s="81"/>
      <c r="AX84" s="81"/>
      <c r="AY84" s="81"/>
      <c r="AZ84" s="81"/>
      <c r="BA84" s="81"/>
      <c r="BB84" s="81"/>
      <c r="BC84">
        <v>53</v>
      </c>
      <c r="BD84" s="80" t="str">
        <f>REPLACE(INDEX(GroupVertices[Group],MATCH(Edges11[[#This Row],[Vertex 1]],GroupVertices[Vertex],0)),1,1,"")</f>
        <v>1</v>
      </c>
      <c r="BE84" s="80" t="str">
        <f>REPLACE(INDEX(GroupVertices[Group],MATCH(Edges11[[#This Row],[Vertex 2]],GroupVertices[Vertex],0)),1,1,"")</f>
        <v>1</v>
      </c>
    </row>
    <row r="85" spans="1:57" ht="15">
      <c r="A85" s="66" t="s">
        <v>235</v>
      </c>
      <c r="B85" s="66" t="s">
        <v>235</v>
      </c>
      <c r="C85" s="67"/>
      <c r="D85" s="68"/>
      <c r="E85" s="69"/>
      <c r="F85" s="70"/>
      <c r="G85" s="67"/>
      <c r="H85" s="71"/>
      <c r="I85" s="72"/>
      <c r="J85" s="72"/>
      <c r="K85" s="34" t="s">
        <v>65</v>
      </c>
      <c r="L85" s="79">
        <v>111</v>
      </c>
      <c r="M85" s="79"/>
      <c r="N85" s="74"/>
      <c r="O85" s="81" t="s">
        <v>176</v>
      </c>
      <c r="P85" s="83">
        <v>43917.227106481485</v>
      </c>
      <c r="Q85" s="81" t="s">
        <v>352</v>
      </c>
      <c r="R85" s="81" t="s">
        <v>457</v>
      </c>
      <c r="S85" s="81" t="s">
        <v>497</v>
      </c>
      <c r="T85" s="81" t="s">
        <v>511</v>
      </c>
      <c r="U85" s="81"/>
      <c r="V85" s="85" t="s">
        <v>588</v>
      </c>
      <c r="W85" s="83">
        <v>43917.227106481485</v>
      </c>
      <c r="X85" s="87">
        <v>43917</v>
      </c>
      <c r="Y85" s="89" t="s">
        <v>619</v>
      </c>
      <c r="Z85" s="85" t="s">
        <v>725</v>
      </c>
      <c r="AA85" s="81"/>
      <c r="AB85" s="81"/>
      <c r="AC85" s="89" t="s">
        <v>843</v>
      </c>
      <c r="AD85" s="81"/>
      <c r="AE85" s="81" t="b">
        <v>0</v>
      </c>
      <c r="AF85" s="81">
        <v>0</v>
      </c>
      <c r="AG85" s="89" t="s">
        <v>881</v>
      </c>
      <c r="AH85" s="81" t="b">
        <v>0</v>
      </c>
      <c r="AI85" s="81" t="s">
        <v>885</v>
      </c>
      <c r="AJ85" s="81"/>
      <c r="AK85" s="89" t="s">
        <v>881</v>
      </c>
      <c r="AL85" s="81" t="b">
        <v>0</v>
      </c>
      <c r="AM85" s="81">
        <v>0</v>
      </c>
      <c r="AN85" s="89" t="s">
        <v>881</v>
      </c>
      <c r="AO85" s="81" t="s">
        <v>896</v>
      </c>
      <c r="AP85" s="81" t="b">
        <v>1</v>
      </c>
      <c r="AQ85" s="89" t="s">
        <v>843</v>
      </c>
      <c r="AR85" s="81" t="s">
        <v>176</v>
      </c>
      <c r="AS85" s="81">
        <v>0</v>
      </c>
      <c r="AT85" s="81">
        <v>0</v>
      </c>
      <c r="AU85" s="81"/>
      <c r="AV85" s="81"/>
      <c r="AW85" s="81"/>
      <c r="AX85" s="81"/>
      <c r="AY85" s="81"/>
      <c r="AZ85" s="81"/>
      <c r="BA85" s="81"/>
      <c r="BB85" s="81"/>
      <c r="BC85">
        <v>53</v>
      </c>
      <c r="BD85" s="80" t="str">
        <f>REPLACE(INDEX(GroupVertices[Group],MATCH(Edges11[[#This Row],[Vertex 1]],GroupVertices[Vertex],0)),1,1,"")</f>
        <v>1</v>
      </c>
      <c r="BE85" s="80" t="str">
        <f>REPLACE(INDEX(GroupVertices[Group],MATCH(Edges11[[#This Row],[Vertex 2]],GroupVertices[Vertex],0)),1,1,"")</f>
        <v>1</v>
      </c>
    </row>
    <row r="86" spans="1:57" ht="15">
      <c r="A86" s="66" t="s">
        <v>235</v>
      </c>
      <c r="B86" s="66" t="s">
        <v>235</v>
      </c>
      <c r="C86" s="67"/>
      <c r="D86" s="68"/>
      <c r="E86" s="69"/>
      <c r="F86" s="70"/>
      <c r="G86" s="67"/>
      <c r="H86" s="71"/>
      <c r="I86" s="72"/>
      <c r="J86" s="72"/>
      <c r="K86" s="34" t="s">
        <v>65</v>
      </c>
      <c r="L86" s="79">
        <v>112</v>
      </c>
      <c r="M86" s="79"/>
      <c r="N86" s="74"/>
      <c r="O86" s="81" t="s">
        <v>176</v>
      </c>
      <c r="P86" s="83">
        <v>43923.72715277778</v>
      </c>
      <c r="Q86" s="81" t="s">
        <v>353</v>
      </c>
      <c r="R86" s="85" t="s">
        <v>458</v>
      </c>
      <c r="S86" s="81" t="s">
        <v>496</v>
      </c>
      <c r="T86" s="81" t="s">
        <v>541</v>
      </c>
      <c r="U86" s="81"/>
      <c r="V86" s="85" t="s">
        <v>588</v>
      </c>
      <c r="W86" s="83">
        <v>43923.72715277778</v>
      </c>
      <c r="X86" s="87">
        <v>43923</v>
      </c>
      <c r="Y86" s="89" t="s">
        <v>617</v>
      </c>
      <c r="Z86" s="85" t="s">
        <v>726</v>
      </c>
      <c r="AA86" s="81"/>
      <c r="AB86" s="81"/>
      <c r="AC86" s="89" t="s">
        <v>844</v>
      </c>
      <c r="AD86" s="81"/>
      <c r="AE86" s="81" t="b">
        <v>0</v>
      </c>
      <c r="AF86" s="81">
        <v>0</v>
      </c>
      <c r="AG86" s="89" t="s">
        <v>881</v>
      </c>
      <c r="AH86" s="81" t="b">
        <v>0</v>
      </c>
      <c r="AI86" s="81" t="s">
        <v>885</v>
      </c>
      <c r="AJ86" s="81"/>
      <c r="AK86" s="89" t="s">
        <v>881</v>
      </c>
      <c r="AL86" s="81" t="b">
        <v>0</v>
      </c>
      <c r="AM86" s="81">
        <v>0</v>
      </c>
      <c r="AN86" s="89" t="s">
        <v>881</v>
      </c>
      <c r="AO86" s="81" t="s">
        <v>896</v>
      </c>
      <c r="AP86" s="81" t="b">
        <v>0</v>
      </c>
      <c r="AQ86" s="89" t="s">
        <v>844</v>
      </c>
      <c r="AR86" s="81" t="s">
        <v>176</v>
      </c>
      <c r="AS86" s="81">
        <v>0</v>
      </c>
      <c r="AT86" s="81">
        <v>0</v>
      </c>
      <c r="AU86" s="81"/>
      <c r="AV86" s="81"/>
      <c r="AW86" s="81"/>
      <c r="AX86" s="81"/>
      <c r="AY86" s="81"/>
      <c r="AZ86" s="81"/>
      <c r="BA86" s="81"/>
      <c r="BB86" s="81"/>
      <c r="BC86">
        <v>53</v>
      </c>
      <c r="BD86" s="80" t="str">
        <f>REPLACE(INDEX(GroupVertices[Group],MATCH(Edges11[[#This Row],[Vertex 1]],GroupVertices[Vertex],0)),1,1,"")</f>
        <v>1</v>
      </c>
      <c r="BE86" s="80" t="str">
        <f>REPLACE(INDEX(GroupVertices[Group],MATCH(Edges11[[#This Row],[Vertex 2]],GroupVertices[Vertex],0)),1,1,"")</f>
        <v>1</v>
      </c>
    </row>
    <row r="87" spans="1:57" ht="15">
      <c r="A87" s="66" t="s">
        <v>235</v>
      </c>
      <c r="B87" s="66" t="s">
        <v>235</v>
      </c>
      <c r="C87" s="67"/>
      <c r="D87" s="68"/>
      <c r="E87" s="69"/>
      <c r="F87" s="70"/>
      <c r="G87" s="67"/>
      <c r="H87" s="71"/>
      <c r="I87" s="72"/>
      <c r="J87" s="72"/>
      <c r="K87" s="34" t="s">
        <v>65</v>
      </c>
      <c r="L87" s="79">
        <v>113</v>
      </c>
      <c r="M87" s="79"/>
      <c r="N87" s="74"/>
      <c r="O87" s="81" t="s">
        <v>176</v>
      </c>
      <c r="P87" s="83">
        <v>43924.22709490741</v>
      </c>
      <c r="Q87" s="81" t="s">
        <v>354</v>
      </c>
      <c r="R87" s="85" t="s">
        <v>459</v>
      </c>
      <c r="S87" s="81" t="s">
        <v>496</v>
      </c>
      <c r="T87" s="81" t="s">
        <v>542</v>
      </c>
      <c r="U87" s="81"/>
      <c r="V87" s="85" t="s">
        <v>588</v>
      </c>
      <c r="W87" s="83">
        <v>43924.22709490741</v>
      </c>
      <c r="X87" s="87">
        <v>43924</v>
      </c>
      <c r="Y87" s="89" t="s">
        <v>616</v>
      </c>
      <c r="Z87" s="85" t="s">
        <v>727</v>
      </c>
      <c r="AA87" s="81"/>
      <c r="AB87" s="81"/>
      <c r="AC87" s="89" t="s">
        <v>845</v>
      </c>
      <c r="AD87" s="81"/>
      <c r="AE87" s="81" t="b">
        <v>0</v>
      </c>
      <c r="AF87" s="81">
        <v>0</v>
      </c>
      <c r="AG87" s="89" t="s">
        <v>881</v>
      </c>
      <c r="AH87" s="81" t="b">
        <v>0</v>
      </c>
      <c r="AI87" s="81" t="s">
        <v>885</v>
      </c>
      <c r="AJ87" s="81"/>
      <c r="AK87" s="89" t="s">
        <v>881</v>
      </c>
      <c r="AL87" s="81" t="b">
        <v>0</v>
      </c>
      <c r="AM87" s="81">
        <v>0</v>
      </c>
      <c r="AN87" s="89" t="s">
        <v>881</v>
      </c>
      <c r="AO87" s="81" t="s">
        <v>896</v>
      </c>
      <c r="AP87" s="81" t="b">
        <v>0</v>
      </c>
      <c r="AQ87" s="89" t="s">
        <v>845</v>
      </c>
      <c r="AR87" s="81" t="s">
        <v>176</v>
      </c>
      <c r="AS87" s="81">
        <v>0</v>
      </c>
      <c r="AT87" s="81">
        <v>0</v>
      </c>
      <c r="AU87" s="81"/>
      <c r="AV87" s="81"/>
      <c r="AW87" s="81"/>
      <c r="AX87" s="81"/>
      <c r="AY87" s="81"/>
      <c r="AZ87" s="81"/>
      <c r="BA87" s="81"/>
      <c r="BB87" s="81"/>
      <c r="BC87">
        <v>53</v>
      </c>
      <c r="BD87" s="80" t="str">
        <f>REPLACE(INDEX(GroupVertices[Group],MATCH(Edges11[[#This Row],[Vertex 1]],GroupVertices[Vertex],0)),1,1,"")</f>
        <v>1</v>
      </c>
      <c r="BE87" s="80" t="str">
        <f>REPLACE(INDEX(GroupVertices[Group],MATCH(Edges11[[#This Row],[Vertex 2]],GroupVertices[Vertex],0)),1,1,"")</f>
        <v>1</v>
      </c>
    </row>
    <row r="88" spans="1:57" ht="15">
      <c r="A88" s="66" t="s">
        <v>235</v>
      </c>
      <c r="B88" s="66" t="s">
        <v>235</v>
      </c>
      <c r="C88" s="67"/>
      <c r="D88" s="68"/>
      <c r="E88" s="69"/>
      <c r="F88" s="70"/>
      <c r="G88" s="67"/>
      <c r="H88" s="71"/>
      <c r="I88" s="72"/>
      <c r="J88" s="72"/>
      <c r="K88" s="34" t="s">
        <v>65</v>
      </c>
      <c r="L88" s="79">
        <v>114</v>
      </c>
      <c r="M88" s="79"/>
      <c r="N88" s="74"/>
      <c r="O88" s="81" t="s">
        <v>176</v>
      </c>
      <c r="P88" s="83">
        <v>43925.22709490741</v>
      </c>
      <c r="Q88" s="81" t="s">
        <v>355</v>
      </c>
      <c r="R88" s="85" t="s">
        <v>460</v>
      </c>
      <c r="S88" s="81" t="s">
        <v>496</v>
      </c>
      <c r="T88" s="81" t="s">
        <v>543</v>
      </c>
      <c r="U88" s="81"/>
      <c r="V88" s="85" t="s">
        <v>588</v>
      </c>
      <c r="W88" s="83">
        <v>43925.22709490741</v>
      </c>
      <c r="X88" s="87">
        <v>43925</v>
      </c>
      <c r="Y88" s="89" t="s">
        <v>616</v>
      </c>
      <c r="Z88" s="85" t="s">
        <v>728</v>
      </c>
      <c r="AA88" s="81"/>
      <c r="AB88" s="81"/>
      <c r="AC88" s="89" t="s">
        <v>846</v>
      </c>
      <c r="AD88" s="81"/>
      <c r="AE88" s="81" t="b">
        <v>0</v>
      </c>
      <c r="AF88" s="81">
        <v>0</v>
      </c>
      <c r="AG88" s="89" t="s">
        <v>881</v>
      </c>
      <c r="AH88" s="81" t="b">
        <v>0</v>
      </c>
      <c r="AI88" s="81" t="s">
        <v>885</v>
      </c>
      <c r="AJ88" s="81"/>
      <c r="AK88" s="89" t="s">
        <v>881</v>
      </c>
      <c r="AL88" s="81" t="b">
        <v>0</v>
      </c>
      <c r="AM88" s="81">
        <v>0</v>
      </c>
      <c r="AN88" s="89" t="s">
        <v>881</v>
      </c>
      <c r="AO88" s="81" t="s">
        <v>896</v>
      </c>
      <c r="AP88" s="81" t="b">
        <v>0</v>
      </c>
      <c r="AQ88" s="89" t="s">
        <v>846</v>
      </c>
      <c r="AR88" s="81" t="s">
        <v>176</v>
      </c>
      <c r="AS88" s="81">
        <v>0</v>
      </c>
      <c r="AT88" s="81">
        <v>0</v>
      </c>
      <c r="AU88" s="81"/>
      <c r="AV88" s="81"/>
      <c r="AW88" s="81"/>
      <c r="AX88" s="81"/>
      <c r="AY88" s="81"/>
      <c r="AZ88" s="81"/>
      <c r="BA88" s="81"/>
      <c r="BB88" s="81"/>
      <c r="BC88">
        <v>53</v>
      </c>
      <c r="BD88" s="80" t="str">
        <f>REPLACE(INDEX(GroupVertices[Group],MATCH(Edges11[[#This Row],[Vertex 1]],GroupVertices[Vertex],0)),1,1,"")</f>
        <v>1</v>
      </c>
      <c r="BE88" s="80" t="str">
        <f>REPLACE(INDEX(GroupVertices[Group],MATCH(Edges11[[#This Row],[Vertex 2]],GroupVertices[Vertex],0)),1,1,"")</f>
        <v>1</v>
      </c>
    </row>
    <row r="89" spans="1:57" ht="15">
      <c r="A89" s="66" t="s">
        <v>235</v>
      </c>
      <c r="B89" s="66" t="s">
        <v>235</v>
      </c>
      <c r="C89" s="67"/>
      <c r="D89" s="68"/>
      <c r="E89" s="69"/>
      <c r="F89" s="70"/>
      <c r="G89" s="67"/>
      <c r="H89" s="71"/>
      <c r="I89" s="72"/>
      <c r="J89" s="72"/>
      <c r="K89" s="34" t="s">
        <v>65</v>
      </c>
      <c r="L89" s="79">
        <v>115</v>
      </c>
      <c r="M89" s="79"/>
      <c r="N89" s="74"/>
      <c r="O89" s="81" t="s">
        <v>176</v>
      </c>
      <c r="P89" s="83">
        <v>43928.22729166667</v>
      </c>
      <c r="Q89" s="81" t="s">
        <v>356</v>
      </c>
      <c r="R89" s="81" t="s">
        <v>461</v>
      </c>
      <c r="S89" s="81" t="s">
        <v>497</v>
      </c>
      <c r="T89" s="81" t="s">
        <v>511</v>
      </c>
      <c r="U89" s="81"/>
      <c r="V89" s="85" t="s">
        <v>588</v>
      </c>
      <c r="W89" s="83">
        <v>43928.22729166667</v>
      </c>
      <c r="X89" s="87">
        <v>43928</v>
      </c>
      <c r="Y89" s="89" t="s">
        <v>633</v>
      </c>
      <c r="Z89" s="85" t="s">
        <v>729</v>
      </c>
      <c r="AA89" s="81"/>
      <c r="AB89" s="81"/>
      <c r="AC89" s="89" t="s">
        <v>847</v>
      </c>
      <c r="AD89" s="81"/>
      <c r="AE89" s="81" t="b">
        <v>0</v>
      </c>
      <c r="AF89" s="81">
        <v>0</v>
      </c>
      <c r="AG89" s="89" t="s">
        <v>881</v>
      </c>
      <c r="AH89" s="81" t="b">
        <v>0</v>
      </c>
      <c r="AI89" s="81" t="s">
        <v>885</v>
      </c>
      <c r="AJ89" s="81"/>
      <c r="AK89" s="89" t="s">
        <v>881</v>
      </c>
      <c r="AL89" s="81" t="b">
        <v>0</v>
      </c>
      <c r="AM89" s="81">
        <v>0</v>
      </c>
      <c r="AN89" s="89" t="s">
        <v>881</v>
      </c>
      <c r="AO89" s="81" t="s">
        <v>896</v>
      </c>
      <c r="AP89" s="81" t="b">
        <v>1</v>
      </c>
      <c r="AQ89" s="89" t="s">
        <v>847</v>
      </c>
      <c r="AR89" s="81" t="s">
        <v>176</v>
      </c>
      <c r="AS89" s="81">
        <v>0</v>
      </c>
      <c r="AT89" s="81">
        <v>0</v>
      </c>
      <c r="AU89" s="81"/>
      <c r="AV89" s="81"/>
      <c r="AW89" s="81"/>
      <c r="AX89" s="81"/>
      <c r="AY89" s="81"/>
      <c r="AZ89" s="81"/>
      <c r="BA89" s="81"/>
      <c r="BB89" s="81"/>
      <c r="BC89">
        <v>53</v>
      </c>
      <c r="BD89" s="80" t="str">
        <f>REPLACE(INDEX(GroupVertices[Group],MATCH(Edges11[[#This Row],[Vertex 1]],GroupVertices[Vertex],0)),1,1,"")</f>
        <v>1</v>
      </c>
      <c r="BE89" s="80" t="str">
        <f>REPLACE(INDEX(GroupVertices[Group],MATCH(Edges11[[#This Row],[Vertex 2]],GroupVertices[Vertex],0)),1,1,"")</f>
        <v>1</v>
      </c>
    </row>
    <row r="90" spans="1:57" ht="15">
      <c r="A90" s="66" t="s">
        <v>235</v>
      </c>
      <c r="B90" s="66" t="s">
        <v>235</v>
      </c>
      <c r="C90" s="67"/>
      <c r="D90" s="68"/>
      <c r="E90" s="69"/>
      <c r="F90" s="70"/>
      <c r="G90" s="67"/>
      <c r="H90" s="71"/>
      <c r="I90" s="72"/>
      <c r="J90" s="72"/>
      <c r="K90" s="34" t="s">
        <v>65</v>
      </c>
      <c r="L90" s="79">
        <v>116</v>
      </c>
      <c r="M90" s="79"/>
      <c r="N90" s="74"/>
      <c r="O90" s="81" t="s">
        <v>176</v>
      </c>
      <c r="P90" s="83">
        <v>43928.72715277778</v>
      </c>
      <c r="Q90" s="81" t="s">
        <v>357</v>
      </c>
      <c r="R90" s="81" t="s">
        <v>462</v>
      </c>
      <c r="S90" s="81" t="s">
        <v>497</v>
      </c>
      <c r="T90" s="81" t="s">
        <v>511</v>
      </c>
      <c r="U90" s="81"/>
      <c r="V90" s="85" t="s">
        <v>588</v>
      </c>
      <c r="W90" s="83">
        <v>43928.72715277778</v>
      </c>
      <c r="X90" s="87">
        <v>43928</v>
      </c>
      <c r="Y90" s="89" t="s">
        <v>617</v>
      </c>
      <c r="Z90" s="85" t="s">
        <v>730</v>
      </c>
      <c r="AA90" s="81"/>
      <c r="AB90" s="81"/>
      <c r="AC90" s="89" t="s">
        <v>848</v>
      </c>
      <c r="AD90" s="81"/>
      <c r="AE90" s="81" t="b">
        <v>0</v>
      </c>
      <c r="AF90" s="81">
        <v>0</v>
      </c>
      <c r="AG90" s="89" t="s">
        <v>881</v>
      </c>
      <c r="AH90" s="81" t="b">
        <v>0</v>
      </c>
      <c r="AI90" s="81" t="s">
        <v>885</v>
      </c>
      <c r="AJ90" s="81"/>
      <c r="AK90" s="89" t="s">
        <v>881</v>
      </c>
      <c r="AL90" s="81" t="b">
        <v>0</v>
      </c>
      <c r="AM90" s="81">
        <v>0</v>
      </c>
      <c r="AN90" s="89" t="s">
        <v>881</v>
      </c>
      <c r="AO90" s="81" t="s">
        <v>896</v>
      </c>
      <c r="AP90" s="81" t="b">
        <v>1</v>
      </c>
      <c r="AQ90" s="89" t="s">
        <v>848</v>
      </c>
      <c r="AR90" s="81" t="s">
        <v>176</v>
      </c>
      <c r="AS90" s="81">
        <v>0</v>
      </c>
      <c r="AT90" s="81">
        <v>0</v>
      </c>
      <c r="AU90" s="81"/>
      <c r="AV90" s="81"/>
      <c r="AW90" s="81"/>
      <c r="AX90" s="81"/>
      <c r="AY90" s="81"/>
      <c r="AZ90" s="81"/>
      <c r="BA90" s="81"/>
      <c r="BB90" s="81"/>
      <c r="BC90">
        <v>53</v>
      </c>
      <c r="BD90" s="80" t="str">
        <f>REPLACE(INDEX(GroupVertices[Group],MATCH(Edges11[[#This Row],[Vertex 1]],GroupVertices[Vertex],0)),1,1,"")</f>
        <v>1</v>
      </c>
      <c r="BE90" s="80" t="str">
        <f>REPLACE(INDEX(GroupVertices[Group],MATCH(Edges11[[#This Row],[Vertex 2]],GroupVertices[Vertex],0)),1,1,"")</f>
        <v>1</v>
      </c>
    </row>
    <row r="91" spans="1:57" ht="15">
      <c r="A91" s="66" t="s">
        <v>235</v>
      </c>
      <c r="B91" s="66" t="s">
        <v>235</v>
      </c>
      <c r="C91" s="67"/>
      <c r="D91" s="68"/>
      <c r="E91" s="69"/>
      <c r="F91" s="70"/>
      <c r="G91" s="67"/>
      <c r="H91" s="71"/>
      <c r="I91" s="72"/>
      <c r="J91" s="72"/>
      <c r="K91" s="34" t="s">
        <v>65</v>
      </c>
      <c r="L91" s="79">
        <v>117</v>
      </c>
      <c r="M91" s="79"/>
      <c r="N91" s="74"/>
      <c r="O91" s="81" t="s">
        <v>176</v>
      </c>
      <c r="P91" s="83">
        <v>43929.22709490741</v>
      </c>
      <c r="Q91" s="81" t="s">
        <v>358</v>
      </c>
      <c r="R91" s="85" t="s">
        <v>463</v>
      </c>
      <c r="S91" s="81" t="s">
        <v>496</v>
      </c>
      <c r="T91" s="81" t="s">
        <v>544</v>
      </c>
      <c r="U91" s="81"/>
      <c r="V91" s="85" t="s">
        <v>588</v>
      </c>
      <c r="W91" s="83">
        <v>43929.22709490741</v>
      </c>
      <c r="X91" s="87">
        <v>43929</v>
      </c>
      <c r="Y91" s="89" t="s">
        <v>616</v>
      </c>
      <c r="Z91" s="85" t="s">
        <v>731</v>
      </c>
      <c r="AA91" s="81"/>
      <c r="AB91" s="81"/>
      <c r="AC91" s="89" t="s">
        <v>849</v>
      </c>
      <c r="AD91" s="81"/>
      <c r="AE91" s="81" t="b">
        <v>0</v>
      </c>
      <c r="AF91" s="81">
        <v>0</v>
      </c>
      <c r="AG91" s="89" t="s">
        <v>881</v>
      </c>
      <c r="AH91" s="81" t="b">
        <v>0</v>
      </c>
      <c r="AI91" s="81" t="s">
        <v>885</v>
      </c>
      <c r="AJ91" s="81"/>
      <c r="AK91" s="89" t="s">
        <v>881</v>
      </c>
      <c r="AL91" s="81" t="b">
        <v>0</v>
      </c>
      <c r="AM91" s="81">
        <v>0</v>
      </c>
      <c r="AN91" s="89" t="s">
        <v>881</v>
      </c>
      <c r="AO91" s="81" t="s">
        <v>896</v>
      </c>
      <c r="AP91" s="81" t="b">
        <v>0</v>
      </c>
      <c r="AQ91" s="89" t="s">
        <v>849</v>
      </c>
      <c r="AR91" s="81" t="s">
        <v>176</v>
      </c>
      <c r="AS91" s="81">
        <v>0</v>
      </c>
      <c r="AT91" s="81">
        <v>0</v>
      </c>
      <c r="AU91" s="81"/>
      <c r="AV91" s="81"/>
      <c r="AW91" s="81"/>
      <c r="AX91" s="81"/>
      <c r="AY91" s="81"/>
      <c r="AZ91" s="81"/>
      <c r="BA91" s="81"/>
      <c r="BB91" s="81"/>
      <c r="BC91">
        <v>53</v>
      </c>
      <c r="BD91" s="80" t="str">
        <f>REPLACE(INDEX(GroupVertices[Group],MATCH(Edges11[[#This Row],[Vertex 1]],GroupVertices[Vertex],0)),1,1,"")</f>
        <v>1</v>
      </c>
      <c r="BE91" s="80" t="str">
        <f>REPLACE(INDEX(GroupVertices[Group],MATCH(Edges11[[#This Row],[Vertex 2]],GroupVertices[Vertex],0)),1,1,"")</f>
        <v>1</v>
      </c>
    </row>
    <row r="92" spans="1:57" ht="15">
      <c r="A92" s="66" t="s">
        <v>235</v>
      </c>
      <c r="B92" s="66" t="s">
        <v>235</v>
      </c>
      <c r="C92" s="67"/>
      <c r="D92" s="68"/>
      <c r="E92" s="69"/>
      <c r="F92" s="70"/>
      <c r="G92" s="67"/>
      <c r="H92" s="71"/>
      <c r="I92" s="72"/>
      <c r="J92" s="72"/>
      <c r="K92" s="34" t="s">
        <v>65</v>
      </c>
      <c r="L92" s="79">
        <v>118</v>
      </c>
      <c r="M92" s="79"/>
      <c r="N92" s="74"/>
      <c r="O92" s="81" t="s">
        <v>176</v>
      </c>
      <c r="P92" s="83">
        <v>43929.727164351854</v>
      </c>
      <c r="Q92" s="81" t="s">
        <v>359</v>
      </c>
      <c r="R92" s="85" t="s">
        <v>464</v>
      </c>
      <c r="S92" s="81" t="s">
        <v>496</v>
      </c>
      <c r="T92" s="81" t="s">
        <v>514</v>
      </c>
      <c r="U92" s="81"/>
      <c r="V92" s="85" t="s">
        <v>588</v>
      </c>
      <c r="W92" s="83">
        <v>43929.727164351854</v>
      </c>
      <c r="X92" s="87">
        <v>43929</v>
      </c>
      <c r="Y92" s="89" t="s">
        <v>614</v>
      </c>
      <c r="Z92" s="85" t="s">
        <v>732</v>
      </c>
      <c r="AA92" s="81"/>
      <c r="AB92" s="81"/>
      <c r="AC92" s="89" t="s">
        <v>850</v>
      </c>
      <c r="AD92" s="81"/>
      <c r="AE92" s="81" t="b">
        <v>0</v>
      </c>
      <c r="AF92" s="81">
        <v>0</v>
      </c>
      <c r="AG92" s="89" t="s">
        <v>881</v>
      </c>
      <c r="AH92" s="81" t="b">
        <v>0</v>
      </c>
      <c r="AI92" s="81" t="s">
        <v>885</v>
      </c>
      <c r="AJ92" s="81"/>
      <c r="AK92" s="89" t="s">
        <v>881</v>
      </c>
      <c r="AL92" s="81" t="b">
        <v>0</v>
      </c>
      <c r="AM92" s="81">
        <v>0</v>
      </c>
      <c r="AN92" s="89" t="s">
        <v>881</v>
      </c>
      <c r="AO92" s="81" t="s">
        <v>896</v>
      </c>
      <c r="AP92" s="81" t="b">
        <v>0</v>
      </c>
      <c r="AQ92" s="89" t="s">
        <v>850</v>
      </c>
      <c r="AR92" s="81" t="s">
        <v>176</v>
      </c>
      <c r="AS92" s="81">
        <v>0</v>
      </c>
      <c r="AT92" s="81">
        <v>0</v>
      </c>
      <c r="AU92" s="81"/>
      <c r="AV92" s="81"/>
      <c r="AW92" s="81"/>
      <c r="AX92" s="81"/>
      <c r="AY92" s="81"/>
      <c r="AZ92" s="81"/>
      <c r="BA92" s="81"/>
      <c r="BB92" s="81"/>
      <c r="BC92">
        <v>53</v>
      </c>
      <c r="BD92" s="80" t="str">
        <f>REPLACE(INDEX(GroupVertices[Group],MATCH(Edges11[[#This Row],[Vertex 1]],GroupVertices[Vertex],0)),1,1,"")</f>
        <v>1</v>
      </c>
      <c r="BE92" s="80" t="str">
        <f>REPLACE(INDEX(GroupVertices[Group],MATCH(Edges11[[#This Row],[Vertex 2]],GroupVertices[Vertex],0)),1,1,"")</f>
        <v>1</v>
      </c>
    </row>
    <row r="93" spans="1:57" ht="15">
      <c r="A93" s="66" t="s">
        <v>235</v>
      </c>
      <c r="B93" s="66" t="s">
        <v>235</v>
      </c>
      <c r="C93" s="67"/>
      <c r="D93" s="68"/>
      <c r="E93" s="69"/>
      <c r="F93" s="70"/>
      <c r="G93" s="67"/>
      <c r="H93" s="71"/>
      <c r="I93" s="72"/>
      <c r="J93" s="72"/>
      <c r="K93" s="34" t="s">
        <v>65</v>
      </c>
      <c r="L93" s="79">
        <v>119</v>
      </c>
      <c r="M93" s="79"/>
      <c r="N93" s="74"/>
      <c r="O93" s="81" t="s">
        <v>176</v>
      </c>
      <c r="P93" s="83">
        <v>43930.727164351854</v>
      </c>
      <c r="Q93" s="81" t="s">
        <v>360</v>
      </c>
      <c r="R93" s="85" t="s">
        <v>465</v>
      </c>
      <c r="S93" s="81" t="s">
        <v>496</v>
      </c>
      <c r="T93" s="81" t="s">
        <v>545</v>
      </c>
      <c r="U93" s="81"/>
      <c r="V93" s="85" t="s">
        <v>588</v>
      </c>
      <c r="W93" s="83">
        <v>43930.727164351854</v>
      </c>
      <c r="X93" s="87">
        <v>43930</v>
      </c>
      <c r="Y93" s="89" t="s">
        <v>614</v>
      </c>
      <c r="Z93" s="85" t="s">
        <v>733</v>
      </c>
      <c r="AA93" s="81"/>
      <c r="AB93" s="81"/>
      <c r="AC93" s="89" t="s">
        <v>851</v>
      </c>
      <c r="AD93" s="81"/>
      <c r="AE93" s="81" t="b">
        <v>0</v>
      </c>
      <c r="AF93" s="81">
        <v>0</v>
      </c>
      <c r="AG93" s="89" t="s">
        <v>881</v>
      </c>
      <c r="AH93" s="81" t="b">
        <v>0</v>
      </c>
      <c r="AI93" s="81" t="s">
        <v>885</v>
      </c>
      <c r="AJ93" s="81"/>
      <c r="AK93" s="89" t="s">
        <v>881</v>
      </c>
      <c r="AL93" s="81" t="b">
        <v>0</v>
      </c>
      <c r="AM93" s="81">
        <v>0</v>
      </c>
      <c r="AN93" s="89" t="s">
        <v>881</v>
      </c>
      <c r="AO93" s="81" t="s">
        <v>896</v>
      </c>
      <c r="AP93" s="81" t="b">
        <v>0</v>
      </c>
      <c r="AQ93" s="89" t="s">
        <v>851</v>
      </c>
      <c r="AR93" s="81" t="s">
        <v>176</v>
      </c>
      <c r="AS93" s="81">
        <v>0</v>
      </c>
      <c r="AT93" s="81">
        <v>0</v>
      </c>
      <c r="AU93" s="81"/>
      <c r="AV93" s="81"/>
      <c r="AW93" s="81"/>
      <c r="AX93" s="81"/>
      <c r="AY93" s="81"/>
      <c r="AZ93" s="81"/>
      <c r="BA93" s="81"/>
      <c r="BB93" s="81"/>
      <c r="BC93">
        <v>53</v>
      </c>
      <c r="BD93" s="80" t="str">
        <f>REPLACE(INDEX(GroupVertices[Group],MATCH(Edges11[[#This Row],[Vertex 1]],GroupVertices[Vertex],0)),1,1,"")</f>
        <v>1</v>
      </c>
      <c r="BE93" s="80" t="str">
        <f>REPLACE(INDEX(GroupVertices[Group],MATCH(Edges11[[#This Row],[Vertex 2]],GroupVertices[Vertex],0)),1,1,"")</f>
        <v>1</v>
      </c>
    </row>
    <row r="94" spans="1:57" ht="15">
      <c r="A94" s="66" t="s">
        <v>235</v>
      </c>
      <c r="B94" s="66" t="s">
        <v>235</v>
      </c>
      <c r="C94" s="67"/>
      <c r="D94" s="68"/>
      <c r="E94" s="69"/>
      <c r="F94" s="70"/>
      <c r="G94" s="67"/>
      <c r="H94" s="71"/>
      <c r="I94" s="72"/>
      <c r="J94" s="72"/>
      <c r="K94" s="34" t="s">
        <v>65</v>
      </c>
      <c r="L94" s="79">
        <v>120</v>
      </c>
      <c r="M94" s="79"/>
      <c r="N94" s="74"/>
      <c r="O94" s="81" t="s">
        <v>176</v>
      </c>
      <c r="P94" s="83">
        <v>43931.227118055554</v>
      </c>
      <c r="Q94" s="81" t="s">
        <v>361</v>
      </c>
      <c r="R94" s="85" t="s">
        <v>466</v>
      </c>
      <c r="S94" s="81" t="s">
        <v>496</v>
      </c>
      <c r="T94" s="81" t="s">
        <v>546</v>
      </c>
      <c r="U94" s="81"/>
      <c r="V94" s="85" t="s">
        <v>588</v>
      </c>
      <c r="W94" s="83">
        <v>43931.227118055554</v>
      </c>
      <c r="X94" s="87">
        <v>43931</v>
      </c>
      <c r="Y94" s="89" t="s">
        <v>621</v>
      </c>
      <c r="Z94" s="85" t="s">
        <v>734</v>
      </c>
      <c r="AA94" s="81"/>
      <c r="AB94" s="81"/>
      <c r="AC94" s="89" t="s">
        <v>852</v>
      </c>
      <c r="AD94" s="81"/>
      <c r="AE94" s="81" t="b">
        <v>0</v>
      </c>
      <c r="AF94" s="81">
        <v>0</v>
      </c>
      <c r="AG94" s="89" t="s">
        <v>881</v>
      </c>
      <c r="AH94" s="81" t="b">
        <v>0</v>
      </c>
      <c r="AI94" s="81" t="s">
        <v>885</v>
      </c>
      <c r="AJ94" s="81"/>
      <c r="AK94" s="89" t="s">
        <v>881</v>
      </c>
      <c r="AL94" s="81" t="b">
        <v>0</v>
      </c>
      <c r="AM94" s="81">
        <v>0</v>
      </c>
      <c r="AN94" s="89" t="s">
        <v>881</v>
      </c>
      <c r="AO94" s="81" t="s">
        <v>896</v>
      </c>
      <c r="AP94" s="81" t="b">
        <v>0</v>
      </c>
      <c r="AQ94" s="89" t="s">
        <v>852</v>
      </c>
      <c r="AR94" s="81" t="s">
        <v>176</v>
      </c>
      <c r="AS94" s="81">
        <v>0</v>
      </c>
      <c r="AT94" s="81">
        <v>0</v>
      </c>
      <c r="AU94" s="81"/>
      <c r="AV94" s="81"/>
      <c r="AW94" s="81"/>
      <c r="AX94" s="81"/>
      <c r="AY94" s="81"/>
      <c r="AZ94" s="81"/>
      <c r="BA94" s="81"/>
      <c r="BB94" s="81"/>
      <c r="BC94">
        <v>53</v>
      </c>
      <c r="BD94" s="80" t="str">
        <f>REPLACE(INDEX(GroupVertices[Group],MATCH(Edges11[[#This Row],[Vertex 1]],GroupVertices[Vertex],0)),1,1,"")</f>
        <v>1</v>
      </c>
      <c r="BE94" s="80" t="str">
        <f>REPLACE(INDEX(GroupVertices[Group],MATCH(Edges11[[#This Row],[Vertex 2]],GroupVertices[Vertex],0)),1,1,"")</f>
        <v>1</v>
      </c>
    </row>
    <row r="95" spans="1:57" ht="15">
      <c r="A95" s="66" t="s">
        <v>235</v>
      </c>
      <c r="B95" s="66" t="s">
        <v>235</v>
      </c>
      <c r="C95" s="67"/>
      <c r="D95" s="68"/>
      <c r="E95" s="69"/>
      <c r="F95" s="70"/>
      <c r="G95" s="67"/>
      <c r="H95" s="71"/>
      <c r="I95" s="72"/>
      <c r="J95" s="72"/>
      <c r="K95" s="34" t="s">
        <v>65</v>
      </c>
      <c r="L95" s="79">
        <v>121</v>
      </c>
      <c r="M95" s="79"/>
      <c r="N95" s="74"/>
      <c r="O95" s="81" t="s">
        <v>176</v>
      </c>
      <c r="P95" s="83">
        <v>43931.727430555555</v>
      </c>
      <c r="Q95" s="81" t="s">
        <v>362</v>
      </c>
      <c r="R95" s="85" t="s">
        <v>467</v>
      </c>
      <c r="S95" s="81" t="s">
        <v>496</v>
      </c>
      <c r="T95" s="81" t="s">
        <v>547</v>
      </c>
      <c r="U95" s="81"/>
      <c r="V95" s="85" t="s">
        <v>588</v>
      </c>
      <c r="W95" s="83">
        <v>43931.727430555555</v>
      </c>
      <c r="X95" s="87">
        <v>43931</v>
      </c>
      <c r="Y95" s="89" t="s">
        <v>634</v>
      </c>
      <c r="Z95" s="85" t="s">
        <v>735</v>
      </c>
      <c r="AA95" s="81"/>
      <c r="AB95" s="81"/>
      <c r="AC95" s="89" t="s">
        <v>853</v>
      </c>
      <c r="AD95" s="81"/>
      <c r="AE95" s="81" t="b">
        <v>0</v>
      </c>
      <c r="AF95" s="81">
        <v>0</v>
      </c>
      <c r="AG95" s="89" t="s">
        <v>881</v>
      </c>
      <c r="AH95" s="81" t="b">
        <v>0</v>
      </c>
      <c r="AI95" s="81" t="s">
        <v>885</v>
      </c>
      <c r="AJ95" s="81"/>
      <c r="AK95" s="89" t="s">
        <v>881</v>
      </c>
      <c r="AL95" s="81" t="b">
        <v>0</v>
      </c>
      <c r="AM95" s="81">
        <v>0</v>
      </c>
      <c r="AN95" s="89" t="s">
        <v>881</v>
      </c>
      <c r="AO95" s="81" t="s">
        <v>896</v>
      </c>
      <c r="AP95" s="81" t="b">
        <v>0</v>
      </c>
      <c r="AQ95" s="89" t="s">
        <v>853</v>
      </c>
      <c r="AR95" s="81" t="s">
        <v>176</v>
      </c>
      <c r="AS95" s="81">
        <v>0</v>
      </c>
      <c r="AT95" s="81">
        <v>0</v>
      </c>
      <c r="AU95" s="81"/>
      <c r="AV95" s="81"/>
      <c r="AW95" s="81"/>
      <c r="AX95" s="81"/>
      <c r="AY95" s="81"/>
      <c r="AZ95" s="81"/>
      <c r="BA95" s="81"/>
      <c r="BB95" s="81"/>
      <c r="BC95">
        <v>53</v>
      </c>
      <c r="BD95" s="80" t="str">
        <f>REPLACE(INDEX(GroupVertices[Group],MATCH(Edges11[[#This Row],[Vertex 1]],GroupVertices[Vertex],0)),1,1,"")</f>
        <v>1</v>
      </c>
      <c r="BE95" s="80" t="str">
        <f>REPLACE(INDEX(GroupVertices[Group],MATCH(Edges11[[#This Row],[Vertex 2]],GroupVertices[Vertex],0)),1,1,"")</f>
        <v>1</v>
      </c>
    </row>
    <row r="96" spans="1:57" ht="15">
      <c r="A96" s="66" t="s">
        <v>235</v>
      </c>
      <c r="B96" s="66" t="s">
        <v>235</v>
      </c>
      <c r="C96" s="67"/>
      <c r="D96" s="68"/>
      <c r="E96" s="69"/>
      <c r="F96" s="70"/>
      <c r="G96" s="67"/>
      <c r="H96" s="71"/>
      <c r="I96" s="72"/>
      <c r="J96" s="72"/>
      <c r="K96" s="34" t="s">
        <v>65</v>
      </c>
      <c r="L96" s="79">
        <v>122</v>
      </c>
      <c r="M96" s="79"/>
      <c r="N96" s="74"/>
      <c r="O96" s="81" t="s">
        <v>176</v>
      </c>
      <c r="P96" s="83">
        <v>43933.227106481485</v>
      </c>
      <c r="Q96" s="81" t="s">
        <v>363</v>
      </c>
      <c r="R96" s="85" t="s">
        <v>468</v>
      </c>
      <c r="S96" s="81" t="s">
        <v>496</v>
      </c>
      <c r="T96" s="81" t="s">
        <v>548</v>
      </c>
      <c r="U96" s="81"/>
      <c r="V96" s="85" t="s">
        <v>588</v>
      </c>
      <c r="W96" s="83">
        <v>43933.227106481485</v>
      </c>
      <c r="X96" s="87">
        <v>43933</v>
      </c>
      <c r="Y96" s="89" t="s">
        <v>619</v>
      </c>
      <c r="Z96" s="85" t="s">
        <v>736</v>
      </c>
      <c r="AA96" s="81"/>
      <c r="AB96" s="81"/>
      <c r="AC96" s="89" t="s">
        <v>854</v>
      </c>
      <c r="AD96" s="81"/>
      <c r="AE96" s="81" t="b">
        <v>0</v>
      </c>
      <c r="AF96" s="81">
        <v>0</v>
      </c>
      <c r="AG96" s="89" t="s">
        <v>881</v>
      </c>
      <c r="AH96" s="81" t="b">
        <v>0</v>
      </c>
      <c r="AI96" s="81" t="s">
        <v>885</v>
      </c>
      <c r="AJ96" s="81"/>
      <c r="AK96" s="89" t="s">
        <v>881</v>
      </c>
      <c r="AL96" s="81" t="b">
        <v>0</v>
      </c>
      <c r="AM96" s="81">
        <v>0</v>
      </c>
      <c r="AN96" s="89" t="s">
        <v>881</v>
      </c>
      <c r="AO96" s="81" t="s">
        <v>896</v>
      </c>
      <c r="AP96" s="81" t="b">
        <v>0</v>
      </c>
      <c r="AQ96" s="89" t="s">
        <v>854</v>
      </c>
      <c r="AR96" s="81" t="s">
        <v>176</v>
      </c>
      <c r="AS96" s="81">
        <v>0</v>
      </c>
      <c r="AT96" s="81">
        <v>0</v>
      </c>
      <c r="AU96" s="81"/>
      <c r="AV96" s="81"/>
      <c r="AW96" s="81"/>
      <c r="AX96" s="81"/>
      <c r="AY96" s="81"/>
      <c r="AZ96" s="81"/>
      <c r="BA96" s="81"/>
      <c r="BB96" s="81"/>
      <c r="BC96">
        <v>53</v>
      </c>
      <c r="BD96" s="80" t="str">
        <f>REPLACE(INDEX(GroupVertices[Group],MATCH(Edges11[[#This Row],[Vertex 1]],GroupVertices[Vertex],0)),1,1,"")</f>
        <v>1</v>
      </c>
      <c r="BE96" s="80" t="str">
        <f>REPLACE(INDEX(GroupVertices[Group],MATCH(Edges11[[#This Row],[Vertex 2]],GroupVertices[Vertex],0)),1,1,"")</f>
        <v>1</v>
      </c>
    </row>
    <row r="97" spans="1:57" ht="15">
      <c r="A97" s="66" t="s">
        <v>235</v>
      </c>
      <c r="B97" s="66" t="s">
        <v>235</v>
      </c>
      <c r="C97" s="67"/>
      <c r="D97" s="68"/>
      <c r="E97" s="69"/>
      <c r="F97" s="70"/>
      <c r="G97" s="67"/>
      <c r="H97" s="71"/>
      <c r="I97" s="72"/>
      <c r="J97" s="72"/>
      <c r="K97" s="34" t="s">
        <v>65</v>
      </c>
      <c r="L97" s="79">
        <v>123</v>
      </c>
      <c r="M97" s="79"/>
      <c r="N97" s="74"/>
      <c r="O97" s="81" t="s">
        <v>176</v>
      </c>
      <c r="P97" s="83">
        <v>43933.727222222224</v>
      </c>
      <c r="Q97" s="81" t="s">
        <v>364</v>
      </c>
      <c r="R97" s="85" t="s">
        <v>469</v>
      </c>
      <c r="S97" s="81" t="s">
        <v>496</v>
      </c>
      <c r="T97" s="81" t="s">
        <v>549</v>
      </c>
      <c r="U97" s="81"/>
      <c r="V97" s="85" t="s">
        <v>588</v>
      </c>
      <c r="W97" s="83">
        <v>43933.727222222224</v>
      </c>
      <c r="X97" s="87">
        <v>43933</v>
      </c>
      <c r="Y97" s="89" t="s">
        <v>635</v>
      </c>
      <c r="Z97" s="85" t="s">
        <v>737</v>
      </c>
      <c r="AA97" s="81"/>
      <c r="AB97" s="81"/>
      <c r="AC97" s="89" t="s">
        <v>855</v>
      </c>
      <c r="AD97" s="81"/>
      <c r="AE97" s="81" t="b">
        <v>0</v>
      </c>
      <c r="AF97" s="81">
        <v>0</v>
      </c>
      <c r="AG97" s="89" t="s">
        <v>881</v>
      </c>
      <c r="AH97" s="81" t="b">
        <v>0</v>
      </c>
      <c r="AI97" s="81" t="s">
        <v>885</v>
      </c>
      <c r="AJ97" s="81"/>
      <c r="AK97" s="89" t="s">
        <v>881</v>
      </c>
      <c r="AL97" s="81" t="b">
        <v>0</v>
      </c>
      <c r="AM97" s="81">
        <v>0</v>
      </c>
      <c r="AN97" s="89" t="s">
        <v>881</v>
      </c>
      <c r="AO97" s="81" t="s">
        <v>896</v>
      </c>
      <c r="AP97" s="81" t="b">
        <v>0</v>
      </c>
      <c r="AQ97" s="89" t="s">
        <v>855</v>
      </c>
      <c r="AR97" s="81" t="s">
        <v>176</v>
      </c>
      <c r="AS97" s="81">
        <v>0</v>
      </c>
      <c r="AT97" s="81">
        <v>0</v>
      </c>
      <c r="AU97" s="81"/>
      <c r="AV97" s="81"/>
      <c r="AW97" s="81"/>
      <c r="AX97" s="81"/>
      <c r="AY97" s="81"/>
      <c r="AZ97" s="81"/>
      <c r="BA97" s="81"/>
      <c r="BB97" s="81"/>
      <c r="BC97">
        <v>53</v>
      </c>
      <c r="BD97" s="80" t="str">
        <f>REPLACE(INDEX(GroupVertices[Group],MATCH(Edges11[[#This Row],[Vertex 1]],GroupVertices[Vertex],0)),1,1,"")</f>
        <v>1</v>
      </c>
      <c r="BE97" s="80" t="str">
        <f>REPLACE(INDEX(GroupVertices[Group],MATCH(Edges11[[#This Row],[Vertex 2]],GroupVertices[Vertex],0)),1,1,"")</f>
        <v>1</v>
      </c>
    </row>
    <row r="98" spans="1:57" ht="15">
      <c r="A98" s="66" t="s">
        <v>235</v>
      </c>
      <c r="B98" s="66" t="s">
        <v>235</v>
      </c>
      <c r="C98" s="67"/>
      <c r="D98" s="68"/>
      <c r="E98" s="69"/>
      <c r="F98" s="70"/>
      <c r="G98" s="67"/>
      <c r="H98" s="71"/>
      <c r="I98" s="72"/>
      <c r="J98" s="72"/>
      <c r="K98" s="34" t="s">
        <v>65</v>
      </c>
      <c r="L98" s="79">
        <v>124</v>
      </c>
      <c r="M98" s="79"/>
      <c r="N98" s="74"/>
      <c r="O98" s="81" t="s">
        <v>176</v>
      </c>
      <c r="P98" s="83">
        <v>43934.72752314815</v>
      </c>
      <c r="Q98" s="81" t="s">
        <v>365</v>
      </c>
      <c r="R98" s="85" t="s">
        <v>470</v>
      </c>
      <c r="S98" s="81" t="s">
        <v>496</v>
      </c>
      <c r="T98" s="81" t="s">
        <v>550</v>
      </c>
      <c r="U98" s="81"/>
      <c r="V98" s="85" t="s">
        <v>588</v>
      </c>
      <c r="W98" s="83">
        <v>43934.72752314815</v>
      </c>
      <c r="X98" s="87">
        <v>43934</v>
      </c>
      <c r="Y98" s="89" t="s">
        <v>629</v>
      </c>
      <c r="Z98" s="85" t="s">
        <v>738</v>
      </c>
      <c r="AA98" s="81"/>
      <c r="AB98" s="81"/>
      <c r="AC98" s="89" t="s">
        <v>856</v>
      </c>
      <c r="AD98" s="81"/>
      <c r="AE98" s="81" t="b">
        <v>0</v>
      </c>
      <c r="AF98" s="81">
        <v>0</v>
      </c>
      <c r="AG98" s="89" t="s">
        <v>881</v>
      </c>
      <c r="AH98" s="81" t="b">
        <v>0</v>
      </c>
      <c r="AI98" s="81" t="s">
        <v>885</v>
      </c>
      <c r="AJ98" s="81"/>
      <c r="AK98" s="89" t="s">
        <v>881</v>
      </c>
      <c r="AL98" s="81" t="b">
        <v>0</v>
      </c>
      <c r="AM98" s="81">
        <v>0</v>
      </c>
      <c r="AN98" s="89" t="s">
        <v>881</v>
      </c>
      <c r="AO98" s="81" t="s">
        <v>896</v>
      </c>
      <c r="AP98" s="81" t="b">
        <v>0</v>
      </c>
      <c r="AQ98" s="89" t="s">
        <v>856</v>
      </c>
      <c r="AR98" s="81" t="s">
        <v>176</v>
      </c>
      <c r="AS98" s="81">
        <v>0</v>
      </c>
      <c r="AT98" s="81">
        <v>0</v>
      </c>
      <c r="AU98" s="81"/>
      <c r="AV98" s="81"/>
      <c r="AW98" s="81"/>
      <c r="AX98" s="81"/>
      <c r="AY98" s="81"/>
      <c r="AZ98" s="81"/>
      <c r="BA98" s="81"/>
      <c r="BB98" s="81"/>
      <c r="BC98">
        <v>53</v>
      </c>
      <c r="BD98" s="80" t="str">
        <f>REPLACE(INDEX(GroupVertices[Group],MATCH(Edges11[[#This Row],[Vertex 1]],GroupVertices[Vertex],0)),1,1,"")</f>
        <v>1</v>
      </c>
      <c r="BE98" s="80" t="str">
        <f>REPLACE(INDEX(GroupVertices[Group],MATCH(Edges11[[#This Row],[Vertex 2]],GroupVertices[Vertex],0)),1,1,"")</f>
        <v>1</v>
      </c>
    </row>
    <row r="99" spans="1:57" ht="15">
      <c r="A99" s="66" t="s">
        <v>235</v>
      </c>
      <c r="B99" s="66" t="s">
        <v>235</v>
      </c>
      <c r="C99" s="67"/>
      <c r="D99" s="68"/>
      <c r="E99" s="69"/>
      <c r="F99" s="70"/>
      <c r="G99" s="67"/>
      <c r="H99" s="71"/>
      <c r="I99" s="72"/>
      <c r="J99" s="72"/>
      <c r="K99" s="34" t="s">
        <v>65</v>
      </c>
      <c r="L99" s="79">
        <v>125</v>
      </c>
      <c r="M99" s="79"/>
      <c r="N99" s="74"/>
      <c r="O99" s="81" t="s">
        <v>176</v>
      </c>
      <c r="P99" s="83">
        <v>43936.22715277778</v>
      </c>
      <c r="Q99" s="81" t="s">
        <v>366</v>
      </c>
      <c r="R99" s="85" t="s">
        <v>471</v>
      </c>
      <c r="S99" s="81" t="s">
        <v>496</v>
      </c>
      <c r="T99" s="81" t="s">
        <v>528</v>
      </c>
      <c r="U99" s="81"/>
      <c r="V99" s="85" t="s">
        <v>588</v>
      </c>
      <c r="W99" s="83">
        <v>43936.22715277778</v>
      </c>
      <c r="X99" s="87">
        <v>43936</v>
      </c>
      <c r="Y99" s="89" t="s">
        <v>623</v>
      </c>
      <c r="Z99" s="85" t="s">
        <v>739</v>
      </c>
      <c r="AA99" s="81"/>
      <c r="AB99" s="81"/>
      <c r="AC99" s="89" t="s">
        <v>857</v>
      </c>
      <c r="AD99" s="81"/>
      <c r="AE99" s="81" t="b">
        <v>0</v>
      </c>
      <c r="AF99" s="81">
        <v>0</v>
      </c>
      <c r="AG99" s="89" t="s">
        <v>881</v>
      </c>
      <c r="AH99" s="81" t="b">
        <v>0</v>
      </c>
      <c r="AI99" s="81" t="s">
        <v>885</v>
      </c>
      <c r="AJ99" s="81"/>
      <c r="AK99" s="89" t="s">
        <v>881</v>
      </c>
      <c r="AL99" s="81" t="b">
        <v>0</v>
      </c>
      <c r="AM99" s="81">
        <v>0</v>
      </c>
      <c r="AN99" s="89" t="s">
        <v>881</v>
      </c>
      <c r="AO99" s="81" t="s">
        <v>896</v>
      </c>
      <c r="AP99" s="81" t="b">
        <v>0</v>
      </c>
      <c r="AQ99" s="89" t="s">
        <v>857</v>
      </c>
      <c r="AR99" s="81" t="s">
        <v>176</v>
      </c>
      <c r="AS99" s="81">
        <v>0</v>
      </c>
      <c r="AT99" s="81">
        <v>0</v>
      </c>
      <c r="AU99" s="81"/>
      <c r="AV99" s="81"/>
      <c r="AW99" s="81"/>
      <c r="AX99" s="81"/>
      <c r="AY99" s="81"/>
      <c r="AZ99" s="81"/>
      <c r="BA99" s="81"/>
      <c r="BB99" s="81"/>
      <c r="BC99">
        <v>53</v>
      </c>
      <c r="BD99" s="80" t="str">
        <f>REPLACE(INDEX(GroupVertices[Group],MATCH(Edges11[[#This Row],[Vertex 1]],GroupVertices[Vertex],0)),1,1,"")</f>
        <v>1</v>
      </c>
      <c r="BE99" s="80" t="str">
        <f>REPLACE(INDEX(GroupVertices[Group],MATCH(Edges11[[#This Row],[Vertex 2]],GroupVertices[Vertex],0)),1,1,"")</f>
        <v>1</v>
      </c>
    </row>
    <row r="100" spans="1:57" ht="15">
      <c r="A100" s="66" t="s">
        <v>235</v>
      </c>
      <c r="B100" s="66" t="s">
        <v>235</v>
      </c>
      <c r="C100" s="67"/>
      <c r="D100" s="68"/>
      <c r="E100" s="69"/>
      <c r="F100" s="70"/>
      <c r="G100" s="67"/>
      <c r="H100" s="71"/>
      <c r="I100" s="72"/>
      <c r="J100" s="72"/>
      <c r="K100" s="34" t="s">
        <v>65</v>
      </c>
      <c r="L100" s="79">
        <v>126</v>
      </c>
      <c r="M100" s="79"/>
      <c r="N100" s="74"/>
      <c r="O100" s="81" t="s">
        <v>176</v>
      </c>
      <c r="P100" s="83">
        <v>43938.22709490741</v>
      </c>
      <c r="Q100" s="81" t="s">
        <v>367</v>
      </c>
      <c r="R100" s="85" t="s">
        <v>472</v>
      </c>
      <c r="S100" s="81" t="s">
        <v>496</v>
      </c>
      <c r="T100" s="81" t="s">
        <v>551</v>
      </c>
      <c r="U100" s="81"/>
      <c r="V100" s="85" t="s">
        <v>588</v>
      </c>
      <c r="W100" s="83">
        <v>43938.22709490741</v>
      </c>
      <c r="X100" s="87">
        <v>43938</v>
      </c>
      <c r="Y100" s="89" t="s">
        <v>616</v>
      </c>
      <c r="Z100" s="85" t="s">
        <v>740</v>
      </c>
      <c r="AA100" s="81"/>
      <c r="AB100" s="81"/>
      <c r="AC100" s="89" t="s">
        <v>858</v>
      </c>
      <c r="AD100" s="81"/>
      <c r="AE100" s="81" t="b">
        <v>0</v>
      </c>
      <c r="AF100" s="81">
        <v>0</v>
      </c>
      <c r="AG100" s="89" t="s">
        <v>881</v>
      </c>
      <c r="AH100" s="81" t="b">
        <v>0</v>
      </c>
      <c r="AI100" s="81" t="s">
        <v>885</v>
      </c>
      <c r="AJ100" s="81"/>
      <c r="AK100" s="89" t="s">
        <v>881</v>
      </c>
      <c r="AL100" s="81" t="b">
        <v>0</v>
      </c>
      <c r="AM100" s="81">
        <v>0</v>
      </c>
      <c r="AN100" s="89" t="s">
        <v>881</v>
      </c>
      <c r="AO100" s="81" t="s">
        <v>896</v>
      </c>
      <c r="AP100" s="81" t="b">
        <v>0</v>
      </c>
      <c r="AQ100" s="89" t="s">
        <v>858</v>
      </c>
      <c r="AR100" s="81" t="s">
        <v>176</v>
      </c>
      <c r="AS100" s="81">
        <v>0</v>
      </c>
      <c r="AT100" s="81">
        <v>0</v>
      </c>
      <c r="AU100" s="81"/>
      <c r="AV100" s="81"/>
      <c r="AW100" s="81"/>
      <c r="AX100" s="81"/>
      <c r="AY100" s="81"/>
      <c r="AZ100" s="81"/>
      <c r="BA100" s="81"/>
      <c r="BB100" s="81"/>
      <c r="BC100">
        <v>53</v>
      </c>
      <c r="BD100" s="80" t="str">
        <f>REPLACE(INDEX(GroupVertices[Group],MATCH(Edges11[[#This Row],[Vertex 1]],GroupVertices[Vertex],0)),1,1,"")</f>
        <v>1</v>
      </c>
      <c r="BE100" s="80" t="str">
        <f>REPLACE(INDEX(GroupVertices[Group],MATCH(Edges11[[#This Row],[Vertex 2]],GroupVertices[Vertex],0)),1,1,"")</f>
        <v>1</v>
      </c>
    </row>
    <row r="101" spans="1:57" ht="15">
      <c r="A101" s="66" t="s">
        <v>235</v>
      </c>
      <c r="B101" s="66" t="s">
        <v>235</v>
      </c>
      <c r="C101" s="67"/>
      <c r="D101" s="68"/>
      <c r="E101" s="69"/>
      <c r="F101" s="70"/>
      <c r="G101" s="67"/>
      <c r="H101" s="71"/>
      <c r="I101" s="72"/>
      <c r="J101" s="72"/>
      <c r="K101" s="34" t="s">
        <v>65</v>
      </c>
      <c r="L101" s="79">
        <v>127</v>
      </c>
      <c r="M101" s="79"/>
      <c r="N101" s="74"/>
      <c r="O101" s="81" t="s">
        <v>176</v>
      </c>
      <c r="P101" s="83">
        <v>43938.7271412037</v>
      </c>
      <c r="Q101" s="81" t="s">
        <v>368</v>
      </c>
      <c r="R101" s="81" t="s">
        <v>473</v>
      </c>
      <c r="S101" s="81" t="s">
        <v>497</v>
      </c>
      <c r="T101" s="81" t="s">
        <v>511</v>
      </c>
      <c r="U101" s="81"/>
      <c r="V101" s="85" t="s">
        <v>588</v>
      </c>
      <c r="W101" s="83">
        <v>43938.7271412037</v>
      </c>
      <c r="X101" s="87">
        <v>43938</v>
      </c>
      <c r="Y101" s="89" t="s">
        <v>622</v>
      </c>
      <c r="Z101" s="85" t="s">
        <v>741</v>
      </c>
      <c r="AA101" s="81"/>
      <c r="AB101" s="81"/>
      <c r="AC101" s="89" t="s">
        <v>859</v>
      </c>
      <c r="AD101" s="81"/>
      <c r="AE101" s="81" t="b">
        <v>0</v>
      </c>
      <c r="AF101" s="81">
        <v>0</v>
      </c>
      <c r="AG101" s="89" t="s">
        <v>881</v>
      </c>
      <c r="AH101" s="81" t="b">
        <v>0</v>
      </c>
      <c r="AI101" s="81" t="s">
        <v>885</v>
      </c>
      <c r="AJ101" s="81"/>
      <c r="AK101" s="89" t="s">
        <v>881</v>
      </c>
      <c r="AL101" s="81" t="b">
        <v>0</v>
      </c>
      <c r="AM101" s="81">
        <v>0</v>
      </c>
      <c r="AN101" s="89" t="s">
        <v>881</v>
      </c>
      <c r="AO101" s="81" t="s">
        <v>896</v>
      </c>
      <c r="AP101" s="81" t="b">
        <v>1</v>
      </c>
      <c r="AQ101" s="89" t="s">
        <v>859</v>
      </c>
      <c r="AR101" s="81" t="s">
        <v>176</v>
      </c>
      <c r="AS101" s="81">
        <v>0</v>
      </c>
      <c r="AT101" s="81">
        <v>0</v>
      </c>
      <c r="AU101" s="81"/>
      <c r="AV101" s="81"/>
      <c r="AW101" s="81"/>
      <c r="AX101" s="81"/>
      <c r="AY101" s="81"/>
      <c r="AZ101" s="81"/>
      <c r="BA101" s="81"/>
      <c r="BB101" s="81"/>
      <c r="BC101">
        <v>53</v>
      </c>
      <c r="BD101" s="80" t="str">
        <f>REPLACE(INDEX(GroupVertices[Group],MATCH(Edges11[[#This Row],[Vertex 1]],GroupVertices[Vertex],0)),1,1,"")</f>
        <v>1</v>
      </c>
      <c r="BE101" s="80" t="str">
        <f>REPLACE(INDEX(GroupVertices[Group],MATCH(Edges11[[#This Row],[Vertex 2]],GroupVertices[Vertex],0)),1,1,"")</f>
        <v>1</v>
      </c>
    </row>
    <row r="102" spans="1:57" ht="15">
      <c r="A102" s="66" t="s">
        <v>235</v>
      </c>
      <c r="B102" s="66" t="s">
        <v>235</v>
      </c>
      <c r="C102" s="67"/>
      <c r="D102" s="68"/>
      <c r="E102" s="69"/>
      <c r="F102" s="70"/>
      <c r="G102" s="67"/>
      <c r="H102" s="71"/>
      <c r="I102" s="72"/>
      <c r="J102" s="72"/>
      <c r="K102" s="34" t="s">
        <v>65</v>
      </c>
      <c r="L102" s="79">
        <v>128</v>
      </c>
      <c r="M102" s="79"/>
      <c r="N102" s="74"/>
      <c r="O102" s="81" t="s">
        <v>176</v>
      </c>
      <c r="P102" s="83">
        <v>43939.227164351854</v>
      </c>
      <c r="Q102" s="81" t="s">
        <v>369</v>
      </c>
      <c r="R102" s="85" t="s">
        <v>474</v>
      </c>
      <c r="S102" s="81" t="s">
        <v>496</v>
      </c>
      <c r="T102" s="81" t="s">
        <v>552</v>
      </c>
      <c r="U102" s="81"/>
      <c r="V102" s="85" t="s">
        <v>588</v>
      </c>
      <c r="W102" s="83">
        <v>43939.227164351854</v>
      </c>
      <c r="X102" s="87">
        <v>43939</v>
      </c>
      <c r="Y102" s="89" t="s">
        <v>636</v>
      </c>
      <c r="Z102" s="85" t="s">
        <v>742</v>
      </c>
      <c r="AA102" s="81"/>
      <c r="AB102" s="81"/>
      <c r="AC102" s="89" t="s">
        <v>860</v>
      </c>
      <c r="AD102" s="81"/>
      <c r="AE102" s="81" t="b">
        <v>0</v>
      </c>
      <c r="AF102" s="81">
        <v>0</v>
      </c>
      <c r="AG102" s="89" t="s">
        <v>881</v>
      </c>
      <c r="AH102" s="81" t="b">
        <v>0</v>
      </c>
      <c r="AI102" s="81" t="s">
        <v>885</v>
      </c>
      <c r="AJ102" s="81"/>
      <c r="AK102" s="89" t="s">
        <v>881</v>
      </c>
      <c r="AL102" s="81" t="b">
        <v>0</v>
      </c>
      <c r="AM102" s="81">
        <v>0</v>
      </c>
      <c r="AN102" s="89" t="s">
        <v>881</v>
      </c>
      <c r="AO102" s="81" t="s">
        <v>896</v>
      </c>
      <c r="AP102" s="81" t="b">
        <v>0</v>
      </c>
      <c r="AQ102" s="89" t="s">
        <v>860</v>
      </c>
      <c r="AR102" s="81" t="s">
        <v>176</v>
      </c>
      <c r="AS102" s="81">
        <v>0</v>
      </c>
      <c r="AT102" s="81">
        <v>0</v>
      </c>
      <c r="AU102" s="81"/>
      <c r="AV102" s="81"/>
      <c r="AW102" s="81"/>
      <c r="AX102" s="81"/>
      <c r="AY102" s="81"/>
      <c r="AZ102" s="81"/>
      <c r="BA102" s="81"/>
      <c r="BB102" s="81"/>
      <c r="BC102">
        <v>53</v>
      </c>
      <c r="BD102" s="80" t="str">
        <f>REPLACE(INDEX(GroupVertices[Group],MATCH(Edges11[[#This Row],[Vertex 1]],GroupVertices[Vertex],0)),1,1,"")</f>
        <v>1</v>
      </c>
      <c r="BE102" s="80" t="str">
        <f>REPLACE(INDEX(GroupVertices[Group],MATCH(Edges11[[#This Row],[Vertex 2]],GroupVertices[Vertex],0)),1,1,"")</f>
        <v>1</v>
      </c>
    </row>
    <row r="103" spans="1:57" ht="15">
      <c r="A103" s="66" t="s">
        <v>235</v>
      </c>
      <c r="B103" s="66" t="s">
        <v>235</v>
      </c>
      <c r="C103" s="67"/>
      <c r="D103" s="68"/>
      <c r="E103" s="69"/>
      <c r="F103" s="70"/>
      <c r="G103" s="67"/>
      <c r="H103" s="71"/>
      <c r="I103" s="72"/>
      <c r="J103" s="72"/>
      <c r="K103" s="34" t="s">
        <v>65</v>
      </c>
      <c r="L103" s="79">
        <v>129</v>
      </c>
      <c r="M103" s="79"/>
      <c r="N103" s="74"/>
      <c r="O103" s="81" t="s">
        <v>176</v>
      </c>
      <c r="P103" s="83">
        <v>43940.7274537037</v>
      </c>
      <c r="Q103" s="81" t="s">
        <v>370</v>
      </c>
      <c r="R103" s="85" t="s">
        <v>475</v>
      </c>
      <c r="S103" s="81" t="s">
        <v>496</v>
      </c>
      <c r="T103" s="81" t="s">
        <v>511</v>
      </c>
      <c r="U103" s="81"/>
      <c r="V103" s="85" t="s">
        <v>588</v>
      </c>
      <c r="W103" s="83">
        <v>43940.7274537037</v>
      </c>
      <c r="X103" s="87">
        <v>43940</v>
      </c>
      <c r="Y103" s="89" t="s">
        <v>637</v>
      </c>
      <c r="Z103" s="85" t="s">
        <v>743</v>
      </c>
      <c r="AA103" s="81"/>
      <c r="AB103" s="81"/>
      <c r="AC103" s="89" t="s">
        <v>861</v>
      </c>
      <c r="AD103" s="81"/>
      <c r="AE103" s="81" t="b">
        <v>0</v>
      </c>
      <c r="AF103" s="81">
        <v>0</v>
      </c>
      <c r="AG103" s="89" t="s">
        <v>881</v>
      </c>
      <c r="AH103" s="81" t="b">
        <v>0</v>
      </c>
      <c r="AI103" s="81" t="s">
        <v>885</v>
      </c>
      <c r="AJ103" s="81"/>
      <c r="AK103" s="89" t="s">
        <v>881</v>
      </c>
      <c r="AL103" s="81" t="b">
        <v>0</v>
      </c>
      <c r="AM103" s="81">
        <v>0</v>
      </c>
      <c r="AN103" s="89" t="s">
        <v>881</v>
      </c>
      <c r="AO103" s="81" t="s">
        <v>896</v>
      </c>
      <c r="AP103" s="81" t="b">
        <v>0</v>
      </c>
      <c r="AQ103" s="89" t="s">
        <v>861</v>
      </c>
      <c r="AR103" s="81" t="s">
        <v>176</v>
      </c>
      <c r="AS103" s="81">
        <v>0</v>
      </c>
      <c r="AT103" s="81">
        <v>0</v>
      </c>
      <c r="AU103" s="81"/>
      <c r="AV103" s="81"/>
      <c r="AW103" s="81"/>
      <c r="AX103" s="81"/>
      <c r="AY103" s="81"/>
      <c r="AZ103" s="81"/>
      <c r="BA103" s="81"/>
      <c r="BB103" s="81"/>
      <c r="BC103">
        <v>53</v>
      </c>
      <c r="BD103" s="80" t="str">
        <f>REPLACE(INDEX(GroupVertices[Group],MATCH(Edges11[[#This Row],[Vertex 1]],GroupVertices[Vertex],0)),1,1,"")</f>
        <v>1</v>
      </c>
      <c r="BE103" s="80" t="str">
        <f>REPLACE(INDEX(GroupVertices[Group],MATCH(Edges11[[#This Row],[Vertex 2]],GroupVertices[Vertex],0)),1,1,"")</f>
        <v>1</v>
      </c>
    </row>
    <row r="104" spans="1:57" ht="15">
      <c r="A104" s="66" t="s">
        <v>235</v>
      </c>
      <c r="B104" s="66" t="s">
        <v>235</v>
      </c>
      <c r="C104" s="67"/>
      <c r="D104" s="68"/>
      <c r="E104" s="69"/>
      <c r="F104" s="70"/>
      <c r="G104" s="67"/>
      <c r="H104" s="71"/>
      <c r="I104" s="72"/>
      <c r="J104" s="72"/>
      <c r="K104" s="34" t="s">
        <v>65</v>
      </c>
      <c r="L104" s="79">
        <v>130</v>
      </c>
      <c r="M104" s="79"/>
      <c r="N104" s="74"/>
      <c r="O104" s="81" t="s">
        <v>176</v>
      </c>
      <c r="P104" s="83">
        <v>43941.22769675926</v>
      </c>
      <c r="Q104" s="81" t="s">
        <v>371</v>
      </c>
      <c r="R104" s="85" t="s">
        <v>476</v>
      </c>
      <c r="S104" s="81" t="s">
        <v>496</v>
      </c>
      <c r="T104" s="81" t="s">
        <v>553</v>
      </c>
      <c r="U104" s="81"/>
      <c r="V104" s="85" t="s">
        <v>588</v>
      </c>
      <c r="W104" s="83">
        <v>43941.22769675926</v>
      </c>
      <c r="X104" s="87">
        <v>43941</v>
      </c>
      <c r="Y104" s="89" t="s">
        <v>638</v>
      </c>
      <c r="Z104" s="85" t="s">
        <v>744</v>
      </c>
      <c r="AA104" s="81"/>
      <c r="AB104" s="81"/>
      <c r="AC104" s="89" t="s">
        <v>862</v>
      </c>
      <c r="AD104" s="81"/>
      <c r="AE104" s="81" t="b">
        <v>0</v>
      </c>
      <c r="AF104" s="81">
        <v>0</v>
      </c>
      <c r="AG104" s="89" t="s">
        <v>881</v>
      </c>
      <c r="AH104" s="81" t="b">
        <v>0</v>
      </c>
      <c r="AI104" s="81" t="s">
        <v>885</v>
      </c>
      <c r="AJ104" s="81"/>
      <c r="AK104" s="89" t="s">
        <v>881</v>
      </c>
      <c r="AL104" s="81" t="b">
        <v>0</v>
      </c>
      <c r="AM104" s="81">
        <v>0</v>
      </c>
      <c r="AN104" s="89" t="s">
        <v>881</v>
      </c>
      <c r="AO104" s="81" t="s">
        <v>896</v>
      </c>
      <c r="AP104" s="81" t="b">
        <v>0</v>
      </c>
      <c r="AQ104" s="89" t="s">
        <v>862</v>
      </c>
      <c r="AR104" s="81" t="s">
        <v>176</v>
      </c>
      <c r="AS104" s="81">
        <v>0</v>
      </c>
      <c r="AT104" s="81">
        <v>0</v>
      </c>
      <c r="AU104" s="81"/>
      <c r="AV104" s="81"/>
      <c r="AW104" s="81"/>
      <c r="AX104" s="81"/>
      <c r="AY104" s="81"/>
      <c r="AZ104" s="81"/>
      <c r="BA104" s="81"/>
      <c r="BB104" s="81"/>
      <c r="BC104">
        <v>53</v>
      </c>
      <c r="BD104" s="80" t="str">
        <f>REPLACE(INDEX(GroupVertices[Group],MATCH(Edges11[[#This Row],[Vertex 1]],GroupVertices[Vertex],0)),1,1,"")</f>
        <v>1</v>
      </c>
      <c r="BE104" s="80" t="str">
        <f>REPLACE(INDEX(GroupVertices[Group],MATCH(Edges11[[#This Row],[Vertex 2]],GroupVertices[Vertex],0)),1,1,"")</f>
        <v>1</v>
      </c>
    </row>
    <row r="105" spans="1:57" ht="15">
      <c r="A105" s="66" t="s">
        <v>235</v>
      </c>
      <c r="B105" s="66" t="s">
        <v>235</v>
      </c>
      <c r="C105" s="67"/>
      <c r="D105" s="68"/>
      <c r="E105" s="69"/>
      <c r="F105" s="70"/>
      <c r="G105" s="67"/>
      <c r="H105" s="71"/>
      <c r="I105" s="72"/>
      <c r="J105" s="72"/>
      <c r="K105" s="34" t="s">
        <v>65</v>
      </c>
      <c r="L105" s="79">
        <v>131</v>
      </c>
      <c r="M105" s="79"/>
      <c r="N105" s="74"/>
      <c r="O105" s="81" t="s">
        <v>176</v>
      </c>
      <c r="P105" s="83">
        <v>43942.227106481485</v>
      </c>
      <c r="Q105" s="81" t="s">
        <v>372</v>
      </c>
      <c r="R105" s="85" t="s">
        <v>477</v>
      </c>
      <c r="S105" s="81" t="s">
        <v>496</v>
      </c>
      <c r="T105" s="81" t="s">
        <v>554</v>
      </c>
      <c r="U105" s="81"/>
      <c r="V105" s="85" t="s">
        <v>588</v>
      </c>
      <c r="W105" s="83">
        <v>43942.227106481485</v>
      </c>
      <c r="X105" s="87">
        <v>43942</v>
      </c>
      <c r="Y105" s="89" t="s">
        <v>619</v>
      </c>
      <c r="Z105" s="85" t="s">
        <v>745</v>
      </c>
      <c r="AA105" s="81"/>
      <c r="AB105" s="81"/>
      <c r="AC105" s="89" t="s">
        <v>863</v>
      </c>
      <c r="AD105" s="81"/>
      <c r="AE105" s="81" t="b">
        <v>0</v>
      </c>
      <c r="AF105" s="81">
        <v>0</v>
      </c>
      <c r="AG105" s="89" t="s">
        <v>881</v>
      </c>
      <c r="AH105" s="81" t="b">
        <v>0</v>
      </c>
      <c r="AI105" s="81" t="s">
        <v>885</v>
      </c>
      <c r="AJ105" s="81"/>
      <c r="AK105" s="89" t="s">
        <v>881</v>
      </c>
      <c r="AL105" s="81" t="b">
        <v>0</v>
      </c>
      <c r="AM105" s="81">
        <v>0</v>
      </c>
      <c r="AN105" s="89" t="s">
        <v>881</v>
      </c>
      <c r="AO105" s="81" t="s">
        <v>896</v>
      </c>
      <c r="AP105" s="81" t="b">
        <v>0</v>
      </c>
      <c r="AQ105" s="89" t="s">
        <v>863</v>
      </c>
      <c r="AR105" s="81" t="s">
        <v>176</v>
      </c>
      <c r="AS105" s="81">
        <v>0</v>
      </c>
      <c r="AT105" s="81">
        <v>0</v>
      </c>
      <c r="AU105" s="81"/>
      <c r="AV105" s="81"/>
      <c r="AW105" s="81"/>
      <c r="AX105" s="81"/>
      <c r="AY105" s="81"/>
      <c r="AZ105" s="81"/>
      <c r="BA105" s="81"/>
      <c r="BB105" s="81"/>
      <c r="BC105">
        <v>53</v>
      </c>
      <c r="BD105" s="80" t="str">
        <f>REPLACE(INDEX(GroupVertices[Group],MATCH(Edges11[[#This Row],[Vertex 1]],GroupVertices[Vertex],0)),1,1,"")</f>
        <v>1</v>
      </c>
      <c r="BE105" s="80" t="str">
        <f>REPLACE(INDEX(GroupVertices[Group],MATCH(Edges11[[#This Row],[Vertex 2]],GroupVertices[Vertex],0)),1,1,"")</f>
        <v>1</v>
      </c>
    </row>
    <row r="106" spans="1:57" ht="15">
      <c r="A106" s="66" t="s">
        <v>235</v>
      </c>
      <c r="B106" s="66" t="s">
        <v>235</v>
      </c>
      <c r="C106" s="67"/>
      <c r="D106" s="68"/>
      <c r="E106" s="69"/>
      <c r="F106" s="70"/>
      <c r="G106" s="67"/>
      <c r="H106" s="71"/>
      <c r="I106" s="72"/>
      <c r="J106" s="72"/>
      <c r="K106" s="34" t="s">
        <v>65</v>
      </c>
      <c r="L106" s="79">
        <v>132</v>
      </c>
      <c r="M106" s="79"/>
      <c r="N106" s="74"/>
      <c r="O106" s="81" t="s">
        <v>176</v>
      </c>
      <c r="P106" s="83">
        <v>43942.727268518516</v>
      </c>
      <c r="Q106" s="81" t="s">
        <v>373</v>
      </c>
      <c r="R106" s="85" t="s">
        <v>478</v>
      </c>
      <c r="S106" s="81" t="s">
        <v>496</v>
      </c>
      <c r="T106" s="81" t="s">
        <v>555</v>
      </c>
      <c r="U106" s="81"/>
      <c r="V106" s="85" t="s">
        <v>588</v>
      </c>
      <c r="W106" s="83">
        <v>43942.727268518516</v>
      </c>
      <c r="X106" s="87">
        <v>43942</v>
      </c>
      <c r="Y106" s="89" t="s">
        <v>639</v>
      </c>
      <c r="Z106" s="85" t="s">
        <v>746</v>
      </c>
      <c r="AA106" s="81"/>
      <c r="AB106" s="81"/>
      <c r="AC106" s="89" t="s">
        <v>864</v>
      </c>
      <c r="AD106" s="81"/>
      <c r="AE106" s="81" t="b">
        <v>0</v>
      </c>
      <c r="AF106" s="81">
        <v>0</v>
      </c>
      <c r="AG106" s="89" t="s">
        <v>881</v>
      </c>
      <c r="AH106" s="81" t="b">
        <v>0</v>
      </c>
      <c r="AI106" s="81" t="s">
        <v>885</v>
      </c>
      <c r="AJ106" s="81"/>
      <c r="AK106" s="89" t="s">
        <v>881</v>
      </c>
      <c r="AL106" s="81" t="b">
        <v>0</v>
      </c>
      <c r="AM106" s="81">
        <v>0</v>
      </c>
      <c r="AN106" s="89" t="s">
        <v>881</v>
      </c>
      <c r="AO106" s="81" t="s">
        <v>896</v>
      </c>
      <c r="AP106" s="81" t="b">
        <v>0</v>
      </c>
      <c r="AQ106" s="89" t="s">
        <v>864</v>
      </c>
      <c r="AR106" s="81" t="s">
        <v>176</v>
      </c>
      <c r="AS106" s="81">
        <v>0</v>
      </c>
      <c r="AT106" s="81">
        <v>0</v>
      </c>
      <c r="AU106" s="81"/>
      <c r="AV106" s="81"/>
      <c r="AW106" s="81"/>
      <c r="AX106" s="81"/>
      <c r="AY106" s="81"/>
      <c r="AZ106" s="81"/>
      <c r="BA106" s="81"/>
      <c r="BB106" s="81"/>
      <c r="BC106">
        <v>53</v>
      </c>
      <c r="BD106" s="80" t="str">
        <f>REPLACE(INDEX(GroupVertices[Group],MATCH(Edges11[[#This Row],[Vertex 1]],GroupVertices[Vertex],0)),1,1,"")</f>
        <v>1</v>
      </c>
      <c r="BE106" s="80" t="str">
        <f>REPLACE(INDEX(GroupVertices[Group],MATCH(Edges11[[#This Row],[Vertex 2]],GroupVertices[Vertex],0)),1,1,"")</f>
        <v>1</v>
      </c>
    </row>
    <row r="107" spans="1:57" ht="15">
      <c r="A107" s="66" t="s">
        <v>235</v>
      </c>
      <c r="B107" s="66" t="s">
        <v>235</v>
      </c>
      <c r="C107" s="67"/>
      <c r="D107" s="68"/>
      <c r="E107" s="69"/>
      <c r="F107" s="70"/>
      <c r="G107" s="67"/>
      <c r="H107" s="71"/>
      <c r="I107" s="72"/>
      <c r="J107" s="72"/>
      <c r="K107" s="34" t="s">
        <v>65</v>
      </c>
      <c r="L107" s="79">
        <v>133</v>
      </c>
      <c r="M107" s="79"/>
      <c r="N107" s="74"/>
      <c r="O107" s="81" t="s">
        <v>176</v>
      </c>
      <c r="P107" s="83">
        <v>43943.2271875</v>
      </c>
      <c r="Q107" s="81" t="s">
        <v>374</v>
      </c>
      <c r="R107" s="85" t="s">
        <v>479</v>
      </c>
      <c r="S107" s="81" t="s">
        <v>496</v>
      </c>
      <c r="T107" s="81" t="s">
        <v>556</v>
      </c>
      <c r="U107" s="81"/>
      <c r="V107" s="85" t="s">
        <v>588</v>
      </c>
      <c r="W107" s="83">
        <v>43943.2271875</v>
      </c>
      <c r="X107" s="87">
        <v>43943</v>
      </c>
      <c r="Y107" s="89" t="s">
        <v>640</v>
      </c>
      <c r="Z107" s="85" t="s">
        <v>747</v>
      </c>
      <c r="AA107" s="81"/>
      <c r="AB107" s="81"/>
      <c r="AC107" s="89" t="s">
        <v>865</v>
      </c>
      <c r="AD107" s="81"/>
      <c r="AE107" s="81" t="b">
        <v>0</v>
      </c>
      <c r="AF107" s="81">
        <v>0</v>
      </c>
      <c r="AG107" s="89" t="s">
        <v>881</v>
      </c>
      <c r="AH107" s="81" t="b">
        <v>0</v>
      </c>
      <c r="AI107" s="81" t="s">
        <v>885</v>
      </c>
      <c r="AJ107" s="81"/>
      <c r="AK107" s="89" t="s">
        <v>881</v>
      </c>
      <c r="AL107" s="81" t="b">
        <v>0</v>
      </c>
      <c r="AM107" s="81">
        <v>0</v>
      </c>
      <c r="AN107" s="89" t="s">
        <v>881</v>
      </c>
      <c r="AO107" s="81" t="s">
        <v>896</v>
      </c>
      <c r="AP107" s="81" t="b">
        <v>0</v>
      </c>
      <c r="AQ107" s="89" t="s">
        <v>865</v>
      </c>
      <c r="AR107" s="81" t="s">
        <v>176</v>
      </c>
      <c r="AS107" s="81">
        <v>0</v>
      </c>
      <c r="AT107" s="81">
        <v>0</v>
      </c>
      <c r="AU107" s="81"/>
      <c r="AV107" s="81"/>
      <c r="AW107" s="81"/>
      <c r="AX107" s="81"/>
      <c r="AY107" s="81"/>
      <c r="AZ107" s="81"/>
      <c r="BA107" s="81"/>
      <c r="BB107" s="81"/>
      <c r="BC107">
        <v>53</v>
      </c>
      <c r="BD107" s="80" t="str">
        <f>REPLACE(INDEX(GroupVertices[Group],MATCH(Edges11[[#This Row],[Vertex 1]],GroupVertices[Vertex],0)),1,1,"")</f>
        <v>1</v>
      </c>
      <c r="BE107" s="80" t="str">
        <f>REPLACE(INDEX(GroupVertices[Group],MATCH(Edges11[[#This Row],[Vertex 2]],GroupVertices[Vertex],0)),1,1,"")</f>
        <v>1</v>
      </c>
    </row>
    <row r="108" spans="1:57" ht="15">
      <c r="A108" s="66" t="s">
        <v>235</v>
      </c>
      <c r="B108" s="66" t="s">
        <v>235</v>
      </c>
      <c r="C108" s="67"/>
      <c r="D108" s="68"/>
      <c r="E108" s="69"/>
      <c r="F108" s="70"/>
      <c r="G108" s="67"/>
      <c r="H108" s="71"/>
      <c r="I108" s="72"/>
      <c r="J108" s="72"/>
      <c r="K108" s="34" t="s">
        <v>65</v>
      </c>
      <c r="L108" s="79">
        <v>134</v>
      </c>
      <c r="M108" s="79"/>
      <c r="N108" s="74"/>
      <c r="O108" s="81" t="s">
        <v>176</v>
      </c>
      <c r="P108" s="83">
        <v>43943.727164351854</v>
      </c>
      <c r="Q108" s="81" t="s">
        <v>375</v>
      </c>
      <c r="R108" s="85" t="s">
        <v>480</v>
      </c>
      <c r="S108" s="81" t="s">
        <v>496</v>
      </c>
      <c r="T108" s="81" t="s">
        <v>514</v>
      </c>
      <c r="U108" s="81"/>
      <c r="V108" s="85" t="s">
        <v>588</v>
      </c>
      <c r="W108" s="83">
        <v>43943.727164351854</v>
      </c>
      <c r="X108" s="87">
        <v>43943</v>
      </c>
      <c r="Y108" s="89" t="s">
        <v>614</v>
      </c>
      <c r="Z108" s="85" t="s">
        <v>748</v>
      </c>
      <c r="AA108" s="81"/>
      <c r="AB108" s="81"/>
      <c r="AC108" s="89" t="s">
        <v>866</v>
      </c>
      <c r="AD108" s="81"/>
      <c r="AE108" s="81" t="b">
        <v>0</v>
      </c>
      <c r="AF108" s="81">
        <v>0</v>
      </c>
      <c r="AG108" s="89" t="s">
        <v>881</v>
      </c>
      <c r="AH108" s="81" t="b">
        <v>0</v>
      </c>
      <c r="AI108" s="81" t="s">
        <v>885</v>
      </c>
      <c r="AJ108" s="81"/>
      <c r="AK108" s="89" t="s">
        <v>881</v>
      </c>
      <c r="AL108" s="81" t="b">
        <v>0</v>
      </c>
      <c r="AM108" s="81">
        <v>0</v>
      </c>
      <c r="AN108" s="89" t="s">
        <v>881</v>
      </c>
      <c r="AO108" s="81" t="s">
        <v>896</v>
      </c>
      <c r="AP108" s="81" t="b">
        <v>0</v>
      </c>
      <c r="AQ108" s="89" t="s">
        <v>866</v>
      </c>
      <c r="AR108" s="81" t="s">
        <v>176</v>
      </c>
      <c r="AS108" s="81">
        <v>0</v>
      </c>
      <c r="AT108" s="81">
        <v>0</v>
      </c>
      <c r="AU108" s="81"/>
      <c r="AV108" s="81"/>
      <c r="AW108" s="81"/>
      <c r="AX108" s="81"/>
      <c r="AY108" s="81"/>
      <c r="AZ108" s="81"/>
      <c r="BA108" s="81"/>
      <c r="BB108" s="81"/>
      <c r="BC108">
        <v>53</v>
      </c>
      <c r="BD108" s="80" t="str">
        <f>REPLACE(INDEX(GroupVertices[Group],MATCH(Edges11[[#This Row],[Vertex 1]],GroupVertices[Vertex],0)),1,1,"")</f>
        <v>1</v>
      </c>
      <c r="BE108" s="80" t="str">
        <f>REPLACE(INDEX(GroupVertices[Group],MATCH(Edges11[[#This Row],[Vertex 2]],GroupVertices[Vertex],0)),1,1,"")</f>
        <v>1</v>
      </c>
    </row>
    <row r="109" spans="1:57" ht="15">
      <c r="A109" s="66" t="s">
        <v>235</v>
      </c>
      <c r="B109" s="66" t="s">
        <v>235</v>
      </c>
      <c r="C109" s="67"/>
      <c r="D109" s="68"/>
      <c r="E109" s="69"/>
      <c r="F109" s="70"/>
      <c r="G109" s="67"/>
      <c r="H109" s="71"/>
      <c r="I109" s="72"/>
      <c r="J109" s="72"/>
      <c r="K109" s="34" t="s">
        <v>65</v>
      </c>
      <c r="L109" s="79">
        <v>135</v>
      </c>
      <c r="M109" s="79"/>
      <c r="N109" s="74"/>
      <c r="O109" s="81" t="s">
        <v>176</v>
      </c>
      <c r="P109" s="83">
        <v>43944.22709490741</v>
      </c>
      <c r="Q109" s="81" t="s">
        <v>376</v>
      </c>
      <c r="R109" s="85" t="s">
        <v>481</v>
      </c>
      <c r="S109" s="81" t="s">
        <v>496</v>
      </c>
      <c r="T109" s="81" t="s">
        <v>557</v>
      </c>
      <c r="U109" s="81"/>
      <c r="V109" s="85" t="s">
        <v>588</v>
      </c>
      <c r="W109" s="83">
        <v>43944.22709490741</v>
      </c>
      <c r="X109" s="87">
        <v>43944</v>
      </c>
      <c r="Y109" s="89" t="s">
        <v>616</v>
      </c>
      <c r="Z109" s="85" t="s">
        <v>749</v>
      </c>
      <c r="AA109" s="81"/>
      <c r="AB109" s="81"/>
      <c r="AC109" s="89" t="s">
        <v>867</v>
      </c>
      <c r="AD109" s="81"/>
      <c r="AE109" s="81" t="b">
        <v>0</v>
      </c>
      <c r="AF109" s="81">
        <v>0</v>
      </c>
      <c r="AG109" s="89" t="s">
        <v>881</v>
      </c>
      <c r="AH109" s="81" t="b">
        <v>0</v>
      </c>
      <c r="AI109" s="81" t="s">
        <v>885</v>
      </c>
      <c r="AJ109" s="81"/>
      <c r="AK109" s="89" t="s">
        <v>881</v>
      </c>
      <c r="AL109" s="81" t="b">
        <v>0</v>
      </c>
      <c r="AM109" s="81">
        <v>0</v>
      </c>
      <c r="AN109" s="89" t="s">
        <v>881</v>
      </c>
      <c r="AO109" s="81" t="s">
        <v>896</v>
      </c>
      <c r="AP109" s="81" t="b">
        <v>0</v>
      </c>
      <c r="AQ109" s="89" t="s">
        <v>867</v>
      </c>
      <c r="AR109" s="81" t="s">
        <v>176</v>
      </c>
      <c r="AS109" s="81">
        <v>0</v>
      </c>
      <c r="AT109" s="81">
        <v>0</v>
      </c>
      <c r="AU109" s="81"/>
      <c r="AV109" s="81"/>
      <c r="AW109" s="81"/>
      <c r="AX109" s="81"/>
      <c r="AY109" s="81"/>
      <c r="AZ109" s="81"/>
      <c r="BA109" s="81"/>
      <c r="BB109" s="81"/>
      <c r="BC109">
        <v>53</v>
      </c>
      <c r="BD109" s="80" t="str">
        <f>REPLACE(INDEX(GroupVertices[Group],MATCH(Edges11[[#This Row],[Vertex 1]],GroupVertices[Vertex],0)),1,1,"")</f>
        <v>1</v>
      </c>
      <c r="BE109" s="80" t="str">
        <f>REPLACE(INDEX(GroupVertices[Group],MATCH(Edges11[[#This Row],[Vertex 2]],GroupVertices[Vertex],0)),1,1,"")</f>
        <v>1</v>
      </c>
    </row>
    <row r="110" spans="1:57" ht="15">
      <c r="A110" s="66" t="s">
        <v>235</v>
      </c>
      <c r="B110" s="66" t="s">
        <v>235</v>
      </c>
      <c r="C110" s="67"/>
      <c r="D110" s="68"/>
      <c r="E110" s="69"/>
      <c r="F110" s="70"/>
      <c r="G110" s="67"/>
      <c r="H110" s="71"/>
      <c r="I110" s="72"/>
      <c r="J110" s="72"/>
      <c r="K110" s="34" t="s">
        <v>65</v>
      </c>
      <c r="L110" s="79">
        <v>136</v>
      </c>
      <c r="M110" s="79"/>
      <c r="N110" s="74"/>
      <c r="O110" s="81" t="s">
        <v>176</v>
      </c>
      <c r="P110" s="83">
        <v>43945.22708333333</v>
      </c>
      <c r="Q110" s="81" t="s">
        <v>377</v>
      </c>
      <c r="R110" s="85" t="s">
        <v>482</v>
      </c>
      <c r="S110" s="81" t="s">
        <v>496</v>
      </c>
      <c r="T110" s="81" t="s">
        <v>558</v>
      </c>
      <c r="U110" s="81"/>
      <c r="V110" s="85" t="s">
        <v>588</v>
      </c>
      <c r="W110" s="83">
        <v>43945.22708333333</v>
      </c>
      <c r="X110" s="87">
        <v>43945</v>
      </c>
      <c r="Y110" s="89" t="s">
        <v>625</v>
      </c>
      <c r="Z110" s="85" t="s">
        <v>750</v>
      </c>
      <c r="AA110" s="81"/>
      <c r="AB110" s="81"/>
      <c r="AC110" s="89" t="s">
        <v>868</v>
      </c>
      <c r="AD110" s="81"/>
      <c r="AE110" s="81" t="b">
        <v>0</v>
      </c>
      <c r="AF110" s="81">
        <v>0</v>
      </c>
      <c r="AG110" s="89" t="s">
        <v>881</v>
      </c>
      <c r="AH110" s="81" t="b">
        <v>0</v>
      </c>
      <c r="AI110" s="81" t="s">
        <v>885</v>
      </c>
      <c r="AJ110" s="81"/>
      <c r="AK110" s="89" t="s">
        <v>881</v>
      </c>
      <c r="AL110" s="81" t="b">
        <v>0</v>
      </c>
      <c r="AM110" s="81">
        <v>0</v>
      </c>
      <c r="AN110" s="89" t="s">
        <v>881</v>
      </c>
      <c r="AO110" s="81" t="s">
        <v>896</v>
      </c>
      <c r="AP110" s="81" t="b">
        <v>0</v>
      </c>
      <c r="AQ110" s="89" t="s">
        <v>868</v>
      </c>
      <c r="AR110" s="81" t="s">
        <v>176</v>
      </c>
      <c r="AS110" s="81">
        <v>0</v>
      </c>
      <c r="AT110" s="81">
        <v>0</v>
      </c>
      <c r="AU110" s="81"/>
      <c r="AV110" s="81"/>
      <c r="AW110" s="81"/>
      <c r="AX110" s="81"/>
      <c r="AY110" s="81"/>
      <c r="AZ110" s="81"/>
      <c r="BA110" s="81"/>
      <c r="BB110" s="81"/>
      <c r="BC110">
        <v>53</v>
      </c>
      <c r="BD110" s="80" t="str">
        <f>REPLACE(INDEX(GroupVertices[Group],MATCH(Edges11[[#This Row],[Vertex 1]],GroupVertices[Vertex],0)),1,1,"")</f>
        <v>1</v>
      </c>
      <c r="BE110" s="80" t="str">
        <f>REPLACE(INDEX(GroupVertices[Group],MATCH(Edges11[[#This Row],[Vertex 2]],GroupVertices[Vertex],0)),1,1,"")</f>
        <v>1</v>
      </c>
    </row>
    <row r="111" spans="1:57" ht="15">
      <c r="A111" s="66" t="s">
        <v>235</v>
      </c>
      <c r="B111" s="66" t="s">
        <v>235</v>
      </c>
      <c r="C111" s="67"/>
      <c r="D111" s="68"/>
      <c r="E111" s="69"/>
      <c r="F111" s="70"/>
      <c r="G111" s="67"/>
      <c r="H111" s="71"/>
      <c r="I111" s="72"/>
      <c r="J111" s="72"/>
      <c r="K111" s="34" t="s">
        <v>65</v>
      </c>
      <c r="L111" s="79">
        <v>137</v>
      </c>
      <c r="M111" s="79"/>
      <c r="N111" s="74"/>
      <c r="O111" s="81" t="s">
        <v>176</v>
      </c>
      <c r="P111" s="83">
        <v>43945.7271412037</v>
      </c>
      <c r="Q111" s="81" t="s">
        <v>378</v>
      </c>
      <c r="R111" s="85" t="s">
        <v>483</v>
      </c>
      <c r="S111" s="81" t="s">
        <v>496</v>
      </c>
      <c r="T111" s="81" t="s">
        <v>559</v>
      </c>
      <c r="U111" s="81"/>
      <c r="V111" s="85" t="s">
        <v>588</v>
      </c>
      <c r="W111" s="83">
        <v>43945.7271412037</v>
      </c>
      <c r="X111" s="87">
        <v>43945</v>
      </c>
      <c r="Y111" s="89" t="s">
        <v>622</v>
      </c>
      <c r="Z111" s="85" t="s">
        <v>751</v>
      </c>
      <c r="AA111" s="81"/>
      <c r="AB111" s="81"/>
      <c r="AC111" s="89" t="s">
        <v>869</v>
      </c>
      <c r="AD111" s="81"/>
      <c r="AE111" s="81" t="b">
        <v>0</v>
      </c>
      <c r="AF111" s="81">
        <v>0</v>
      </c>
      <c r="AG111" s="89" t="s">
        <v>881</v>
      </c>
      <c r="AH111" s="81" t="b">
        <v>0</v>
      </c>
      <c r="AI111" s="81" t="s">
        <v>885</v>
      </c>
      <c r="AJ111" s="81"/>
      <c r="AK111" s="89" t="s">
        <v>881</v>
      </c>
      <c r="AL111" s="81" t="b">
        <v>0</v>
      </c>
      <c r="AM111" s="81">
        <v>0</v>
      </c>
      <c r="AN111" s="89" t="s">
        <v>881</v>
      </c>
      <c r="AO111" s="81" t="s">
        <v>896</v>
      </c>
      <c r="AP111" s="81" t="b">
        <v>0</v>
      </c>
      <c r="AQ111" s="89" t="s">
        <v>869</v>
      </c>
      <c r="AR111" s="81" t="s">
        <v>176</v>
      </c>
      <c r="AS111" s="81">
        <v>0</v>
      </c>
      <c r="AT111" s="81">
        <v>0</v>
      </c>
      <c r="AU111" s="81"/>
      <c r="AV111" s="81"/>
      <c r="AW111" s="81"/>
      <c r="AX111" s="81"/>
      <c r="AY111" s="81"/>
      <c r="AZ111" s="81"/>
      <c r="BA111" s="81"/>
      <c r="BB111" s="81"/>
      <c r="BC111">
        <v>53</v>
      </c>
      <c r="BD111" s="80" t="str">
        <f>REPLACE(INDEX(GroupVertices[Group],MATCH(Edges11[[#This Row],[Vertex 1]],GroupVertices[Vertex],0)),1,1,"")</f>
        <v>1</v>
      </c>
      <c r="BE111" s="80" t="str">
        <f>REPLACE(INDEX(GroupVertices[Group],MATCH(Edges11[[#This Row],[Vertex 2]],GroupVertices[Vertex],0)),1,1,"")</f>
        <v>1</v>
      </c>
    </row>
    <row r="112" spans="1:57" ht="15">
      <c r="A112" s="66" t="s">
        <v>235</v>
      </c>
      <c r="B112" s="66" t="s">
        <v>235</v>
      </c>
      <c r="C112" s="67"/>
      <c r="D112" s="68"/>
      <c r="E112" s="69"/>
      <c r="F112" s="70"/>
      <c r="G112" s="67"/>
      <c r="H112" s="71"/>
      <c r="I112" s="72"/>
      <c r="J112" s="72"/>
      <c r="K112" s="34" t="s">
        <v>65</v>
      </c>
      <c r="L112" s="79">
        <v>138</v>
      </c>
      <c r="M112" s="79"/>
      <c r="N112" s="74"/>
      <c r="O112" s="81" t="s">
        <v>176</v>
      </c>
      <c r="P112" s="83">
        <v>43947.727164351854</v>
      </c>
      <c r="Q112" s="81" t="s">
        <v>379</v>
      </c>
      <c r="R112" s="85" t="s">
        <v>484</v>
      </c>
      <c r="S112" s="81" t="s">
        <v>496</v>
      </c>
      <c r="T112" s="81" t="s">
        <v>560</v>
      </c>
      <c r="U112" s="81"/>
      <c r="V112" s="85" t="s">
        <v>588</v>
      </c>
      <c r="W112" s="83">
        <v>43947.727164351854</v>
      </c>
      <c r="X112" s="87">
        <v>43947</v>
      </c>
      <c r="Y112" s="89" t="s">
        <v>614</v>
      </c>
      <c r="Z112" s="85" t="s">
        <v>752</v>
      </c>
      <c r="AA112" s="81"/>
      <c r="AB112" s="81"/>
      <c r="AC112" s="89" t="s">
        <v>870</v>
      </c>
      <c r="AD112" s="81"/>
      <c r="AE112" s="81" t="b">
        <v>0</v>
      </c>
      <c r="AF112" s="81">
        <v>0</v>
      </c>
      <c r="AG112" s="89" t="s">
        <v>881</v>
      </c>
      <c r="AH112" s="81" t="b">
        <v>0</v>
      </c>
      <c r="AI112" s="81" t="s">
        <v>885</v>
      </c>
      <c r="AJ112" s="81"/>
      <c r="AK112" s="89" t="s">
        <v>881</v>
      </c>
      <c r="AL112" s="81" t="b">
        <v>0</v>
      </c>
      <c r="AM112" s="81">
        <v>0</v>
      </c>
      <c r="AN112" s="89" t="s">
        <v>881</v>
      </c>
      <c r="AO112" s="81" t="s">
        <v>896</v>
      </c>
      <c r="AP112" s="81" t="b">
        <v>0</v>
      </c>
      <c r="AQ112" s="89" t="s">
        <v>870</v>
      </c>
      <c r="AR112" s="81" t="s">
        <v>176</v>
      </c>
      <c r="AS112" s="81">
        <v>0</v>
      </c>
      <c r="AT112" s="81">
        <v>0</v>
      </c>
      <c r="AU112" s="81"/>
      <c r="AV112" s="81"/>
      <c r="AW112" s="81"/>
      <c r="AX112" s="81"/>
      <c r="AY112" s="81"/>
      <c r="AZ112" s="81"/>
      <c r="BA112" s="81"/>
      <c r="BB112" s="81"/>
      <c r="BC112">
        <v>53</v>
      </c>
      <c r="BD112" s="80" t="str">
        <f>REPLACE(INDEX(GroupVertices[Group],MATCH(Edges11[[#This Row],[Vertex 1]],GroupVertices[Vertex],0)),1,1,"")</f>
        <v>1</v>
      </c>
      <c r="BE112" s="80" t="str">
        <f>REPLACE(INDEX(GroupVertices[Group],MATCH(Edges11[[#This Row],[Vertex 2]],GroupVertices[Vertex],0)),1,1,"")</f>
        <v>1</v>
      </c>
    </row>
    <row r="113" spans="1:57" ht="15">
      <c r="A113" s="66" t="s">
        <v>235</v>
      </c>
      <c r="B113" s="66" t="s">
        <v>235</v>
      </c>
      <c r="C113" s="67"/>
      <c r="D113" s="68"/>
      <c r="E113" s="69"/>
      <c r="F113" s="70"/>
      <c r="G113" s="67"/>
      <c r="H113" s="71"/>
      <c r="I113" s="72"/>
      <c r="J113" s="72"/>
      <c r="K113" s="34" t="s">
        <v>65</v>
      </c>
      <c r="L113" s="79">
        <v>139</v>
      </c>
      <c r="M113" s="79"/>
      <c r="N113" s="74"/>
      <c r="O113" s="81" t="s">
        <v>176</v>
      </c>
      <c r="P113" s="83">
        <v>43948.22712962963</v>
      </c>
      <c r="Q113" s="81" t="s">
        <v>380</v>
      </c>
      <c r="R113" s="85" t="s">
        <v>485</v>
      </c>
      <c r="S113" s="81" t="s">
        <v>496</v>
      </c>
      <c r="T113" s="81" t="s">
        <v>561</v>
      </c>
      <c r="U113" s="81"/>
      <c r="V113" s="85" t="s">
        <v>588</v>
      </c>
      <c r="W113" s="83">
        <v>43948.22712962963</v>
      </c>
      <c r="X113" s="87">
        <v>43948</v>
      </c>
      <c r="Y113" s="89" t="s">
        <v>615</v>
      </c>
      <c r="Z113" s="85" t="s">
        <v>753</v>
      </c>
      <c r="AA113" s="81"/>
      <c r="AB113" s="81"/>
      <c r="AC113" s="89" t="s">
        <v>871</v>
      </c>
      <c r="AD113" s="81"/>
      <c r="AE113" s="81" t="b">
        <v>0</v>
      </c>
      <c r="AF113" s="81">
        <v>0</v>
      </c>
      <c r="AG113" s="89" t="s">
        <v>881</v>
      </c>
      <c r="AH113" s="81" t="b">
        <v>0</v>
      </c>
      <c r="AI113" s="81" t="s">
        <v>885</v>
      </c>
      <c r="AJ113" s="81"/>
      <c r="AK113" s="89" t="s">
        <v>881</v>
      </c>
      <c r="AL113" s="81" t="b">
        <v>0</v>
      </c>
      <c r="AM113" s="81">
        <v>0</v>
      </c>
      <c r="AN113" s="89" t="s">
        <v>881</v>
      </c>
      <c r="AO113" s="81" t="s">
        <v>896</v>
      </c>
      <c r="AP113" s="81" t="b">
        <v>0</v>
      </c>
      <c r="AQ113" s="89" t="s">
        <v>871</v>
      </c>
      <c r="AR113" s="81" t="s">
        <v>176</v>
      </c>
      <c r="AS113" s="81">
        <v>0</v>
      </c>
      <c r="AT113" s="81">
        <v>0</v>
      </c>
      <c r="AU113" s="81"/>
      <c r="AV113" s="81"/>
      <c r="AW113" s="81"/>
      <c r="AX113" s="81"/>
      <c r="AY113" s="81"/>
      <c r="AZ113" s="81"/>
      <c r="BA113" s="81"/>
      <c r="BB113" s="81"/>
      <c r="BC113">
        <v>53</v>
      </c>
      <c r="BD113" s="80" t="str">
        <f>REPLACE(INDEX(GroupVertices[Group],MATCH(Edges11[[#This Row],[Vertex 1]],GroupVertices[Vertex],0)),1,1,"")</f>
        <v>1</v>
      </c>
      <c r="BE113" s="80" t="str">
        <f>REPLACE(INDEX(GroupVertices[Group],MATCH(Edges11[[#This Row],[Vertex 2]],GroupVertices[Vertex],0)),1,1,"")</f>
        <v>1</v>
      </c>
    </row>
    <row r="114" spans="1:57" ht="15">
      <c r="A114" s="66" t="s">
        <v>235</v>
      </c>
      <c r="B114" s="66" t="s">
        <v>235</v>
      </c>
      <c r="C114" s="67"/>
      <c r="D114" s="68"/>
      <c r="E114" s="69"/>
      <c r="F114" s="70"/>
      <c r="G114" s="67"/>
      <c r="H114" s="71"/>
      <c r="I114" s="72"/>
      <c r="J114" s="72"/>
      <c r="K114" s="34" t="s">
        <v>65</v>
      </c>
      <c r="L114" s="79">
        <v>140</v>
      </c>
      <c r="M114" s="79"/>
      <c r="N114" s="74"/>
      <c r="O114" s="81" t="s">
        <v>176</v>
      </c>
      <c r="P114" s="83">
        <v>43949.7271412037</v>
      </c>
      <c r="Q114" s="81" t="s">
        <v>381</v>
      </c>
      <c r="R114" s="85" t="s">
        <v>486</v>
      </c>
      <c r="S114" s="81" t="s">
        <v>496</v>
      </c>
      <c r="T114" s="81" t="s">
        <v>562</v>
      </c>
      <c r="U114" s="81"/>
      <c r="V114" s="85" t="s">
        <v>588</v>
      </c>
      <c r="W114" s="83">
        <v>43949.7271412037</v>
      </c>
      <c r="X114" s="87">
        <v>43949</v>
      </c>
      <c r="Y114" s="89" t="s">
        <v>622</v>
      </c>
      <c r="Z114" s="85" t="s">
        <v>754</v>
      </c>
      <c r="AA114" s="81"/>
      <c r="AB114" s="81"/>
      <c r="AC114" s="89" t="s">
        <v>872</v>
      </c>
      <c r="AD114" s="81"/>
      <c r="AE114" s="81" t="b">
        <v>0</v>
      </c>
      <c r="AF114" s="81">
        <v>0</v>
      </c>
      <c r="AG114" s="89" t="s">
        <v>881</v>
      </c>
      <c r="AH114" s="81" t="b">
        <v>0</v>
      </c>
      <c r="AI114" s="81" t="s">
        <v>885</v>
      </c>
      <c r="AJ114" s="81"/>
      <c r="AK114" s="89" t="s">
        <v>881</v>
      </c>
      <c r="AL114" s="81" t="b">
        <v>0</v>
      </c>
      <c r="AM114" s="81">
        <v>0</v>
      </c>
      <c r="AN114" s="89" t="s">
        <v>881</v>
      </c>
      <c r="AO114" s="81" t="s">
        <v>896</v>
      </c>
      <c r="AP114" s="81" t="b">
        <v>0</v>
      </c>
      <c r="AQ114" s="89" t="s">
        <v>872</v>
      </c>
      <c r="AR114" s="81" t="s">
        <v>176</v>
      </c>
      <c r="AS114" s="81">
        <v>0</v>
      </c>
      <c r="AT114" s="81">
        <v>0</v>
      </c>
      <c r="AU114" s="81"/>
      <c r="AV114" s="81"/>
      <c r="AW114" s="81"/>
      <c r="AX114" s="81"/>
      <c r="AY114" s="81"/>
      <c r="AZ114" s="81"/>
      <c r="BA114" s="81"/>
      <c r="BB114" s="81"/>
      <c r="BC114">
        <v>53</v>
      </c>
      <c r="BD114" s="80" t="str">
        <f>REPLACE(INDEX(GroupVertices[Group],MATCH(Edges11[[#This Row],[Vertex 1]],GroupVertices[Vertex],0)),1,1,"")</f>
        <v>1</v>
      </c>
      <c r="BE114" s="80" t="str">
        <f>REPLACE(INDEX(GroupVertices[Group],MATCH(Edges11[[#This Row],[Vertex 2]],GroupVertices[Vertex],0)),1,1,"")</f>
        <v>1</v>
      </c>
    </row>
    <row r="115" spans="1:57" ht="15">
      <c r="A115" s="66" t="s">
        <v>235</v>
      </c>
      <c r="B115" s="66" t="s">
        <v>235</v>
      </c>
      <c r="C115" s="67"/>
      <c r="D115" s="68"/>
      <c r="E115" s="69"/>
      <c r="F115" s="70"/>
      <c r="G115" s="67"/>
      <c r="H115" s="71"/>
      <c r="I115" s="72"/>
      <c r="J115" s="72"/>
      <c r="K115" s="34" t="s">
        <v>65</v>
      </c>
      <c r="L115" s="79">
        <v>141</v>
      </c>
      <c r="M115" s="79"/>
      <c r="N115" s="74"/>
      <c r="O115" s="81" t="s">
        <v>176</v>
      </c>
      <c r="P115" s="83">
        <v>43950.2271412037</v>
      </c>
      <c r="Q115" s="81" t="s">
        <v>382</v>
      </c>
      <c r="R115" s="85" t="s">
        <v>487</v>
      </c>
      <c r="S115" s="81" t="s">
        <v>496</v>
      </c>
      <c r="T115" s="81" t="s">
        <v>563</v>
      </c>
      <c r="U115" s="81"/>
      <c r="V115" s="85" t="s">
        <v>588</v>
      </c>
      <c r="W115" s="83">
        <v>43950.2271412037</v>
      </c>
      <c r="X115" s="87">
        <v>43950</v>
      </c>
      <c r="Y115" s="89" t="s">
        <v>641</v>
      </c>
      <c r="Z115" s="85" t="s">
        <v>755</v>
      </c>
      <c r="AA115" s="81"/>
      <c r="AB115" s="81"/>
      <c r="AC115" s="89" t="s">
        <v>873</v>
      </c>
      <c r="AD115" s="81"/>
      <c r="AE115" s="81" t="b">
        <v>0</v>
      </c>
      <c r="AF115" s="81">
        <v>0</v>
      </c>
      <c r="AG115" s="89" t="s">
        <v>881</v>
      </c>
      <c r="AH115" s="81" t="b">
        <v>0</v>
      </c>
      <c r="AI115" s="81" t="s">
        <v>885</v>
      </c>
      <c r="AJ115" s="81"/>
      <c r="AK115" s="89" t="s">
        <v>881</v>
      </c>
      <c r="AL115" s="81" t="b">
        <v>0</v>
      </c>
      <c r="AM115" s="81">
        <v>0</v>
      </c>
      <c r="AN115" s="89" t="s">
        <v>881</v>
      </c>
      <c r="AO115" s="81" t="s">
        <v>896</v>
      </c>
      <c r="AP115" s="81" t="b">
        <v>0</v>
      </c>
      <c r="AQ115" s="89" t="s">
        <v>873</v>
      </c>
      <c r="AR115" s="81" t="s">
        <v>176</v>
      </c>
      <c r="AS115" s="81">
        <v>0</v>
      </c>
      <c r="AT115" s="81">
        <v>0</v>
      </c>
      <c r="AU115" s="81"/>
      <c r="AV115" s="81"/>
      <c r="AW115" s="81"/>
      <c r="AX115" s="81"/>
      <c r="AY115" s="81"/>
      <c r="AZ115" s="81"/>
      <c r="BA115" s="81"/>
      <c r="BB115" s="81"/>
      <c r="BC115">
        <v>53</v>
      </c>
      <c r="BD115" s="80" t="str">
        <f>REPLACE(INDEX(GroupVertices[Group],MATCH(Edges11[[#This Row],[Vertex 1]],GroupVertices[Vertex],0)),1,1,"")</f>
        <v>1</v>
      </c>
      <c r="BE115" s="80" t="str">
        <f>REPLACE(INDEX(GroupVertices[Group],MATCH(Edges11[[#This Row],[Vertex 2]],GroupVertices[Vertex],0)),1,1,"")</f>
        <v>1</v>
      </c>
    </row>
    <row r="116" spans="1:57" ht="15">
      <c r="A116" s="66" t="s">
        <v>235</v>
      </c>
      <c r="B116" s="66" t="s">
        <v>235</v>
      </c>
      <c r="C116" s="67"/>
      <c r="D116" s="68"/>
      <c r="E116" s="69"/>
      <c r="F116" s="70"/>
      <c r="G116" s="67"/>
      <c r="H116" s="71"/>
      <c r="I116" s="72"/>
      <c r="J116" s="72"/>
      <c r="K116" s="34" t="s">
        <v>65</v>
      </c>
      <c r="L116" s="79">
        <v>142</v>
      </c>
      <c r="M116" s="79"/>
      <c r="N116" s="74"/>
      <c r="O116" s="81" t="s">
        <v>176</v>
      </c>
      <c r="P116" s="83">
        <v>43951.72715277778</v>
      </c>
      <c r="Q116" s="81" t="s">
        <v>383</v>
      </c>
      <c r="R116" s="85" t="s">
        <v>488</v>
      </c>
      <c r="S116" s="81" t="s">
        <v>496</v>
      </c>
      <c r="T116" s="81" t="s">
        <v>564</v>
      </c>
      <c r="U116" s="81"/>
      <c r="V116" s="85" t="s">
        <v>588</v>
      </c>
      <c r="W116" s="83">
        <v>43951.72715277778</v>
      </c>
      <c r="X116" s="87">
        <v>43951</v>
      </c>
      <c r="Y116" s="89" t="s">
        <v>617</v>
      </c>
      <c r="Z116" s="85" t="s">
        <v>756</v>
      </c>
      <c r="AA116" s="81"/>
      <c r="AB116" s="81"/>
      <c r="AC116" s="89" t="s">
        <v>874</v>
      </c>
      <c r="AD116" s="81"/>
      <c r="AE116" s="81" t="b">
        <v>0</v>
      </c>
      <c r="AF116" s="81">
        <v>0</v>
      </c>
      <c r="AG116" s="89" t="s">
        <v>881</v>
      </c>
      <c r="AH116" s="81" t="b">
        <v>0</v>
      </c>
      <c r="AI116" s="81" t="s">
        <v>885</v>
      </c>
      <c r="AJ116" s="81"/>
      <c r="AK116" s="89" t="s">
        <v>881</v>
      </c>
      <c r="AL116" s="81" t="b">
        <v>0</v>
      </c>
      <c r="AM116" s="81">
        <v>0</v>
      </c>
      <c r="AN116" s="89" t="s">
        <v>881</v>
      </c>
      <c r="AO116" s="81" t="s">
        <v>896</v>
      </c>
      <c r="AP116" s="81" t="b">
        <v>0</v>
      </c>
      <c r="AQ116" s="89" t="s">
        <v>874</v>
      </c>
      <c r="AR116" s="81" t="s">
        <v>176</v>
      </c>
      <c r="AS116" s="81">
        <v>0</v>
      </c>
      <c r="AT116" s="81">
        <v>0</v>
      </c>
      <c r="AU116" s="81"/>
      <c r="AV116" s="81"/>
      <c r="AW116" s="81"/>
      <c r="AX116" s="81"/>
      <c r="AY116" s="81"/>
      <c r="AZ116" s="81"/>
      <c r="BA116" s="81"/>
      <c r="BB116" s="81"/>
      <c r="BC116">
        <v>53</v>
      </c>
      <c r="BD116" s="80" t="str">
        <f>REPLACE(INDEX(GroupVertices[Group],MATCH(Edges11[[#This Row],[Vertex 1]],GroupVertices[Vertex],0)),1,1,"")</f>
        <v>1</v>
      </c>
      <c r="BE116" s="80" t="str">
        <f>REPLACE(INDEX(GroupVertices[Group],MATCH(Edges11[[#This Row],[Vertex 2]],GroupVertices[Vertex],0)),1,1,"")</f>
        <v>1</v>
      </c>
    </row>
    <row r="117" spans="1:57" ht="15">
      <c r="A117" s="66" t="s">
        <v>235</v>
      </c>
      <c r="B117" s="66" t="s">
        <v>235</v>
      </c>
      <c r="C117" s="67"/>
      <c r="D117" s="68"/>
      <c r="E117" s="69"/>
      <c r="F117" s="70"/>
      <c r="G117" s="67"/>
      <c r="H117" s="71"/>
      <c r="I117" s="72"/>
      <c r="J117" s="72"/>
      <c r="K117" s="34" t="s">
        <v>65</v>
      </c>
      <c r="L117" s="79">
        <v>143</v>
      </c>
      <c r="M117" s="79"/>
      <c r="N117" s="74"/>
      <c r="O117" s="81" t="s">
        <v>176</v>
      </c>
      <c r="P117" s="83">
        <v>43952.2271412037</v>
      </c>
      <c r="Q117" s="81" t="s">
        <v>384</v>
      </c>
      <c r="R117" s="85" t="s">
        <v>489</v>
      </c>
      <c r="S117" s="81" t="s">
        <v>496</v>
      </c>
      <c r="T117" s="81" t="s">
        <v>565</v>
      </c>
      <c r="U117" s="81"/>
      <c r="V117" s="85" t="s">
        <v>588</v>
      </c>
      <c r="W117" s="83">
        <v>43952.2271412037</v>
      </c>
      <c r="X117" s="87">
        <v>43952</v>
      </c>
      <c r="Y117" s="89" t="s">
        <v>641</v>
      </c>
      <c r="Z117" s="85" t="s">
        <v>757</v>
      </c>
      <c r="AA117" s="81"/>
      <c r="AB117" s="81"/>
      <c r="AC117" s="89" t="s">
        <v>875</v>
      </c>
      <c r="AD117" s="81"/>
      <c r="AE117" s="81" t="b">
        <v>0</v>
      </c>
      <c r="AF117" s="81">
        <v>0</v>
      </c>
      <c r="AG117" s="89" t="s">
        <v>881</v>
      </c>
      <c r="AH117" s="81" t="b">
        <v>0</v>
      </c>
      <c r="AI117" s="81" t="s">
        <v>885</v>
      </c>
      <c r="AJ117" s="81"/>
      <c r="AK117" s="89" t="s">
        <v>881</v>
      </c>
      <c r="AL117" s="81" t="b">
        <v>0</v>
      </c>
      <c r="AM117" s="81">
        <v>0</v>
      </c>
      <c r="AN117" s="89" t="s">
        <v>881</v>
      </c>
      <c r="AO117" s="81" t="s">
        <v>896</v>
      </c>
      <c r="AP117" s="81" t="b">
        <v>0</v>
      </c>
      <c r="AQ117" s="89" t="s">
        <v>875</v>
      </c>
      <c r="AR117" s="81" t="s">
        <v>176</v>
      </c>
      <c r="AS117" s="81">
        <v>0</v>
      </c>
      <c r="AT117" s="81">
        <v>0</v>
      </c>
      <c r="AU117" s="81"/>
      <c r="AV117" s="81"/>
      <c r="AW117" s="81"/>
      <c r="AX117" s="81"/>
      <c r="AY117" s="81"/>
      <c r="AZ117" s="81"/>
      <c r="BA117" s="81"/>
      <c r="BB117" s="81"/>
      <c r="BC117">
        <v>53</v>
      </c>
      <c r="BD117" s="80" t="str">
        <f>REPLACE(INDEX(GroupVertices[Group],MATCH(Edges11[[#This Row],[Vertex 1]],GroupVertices[Vertex],0)),1,1,"")</f>
        <v>1</v>
      </c>
      <c r="BE117" s="80" t="str">
        <f>REPLACE(INDEX(GroupVertices[Group],MATCH(Edges11[[#This Row],[Vertex 2]],GroupVertices[Vertex],0)),1,1,"")</f>
        <v>1</v>
      </c>
    </row>
    <row r="118" spans="1:57" ht="15">
      <c r="A118" s="66" t="s">
        <v>235</v>
      </c>
      <c r="B118" s="66" t="s">
        <v>235</v>
      </c>
      <c r="C118" s="67"/>
      <c r="D118" s="68"/>
      <c r="E118" s="69"/>
      <c r="F118" s="70"/>
      <c r="G118" s="67"/>
      <c r="H118" s="71"/>
      <c r="I118" s="72"/>
      <c r="J118" s="72"/>
      <c r="K118" s="34" t="s">
        <v>65</v>
      </c>
      <c r="L118" s="79">
        <v>144</v>
      </c>
      <c r="M118" s="79"/>
      <c r="N118" s="74"/>
      <c r="O118" s="81" t="s">
        <v>176</v>
      </c>
      <c r="P118" s="83">
        <v>43952.727164351854</v>
      </c>
      <c r="Q118" s="81" t="s">
        <v>385</v>
      </c>
      <c r="R118" s="81" t="s">
        <v>490</v>
      </c>
      <c r="S118" s="81" t="s">
        <v>497</v>
      </c>
      <c r="T118" s="81" t="s">
        <v>511</v>
      </c>
      <c r="U118" s="81"/>
      <c r="V118" s="85" t="s">
        <v>588</v>
      </c>
      <c r="W118" s="83">
        <v>43952.727164351854</v>
      </c>
      <c r="X118" s="87">
        <v>43952</v>
      </c>
      <c r="Y118" s="89" t="s">
        <v>614</v>
      </c>
      <c r="Z118" s="85" t="s">
        <v>758</v>
      </c>
      <c r="AA118" s="81"/>
      <c r="AB118" s="81"/>
      <c r="AC118" s="89" t="s">
        <v>876</v>
      </c>
      <c r="AD118" s="81"/>
      <c r="AE118" s="81" t="b">
        <v>0</v>
      </c>
      <c r="AF118" s="81">
        <v>0</v>
      </c>
      <c r="AG118" s="89" t="s">
        <v>881</v>
      </c>
      <c r="AH118" s="81" t="b">
        <v>0</v>
      </c>
      <c r="AI118" s="81" t="s">
        <v>885</v>
      </c>
      <c r="AJ118" s="81"/>
      <c r="AK118" s="89" t="s">
        <v>881</v>
      </c>
      <c r="AL118" s="81" t="b">
        <v>0</v>
      </c>
      <c r="AM118" s="81">
        <v>0</v>
      </c>
      <c r="AN118" s="89" t="s">
        <v>881</v>
      </c>
      <c r="AO118" s="81" t="s">
        <v>896</v>
      </c>
      <c r="AP118" s="81" t="b">
        <v>1</v>
      </c>
      <c r="AQ118" s="89" t="s">
        <v>876</v>
      </c>
      <c r="AR118" s="81" t="s">
        <v>176</v>
      </c>
      <c r="AS118" s="81">
        <v>0</v>
      </c>
      <c r="AT118" s="81">
        <v>0</v>
      </c>
      <c r="AU118" s="81"/>
      <c r="AV118" s="81"/>
      <c r="AW118" s="81"/>
      <c r="AX118" s="81"/>
      <c r="AY118" s="81"/>
      <c r="AZ118" s="81"/>
      <c r="BA118" s="81"/>
      <c r="BB118" s="81"/>
      <c r="BC118">
        <v>53</v>
      </c>
      <c r="BD118" s="80" t="str">
        <f>REPLACE(INDEX(GroupVertices[Group],MATCH(Edges11[[#This Row],[Vertex 1]],GroupVertices[Vertex],0)),1,1,"")</f>
        <v>1</v>
      </c>
      <c r="BE118" s="80" t="str">
        <f>REPLACE(INDEX(GroupVertices[Group],MATCH(Edges11[[#This Row],[Vertex 2]],GroupVertices[Vertex],0)),1,1,"")</f>
        <v>1</v>
      </c>
    </row>
    <row r="119" spans="1:57" ht="15">
      <c r="A119" s="66" t="s">
        <v>235</v>
      </c>
      <c r="B119" s="66" t="s">
        <v>235</v>
      </c>
      <c r="C119" s="67"/>
      <c r="D119" s="68"/>
      <c r="E119" s="69"/>
      <c r="F119" s="70"/>
      <c r="G119" s="67"/>
      <c r="H119" s="71"/>
      <c r="I119" s="72"/>
      <c r="J119" s="72"/>
      <c r="K119" s="34" t="s">
        <v>65</v>
      </c>
      <c r="L119" s="79">
        <v>145</v>
      </c>
      <c r="M119" s="79"/>
      <c r="N119" s="74"/>
      <c r="O119" s="81" t="s">
        <v>176</v>
      </c>
      <c r="P119" s="83">
        <v>43960.2271412037</v>
      </c>
      <c r="Q119" s="81" t="s">
        <v>386</v>
      </c>
      <c r="R119" s="85" t="s">
        <v>491</v>
      </c>
      <c r="S119" s="81" t="s">
        <v>496</v>
      </c>
      <c r="T119" s="81" t="s">
        <v>539</v>
      </c>
      <c r="U119" s="81"/>
      <c r="V119" s="85" t="s">
        <v>588</v>
      </c>
      <c r="W119" s="83">
        <v>43960.2271412037</v>
      </c>
      <c r="X119" s="87">
        <v>43960</v>
      </c>
      <c r="Y119" s="89" t="s">
        <v>641</v>
      </c>
      <c r="Z119" s="85" t="s">
        <v>759</v>
      </c>
      <c r="AA119" s="81"/>
      <c r="AB119" s="81"/>
      <c r="AC119" s="89" t="s">
        <v>877</v>
      </c>
      <c r="AD119" s="81"/>
      <c r="AE119" s="81" t="b">
        <v>0</v>
      </c>
      <c r="AF119" s="81">
        <v>0</v>
      </c>
      <c r="AG119" s="89" t="s">
        <v>881</v>
      </c>
      <c r="AH119" s="81" t="b">
        <v>0</v>
      </c>
      <c r="AI119" s="81" t="s">
        <v>885</v>
      </c>
      <c r="AJ119" s="81"/>
      <c r="AK119" s="89" t="s">
        <v>881</v>
      </c>
      <c r="AL119" s="81" t="b">
        <v>0</v>
      </c>
      <c r="AM119" s="81">
        <v>0</v>
      </c>
      <c r="AN119" s="89" t="s">
        <v>881</v>
      </c>
      <c r="AO119" s="81" t="s">
        <v>896</v>
      </c>
      <c r="AP119" s="81" t="b">
        <v>0</v>
      </c>
      <c r="AQ119" s="89" t="s">
        <v>877</v>
      </c>
      <c r="AR119" s="81" t="s">
        <v>176</v>
      </c>
      <c r="AS119" s="81">
        <v>0</v>
      </c>
      <c r="AT119" s="81">
        <v>0</v>
      </c>
      <c r="AU119" s="81"/>
      <c r="AV119" s="81"/>
      <c r="AW119" s="81"/>
      <c r="AX119" s="81"/>
      <c r="AY119" s="81"/>
      <c r="AZ119" s="81"/>
      <c r="BA119" s="81"/>
      <c r="BB119" s="81"/>
      <c r="BC119">
        <v>53</v>
      </c>
      <c r="BD119" s="80" t="str">
        <f>REPLACE(INDEX(GroupVertices[Group],MATCH(Edges11[[#This Row],[Vertex 1]],GroupVertices[Vertex],0)),1,1,"")</f>
        <v>1</v>
      </c>
      <c r="BE119" s="80" t="str">
        <f>REPLACE(INDEX(GroupVertices[Group],MATCH(Edges11[[#This Row],[Vertex 2]],GroupVertices[Vertex],0)),1,1,"")</f>
        <v>1</v>
      </c>
    </row>
    <row r="120" spans="1:57" ht="15">
      <c r="A120" s="66" t="s">
        <v>236</v>
      </c>
      <c r="B120" s="66" t="s">
        <v>236</v>
      </c>
      <c r="C120" s="67"/>
      <c r="D120" s="68"/>
      <c r="E120" s="69"/>
      <c r="F120" s="70"/>
      <c r="G120" s="67"/>
      <c r="H120" s="71"/>
      <c r="I120" s="72"/>
      <c r="J120" s="72"/>
      <c r="K120" s="34" t="s">
        <v>65</v>
      </c>
      <c r="L120" s="79">
        <v>146</v>
      </c>
      <c r="M120" s="79"/>
      <c r="N120" s="74"/>
      <c r="O120" s="81" t="s">
        <v>176</v>
      </c>
      <c r="P120" s="83">
        <v>43963.2437037037</v>
      </c>
      <c r="Q120" s="81" t="s">
        <v>387</v>
      </c>
      <c r="R120" s="81" t="s">
        <v>492</v>
      </c>
      <c r="S120" s="81" t="s">
        <v>498</v>
      </c>
      <c r="T120" s="81" t="s">
        <v>566</v>
      </c>
      <c r="U120" s="81"/>
      <c r="V120" s="85" t="s">
        <v>589</v>
      </c>
      <c r="W120" s="83">
        <v>43963.2437037037</v>
      </c>
      <c r="X120" s="87">
        <v>43963</v>
      </c>
      <c r="Y120" s="89" t="s">
        <v>642</v>
      </c>
      <c r="Z120" s="85" t="s">
        <v>760</v>
      </c>
      <c r="AA120" s="81"/>
      <c r="AB120" s="81"/>
      <c r="AC120" s="89" t="s">
        <v>878</v>
      </c>
      <c r="AD120" s="81"/>
      <c r="AE120" s="81" t="b">
        <v>0</v>
      </c>
      <c r="AF120" s="81">
        <v>0</v>
      </c>
      <c r="AG120" s="89" t="s">
        <v>881</v>
      </c>
      <c r="AH120" s="81" t="b">
        <v>0</v>
      </c>
      <c r="AI120" s="81" t="s">
        <v>887</v>
      </c>
      <c r="AJ120" s="81"/>
      <c r="AK120" s="89" t="s">
        <v>881</v>
      </c>
      <c r="AL120" s="81" t="b">
        <v>0</v>
      </c>
      <c r="AM120" s="81">
        <v>0</v>
      </c>
      <c r="AN120" s="89" t="s">
        <v>881</v>
      </c>
      <c r="AO120" s="81" t="s">
        <v>890</v>
      </c>
      <c r="AP120" s="81" t="b">
        <v>1</v>
      </c>
      <c r="AQ120" s="89" t="s">
        <v>878</v>
      </c>
      <c r="AR120" s="81" t="s">
        <v>176</v>
      </c>
      <c r="AS120" s="81">
        <v>0</v>
      </c>
      <c r="AT120" s="81">
        <v>0</v>
      </c>
      <c r="AU120" s="81"/>
      <c r="AV120" s="81"/>
      <c r="AW120" s="81"/>
      <c r="AX120" s="81"/>
      <c r="AY120" s="81"/>
      <c r="AZ120" s="81"/>
      <c r="BA120" s="81"/>
      <c r="BB120" s="81"/>
      <c r="BC120">
        <v>1</v>
      </c>
      <c r="BD120" s="80" t="str">
        <f>REPLACE(INDEX(GroupVertices[Group],MATCH(Edges11[[#This Row],[Vertex 1]],GroupVertices[Vertex],0)),1,1,"")</f>
        <v>3</v>
      </c>
      <c r="BE120" s="80" t="str">
        <f>REPLACE(INDEX(GroupVertices[Group],MATCH(Edges11[[#This Row],[Vertex 2]],GroupVertices[Vertex],0)),1,1,"")</f>
        <v>3</v>
      </c>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hyperlinks>
    <hyperlink ref="R3" r:id="rId1" display="https://twitter.com/i/web/status/1238221627516731392"/>
    <hyperlink ref="R11" r:id="rId2" display="https://twitter.com/i/web/status/1243172581865402375"/>
    <hyperlink ref="R16" r:id="rId3" display="https://twitter.com/i/web/status/1250364686316511233"/>
    <hyperlink ref="R18" r:id="rId4" display="https://twitter.com/i/web/status/1250599809540657153"/>
    <hyperlink ref="R20" r:id="rId5" display="https://twitter.com/i/web/status/1250481346952257537"/>
    <hyperlink ref="R21" r:id="rId6" display="https://twitter.com/i/web/status/1252757519480610820"/>
    <hyperlink ref="R22" r:id="rId7" display="https://twitter.com/i/web/status/1255302314807693313"/>
    <hyperlink ref="R24" r:id="rId8" display="https://twitter.com/i/web/status/1256283112176332800"/>
    <hyperlink ref="R27" r:id="rId9" display="https://paper.li/CreativeSage/SMchat?edition_id=5d31aba0-62f4-11ea-893a-0cc47a0d15fd"/>
    <hyperlink ref="R28" r:id="rId10" display="https://paper.li/CreativeSage/SMchat?edition_id=ef1b3130-6358-11ea-893a-0cc47a0d15fd"/>
    <hyperlink ref="R29" r:id="rId11" display="https://paper.li/CreativeSage/SMchat?edition_id=984d7660-667d-11ea-893a-0cc47a0d15fd"/>
    <hyperlink ref="R30" r:id="rId12" display="https://paper.li/CreativeSage/SMchat?edition_id=5a4548a0-67ab-11ea-893a-0cc47a0d15fd"/>
    <hyperlink ref="R31" r:id="rId13" display="https://paper.li/CreativeSage/SMchat?edition_id=ae345c10-693d-11ea-893a-0cc47a0d15fd"/>
    <hyperlink ref="R32" r:id="rId14" display="https://paper.li/CreativeSage/SMchat?edition_id=6c7d3010-6a6b-11ea-8843-0cc47a0d15fd"/>
    <hyperlink ref="R33" r:id="rId15" display="https://paper.li/CreativeSage/SMchat?edition_id=b2489d40-6486-11ea-893a-0cc47a0d15fd"/>
    <hyperlink ref="R34" r:id="rId16" display="https://paper.li/CreativeSage/SMchat?edition_id=d70450c0-6ebd-11ea-b977-0cc47a0d15fd"/>
    <hyperlink ref="R35" r:id="rId17" display="https://paper.li/CreativeSage/SMchat?edition_id=2ed02930-7050-11ea-b977-0cc47a0d15fd"/>
    <hyperlink ref="R36" r:id="rId18" display="https://paper.li/CreativeSage/SMchat?edition_id=bffcc760-70b4-11ea-b977-0cc47a0d15fd"/>
    <hyperlink ref="R37" r:id="rId19" display="https://paper.li/CreativeSage/SMchat?edition_id=96b8db30-6b34-11ea-8843-0cc47a0d15fd"/>
    <hyperlink ref="R38" r:id="rId20" display="https://paper.li/CreativeSage/SMchat?edition_id=13362df0-76fe-11ea-b977-0cc47a0d15fd"/>
    <hyperlink ref="R39" r:id="rId21" display="https://paper.li/CreativeSage/SMchat?edition_id=42276d40-69a2-11ea-893a-0cc47a0d15fd"/>
    <hyperlink ref="R40" r:id="rId22" display="https://paper.li/CreativeSage/SMchat?edition_id=3f115840-77c7-11ea-b977-0cc47a0d15fd"/>
    <hyperlink ref="R41" r:id="rId23" display="https://paper.li/CreativeSage/SMchat?edition_id=d3e309a0-782b-11ea-b977-0cc47a0d15fd"/>
    <hyperlink ref="R43" r:id="rId24" display="https://paper.li/CreativeSage/SMchat?edition_id=14b0f5a0-7bb5-11ea-ab4f-0cc47a0d15fd"/>
    <hyperlink ref="R44" r:id="rId25" display="https://paper.li/CreativeSage/SMchat?edition_id=90f519e0-7e10-11ea-ab4f-0cc47a0d15fd"/>
    <hyperlink ref="R45" r:id="rId26" display="https://paper.li/CreativeSage/SMchat?edition_id=6add9860-6f22-11ea-b977-0cc47a0d15fd"/>
    <hyperlink ref="R46" r:id="rId27" display="https://paper.li/CreativeSage/SMchat?edition_id=42229ee0-7e75-11ea-ab4f-0cc47a0d15fd"/>
    <hyperlink ref="R47" r:id="rId28" display="https://paper.li/CreativeSage/SMchat?edition_id=0623a4f0-6162-11ea-893a-0cc47a0d15fd"/>
    <hyperlink ref="R48" r:id="rId29" display="https://paper.li/CreativeSage/SMchat?edition_id=52faf5e0-7f3e-11ea-ab4f-0cc47a0d15fd"/>
    <hyperlink ref="R49" r:id="rId30" display="https://paper.li/CreativeSage/SMchat?edition_id=6db9e740-65b4-11ea-893a-0cc47a0d15fd"/>
    <hyperlink ref="R53" r:id="rId31" display="https://paper.li/CreativeSage/SMchat?edition_id=724bada0-81fe-11ea-ab4f-0cc47a0d15fd"/>
    <hyperlink ref="R54" r:id="rId32" display="https://paper.li/CreativeSage/SMchat?edition_id=8603c330-6874-11ea-893a-0cc47a0d15fd"/>
    <hyperlink ref="R55" r:id="rId33" display="https://paper.li/CreativeSage/SMchat?edition_id=834f1200-6d2b-11ea-8843-0cc47a0d15fd"/>
    <hyperlink ref="R56" r:id="rId34" display="https://paper.li/CreativeSage/SMchat?edition_id=195fb5f0-6422-11ea-893a-0cc47a0d15fd"/>
    <hyperlink ref="R57" r:id="rId35" display="https://paper.li/CreativeSage/SMchat?edition_id=561426b0-75d0-11ea-b977-0cc47a0d15fd"/>
    <hyperlink ref="R59" r:id="rId36" display="https://paper.li/CreativeSage/SMchat?edition_id=3a6308f0-832c-11ea-9b87-0cc47a0d15fd"/>
    <hyperlink ref="R62" r:id="rId37" display="https://paper.li/CreativeSage/SMchat?edition_id=a46d66a0-8a3e-11ea-9b87-0cc47a0d15fd"/>
    <hyperlink ref="R65" r:id="rId38" display="https://paper.li/CreativeSage/SMchat?edition_id=3a785b50-8aa3-11ea-9b87-0cc47a0d15fd"/>
    <hyperlink ref="R66" r:id="rId39" display="https://paper.li/CreativeSage/SMchat?edition_id=8e172be0-8c35-11ea-9b87-0cc47a0d15fd"/>
    <hyperlink ref="R67" r:id="rId40" display="https://paper.li/CreativeSage/SMchat?edition_id=6f503020-60fd-11ea-893a-0cc47a0d15fd"/>
    <hyperlink ref="R69" r:id="rId41" display="https://paper.li/CreativeSage/SMchat?edition_id=31cd5f00-622b-11ea-893a-0cc47a0d15fd"/>
    <hyperlink ref="R70" r:id="rId42" display="https://paper.li/CreativeSage/SMchat?edition_id=c4a0f670-628f-11ea-893a-0cc47a0d15fd"/>
    <hyperlink ref="R71" r:id="rId43" display="https://paper.li/CreativeSage/SMchat?edition_id=85077a50-63bd-11ea-893a-0cc47a0d15fd"/>
    <hyperlink ref="R72" r:id="rId44" display="https://paper.li/CreativeSage/SMchat?edition_id=43e84890-64eb-11ea-893a-0cc47a0d15fd"/>
    <hyperlink ref="R73" r:id="rId45" display="https://paper.li/CreativeSage/SMchat?edition_id=db6e92a0-654f-11ea-893a-0cc47a0d15fd"/>
    <hyperlink ref="R74" r:id="rId46" display="https://paper.li/CreativeSage/SMchat?edition_id=2ea8adf0-66e2-11ea-893a-0cc47a0d15fd"/>
    <hyperlink ref="R75" r:id="rId47" display="https://paper.li/CreativeSage/SMchat?edition_id=c2dbfc70-6746-11ea-893a-0cc47a0d15fd"/>
    <hyperlink ref="R76" r:id="rId48" display="https://paper.li/CreativeSage/SMchat?edition_id=ff253c90-680f-11ea-893a-0cc47a0d15fd"/>
    <hyperlink ref="R78" r:id="rId49" display="https://paper.li/CreativeSage/SMchat?edition_id=043a8fb0-6ad0-11ea-8843-0cc47a0d15fd"/>
    <hyperlink ref="R79" r:id="rId50" display="https://paper.li/CreativeSage/SMchat?edition_id=5780b8f0-6c62-11ea-8843-0cc47a0d15fd"/>
    <hyperlink ref="R80" r:id="rId51" display="https://paper.li/CreativeSage/SMchat?edition_id=ed4dba40-6cc6-11ea-8843-0cc47a0d15fd"/>
    <hyperlink ref="R81" r:id="rId52" display="https://paper.li/CreativeSage/SMchat?edition_id=25410dc0-6d90-11ea-8843-0cc47a0d15fd"/>
    <hyperlink ref="R82" r:id="rId53" display="https://paper.li/CreativeSage/SMchat?edition_id=ad9607c0-6df4-11ea-b977-0cc47a0d15fd"/>
    <hyperlink ref="R84" r:id="rId54" display="https://paper.li/CreativeSage/SMchat?edition_id=039cd7a0-6f87-11ea-b977-0cc47a0d15fd"/>
    <hyperlink ref="R86" r:id="rId55" display="https://paper.li/CreativeSage/SMchat?edition_id=2b6ac5a0-7507-11ea-b977-0cc47a0d15fd"/>
    <hyperlink ref="R87" r:id="rId56" display="https://paper.li/CreativeSage/SMchat?edition_id=be3c3a30-756b-11ea-b977-0cc47a0d15fd"/>
    <hyperlink ref="R88" r:id="rId57" display="https://paper.li/CreativeSage/SMchat?edition_id=e8cbaaa0-7634-11ea-b977-0cc47a0d15fd"/>
    <hyperlink ref="R91" r:id="rId58" display="https://paper.li/CreativeSage/SMchat?edition_id=92210830-7959-11ea-ab4f-0cc47a0d15fd"/>
    <hyperlink ref="R92" r:id="rId59" display="https://paper.li/CreativeSage/SMchat?edition_id=2a281b00-79be-11ea-ab4f-0cc47a0d15fd"/>
    <hyperlink ref="R93" r:id="rId60" display="https://paper.li/CreativeSage/SMchat?edition_id=54978050-7a87-11ea-ab4f-0cc47a0d15fd"/>
    <hyperlink ref="R94" r:id="rId61" display="https://paper.li/CreativeSage/SMchat?edition_id=e715a4c0-7aeb-11ea-ab4f-0cc47a0d15fd"/>
    <hyperlink ref="R95" r:id="rId62" display="https://paper.li/CreativeSage/SMchat?edition_id=8db54a10-7b50-11ea-ab4f-0cc47a0d15fd"/>
    <hyperlink ref="R96" r:id="rId63" display="https://paper.li/CreativeSage/SMchat?edition_id=3c35e530-7c7e-11ea-ab4f-0cc47a0d15fd"/>
    <hyperlink ref="R97" r:id="rId64" display="https://paper.li/CreativeSage/SMchat?edition_id=d654db80-7ce2-11ea-ab4f-0cc47a0d15fd"/>
    <hyperlink ref="R98" r:id="rId65" display="https://paper.li/CreativeSage/SMchat?edition_id=10ce64b0-7dac-11ea-ab4f-0cc47a0d15fd"/>
    <hyperlink ref="R99" r:id="rId66" display="https://paper.li/CreativeSage/SMchat?edition_id=bdeb9f40-7ed9-11ea-ab4f-0cc47a0d15fd"/>
    <hyperlink ref="R100" r:id="rId67" display="https://paper.li/CreativeSage/SMchat?edition_id=0ffe2a80-806c-11ea-ab4f-0cc47a0d15fd"/>
    <hyperlink ref="R102" r:id="rId68" display="https://paper.li/CreativeSage/SMchat?edition_id=3d582ca0-8135-11ea-ab4f-0cc47a0d15fd"/>
    <hyperlink ref="R103" r:id="rId69" display="https://paper.li/CreativeSage/SMchat?edition_id=0cee04c0-8263-11ea-ab4f-0cc47a0d15fd"/>
    <hyperlink ref="R104" r:id="rId70" display="https://paper.li/CreativeSage/SMchat?edition_id=ad4c4120-82c7-11ea-ab4f-0cc47a0d15fd"/>
    <hyperlink ref="R105" r:id="rId71" display="https://paper.li/CreativeSage/SMchat?edition_id=b9912d51-8390-11ea-9b87-0cc47a0d15fd"/>
    <hyperlink ref="R106" r:id="rId72" display="https://paper.li/CreativeSage/SMchat?edition_id=569edf20-83f5-11ea-9b87-0cc47a0d15fd"/>
    <hyperlink ref="R107" r:id="rId73" display="https://paper.li/CreativeSage/SMchat?edition_id=e75dee70-8459-11ea-9b87-0cc47a0d15fd"/>
    <hyperlink ref="R108" r:id="rId74" display="https://paper.li/CreativeSage/SMchat?edition_id=7bb566c0-84be-11ea-9b87-0cc47a0d15fd"/>
    <hyperlink ref="R109" r:id="rId75" display="https://paper.li/CreativeSage/SMchat?edition_id=0e503af0-8523-11ea-9b87-0cc47a0d15fd"/>
    <hyperlink ref="R110" r:id="rId76" display="https://paper.li/CreativeSage/SMchat?edition_id=38b8e980-85ec-11ea-9b87-0cc47a0d15fd"/>
    <hyperlink ref="R111" r:id="rId77" display="https://paper.li/CreativeSage/SMchat?edition_id=d0de32b0-8650-11ea-9b87-0cc47a0d15fd"/>
    <hyperlink ref="R112" r:id="rId78" display="https://paper.li/CreativeSage/SMchat?edition_id=25352fb0-87e3-11ea-9b87-0cc47a0d15fd"/>
    <hyperlink ref="R113" r:id="rId79" display="https://paper.li/CreativeSage/SMchat?edition_id=b9b6ec50-8847-11ea-9b87-0cc47a0d15fd"/>
    <hyperlink ref="R114" r:id="rId80" display="https://paper.li/CreativeSage/SMchat?edition_id=7a2a4170-8975-11ea-9b87-0cc47a0d15fd"/>
    <hyperlink ref="R115" r:id="rId81" display="https://paper.li/CreativeSage/SMchat?edition_id=0ee55d90-89da-11ea-9b87-0cc47a0d15fd"/>
    <hyperlink ref="R116" r:id="rId82" display="https://paper.li/CreativeSage/SMchat?edition_id=cf0b2ef0-8b07-11ea-9b87-0cc47a0d15fd"/>
    <hyperlink ref="R117" r:id="rId83" display="https://paper.li/CreativeSage/SMchat?edition_id=63725eb0-8b6c-11ea-9b87-0cc47a0d15fd"/>
    <hyperlink ref="R119" r:id="rId84" display="https://paper.li/CreativeSage/SMchat?edition_id=b6e37710-91b5-11ea-9b87-0cc47a0d15fd"/>
    <hyperlink ref="U14" r:id="rId85" display="https://pbs.twimg.com/media/EUhHWbAUcAEpxpo.jpg"/>
    <hyperlink ref="V3" r:id="rId86" display="http://pbs.twimg.com/profile_images/1190305734933782533/nMCNxPE6_normal.jpg"/>
    <hyperlink ref="V4" r:id="rId87" display="http://pbs.twimg.com/profile_images/1113760044741464065/ogJ7J9yv_normal.png"/>
    <hyperlink ref="V5" r:id="rId88" display="http://pbs.twimg.com/profile_images/1240257079182602242/cio3MasT_normal.jpg"/>
    <hyperlink ref="V6" r:id="rId89" display="http://pbs.twimg.com/profile_images/1160996327578226688/sOsN-QNd_normal.jpg"/>
    <hyperlink ref="V7" r:id="rId90" display="http://pbs.twimg.com/profile_images/927916907956703234/l0rZdlgL_normal.jpg"/>
    <hyperlink ref="V8" r:id="rId91" display="http://pbs.twimg.com/profile_images/378800000435653585/f90322b41baf63d7f0ff696e3e579e41_normal.jpeg"/>
    <hyperlink ref="V9" r:id="rId92" display="http://pbs.twimg.com/profile_images/1141899184108257280/YAGUOok1_normal.png"/>
    <hyperlink ref="V10" r:id="rId93" display="http://pbs.twimg.com/profile_images/908063926591651840/2NjE-cli_normal.jpg"/>
    <hyperlink ref="V11" r:id="rId94" display="http://pbs.twimg.com/profile_images/694185183357091841/YWaSsxZm_normal.jpg"/>
    <hyperlink ref="V12" r:id="rId95" display="http://pbs.twimg.com/profile_images/1113853939508633600/uWFb4SLE_normal.png"/>
    <hyperlink ref="V13" r:id="rId96" display="http://pbs.twimg.com/profile_images/697806714029137921/tpVC55xu_normal.png"/>
    <hyperlink ref="V14" r:id="rId97" display="https://pbs.twimg.com/media/EUhHWbAUcAEpxpo.jpg"/>
    <hyperlink ref="V15" r:id="rId98" display="http://pbs.twimg.com/profile_images/1243591853737459713/5LuWzeUO_normal.jpg"/>
    <hyperlink ref="V16" r:id="rId99" display="http://pbs.twimg.com/profile_images/1244611365769224193/ItI5YwY3_normal.jpg"/>
    <hyperlink ref="V17" r:id="rId100" display="http://pbs.twimg.com/profile_images/1220487205212377090/H0kj0vO8_normal.jpg"/>
    <hyperlink ref="V18" r:id="rId101" display="http://pbs.twimg.com/profile_images/963236604436516864/BZoDxw--_normal.jpg"/>
    <hyperlink ref="V19" r:id="rId102" display="http://pbs.twimg.com/profile_images/1214098286740738048/BA-hvawT_normal.jpg"/>
    <hyperlink ref="V20" r:id="rId103" display="http://pbs.twimg.com/profile_images/615964064028602368/1VqWPxFH_normal.jpg"/>
    <hyperlink ref="V21" r:id="rId104" display="http://pbs.twimg.com/profile_images/615964064028602368/1VqWPxFH_normal.jpg"/>
    <hyperlink ref="V22" r:id="rId105" display="http://pbs.twimg.com/profile_images/615964064028602368/1VqWPxFH_normal.jpg"/>
    <hyperlink ref="V23" r:id="rId106" display="http://pbs.twimg.com/profile_images/1255912547393220611/-GLV8Nf7_normal.jpg"/>
    <hyperlink ref="V24" r:id="rId107" display="http://pbs.twimg.com/profile_images/378800000754819969/3e583b99b8930159a50b93171790080d_normal.jpeg"/>
    <hyperlink ref="V25" r:id="rId108" display="http://pbs.twimg.com/profile_images/796926295687004160/Yg-a35cR_normal.jpg"/>
    <hyperlink ref="V26" r:id="rId109" display="http://pbs.twimg.com/profile_images/796926295687004160/Yg-a35cR_normal.jpg"/>
    <hyperlink ref="V27" r:id="rId110" display="http://pbs.twimg.com/profile_images/1072458281174659073/hOF3yEhz_normal.jpg"/>
    <hyperlink ref="V28" r:id="rId111" display="http://pbs.twimg.com/profile_images/1072458281174659073/hOF3yEhz_normal.jpg"/>
    <hyperlink ref="V29" r:id="rId112" display="http://pbs.twimg.com/profile_images/1072458281174659073/hOF3yEhz_normal.jpg"/>
    <hyperlink ref="V30" r:id="rId113" display="http://pbs.twimg.com/profile_images/1072458281174659073/hOF3yEhz_normal.jpg"/>
    <hyperlink ref="V31" r:id="rId114" display="http://pbs.twimg.com/profile_images/1072458281174659073/hOF3yEhz_normal.jpg"/>
    <hyperlink ref="V32" r:id="rId115" display="http://pbs.twimg.com/profile_images/1072458281174659073/hOF3yEhz_normal.jpg"/>
    <hyperlink ref="V33" r:id="rId116" display="http://pbs.twimg.com/profile_images/1072458281174659073/hOF3yEhz_normal.jpg"/>
    <hyperlink ref="V34" r:id="rId117" display="http://pbs.twimg.com/profile_images/1072458281174659073/hOF3yEhz_normal.jpg"/>
    <hyperlink ref="V35" r:id="rId118" display="http://pbs.twimg.com/profile_images/1072458281174659073/hOF3yEhz_normal.jpg"/>
    <hyperlink ref="V36" r:id="rId119" display="http://pbs.twimg.com/profile_images/1072458281174659073/hOF3yEhz_normal.jpg"/>
    <hyperlink ref="V37" r:id="rId120" display="http://pbs.twimg.com/profile_images/1072458281174659073/hOF3yEhz_normal.jpg"/>
    <hyperlink ref="V38" r:id="rId121" display="http://pbs.twimg.com/profile_images/1072458281174659073/hOF3yEhz_normal.jpg"/>
    <hyperlink ref="V39" r:id="rId122" display="http://pbs.twimg.com/profile_images/1072458281174659073/hOF3yEhz_normal.jpg"/>
    <hyperlink ref="V40" r:id="rId123" display="http://pbs.twimg.com/profile_images/1072458281174659073/hOF3yEhz_normal.jpg"/>
    <hyperlink ref="V41" r:id="rId124" display="http://pbs.twimg.com/profile_images/1072458281174659073/hOF3yEhz_normal.jpg"/>
    <hyperlink ref="V42" r:id="rId125" display="http://pbs.twimg.com/profile_images/1072458281174659073/hOF3yEhz_normal.jpg"/>
    <hyperlink ref="V43" r:id="rId126" display="http://pbs.twimg.com/profile_images/1072458281174659073/hOF3yEhz_normal.jpg"/>
    <hyperlink ref="V44" r:id="rId127" display="http://pbs.twimg.com/profile_images/1072458281174659073/hOF3yEhz_normal.jpg"/>
    <hyperlink ref="V45" r:id="rId128" display="http://pbs.twimg.com/profile_images/1072458281174659073/hOF3yEhz_normal.jpg"/>
    <hyperlink ref="V46" r:id="rId129" display="http://pbs.twimg.com/profile_images/1072458281174659073/hOF3yEhz_normal.jpg"/>
    <hyperlink ref="V47" r:id="rId130" display="http://pbs.twimg.com/profile_images/1072458281174659073/hOF3yEhz_normal.jpg"/>
    <hyperlink ref="V48" r:id="rId131" display="http://pbs.twimg.com/profile_images/1072458281174659073/hOF3yEhz_normal.jpg"/>
    <hyperlink ref="V49" r:id="rId132" display="http://pbs.twimg.com/profile_images/1072458281174659073/hOF3yEhz_normal.jpg"/>
    <hyperlink ref="V50" r:id="rId133" display="http://pbs.twimg.com/profile_images/1072458281174659073/hOF3yEhz_normal.jpg"/>
    <hyperlink ref="V51" r:id="rId134" display="http://pbs.twimg.com/profile_images/1072458281174659073/hOF3yEhz_normal.jpg"/>
    <hyperlink ref="V52" r:id="rId135" display="http://pbs.twimg.com/profile_images/1072458281174659073/hOF3yEhz_normal.jpg"/>
    <hyperlink ref="V53" r:id="rId136" display="http://pbs.twimg.com/profile_images/1072458281174659073/hOF3yEhz_normal.jpg"/>
    <hyperlink ref="V54" r:id="rId137" display="http://pbs.twimg.com/profile_images/1072458281174659073/hOF3yEhz_normal.jpg"/>
    <hyperlink ref="V55" r:id="rId138" display="http://pbs.twimg.com/profile_images/1072458281174659073/hOF3yEhz_normal.jpg"/>
    <hyperlink ref="V56" r:id="rId139" display="http://pbs.twimg.com/profile_images/1072458281174659073/hOF3yEhz_normal.jpg"/>
    <hyperlink ref="V57" r:id="rId140" display="http://pbs.twimg.com/profile_images/1072458281174659073/hOF3yEhz_normal.jpg"/>
    <hyperlink ref="V58" r:id="rId141" display="http://pbs.twimg.com/profile_images/1072458281174659073/hOF3yEhz_normal.jpg"/>
    <hyperlink ref="V59" r:id="rId142" display="http://pbs.twimg.com/profile_images/1072458281174659073/hOF3yEhz_normal.jpg"/>
    <hyperlink ref="V60" r:id="rId143" display="http://pbs.twimg.com/profile_images/1072458281174659073/hOF3yEhz_normal.jpg"/>
    <hyperlink ref="V61" r:id="rId144" display="http://pbs.twimg.com/profile_images/1072458281174659073/hOF3yEhz_normal.jpg"/>
    <hyperlink ref="V62" r:id="rId145" display="http://pbs.twimg.com/profile_images/1072458281174659073/hOF3yEhz_normal.jpg"/>
    <hyperlink ref="V63" r:id="rId146" display="http://pbs.twimg.com/profile_images/1072458281174659073/hOF3yEhz_normal.jpg"/>
    <hyperlink ref="V64" r:id="rId147" display="http://pbs.twimg.com/profile_images/1072458281174659073/hOF3yEhz_normal.jpg"/>
    <hyperlink ref="V65" r:id="rId148" display="http://pbs.twimg.com/profile_images/1072458281174659073/hOF3yEhz_normal.jpg"/>
    <hyperlink ref="V66" r:id="rId149" display="http://pbs.twimg.com/profile_images/1072458281174659073/hOF3yEhz_normal.jpg"/>
    <hyperlink ref="V67" r:id="rId150" display="http://pbs.twimg.com/profile_images/1072458281174659073/hOF3yEhz_normal.jpg"/>
    <hyperlink ref="V68" r:id="rId151" display="http://pbs.twimg.com/profile_images/1072458281174659073/hOF3yEhz_normal.jpg"/>
    <hyperlink ref="V69" r:id="rId152" display="http://pbs.twimg.com/profile_images/1072458281174659073/hOF3yEhz_normal.jpg"/>
    <hyperlink ref="V70" r:id="rId153" display="http://pbs.twimg.com/profile_images/1072458281174659073/hOF3yEhz_normal.jpg"/>
    <hyperlink ref="V71" r:id="rId154" display="http://pbs.twimg.com/profile_images/1072458281174659073/hOF3yEhz_normal.jpg"/>
    <hyperlink ref="V72" r:id="rId155" display="http://pbs.twimg.com/profile_images/1072458281174659073/hOF3yEhz_normal.jpg"/>
    <hyperlink ref="V73" r:id="rId156" display="http://pbs.twimg.com/profile_images/1072458281174659073/hOF3yEhz_normal.jpg"/>
    <hyperlink ref="V74" r:id="rId157" display="http://pbs.twimg.com/profile_images/1072458281174659073/hOF3yEhz_normal.jpg"/>
    <hyperlink ref="V75" r:id="rId158" display="http://pbs.twimg.com/profile_images/1072458281174659073/hOF3yEhz_normal.jpg"/>
    <hyperlink ref="V76" r:id="rId159" display="http://pbs.twimg.com/profile_images/1072458281174659073/hOF3yEhz_normal.jpg"/>
    <hyperlink ref="V77" r:id="rId160" display="http://pbs.twimg.com/profile_images/1072458281174659073/hOF3yEhz_normal.jpg"/>
    <hyperlink ref="V78" r:id="rId161" display="http://pbs.twimg.com/profile_images/1072458281174659073/hOF3yEhz_normal.jpg"/>
    <hyperlink ref="V79" r:id="rId162" display="http://pbs.twimg.com/profile_images/1072458281174659073/hOF3yEhz_normal.jpg"/>
    <hyperlink ref="V80" r:id="rId163" display="http://pbs.twimg.com/profile_images/1072458281174659073/hOF3yEhz_normal.jpg"/>
    <hyperlink ref="V81" r:id="rId164" display="http://pbs.twimg.com/profile_images/1072458281174659073/hOF3yEhz_normal.jpg"/>
    <hyperlink ref="V82" r:id="rId165" display="http://pbs.twimg.com/profile_images/1072458281174659073/hOF3yEhz_normal.jpg"/>
    <hyperlink ref="V83" r:id="rId166" display="http://pbs.twimg.com/profile_images/1072458281174659073/hOF3yEhz_normal.jpg"/>
    <hyperlink ref="V84" r:id="rId167" display="http://pbs.twimg.com/profile_images/1072458281174659073/hOF3yEhz_normal.jpg"/>
    <hyperlink ref="V85" r:id="rId168" display="http://pbs.twimg.com/profile_images/1072458281174659073/hOF3yEhz_normal.jpg"/>
    <hyperlink ref="V86" r:id="rId169" display="http://pbs.twimg.com/profile_images/1072458281174659073/hOF3yEhz_normal.jpg"/>
    <hyperlink ref="V87" r:id="rId170" display="http://pbs.twimg.com/profile_images/1072458281174659073/hOF3yEhz_normal.jpg"/>
    <hyperlink ref="V88" r:id="rId171" display="http://pbs.twimg.com/profile_images/1072458281174659073/hOF3yEhz_normal.jpg"/>
    <hyperlink ref="V89" r:id="rId172" display="http://pbs.twimg.com/profile_images/1072458281174659073/hOF3yEhz_normal.jpg"/>
    <hyperlink ref="V90" r:id="rId173" display="http://pbs.twimg.com/profile_images/1072458281174659073/hOF3yEhz_normal.jpg"/>
    <hyperlink ref="V91" r:id="rId174" display="http://pbs.twimg.com/profile_images/1072458281174659073/hOF3yEhz_normal.jpg"/>
    <hyperlink ref="V92" r:id="rId175" display="http://pbs.twimg.com/profile_images/1072458281174659073/hOF3yEhz_normal.jpg"/>
    <hyperlink ref="V93" r:id="rId176" display="http://pbs.twimg.com/profile_images/1072458281174659073/hOF3yEhz_normal.jpg"/>
    <hyperlink ref="V94" r:id="rId177" display="http://pbs.twimg.com/profile_images/1072458281174659073/hOF3yEhz_normal.jpg"/>
    <hyperlink ref="V95" r:id="rId178" display="http://pbs.twimg.com/profile_images/1072458281174659073/hOF3yEhz_normal.jpg"/>
    <hyperlink ref="V96" r:id="rId179" display="http://pbs.twimg.com/profile_images/1072458281174659073/hOF3yEhz_normal.jpg"/>
    <hyperlink ref="V97" r:id="rId180" display="http://pbs.twimg.com/profile_images/1072458281174659073/hOF3yEhz_normal.jpg"/>
    <hyperlink ref="V98" r:id="rId181" display="http://pbs.twimg.com/profile_images/1072458281174659073/hOF3yEhz_normal.jpg"/>
    <hyperlink ref="V99" r:id="rId182" display="http://pbs.twimg.com/profile_images/1072458281174659073/hOF3yEhz_normal.jpg"/>
    <hyperlink ref="V100" r:id="rId183" display="http://pbs.twimg.com/profile_images/1072458281174659073/hOF3yEhz_normal.jpg"/>
    <hyperlink ref="V101" r:id="rId184" display="http://pbs.twimg.com/profile_images/1072458281174659073/hOF3yEhz_normal.jpg"/>
    <hyperlink ref="V102" r:id="rId185" display="http://pbs.twimg.com/profile_images/1072458281174659073/hOF3yEhz_normal.jpg"/>
    <hyperlink ref="V103" r:id="rId186" display="http://pbs.twimg.com/profile_images/1072458281174659073/hOF3yEhz_normal.jpg"/>
    <hyperlink ref="V104" r:id="rId187" display="http://pbs.twimg.com/profile_images/1072458281174659073/hOF3yEhz_normal.jpg"/>
    <hyperlink ref="V105" r:id="rId188" display="http://pbs.twimg.com/profile_images/1072458281174659073/hOF3yEhz_normal.jpg"/>
    <hyperlink ref="V106" r:id="rId189" display="http://pbs.twimg.com/profile_images/1072458281174659073/hOF3yEhz_normal.jpg"/>
    <hyperlink ref="V107" r:id="rId190" display="http://pbs.twimg.com/profile_images/1072458281174659073/hOF3yEhz_normal.jpg"/>
    <hyperlink ref="V108" r:id="rId191" display="http://pbs.twimg.com/profile_images/1072458281174659073/hOF3yEhz_normal.jpg"/>
    <hyperlink ref="V109" r:id="rId192" display="http://pbs.twimg.com/profile_images/1072458281174659073/hOF3yEhz_normal.jpg"/>
    <hyperlink ref="V110" r:id="rId193" display="http://pbs.twimg.com/profile_images/1072458281174659073/hOF3yEhz_normal.jpg"/>
    <hyperlink ref="V111" r:id="rId194" display="http://pbs.twimg.com/profile_images/1072458281174659073/hOF3yEhz_normal.jpg"/>
    <hyperlink ref="V112" r:id="rId195" display="http://pbs.twimg.com/profile_images/1072458281174659073/hOF3yEhz_normal.jpg"/>
    <hyperlink ref="V113" r:id="rId196" display="http://pbs.twimg.com/profile_images/1072458281174659073/hOF3yEhz_normal.jpg"/>
    <hyperlink ref="V114" r:id="rId197" display="http://pbs.twimg.com/profile_images/1072458281174659073/hOF3yEhz_normal.jpg"/>
    <hyperlink ref="V115" r:id="rId198" display="http://pbs.twimg.com/profile_images/1072458281174659073/hOF3yEhz_normal.jpg"/>
    <hyperlink ref="V116" r:id="rId199" display="http://pbs.twimg.com/profile_images/1072458281174659073/hOF3yEhz_normal.jpg"/>
    <hyperlink ref="V117" r:id="rId200" display="http://pbs.twimg.com/profile_images/1072458281174659073/hOF3yEhz_normal.jpg"/>
    <hyperlink ref="V118" r:id="rId201" display="http://pbs.twimg.com/profile_images/1072458281174659073/hOF3yEhz_normal.jpg"/>
    <hyperlink ref="V119" r:id="rId202" display="http://pbs.twimg.com/profile_images/1072458281174659073/hOF3yEhz_normal.jpg"/>
    <hyperlink ref="V120" r:id="rId203" display="http://pbs.twimg.com/profile_images/1090901529261940736/YuYjxdd__normal.jpg"/>
    <hyperlink ref="Z3" r:id="rId204" display="https://twitter.com/#!/thomchesney/status/1238221627516731392"/>
    <hyperlink ref="Z4" r:id="rId205" display="https://twitter.com/#!/chiew_pang/status/1240557597293457409"/>
    <hyperlink ref="Z5" r:id="rId206" display="https://twitter.com/#!/cacpgt_wrerc/status/1241067476739330049"/>
    <hyperlink ref="Z6" r:id="rId207" display="https://twitter.com/#!/cacpgt/status/1241086946165829632"/>
    <hyperlink ref="Z7" r:id="rId208" display="https://twitter.com/#!/janicemandel/status/1242861083532107776"/>
    <hyperlink ref="Z8" r:id="rId209" display="https://twitter.com/#!/drmichaelmoody/status/1243296956698386432"/>
    <hyperlink ref="Z9" r:id="rId210" display="https://twitter.com/#!/teachwithsoul/status/1243373000595914752"/>
    <hyperlink ref="Z10" r:id="rId211" display="https://twitter.com/#!/lachesschesser/status/1244293635115569152"/>
    <hyperlink ref="Z11" r:id="rId212" display="https://twitter.com/#!/drescigno/status/1243172581865402375"/>
    <hyperlink ref="Z12" r:id="rId213" display="https://twitter.com/#!/elanaleoni/status/1244014906082570241"/>
    <hyperlink ref="Z13" r:id="rId214" display="https://twitter.com/#!/insightadvance/status/1244758806606893058"/>
    <hyperlink ref="Z14" r:id="rId215" display="https://twitter.com/#!/youngcuckoldre1/status/1245323829569826817"/>
    <hyperlink ref="Z15" r:id="rId216" display="https://twitter.com/#!/silasairkingiv/status/1247928077793087494"/>
    <hyperlink ref="Z16" r:id="rId217" display="https://twitter.com/#!/heazysa/status/1250364686316511233"/>
    <hyperlink ref="Z17" r:id="rId218" display="https://twitter.com/#!/mariodeniro/status/1252759279687344128"/>
    <hyperlink ref="Z18" r:id="rId219" display="https://twitter.com/#!/nico_1199_/status/1250599809540657153"/>
    <hyperlink ref="Z19" r:id="rId220" display="https://twitter.com/#!/cyberzizo/status/1252881199288090624"/>
    <hyperlink ref="Z20" r:id="rId221" display="https://twitter.com/#!/sordo_madaleno/status/1250481346952257537"/>
    <hyperlink ref="Z21" r:id="rId222" display="https://twitter.com/#!/sordo_madaleno/status/1252757519480610820"/>
    <hyperlink ref="Z22" r:id="rId223" display="https://twitter.com/#!/sordo_madaleno/status/1255302314807693313"/>
    <hyperlink ref="Z23" r:id="rId224" display="https://twitter.com/#!/sordoana/status/1255350942788190208"/>
    <hyperlink ref="Z24" r:id="rId225" display="https://twitter.com/#!/sourcepov/status/1256283112176332800"/>
    <hyperlink ref="Z25" r:id="rId226" display="https://twitter.com/#!/autom8/status/1256267694854287361"/>
    <hyperlink ref="Z26" r:id="rId227" display="https://twitter.com/#!/autom8/status/1257323670122295296"/>
    <hyperlink ref="Z27" r:id="rId228" display="https://twitter.com/#!/creativesage/status/1237429792561127425"/>
    <hyperlink ref="Z28" r:id="rId229" display="https://twitter.com/#!/creativesage/status/1237610974422519808"/>
    <hyperlink ref="Z29" r:id="rId230" display="https://twitter.com/#!/creativesage/status/1239060513348345856"/>
    <hyperlink ref="Z30" r:id="rId231" display="https://twitter.com/#!/creativesage/status/1239604117288484864"/>
    <hyperlink ref="Z31" r:id="rId232" display="https://twitter.com/#!/creativesage/status/1240328877249114120"/>
    <hyperlink ref="Z32" r:id="rId233" display="https://twitter.com/#!/creativesage/status/1240872457210335232"/>
    <hyperlink ref="Z33" r:id="rId234" display="https://twitter.com/#!/creativesage/status/1238154582112468993"/>
    <hyperlink ref="Z34" r:id="rId235" display="https://twitter.com/#!/creativesage/status/1242865594057326593"/>
    <hyperlink ref="Z35" r:id="rId236" display="https://twitter.com/#!/creativesage/status/1243590397999353858"/>
    <hyperlink ref="Z36" r:id="rId237" display="https://twitter.com/#!/creativesage/status/1243771555836039169"/>
    <hyperlink ref="Z37" r:id="rId238" display="https://twitter.com/#!/creativesage/status/1241234844861988866"/>
    <hyperlink ref="Z38" r:id="rId239" display="https://twitter.com/#!/creativesage/status/1246670658228101120"/>
    <hyperlink ref="Z39" r:id="rId240" display="https://twitter.com/#!/creativesage/status/1240510072565923841"/>
    <hyperlink ref="Z40" r:id="rId241" display="https://twitter.com/#!/creativesage/status/1247033059398033410"/>
    <hyperlink ref="Z41" r:id="rId242" display="https://twitter.com/#!/creativesage/status/1247214256740880396"/>
    <hyperlink ref="Z42" r:id="rId243" display="https://twitter.com/#!/creativesage/status/1248120212983087104"/>
    <hyperlink ref="Z43" r:id="rId244" display="https://twitter.com/#!/creativesage/status/1248845006686826498"/>
    <hyperlink ref="Z44" r:id="rId245" display="https://twitter.com/#!/creativesage/status/1249932148192219136"/>
    <hyperlink ref="Z45" r:id="rId246" display="https://twitter.com/#!/creativesage/status/1243046781442764802"/>
    <hyperlink ref="Z46" r:id="rId247" display="https://twitter.com/#!/creativesage/status/1250113541400657922"/>
    <hyperlink ref="Z47" r:id="rId248" display="https://twitter.com/#!/creativesage/status/1236705011515752449"/>
    <hyperlink ref="Z48" r:id="rId249" display="https://twitter.com/#!/creativesage/status/1250475747946438656"/>
    <hyperlink ref="Z49" r:id="rId250" display="https://twitter.com/#!/creativesage/status/1238698121993113600"/>
    <hyperlink ref="Z50" r:id="rId251" display="https://twitter.com/#!/creativesage/status/1250656925630509058"/>
    <hyperlink ref="Z51" r:id="rId252" display="https://twitter.com/#!/creativesage/status/1250838136722206720"/>
    <hyperlink ref="Z52" r:id="rId253" display="https://twitter.com/#!/creativesage/status/1249569877486112768"/>
    <hyperlink ref="Z53" r:id="rId254" display="https://twitter.com/#!/creativesage/status/1251744182751899660"/>
    <hyperlink ref="Z54" r:id="rId255" display="https://twitter.com/#!/creativesage/status/1239966510132551681"/>
    <hyperlink ref="Z55" r:id="rId256" display="https://twitter.com/#!/creativesage/status/1242140827478118402"/>
    <hyperlink ref="Z56" r:id="rId257" display="https://twitter.com/#!/creativesage/status/1237973361919131649"/>
    <hyperlink ref="Z57" r:id="rId258" display="https://twitter.com/#!/creativesage/status/1246127094297497600"/>
    <hyperlink ref="Z58" r:id="rId259" display="https://twitter.com/#!/creativesage/status/1246851875791568903"/>
    <hyperlink ref="Z59" r:id="rId260" display="https://twitter.com/#!/creativesage/status/1252287825275428864"/>
    <hyperlink ref="Z60" r:id="rId261" display="https://twitter.com/#!/creativesage/status/1253918435861573632"/>
    <hyperlink ref="Z61" r:id="rId262" display="https://twitter.com/#!/creativesage/status/1254824397279571969"/>
    <hyperlink ref="Z62" r:id="rId263" display="https://twitter.com/#!/creativesage/status/1255549174986219520"/>
    <hyperlink ref="Z63" r:id="rId264" display="https://twitter.com/#!/creativesage/status/1240147673522614274"/>
    <hyperlink ref="Z64" r:id="rId265" display="https://twitter.com/#!/creativesage/status/1255005582827937792"/>
    <hyperlink ref="Z65" r:id="rId266" display="https://twitter.com/#!/creativesage/status/1255730376485621763"/>
    <hyperlink ref="Z66" r:id="rId267" display="https://twitter.com/#!/creativesage/status/1256455139914919937"/>
    <hyperlink ref="Z67" r:id="rId268" display="https://twitter.com/#!/creativesage/status/1236523799731986432"/>
    <hyperlink ref="Z68" r:id="rId269" display="https://twitter.com/#!/creativesage/status/1236886185487806464"/>
    <hyperlink ref="Z69" r:id="rId270" display="https://twitter.com/#!/creativesage/status/1237067407287615489"/>
    <hyperlink ref="Z70" r:id="rId271" display="https://twitter.com/#!/creativesage/status/1237248586053804033"/>
    <hyperlink ref="Z71" r:id="rId272" display="https://twitter.com/#!/creativesage/status/1237792172625334272"/>
    <hyperlink ref="Z72" r:id="rId273" display="https://twitter.com/#!/creativesage/status/1238335737126363138"/>
    <hyperlink ref="Z73" r:id="rId274" display="https://twitter.com/#!/creativesage/status/1238516956946456578"/>
    <hyperlink ref="Z74" r:id="rId275" display="https://twitter.com/#!/creativesage/status/1239241714503692288"/>
    <hyperlink ref="Z75" r:id="rId276" display="https://twitter.com/#!/creativesage/status/1239422900236619776"/>
    <hyperlink ref="Z76" r:id="rId277" display="https://twitter.com/#!/creativesage/status/1239785411666423808"/>
    <hyperlink ref="Z77" r:id="rId278" display="https://twitter.com/#!/creativesage/status/1240691286228656129"/>
    <hyperlink ref="Z78" r:id="rId279" display="https://twitter.com/#!/creativesage/status/1241053672034971650"/>
    <hyperlink ref="Z79" r:id="rId280" display="https://twitter.com/#!/creativesage/status/1241778438417121285"/>
    <hyperlink ref="Z80" r:id="rId281" display="https://twitter.com/#!/creativesage/status/1241959626326921216"/>
    <hyperlink ref="Z81" r:id="rId282" display="https://twitter.com/#!/creativesage/status/1242322108899897345"/>
    <hyperlink ref="Z82" r:id="rId283" display="https://twitter.com/#!/creativesage/status/1242503211380064256"/>
    <hyperlink ref="Z83" r:id="rId284" display="https://twitter.com/#!/creativesage/status/1242684395401740291"/>
    <hyperlink ref="Z84" r:id="rId285" display="https://twitter.com/#!/creativesage/status/1243228001153810432"/>
    <hyperlink ref="Z85" r:id="rId286" display="https://twitter.com/#!/creativesage/status/1243409172634292226"/>
    <hyperlink ref="Z86" r:id="rId287" display="https://twitter.com/#!/creativesage/status/1245764708118007808"/>
    <hyperlink ref="Z87" r:id="rId288" display="https://twitter.com/#!/creativesage/status/1245945880726904832"/>
    <hyperlink ref="Z88" r:id="rId289" display="https://twitter.com/#!/creativesage/status/1246308271897657345"/>
    <hyperlink ref="Z89" r:id="rId290" display="https://twitter.com/#!/creativesage/status/1247395506294317060"/>
    <hyperlink ref="Z90" r:id="rId291" display="https://twitter.com/#!/creativesage/status/1247576648494518273"/>
    <hyperlink ref="Z91" r:id="rId292" display="https://twitter.com/#!/creativesage/status/1247757820734230532"/>
    <hyperlink ref="Z92" r:id="rId293" display="https://twitter.com/#!/creativesage/status/1247939042181775362"/>
    <hyperlink ref="Z93" r:id="rId294" display="https://twitter.com/#!/creativesage/status/1248301426977226753"/>
    <hyperlink ref="Z94" r:id="rId295" display="https://twitter.com/#!/creativesage/status/1248482605466406912"/>
    <hyperlink ref="Z95" r:id="rId296" display="https://twitter.com/#!/creativesage/status/1248663914411425793"/>
    <hyperlink ref="Z96" r:id="rId297" display="https://twitter.com/#!/creativesage/status/1249207378794471425"/>
    <hyperlink ref="Z97" r:id="rId298" display="https://twitter.com/#!/creativesage/status/1249388610983464960"/>
    <hyperlink ref="Z98" r:id="rId299" display="https://twitter.com/#!/creativesage/status/1249751109763239937"/>
    <hyperlink ref="Z99" r:id="rId300" display="https://twitter.com/#!/creativesage/status/1250294555720609798"/>
    <hyperlink ref="Z100" r:id="rId301" display="https://twitter.com/#!/creativesage/status/1251019313630326788"/>
    <hyperlink ref="Z101" r:id="rId302" display="https://twitter.com/#!/creativesage/status/1251200523052683271"/>
    <hyperlink ref="Z102" r:id="rId303" display="https://twitter.com/#!/creativesage/status/1251381724761767936"/>
    <hyperlink ref="Z103" r:id="rId304" display="https://twitter.com/#!/creativesage/status/1251925413925998594"/>
    <hyperlink ref="Z104" r:id="rId305" display="https://twitter.com/#!/creativesage/status/1252106694424965122"/>
    <hyperlink ref="Z105" r:id="rId306" display="https://twitter.com/#!/creativesage/status/1252468866376183808"/>
    <hyperlink ref="Z106" r:id="rId307" display="https://twitter.com/#!/creativesage/status/1252650119675162630"/>
    <hyperlink ref="Z107" r:id="rId308" display="https://twitter.com/#!/creativesage/status/1252831284679733250"/>
    <hyperlink ref="Z108" r:id="rId309" display="https://twitter.com/#!/creativesage/status/1253012470026899457"/>
    <hyperlink ref="Z109" r:id="rId310" display="https://twitter.com/#!/creativesage/status/1253193639129427969"/>
    <hyperlink ref="Z110" r:id="rId311" display="https://twitter.com/#!/creativesage/status/1253556022402338818"/>
    <hyperlink ref="Z111" r:id="rId312" display="https://twitter.com/#!/creativesage/status/1253737239986819074"/>
    <hyperlink ref="Z112" r:id="rId313" display="https://twitter.com/#!/creativesage/status/1254462020562366464"/>
    <hyperlink ref="Z113" r:id="rId314" display="https://twitter.com/#!/creativesage/status/1254643203904602112"/>
    <hyperlink ref="Z114" r:id="rId315" display="https://twitter.com/#!/creativesage/status/1255186791398768641"/>
    <hyperlink ref="Z115" r:id="rId316" display="https://twitter.com/#!/creativesage/status/1255367981321932801"/>
    <hyperlink ref="Z116" r:id="rId317" display="https://twitter.com/#!/creativesage/status/1255911568509931527"/>
    <hyperlink ref="Z117" r:id="rId318" display="https://twitter.com/#!/creativesage/status/1256092760542765062"/>
    <hyperlink ref="Z118" r:id="rId319" display="https://twitter.com/#!/creativesage/status/1256273961261858822"/>
    <hyperlink ref="Z119" r:id="rId320" display="https://twitter.com/#!/creativesage/status/1258991863408844800"/>
    <hyperlink ref="Z120" r:id="rId321" display="https://twitter.com/#!/ladyhamburg/status/1260085028601696256"/>
    <hyperlink ref="BB16" r:id="rId322" display="https://api.twitter.com/1.1/geo/id/f18b2ca47e8f60b5.json"/>
  </hyperlinks>
  <printOptions/>
  <pageMargins left="0.7" right="0.7" top="0.75" bottom="0.75" header="0.3" footer="0.3"/>
  <pageSetup horizontalDpi="600" verticalDpi="600" orientation="portrait" r:id="rId326"/>
  <legacyDrawing r:id="rId324"/>
  <tableParts>
    <tablePart r:id="rId32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1337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1338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1339</v>
      </c>
      <c r="K7" s="13" t="s">
        <v>1340</v>
      </c>
    </row>
    <row r="8" spans="1:11" ht="409.5">
      <c r="A8"/>
      <c r="B8">
        <v>2</v>
      </c>
      <c r="C8">
        <v>2</v>
      </c>
      <c r="D8" t="s">
        <v>61</v>
      </c>
      <c r="E8" t="s">
        <v>61</v>
      </c>
      <c r="H8" t="s">
        <v>73</v>
      </c>
      <c r="J8" t="s">
        <v>1341</v>
      </c>
      <c r="K8" s="13" t="s">
        <v>1342</v>
      </c>
    </row>
    <row r="9" spans="1:11" ht="409.5">
      <c r="A9"/>
      <c r="B9">
        <v>3</v>
      </c>
      <c r="C9">
        <v>4</v>
      </c>
      <c r="D9" t="s">
        <v>62</v>
      </c>
      <c r="E9" t="s">
        <v>62</v>
      </c>
      <c r="H9" t="s">
        <v>74</v>
      </c>
      <c r="J9" t="s">
        <v>1343</v>
      </c>
      <c r="K9" s="13" t="s">
        <v>1344</v>
      </c>
    </row>
    <row r="10" spans="1:11" ht="409.5">
      <c r="A10"/>
      <c r="B10">
        <v>4</v>
      </c>
      <c r="D10" t="s">
        <v>63</v>
      </c>
      <c r="E10" t="s">
        <v>63</v>
      </c>
      <c r="H10" t="s">
        <v>75</v>
      </c>
      <c r="J10" t="s">
        <v>1345</v>
      </c>
      <c r="K10" s="13" t="s">
        <v>1346</v>
      </c>
    </row>
    <row r="11" spans="1:11" ht="15">
      <c r="A11"/>
      <c r="B11">
        <v>5</v>
      </c>
      <c r="D11" t="s">
        <v>46</v>
      </c>
      <c r="E11">
        <v>1</v>
      </c>
      <c r="H11" t="s">
        <v>76</v>
      </c>
      <c r="J11" t="s">
        <v>1347</v>
      </c>
      <c r="K11" t="s">
        <v>1348</v>
      </c>
    </row>
    <row r="12" spans="1:11" ht="15">
      <c r="A12"/>
      <c r="B12"/>
      <c r="D12" t="s">
        <v>64</v>
      </c>
      <c r="E12">
        <v>2</v>
      </c>
      <c r="H12">
        <v>0</v>
      </c>
      <c r="J12" t="s">
        <v>1349</v>
      </c>
      <c r="K12" t="s">
        <v>1350</v>
      </c>
    </row>
    <row r="13" spans="1:11" ht="15">
      <c r="A13"/>
      <c r="B13"/>
      <c r="D13">
        <v>1</v>
      </c>
      <c r="E13">
        <v>3</v>
      </c>
      <c r="H13">
        <v>1</v>
      </c>
      <c r="J13" t="s">
        <v>1351</v>
      </c>
      <c r="K13" t="s">
        <v>1352</v>
      </c>
    </row>
    <row r="14" spans="4:11" ht="15">
      <c r="D14">
        <v>2</v>
      </c>
      <c r="E14">
        <v>4</v>
      </c>
      <c r="H14">
        <v>2</v>
      </c>
      <c r="J14" t="s">
        <v>1353</v>
      </c>
      <c r="K14" t="s">
        <v>1354</v>
      </c>
    </row>
    <row r="15" spans="4:11" ht="15">
      <c r="D15">
        <v>3</v>
      </c>
      <c r="E15">
        <v>5</v>
      </c>
      <c r="H15">
        <v>3</v>
      </c>
      <c r="J15" t="s">
        <v>1355</v>
      </c>
      <c r="K15" t="s">
        <v>1356</v>
      </c>
    </row>
    <row r="16" spans="4:11" ht="15">
      <c r="D16">
        <v>4</v>
      </c>
      <c r="E16">
        <v>6</v>
      </c>
      <c r="H16">
        <v>4</v>
      </c>
      <c r="J16" t="s">
        <v>1357</v>
      </c>
      <c r="K16" t="s">
        <v>1358</v>
      </c>
    </row>
    <row r="17" spans="4:11" ht="15">
      <c r="D17">
        <v>5</v>
      </c>
      <c r="E17">
        <v>7</v>
      </c>
      <c r="H17">
        <v>5</v>
      </c>
      <c r="J17" t="s">
        <v>1359</v>
      </c>
      <c r="K17" t="s">
        <v>1360</v>
      </c>
    </row>
    <row r="18" spans="4:11" ht="15">
      <c r="D18">
        <v>6</v>
      </c>
      <c r="E18">
        <v>8</v>
      </c>
      <c r="H18">
        <v>6</v>
      </c>
      <c r="J18" t="s">
        <v>1361</v>
      </c>
      <c r="K18" t="s">
        <v>1362</v>
      </c>
    </row>
    <row r="19" spans="4:11" ht="15">
      <c r="D19">
        <v>7</v>
      </c>
      <c r="E19">
        <v>9</v>
      </c>
      <c r="H19">
        <v>7</v>
      </c>
      <c r="J19" t="s">
        <v>1363</v>
      </c>
      <c r="K19" t="s">
        <v>1364</v>
      </c>
    </row>
    <row r="20" spans="4:11" ht="15">
      <c r="D20">
        <v>8</v>
      </c>
      <c r="H20">
        <v>8</v>
      </c>
      <c r="J20" t="s">
        <v>1365</v>
      </c>
      <c r="K20" t="s">
        <v>1366</v>
      </c>
    </row>
    <row r="21" spans="4:11" ht="409.5">
      <c r="D21">
        <v>9</v>
      </c>
      <c r="H21">
        <v>9</v>
      </c>
      <c r="J21" t="s">
        <v>1367</v>
      </c>
      <c r="K21" s="13" t="s">
        <v>1368</v>
      </c>
    </row>
    <row r="22" spans="4:11" ht="409.5">
      <c r="D22">
        <v>10</v>
      </c>
      <c r="J22" t="s">
        <v>1369</v>
      </c>
      <c r="K22" s="13" t="s">
        <v>1370</v>
      </c>
    </row>
    <row r="23" spans="4:11" ht="409.5">
      <c r="D23">
        <v>11</v>
      </c>
      <c r="J23" t="s">
        <v>1371</v>
      </c>
      <c r="K23" s="13" t="s">
        <v>1489</v>
      </c>
    </row>
    <row r="24" spans="10:11" ht="409.5">
      <c r="J24" t="s">
        <v>1372</v>
      </c>
      <c r="K24" s="13" t="s">
        <v>1488</v>
      </c>
    </row>
    <row r="25" spans="10:11" ht="15">
      <c r="J25" t="s">
        <v>1373</v>
      </c>
      <c r="K25" t="b">
        <v>0</v>
      </c>
    </row>
    <row r="26" spans="10:11" ht="15">
      <c r="J26" t="s">
        <v>1486</v>
      </c>
      <c r="K26" t="s">
        <v>1487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02"/>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0" t="s">
        <v>1402</v>
      </c>
      <c r="B25" t="s">
        <v>1401</v>
      </c>
    </row>
    <row r="26" spans="1:2" ht="15">
      <c r="A26" s="121" t="s">
        <v>1404</v>
      </c>
      <c r="B26" s="3"/>
    </row>
    <row r="27" spans="1:2" ht="15">
      <c r="A27" s="122" t="s">
        <v>1405</v>
      </c>
      <c r="B27" s="3"/>
    </row>
    <row r="28" spans="1:2" ht="15">
      <c r="A28" s="123" t="s">
        <v>1406</v>
      </c>
      <c r="B28" s="3"/>
    </row>
    <row r="29" spans="1:2" ht="15">
      <c r="A29" s="124" t="s">
        <v>1407</v>
      </c>
      <c r="B29" s="3">
        <v>1</v>
      </c>
    </row>
    <row r="30" spans="1:2" ht="15">
      <c r="A30" s="124" t="s">
        <v>1408</v>
      </c>
      <c r="B30" s="3">
        <v>1</v>
      </c>
    </row>
    <row r="31" spans="1:2" ht="15">
      <c r="A31" s="123" t="s">
        <v>1409</v>
      </c>
      <c r="B31" s="3"/>
    </row>
    <row r="32" spans="1:2" ht="15">
      <c r="A32" s="124" t="s">
        <v>1407</v>
      </c>
      <c r="B32" s="3">
        <v>1</v>
      </c>
    </row>
    <row r="33" spans="1:2" ht="15">
      <c r="A33" s="124" t="s">
        <v>1408</v>
      </c>
      <c r="B33" s="3">
        <v>1</v>
      </c>
    </row>
    <row r="34" spans="1:2" ht="15">
      <c r="A34" s="123" t="s">
        <v>1410</v>
      </c>
      <c r="B34" s="3"/>
    </row>
    <row r="35" spans="1:2" ht="15">
      <c r="A35" s="124" t="s">
        <v>1407</v>
      </c>
      <c r="B35" s="3">
        <v>1</v>
      </c>
    </row>
    <row r="36" spans="1:2" ht="15">
      <c r="A36" s="124" t="s">
        <v>1408</v>
      </c>
      <c r="B36" s="3">
        <v>1</v>
      </c>
    </row>
    <row r="37" spans="1:2" ht="15">
      <c r="A37" s="123" t="s">
        <v>1411</v>
      </c>
      <c r="B37" s="3"/>
    </row>
    <row r="38" spans="1:2" ht="15">
      <c r="A38" s="124" t="s">
        <v>1407</v>
      </c>
      <c r="B38" s="3">
        <v>1</v>
      </c>
    </row>
    <row r="39" spans="1:2" ht="15">
      <c r="A39" s="124" t="s">
        <v>1408</v>
      </c>
      <c r="B39" s="3">
        <v>1</v>
      </c>
    </row>
    <row r="40" spans="1:2" ht="15">
      <c r="A40" s="123" t="s">
        <v>1412</v>
      </c>
      <c r="B40" s="3"/>
    </row>
    <row r="41" spans="1:2" ht="15">
      <c r="A41" s="124" t="s">
        <v>1407</v>
      </c>
      <c r="B41" s="3">
        <v>1</v>
      </c>
    </row>
    <row r="42" spans="1:2" ht="15">
      <c r="A42" s="124" t="s">
        <v>1408</v>
      </c>
      <c r="B42" s="3">
        <v>1</v>
      </c>
    </row>
    <row r="43" spans="1:2" ht="15">
      <c r="A43" s="124" t="s">
        <v>1413</v>
      </c>
      <c r="B43" s="3">
        <v>1</v>
      </c>
    </row>
    <row r="44" spans="1:2" ht="15">
      <c r="A44" s="123" t="s">
        <v>1414</v>
      </c>
      <c r="B44" s="3"/>
    </row>
    <row r="45" spans="1:2" ht="15">
      <c r="A45" s="124" t="s">
        <v>1407</v>
      </c>
      <c r="B45" s="3">
        <v>1</v>
      </c>
    </row>
    <row r="46" spans="1:2" ht="15">
      <c r="A46" s="124" t="s">
        <v>1408</v>
      </c>
      <c r="B46" s="3">
        <v>1</v>
      </c>
    </row>
    <row r="47" spans="1:2" ht="15">
      <c r="A47" s="123" t="s">
        <v>1415</v>
      </c>
      <c r="B47" s="3"/>
    </row>
    <row r="48" spans="1:2" ht="15">
      <c r="A48" s="124" t="s">
        <v>1407</v>
      </c>
      <c r="B48" s="3">
        <v>1</v>
      </c>
    </row>
    <row r="49" spans="1:2" ht="15">
      <c r="A49" s="123" t="s">
        <v>1416</v>
      </c>
      <c r="B49" s="3"/>
    </row>
    <row r="50" spans="1:2" ht="15">
      <c r="A50" s="124" t="s">
        <v>1407</v>
      </c>
      <c r="B50" s="3">
        <v>1</v>
      </c>
    </row>
    <row r="51" spans="1:2" ht="15">
      <c r="A51" s="124" t="s">
        <v>1408</v>
      </c>
      <c r="B51" s="3">
        <v>1</v>
      </c>
    </row>
    <row r="52" spans="1:2" ht="15">
      <c r="A52" s="123" t="s">
        <v>1417</v>
      </c>
      <c r="B52" s="3"/>
    </row>
    <row r="53" spans="1:2" ht="15">
      <c r="A53" s="124" t="s">
        <v>1407</v>
      </c>
      <c r="B53" s="3">
        <v>1</v>
      </c>
    </row>
    <row r="54" spans="1:2" ht="15">
      <c r="A54" s="124" t="s">
        <v>1408</v>
      </c>
      <c r="B54" s="3">
        <v>1</v>
      </c>
    </row>
    <row r="55" spans="1:2" ht="15">
      <c r="A55" s="123" t="s">
        <v>1418</v>
      </c>
      <c r="B55" s="3"/>
    </row>
    <row r="56" spans="1:2" ht="15">
      <c r="A56" s="124" t="s">
        <v>1407</v>
      </c>
      <c r="B56" s="3">
        <v>1</v>
      </c>
    </row>
    <row r="57" spans="1:2" ht="15">
      <c r="A57" s="124" t="s">
        <v>1408</v>
      </c>
      <c r="B57" s="3">
        <v>1</v>
      </c>
    </row>
    <row r="58" spans="1:2" ht="15">
      <c r="A58" s="123" t="s">
        <v>1419</v>
      </c>
      <c r="B58" s="3"/>
    </row>
    <row r="59" spans="1:2" ht="15">
      <c r="A59" s="124" t="s">
        <v>1407</v>
      </c>
      <c r="B59" s="3">
        <v>1</v>
      </c>
    </row>
    <row r="60" spans="1:2" ht="15">
      <c r="A60" s="124" t="s">
        <v>1408</v>
      </c>
      <c r="B60" s="3">
        <v>1</v>
      </c>
    </row>
    <row r="61" spans="1:2" ht="15">
      <c r="A61" s="123" t="s">
        <v>1420</v>
      </c>
      <c r="B61" s="3"/>
    </row>
    <row r="62" spans="1:2" ht="15">
      <c r="A62" s="124" t="s">
        <v>1407</v>
      </c>
      <c r="B62" s="3">
        <v>1</v>
      </c>
    </row>
    <row r="63" spans="1:2" ht="15">
      <c r="A63" s="124" t="s">
        <v>1421</v>
      </c>
      <c r="B63" s="3">
        <v>1</v>
      </c>
    </row>
    <row r="64" spans="1:2" ht="15">
      <c r="A64" s="124" t="s">
        <v>1408</v>
      </c>
      <c r="B64" s="3">
        <v>1</v>
      </c>
    </row>
    <row r="65" spans="1:2" ht="15">
      <c r="A65" s="123" t="s">
        <v>1422</v>
      </c>
      <c r="B65" s="3"/>
    </row>
    <row r="66" spans="1:2" ht="15">
      <c r="A66" s="124" t="s">
        <v>1407</v>
      </c>
      <c r="B66" s="3">
        <v>1</v>
      </c>
    </row>
    <row r="67" spans="1:2" ht="15">
      <c r="A67" s="124" t="s">
        <v>1408</v>
      </c>
      <c r="B67" s="3">
        <v>1</v>
      </c>
    </row>
    <row r="68" spans="1:2" ht="15">
      <c r="A68" s="124" t="s">
        <v>1423</v>
      </c>
      <c r="B68" s="3">
        <v>1</v>
      </c>
    </row>
    <row r="69" spans="1:2" ht="15">
      <c r="A69" s="124" t="s">
        <v>1424</v>
      </c>
      <c r="B69" s="3">
        <v>1</v>
      </c>
    </row>
    <row r="70" spans="1:2" ht="15">
      <c r="A70" s="123" t="s">
        <v>1425</v>
      </c>
      <c r="B70" s="3"/>
    </row>
    <row r="71" spans="1:2" ht="15">
      <c r="A71" s="124" t="s">
        <v>1407</v>
      </c>
      <c r="B71" s="3">
        <v>1</v>
      </c>
    </row>
    <row r="72" spans="1:2" ht="15">
      <c r="A72" s="123" t="s">
        <v>1426</v>
      </c>
      <c r="B72" s="3"/>
    </row>
    <row r="73" spans="1:2" ht="15">
      <c r="A73" s="124" t="s">
        <v>1408</v>
      </c>
      <c r="B73" s="3">
        <v>1</v>
      </c>
    </row>
    <row r="74" spans="1:2" ht="15">
      <c r="A74" s="123" t="s">
        <v>1427</v>
      </c>
      <c r="B74" s="3"/>
    </row>
    <row r="75" spans="1:2" ht="15">
      <c r="A75" s="124" t="s">
        <v>1407</v>
      </c>
      <c r="B75" s="3">
        <v>1</v>
      </c>
    </row>
    <row r="76" spans="1:2" ht="15">
      <c r="A76" s="124" t="s">
        <v>1408</v>
      </c>
      <c r="B76" s="3">
        <v>1</v>
      </c>
    </row>
    <row r="77" spans="1:2" ht="15">
      <c r="A77" s="123" t="s">
        <v>1428</v>
      </c>
      <c r="B77" s="3"/>
    </row>
    <row r="78" spans="1:2" ht="15">
      <c r="A78" s="124" t="s">
        <v>1407</v>
      </c>
      <c r="B78" s="3">
        <v>1</v>
      </c>
    </row>
    <row r="79" spans="1:2" ht="15">
      <c r="A79" s="124" t="s">
        <v>1408</v>
      </c>
      <c r="B79" s="3">
        <v>1</v>
      </c>
    </row>
    <row r="80" spans="1:2" ht="15">
      <c r="A80" s="123" t="s">
        <v>1429</v>
      </c>
      <c r="B80" s="3"/>
    </row>
    <row r="81" spans="1:2" ht="15">
      <c r="A81" s="124" t="s">
        <v>1407</v>
      </c>
      <c r="B81" s="3">
        <v>1</v>
      </c>
    </row>
    <row r="82" spans="1:2" ht="15">
      <c r="A82" s="124" t="s">
        <v>1408</v>
      </c>
      <c r="B82" s="3">
        <v>2</v>
      </c>
    </row>
    <row r="83" spans="1:2" ht="15">
      <c r="A83" s="123" t="s">
        <v>1430</v>
      </c>
      <c r="B83" s="3"/>
    </row>
    <row r="84" spans="1:2" ht="15">
      <c r="A84" s="124" t="s">
        <v>1407</v>
      </c>
      <c r="B84" s="3">
        <v>1</v>
      </c>
    </row>
    <row r="85" spans="1:2" ht="15">
      <c r="A85" s="124" t="s">
        <v>1431</v>
      </c>
      <c r="B85" s="3">
        <v>1</v>
      </c>
    </row>
    <row r="86" spans="1:2" ht="15">
      <c r="A86" s="124" t="s">
        <v>1408</v>
      </c>
      <c r="B86" s="3">
        <v>1</v>
      </c>
    </row>
    <row r="87" spans="1:2" ht="15">
      <c r="A87" s="124" t="s">
        <v>1432</v>
      </c>
      <c r="B87" s="3">
        <v>1</v>
      </c>
    </row>
    <row r="88" spans="1:2" ht="15">
      <c r="A88" s="123" t="s">
        <v>1433</v>
      </c>
      <c r="B88" s="3"/>
    </row>
    <row r="89" spans="1:2" ht="15">
      <c r="A89" s="124" t="s">
        <v>1434</v>
      </c>
      <c r="B89" s="3">
        <v>1</v>
      </c>
    </row>
    <row r="90" spans="1:2" ht="15">
      <c r="A90" s="124" t="s">
        <v>1407</v>
      </c>
      <c r="B90" s="3">
        <v>1</v>
      </c>
    </row>
    <row r="91" spans="1:2" ht="15">
      <c r="A91" s="124" t="s">
        <v>1408</v>
      </c>
      <c r="B91" s="3">
        <v>1</v>
      </c>
    </row>
    <row r="92" spans="1:2" ht="15">
      <c r="A92" s="123" t="s">
        <v>1435</v>
      </c>
      <c r="B92" s="3"/>
    </row>
    <row r="93" spans="1:2" ht="15">
      <c r="A93" s="124" t="s">
        <v>1407</v>
      </c>
      <c r="B93" s="3">
        <v>1</v>
      </c>
    </row>
    <row r="94" spans="1:2" ht="15">
      <c r="A94" s="124" t="s">
        <v>1413</v>
      </c>
      <c r="B94" s="3">
        <v>1</v>
      </c>
    </row>
    <row r="95" spans="1:2" ht="15">
      <c r="A95" s="123" t="s">
        <v>1436</v>
      </c>
      <c r="B95" s="3"/>
    </row>
    <row r="96" spans="1:2" ht="15">
      <c r="A96" s="124" t="s">
        <v>1437</v>
      </c>
      <c r="B96" s="3">
        <v>1</v>
      </c>
    </row>
    <row r="97" spans="1:2" ht="15">
      <c r="A97" s="123" t="s">
        <v>1438</v>
      </c>
      <c r="B97" s="3"/>
    </row>
    <row r="98" spans="1:2" ht="15">
      <c r="A98" s="124" t="s">
        <v>1432</v>
      </c>
      <c r="B98" s="3">
        <v>1</v>
      </c>
    </row>
    <row r="99" spans="1:2" ht="15">
      <c r="A99" s="122" t="s">
        <v>1439</v>
      </c>
      <c r="B99" s="3"/>
    </row>
    <row r="100" spans="1:2" ht="15">
      <c r="A100" s="123" t="s">
        <v>1440</v>
      </c>
      <c r="B100" s="3"/>
    </row>
    <row r="101" spans="1:2" ht="15">
      <c r="A101" s="124" t="s">
        <v>1441</v>
      </c>
      <c r="B101" s="3">
        <v>1</v>
      </c>
    </row>
    <row r="102" spans="1:2" ht="15">
      <c r="A102" s="123" t="s">
        <v>1442</v>
      </c>
      <c r="B102" s="3"/>
    </row>
    <row r="103" spans="1:2" ht="15">
      <c r="A103" s="124" t="s">
        <v>1408</v>
      </c>
      <c r="B103" s="3">
        <v>1</v>
      </c>
    </row>
    <row r="104" spans="1:2" ht="15">
      <c r="A104" s="123" t="s">
        <v>1443</v>
      </c>
      <c r="B104" s="3"/>
    </row>
    <row r="105" spans="1:2" ht="15">
      <c r="A105" s="124" t="s">
        <v>1407</v>
      </c>
      <c r="B105" s="3">
        <v>1</v>
      </c>
    </row>
    <row r="106" spans="1:2" ht="15">
      <c r="A106" s="124" t="s">
        <v>1408</v>
      </c>
      <c r="B106" s="3">
        <v>1</v>
      </c>
    </row>
    <row r="107" spans="1:2" ht="15">
      <c r="A107" s="123" t="s">
        <v>1444</v>
      </c>
      <c r="B107" s="3"/>
    </row>
    <row r="108" spans="1:2" ht="15">
      <c r="A108" s="124" t="s">
        <v>1407</v>
      </c>
      <c r="B108" s="3">
        <v>1</v>
      </c>
    </row>
    <row r="109" spans="1:2" ht="15">
      <c r="A109" s="123" t="s">
        <v>1445</v>
      </c>
      <c r="B109" s="3"/>
    </row>
    <row r="110" spans="1:2" ht="15">
      <c r="A110" s="124" t="s">
        <v>1407</v>
      </c>
      <c r="B110" s="3">
        <v>1</v>
      </c>
    </row>
    <row r="111" spans="1:2" ht="15">
      <c r="A111" s="124" t="s">
        <v>1408</v>
      </c>
      <c r="B111" s="3">
        <v>1</v>
      </c>
    </row>
    <row r="112" spans="1:2" ht="15">
      <c r="A112" s="123" t="s">
        <v>1446</v>
      </c>
      <c r="B112" s="3"/>
    </row>
    <row r="113" spans="1:2" ht="15">
      <c r="A113" s="124" t="s">
        <v>1407</v>
      </c>
      <c r="B113" s="3">
        <v>1</v>
      </c>
    </row>
    <row r="114" spans="1:2" ht="15">
      <c r="A114" s="124" t="s">
        <v>1408</v>
      </c>
      <c r="B114" s="3">
        <v>1</v>
      </c>
    </row>
    <row r="115" spans="1:2" ht="15">
      <c r="A115" s="123" t="s">
        <v>1447</v>
      </c>
      <c r="B115" s="3"/>
    </row>
    <row r="116" spans="1:2" ht="15">
      <c r="A116" s="124" t="s">
        <v>1407</v>
      </c>
      <c r="B116" s="3">
        <v>1</v>
      </c>
    </row>
    <row r="117" spans="1:2" ht="15">
      <c r="A117" s="124" t="s">
        <v>1408</v>
      </c>
      <c r="B117" s="3">
        <v>1</v>
      </c>
    </row>
    <row r="118" spans="1:2" ht="15">
      <c r="A118" s="123" t="s">
        <v>1448</v>
      </c>
      <c r="B118" s="3"/>
    </row>
    <row r="119" spans="1:2" ht="15">
      <c r="A119" s="124" t="s">
        <v>1407</v>
      </c>
      <c r="B119" s="3">
        <v>1</v>
      </c>
    </row>
    <row r="120" spans="1:2" ht="15">
      <c r="A120" s="124" t="s">
        <v>1437</v>
      </c>
      <c r="B120" s="3">
        <v>1</v>
      </c>
    </row>
    <row r="121" spans="1:2" ht="15">
      <c r="A121" s="124" t="s">
        <v>1408</v>
      </c>
      <c r="B121" s="3">
        <v>1</v>
      </c>
    </row>
    <row r="122" spans="1:2" ht="15">
      <c r="A122" s="123" t="s">
        <v>1449</v>
      </c>
      <c r="B122" s="3"/>
    </row>
    <row r="123" spans="1:2" ht="15">
      <c r="A123" s="124" t="s">
        <v>1407</v>
      </c>
      <c r="B123" s="3">
        <v>1</v>
      </c>
    </row>
    <row r="124" spans="1:2" ht="15">
      <c r="A124" s="124" t="s">
        <v>1408</v>
      </c>
      <c r="B124" s="3">
        <v>1</v>
      </c>
    </row>
    <row r="125" spans="1:2" ht="15">
      <c r="A125" s="123" t="s">
        <v>1450</v>
      </c>
      <c r="B125" s="3"/>
    </row>
    <row r="126" spans="1:2" ht="15">
      <c r="A126" s="124" t="s">
        <v>1407</v>
      </c>
      <c r="B126" s="3">
        <v>1</v>
      </c>
    </row>
    <row r="127" spans="1:2" ht="15">
      <c r="A127" s="124" t="s">
        <v>1408</v>
      </c>
      <c r="B127" s="3">
        <v>1</v>
      </c>
    </row>
    <row r="128" spans="1:2" ht="15">
      <c r="A128" s="123" t="s">
        <v>1451</v>
      </c>
      <c r="B128" s="3"/>
    </row>
    <row r="129" spans="1:2" ht="15">
      <c r="A129" s="124" t="s">
        <v>1407</v>
      </c>
      <c r="B129" s="3">
        <v>1</v>
      </c>
    </row>
    <row r="130" spans="1:2" ht="15">
      <c r="A130" s="123" t="s">
        <v>1452</v>
      </c>
      <c r="B130" s="3"/>
    </row>
    <row r="131" spans="1:2" ht="15">
      <c r="A131" s="124" t="s">
        <v>1407</v>
      </c>
      <c r="B131" s="3">
        <v>1</v>
      </c>
    </row>
    <row r="132" spans="1:2" ht="15">
      <c r="A132" s="124" t="s">
        <v>1408</v>
      </c>
      <c r="B132" s="3">
        <v>1</v>
      </c>
    </row>
    <row r="133" spans="1:2" ht="15">
      <c r="A133" s="123" t="s">
        <v>1453</v>
      </c>
      <c r="B133" s="3"/>
    </row>
    <row r="134" spans="1:2" ht="15">
      <c r="A134" s="124" t="s">
        <v>1407</v>
      </c>
      <c r="B134" s="3">
        <v>1</v>
      </c>
    </row>
    <row r="135" spans="1:2" ht="15">
      <c r="A135" s="124" t="s">
        <v>1408</v>
      </c>
      <c r="B135" s="3">
        <v>1</v>
      </c>
    </row>
    <row r="136" spans="1:2" ht="15">
      <c r="A136" s="123" t="s">
        <v>1454</v>
      </c>
      <c r="B136" s="3"/>
    </row>
    <row r="137" spans="1:2" ht="15">
      <c r="A137" s="124" t="s">
        <v>1407</v>
      </c>
      <c r="B137" s="3">
        <v>1</v>
      </c>
    </row>
    <row r="138" spans="1:2" ht="15">
      <c r="A138" s="124" t="s">
        <v>1408</v>
      </c>
      <c r="B138" s="3">
        <v>1</v>
      </c>
    </row>
    <row r="139" spans="1:2" ht="15">
      <c r="A139" s="123" t="s">
        <v>1455</v>
      </c>
      <c r="B139" s="3"/>
    </row>
    <row r="140" spans="1:2" ht="15">
      <c r="A140" s="124" t="s">
        <v>1407</v>
      </c>
      <c r="B140" s="3">
        <v>1</v>
      </c>
    </row>
    <row r="141" spans="1:2" ht="15">
      <c r="A141" s="124" t="s">
        <v>1456</v>
      </c>
      <c r="B141" s="3">
        <v>1</v>
      </c>
    </row>
    <row r="142" spans="1:2" ht="15">
      <c r="A142" s="124" t="s">
        <v>1408</v>
      </c>
      <c r="B142" s="3">
        <v>2</v>
      </c>
    </row>
    <row r="143" spans="1:2" ht="15">
      <c r="A143" s="123" t="s">
        <v>1457</v>
      </c>
      <c r="B143" s="3"/>
    </row>
    <row r="144" spans="1:2" ht="15">
      <c r="A144" s="124" t="s">
        <v>1458</v>
      </c>
      <c r="B144" s="3">
        <v>1</v>
      </c>
    </row>
    <row r="145" spans="1:2" ht="15">
      <c r="A145" s="124" t="s">
        <v>1407</v>
      </c>
      <c r="B145" s="3">
        <v>1</v>
      </c>
    </row>
    <row r="146" spans="1:2" ht="15">
      <c r="A146" s="124" t="s">
        <v>1408</v>
      </c>
      <c r="B146" s="3">
        <v>1</v>
      </c>
    </row>
    <row r="147" spans="1:2" ht="15">
      <c r="A147" s="123" t="s">
        <v>1459</v>
      </c>
      <c r="B147" s="3"/>
    </row>
    <row r="148" spans="1:2" ht="15">
      <c r="A148" s="124" t="s">
        <v>1407</v>
      </c>
      <c r="B148" s="3">
        <v>1</v>
      </c>
    </row>
    <row r="149" spans="1:2" ht="15">
      <c r="A149" s="124" t="s">
        <v>1408</v>
      </c>
      <c r="B149" s="3">
        <v>1</v>
      </c>
    </row>
    <row r="150" spans="1:2" ht="15">
      <c r="A150" s="123" t="s">
        <v>1460</v>
      </c>
      <c r="B150" s="3"/>
    </row>
    <row r="151" spans="1:2" ht="15">
      <c r="A151" s="124" t="s">
        <v>1407</v>
      </c>
      <c r="B151" s="3">
        <v>1</v>
      </c>
    </row>
    <row r="152" spans="1:2" ht="15">
      <c r="A152" s="123" t="s">
        <v>1461</v>
      </c>
      <c r="B152" s="3"/>
    </row>
    <row r="153" spans="1:2" ht="15">
      <c r="A153" s="124" t="s">
        <v>1407</v>
      </c>
      <c r="B153" s="3">
        <v>1</v>
      </c>
    </row>
    <row r="154" spans="1:2" ht="15">
      <c r="A154" s="124" t="s">
        <v>1408</v>
      </c>
      <c r="B154" s="3">
        <v>1</v>
      </c>
    </row>
    <row r="155" spans="1:2" ht="15">
      <c r="A155" s="123" t="s">
        <v>1462</v>
      </c>
      <c r="B155" s="3"/>
    </row>
    <row r="156" spans="1:2" ht="15">
      <c r="A156" s="124" t="s">
        <v>1407</v>
      </c>
      <c r="B156" s="3">
        <v>1</v>
      </c>
    </row>
    <row r="157" spans="1:2" ht="15">
      <c r="A157" s="124" t="s">
        <v>1408</v>
      </c>
      <c r="B157" s="3">
        <v>1</v>
      </c>
    </row>
    <row r="158" spans="1:2" ht="15">
      <c r="A158" s="123" t="s">
        <v>1463</v>
      </c>
      <c r="B158" s="3"/>
    </row>
    <row r="159" spans="1:2" ht="15">
      <c r="A159" s="124" t="s">
        <v>1407</v>
      </c>
      <c r="B159" s="3">
        <v>1</v>
      </c>
    </row>
    <row r="160" spans="1:2" ht="15">
      <c r="A160" s="124" t="s">
        <v>1408</v>
      </c>
      <c r="B160" s="3">
        <v>1</v>
      </c>
    </row>
    <row r="161" spans="1:2" ht="15">
      <c r="A161" s="123" t="s">
        <v>1464</v>
      </c>
      <c r="B161" s="3"/>
    </row>
    <row r="162" spans="1:2" ht="15">
      <c r="A162" s="124" t="s">
        <v>1465</v>
      </c>
      <c r="B162" s="3">
        <v>2</v>
      </c>
    </row>
    <row r="163" spans="1:2" ht="15">
      <c r="A163" s="124" t="s">
        <v>1407</v>
      </c>
      <c r="B163" s="3">
        <v>1</v>
      </c>
    </row>
    <row r="164" spans="1:2" ht="15">
      <c r="A164" s="124" t="s">
        <v>1421</v>
      </c>
      <c r="B164" s="3">
        <v>1</v>
      </c>
    </row>
    <row r="165" spans="1:2" ht="15">
      <c r="A165" s="124" t="s">
        <v>1408</v>
      </c>
      <c r="B165" s="3">
        <v>1</v>
      </c>
    </row>
    <row r="166" spans="1:2" ht="15">
      <c r="A166" s="123" t="s">
        <v>1466</v>
      </c>
      <c r="B166" s="3"/>
    </row>
    <row r="167" spans="1:2" ht="15">
      <c r="A167" s="124" t="s">
        <v>1407</v>
      </c>
      <c r="B167" s="3">
        <v>1</v>
      </c>
    </row>
    <row r="168" spans="1:2" ht="15">
      <c r="A168" s="123" t="s">
        <v>1467</v>
      </c>
      <c r="B168" s="3"/>
    </row>
    <row r="169" spans="1:2" ht="15">
      <c r="A169" s="124" t="s">
        <v>1407</v>
      </c>
      <c r="B169" s="3">
        <v>1</v>
      </c>
    </row>
    <row r="170" spans="1:2" ht="15">
      <c r="A170" s="124" t="s">
        <v>1408</v>
      </c>
      <c r="B170" s="3">
        <v>1</v>
      </c>
    </row>
    <row r="171" spans="1:2" ht="15">
      <c r="A171" s="123" t="s">
        <v>1468</v>
      </c>
      <c r="B171" s="3"/>
    </row>
    <row r="172" spans="1:2" ht="15">
      <c r="A172" s="124" t="s">
        <v>1407</v>
      </c>
      <c r="B172" s="3">
        <v>1</v>
      </c>
    </row>
    <row r="173" spans="1:2" ht="15">
      <c r="A173" s="123" t="s">
        <v>1469</v>
      </c>
      <c r="B173" s="3"/>
    </row>
    <row r="174" spans="1:2" ht="15">
      <c r="A174" s="124" t="s">
        <v>1408</v>
      </c>
      <c r="B174" s="3">
        <v>1</v>
      </c>
    </row>
    <row r="175" spans="1:2" ht="15">
      <c r="A175" s="123" t="s">
        <v>1470</v>
      </c>
      <c r="B175" s="3"/>
    </row>
    <row r="176" spans="1:2" ht="15">
      <c r="A176" s="124" t="s">
        <v>1407</v>
      </c>
      <c r="B176" s="3">
        <v>1</v>
      </c>
    </row>
    <row r="177" spans="1:2" ht="15">
      <c r="A177" s="124" t="s">
        <v>1408</v>
      </c>
      <c r="B177" s="3">
        <v>1</v>
      </c>
    </row>
    <row r="178" spans="1:2" ht="15">
      <c r="A178" s="123" t="s">
        <v>1471</v>
      </c>
      <c r="B178" s="3"/>
    </row>
    <row r="179" spans="1:2" ht="15">
      <c r="A179" s="124" t="s">
        <v>1407</v>
      </c>
      <c r="B179" s="3">
        <v>1</v>
      </c>
    </row>
    <row r="180" spans="1:2" ht="15">
      <c r="A180" s="124" t="s">
        <v>1408</v>
      </c>
      <c r="B180" s="3">
        <v>1</v>
      </c>
    </row>
    <row r="181" spans="1:2" ht="15">
      <c r="A181" s="123" t="s">
        <v>1472</v>
      </c>
      <c r="B181" s="3"/>
    </row>
    <row r="182" spans="1:2" ht="15">
      <c r="A182" s="124" t="s">
        <v>1458</v>
      </c>
      <c r="B182" s="3">
        <v>1</v>
      </c>
    </row>
    <row r="183" spans="1:2" ht="15">
      <c r="A183" s="124" t="s">
        <v>1473</v>
      </c>
      <c r="B183" s="3">
        <v>1</v>
      </c>
    </row>
    <row r="184" spans="1:2" ht="15">
      <c r="A184" s="124" t="s">
        <v>1407</v>
      </c>
      <c r="B184" s="3">
        <v>1</v>
      </c>
    </row>
    <row r="185" spans="1:2" ht="15">
      <c r="A185" s="124" t="s">
        <v>1408</v>
      </c>
      <c r="B185" s="3">
        <v>1</v>
      </c>
    </row>
    <row r="186" spans="1:2" ht="15">
      <c r="A186" s="123" t="s">
        <v>1474</v>
      </c>
      <c r="B186" s="3"/>
    </row>
    <row r="187" spans="1:2" ht="15">
      <c r="A187" s="124" t="s">
        <v>1407</v>
      </c>
      <c r="B187" s="3">
        <v>1</v>
      </c>
    </row>
    <row r="188" spans="1:2" ht="15">
      <c r="A188" s="124" t="s">
        <v>1408</v>
      </c>
      <c r="B188" s="3">
        <v>1</v>
      </c>
    </row>
    <row r="189" spans="1:2" ht="15">
      <c r="A189" s="122" t="s">
        <v>1475</v>
      </c>
      <c r="B189" s="3"/>
    </row>
    <row r="190" spans="1:2" ht="15">
      <c r="A190" s="123" t="s">
        <v>1476</v>
      </c>
      <c r="B190" s="3"/>
    </row>
    <row r="191" spans="1:2" ht="15">
      <c r="A191" s="124" t="s">
        <v>1407</v>
      </c>
      <c r="B191" s="3">
        <v>1</v>
      </c>
    </row>
    <row r="192" spans="1:2" ht="15">
      <c r="A192" s="124" t="s">
        <v>1408</v>
      </c>
      <c r="B192" s="3">
        <v>2</v>
      </c>
    </row>
    <row r="193" spans="1:2" ht="15">
      <c r="A193" s="124" t="s">
        <v>1423</v>
      </c>
      <c r="B193" s="3">
        <v>1</v>
      </c>
    </row>
    <row r="194" spans="1:2" ht="15">
      <c r="A194" s="123" t="s">
        <v>1477</v>
      </c>
      <c r="B194" s="3"/>
    </row>
    <row r="195" spans="1:2" ht="15">
      <c r="A195" s="124" t="s">
        <v>1407</v>
      </c>
      <c r="B195" s="3">
        <v>1</v>
      </c>
    </row>
    <row r="196" spans="1:2" ht="15">
      <c r="A196" s="123" t="s">
        <v>1478</v>
      </c>
      <c r="B196" s="3"/>
    </row>
    <row r="197" spans="1:2" ht="15">
      <c r="A197" s="124" t="s">
        <v>1479</v>
      </c>
      <c r="B197" s="3">
        <v>1</v>
      </c>
    </row>
    <row r="198" spans="1:2" ht="15">
      <c r="A198" s="123" t="s">
        <v>1480</v>
      </c>
      <c r="B198" s="3"/>
    </row>
    <row r="199" spans="1:2" ht="15">
      <c r="A199" s="124" t="s">
        <v>1407</v>
      </c>
      <c r="B199" s="3">
        <v>1</v>
      </c>
    </row>
    <row r="200" spans="1:2" ht="15">
      <c r="A200" s="123" t="s">
        <v>1481</v>
      </c>
      <c r="B200" s="3"/>
    </row>
    <row r="201" spans="1:2" ht="15">
      <c r="A201" s="124" t="s">
        <v>1407</v>
      </c>
      <c r="B201" s="3">
        <v>1</v>
      </c>
    </row>
    <row r="202" spans="1:2" ht="15">
      <c r="A202" s="121" t="s">
        <v>1403</v>
      </c>
      <c r="B202"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2020-05-16T15:53:31Z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